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20" tabRatio="866"/>
  </bookViews>
  <sheets>
    <sheet name="Program MW ExPost &amp; ExAnte" sheetId="1" r:id="rId1"/>
    <sheet name="Load Impacts (ExPost &amp; ExAnte)" sheetId="2" r:id="rId2"/>
    <sheet name="2009 TA-TI Distribution" sheetId="3" r:id="rId3"/>
    <sheet name="2012 TA-TI Distribution" sheetId="4" r:id="rId4"/>
    <sheet name="2012-2014 DRP Expenditures" sheetId="5" r:id="rId5"/>
    <sheet name="DRP Carryover Expenditures" sheetId="7" r:id="rId6"/>
    <sheet name="Incentives" sheetId="33" r:id="rId7"/>
    <sheet name="Marketing-Monthly" sheetId="27" r:id="rId8"/>
    <sheet name="Marketing-Quarterly" sheetId="32" r:id="rId9"/>
    <sheet name="Fund Shift Log" sheetId="6" r:id="rId10"/>
    <sheet name="Event Summary" sheetId="8" r:id="rId11"/>
  </sheets>
  <externalReferences>
    <externalReference r:id="rId12"/>
  </externalReferences>
  <definedNames>
    <definedName name="_xlnm._FilterDatabase" localSheetId="4" hidden="1">'2012-2014 DRP Expenditures'!$B$55:$U$71</definedName>
    <definedName name="_xlnm._FilterDatabase" localSheetId="10" hidden="1">'Event Summary'!$B$4:$I$310</definedName>
    <definedName name="BEx002UMNZ7W9J1USKBIXXY7OL5G" localSheetId="7" hidden="1">#REF!</definedName>
    <definedName name="BEx002UMNZ7W9J1USKBIXXY7OL5G" localSheetId="8" hidden="1">#REF!</definedName>
    <definedName name="BEx002UMNZ7W9J1USKBIXXY7OL5G" hidden="1">#REF!</definedName>
    <definedName name="BEx1FPDH9HTA0782XVSDONUC9JTX" localSheetId="7" hidden="1">#REF!</definedName>
    <definedName name="BEx1FPDH9HTA0782XVSDONUC9JTX" localSheetId="8" hidden="1">#REF!</definedName>
    <definedName name="BEx1FPDH9HTA0782XVSDONUC9JTX" hidden="1">#REF!</definedName>
    <definedName name="BEx1H2TQMG02SK9ZQJ46YUCP5XBC" localSheetId="7" hidden="1">#REF!</definedName>
    <definedName name="BEx1H2TQMG02SK9ZQJ46YUCP5XBC" localSheetId="8" hidden="1">#REF!</definedName>
    <definedName name="BEx1H2TQMG02SK9ZQJ46YUCP5XBC" hidden="1">#REF!</definedName>
    <definedName name="BEx1HF4404AHE06CVV04V3VYXGLO" localSheetId="7" hidden="1">#REF!</definedName>
    <definedName name="BEx1HF4404AHE06CVV04V3VYXGLO" localSheetId="8" hidden="1">#REF!</definedName>
    <definedName name="BEx1HF4404AHE06CVV04V3VYXGLO" hidden="1">#REF!</definedName>
    <definedName name="BEx1HS5DZZBYN407E0SB1MLDKPPP" localSheetId="7" hidden="1">#REF!</definedName>
    <definedName name="BEx1HS5DZZBYN407E0SB1MLDKPPP" localSheetId="8" hidden="1">#REF!</definedName>
    <definedName name="BEx1HS5DZZBYN407E0SB1MLDKPPP" hidden="1">#REF!</definedName>
    <definedName name="BEx1I7VS2YQ428XXWBU9LMAKVG9J" localSheetId="7" hidden="1">#REF!</definedName>
    <definedName name="BEx1I7VS2YQ428XXWBU9LMAKVG9J" localSheetId="8" hidden="1">#REF!</definedName>
    <definedName name="BEx1I7VS2YQ428XXWBU9LMAKVG9J" hidden="1">#REF!</definedName>
    <definedName name="BEx1ICODGOQ05E1F0GH9VP39FLQN" localSheetId="7" hidden="1">#REF!</definedName>
    <definedName name="BEx1ICODGOQ05E1F0GH9VP39FLQN" localSheetId="8" hidden="1">#REF!</definedName>
    <definedName name="BEx1ICODGOQ05E1F0GH9VP39FLQN" hidden="1">#REF!</definedName>
    <definedName name="BEx1J0I9Z726T1Y2I27UIF92260K" localSheetId="7" hidden="1">#REF!</definedName>
    <definedName name="BEx1J0I9Z726T1Y2I27UIF92260K" localSheetId="8" hidden="1">#REF!</definedName>
    <definedName name="BEx1J0I9Z726T1Y2I27UIF92260K" hidden="1">#REF!</definedName>
    <definedName name="BEx1JCHTAE52HYWZUZYTWJJM2JB0" localSheetId="7" hidden="1">#REF!</definedName>
    <definedName name="BEx1JCHTAE52HYWZUZYTWJJM2JB0" localSheetId="8" hidden="1">#REF!</definedName>
    <definedName name="BEx1JCHTAE52HYWZUZYTWJJM2JB0" hidden="1">#REF!</definedName>
    <definedName name="BEx1JHVVW8M1V6AQXW7HUG1PH1VJ" localSheetId="7" hidden="1">#REF!</definedName>
    <definedName name="BEx1JHVVW8M1V6AQXW7HUG1PH1VJ" localSheetId="8" hidden="1">#REF!</definedName>
    <definedName name="BEx1JHVVW8M1V6AQXW7HUG1PH1VJ" hidden="1">#REF!</definedName>
    <definedName name="BEx1K12EBDBZ3JMBWF0M57SNYZUF" localSheetId="7" hidden="1">#REF!</definedName>
    <definedName name="BEx1K12EBDBZ3JMBWF0M57SNYZUF" localSheetId="8" hidden="1">#REF!</definedName>
    <definedName name="BEx1K12EBDBZ3JMBWF0M57SNYZUF" hidden="1">#REF!</definedName>
    <definedName name="BEx1M5CC27R1A0YMCOZ28QX7W2MR" localSheetId="7" hidden="1">#REF!</definedName>
    <definedName name="BEx1M5CC27R1A0YMCOZ28QX7W2MR" localSheetId="8" hidden="1">#REF!</definedName>
    <definedName name="BEx1M5CC27R1A0YMCOZ28QX7W2MR" hidden="1">#REF!</definedName>
    <definedName name="BEx1MCU2DCVEH91UKV113YEL2QO7" localSheetId="7" hidden="1">#REF!</definedName>
    <definedName name="BEx1MCU2DCVEH91UKV113YEL2QO7" localSheetId="8" hidden="1">#REF!</definedName>
    <definedName name="BEx1MCU2DCVEH91UKV113YEL2QO7" hidden="1">#REF!</definedName>
    <definedName name="BEx1MV47TO7GCCGIX1NIE3OYZWCT" localSheetId="7" hidden="1">#REF!</definedName>
    <definedName name="BEx1MV47TO7GCCGIX1NIE3OYZWCT" localSheetId="8" hidden="1">#REF!</definedName>
    <definedName name="BEx1MV47TO7GCCGIX1NIE3OYZWCT" hidden="1">#REF!</definedName>
    <definedName name="BEx1MZRDHLHAOYJW7YJ4U5V67T04" localSheetId="7" hidden="1">#REF!</definedName>
    <definedName name="BEx1MZRDHLHAOYJW7YJ4U5V67T04" localSheetId="8" hidden="1">#REF!</definedName>
    <definedName name="BEx1MZRDHLHAOYJW7YJ4U5V67T04" hidden="1">#REF!</definedName>
    <definedName name="BEx1NN4ZBEC5P3R8OWHMJV3PT1AE" localSheetId="7" hidden="1">#REF!</definedName>
    <definedName name="BEx1NN4ZBEC5P3R8OWHMJV3PT1AE" localSheetId="8" hidden="1">#REF!</definedName>
    <definedName name="BEx1NN4ZBEC5P3R8OWHMJV3PT1AE" hidden="1">#REF!</definedName>
    <definedName name="BEx1O6MA4U54WIASAU7N5SK2P6QQ" localSheetId="7" hidden="1">#REF!</definedName>
    <definedName name="BEx1O6MA4U54WIASAU7N5SK2P6QQ" localSheetId="8" hidden="1">#REF!</definedName>
    <definedName name="BEx1O6MA4U54WIASAU7N5SK2P6QQ" hidden="1">#REF!</definedName>
    <definedName name="BEx1OHPC3X6194Y4UEP70L5BRHIC" localSheetId="7" hidden="1">#REF!</definedName>
    <definedName name="BEx1OHPC3X6194Y4UEP70L5BRHIC" localSheetId="8" hidden="1">#REF!</definedName>
    <definedName name="BEx1OHPC3X6194Y4UEP70L5BRHIC" hidden="1">#REF!</definedName>
    <definedName name="BEx1P4S4QEA1C18SB9PMTBYANV9L" localSheetId="7" hidden="1">#REF!</definedName>
    <definedName name="BEx1P4S4QEA1C18SB9PMTBYANV9L" localSheetId="8" hidden="1">#REF!</definedName>
    <definedName name="BEx1P4S4QEA1C18SB9PMTBYANV9L" hidden="1">#REF!</definedName>
    <definedName name="BEx1R14684MXOYX7UYPNAF935HWZ" localSheetId="7" hidden="1">#REF!</definedName>
    <definedName name="BEx1R14684MXOYX7UYPNAF935HWZ" localSheetId="8" hidden="1">#REF!</definedName>
    <definedName name="BEx1R14684MXOYX7UYPNAF935HWZ" hidden="1">#REF!</definedName>
    <definedName name="BEx1RINA9LJ7PZVBINYN5E95I7RV" localSheetId="7" hidden="1">#REF!</definedName>
    <definedName name="BEx1RINA9LJ7PZVBINYN5E95I7RV" localSheetId="8" hidden="1">#REF!</definedName>
    <definedName name="BEx1RINA9LJ7PZVBINYN5E95I7RV" hidden="1">#REF!</definedName>
    <definedName name="BEx1UMA67JIA3L33TCVDYQBZ5D0G" localSheetId="7" hidden="1">#REF!</definedName>
    <definedName name="BEx1UMA67JIA3L33TCVDYQBZ5D0G" localSheetId="8" hidden="1">#REF!</definedName>
    <definedName name="BEx1UMA67JIA3L33TCVDYQBZ5D0G" hidden="1">#REF!</definedName>
    <definedName name="BEx1W8KOKB714C3X1KU1DUZYV03G" localSheetId="7" hidden="1">#REF!</definedName>
    <definedName name="BEx1W8KOKB714C3X1KU1DUZYV03G" localSheetId="8" hidden="1">#REF!</definedName>
    <definedName name="BEx1W8KOKB714C3X1KU1DUZYV03G" hidden="1">#REF!</definedName>
    <definedName name="BEx1WA8494L12SPTEXRZ9A3S0U34" localSheetId="7" hidden="1">#REF!</definedName>
    <definedName name="BEx1WA8494L12SPTEXRZ9A3S0U34" localSheetId="8" hidden="1">#REF!</definedName>
    <definedName name="BEx1WA8494L12SPTEXRZ9A3S0U34" hidden="1">#REF!</definedName>
    <definedName name="BEx1WKEZ8XWNNJ7AADBY6TTP3CU7" localSheetId="7" hidden="1">#REF!</definedName>
    <definedName name="BEx1WKEZ8XWNNJ7AADBY6TTP3CU7" localSheetId="8" hidden="1">#REF!</definedName>
    <definedName name="BEx1WKEZ8XWNNJ7AADBY6TTP3CU7" hidden="1">#REF!</definedName>
    <definedName name="BEx1X7SJO69WG642IL52WHCNJD8U" localSheetId="7" hidden="1">#REF!</definedName>
    <definedName name="BEx1X7SJO69WG642IL52WHCNJD8U" localSheetId="8" hidden="1">#REF!</definedName>
    <definedName name="BEx1X7SJO69WG642IL52WHCNJD8U" hidden="1">#REF!</definedName>
    <definedName name="BEx1XJ6LTRHVDQC8RSCHV6MONFX3" localSheetId="7" hidden="1">#REF!</definedName>
    <definedName name="BEx1XJ6LTRHVDQC8RSCHV6MONFX3" localSheetId="8" hidden="1">#REF!</definedName>
    <definedName name="BEx1XJ6LTRHVDQC8RSCHV6MONFX3" hidden="1">#REF!</definedName>
    <definedName name="BEx39XPS63QJ7EDCBJJWOEXFX2XB" localSheetId="7" hidden="1">#REF!</definedName>
    <definedName name="BEx39XPS63QJ7EDCBJJWOEXFX2XB" localSheetId="8" hidden="1">#REF!</definedName>
    <definedName name="BEx39XPS63QJ7EDCBJJWOEXFX2XB" hidden="1">#REF!</definedName>
    <definedName name="BEx3B6DGLREK9TOPAR2VUNEC26D0" localSheetId="7" hidden="1">#REF!</definedName>
    <definedName name="BEx3B6DGLREK9TOPAR2VUNEC26D0" localSheetId="8" hidden="1">#REF!</definedName>
    <definedName name="BEx3B6DGLREK9TOPAR2VUNEC26D0" hidden="1">#REF!</definedName>
    <definedName name="BEx3BUNERC0N1DS94QWSPTCD4BI0" localSheetId="7" hidden="1">#REF!</definedName>
    <definedName name="BEx3BUNERC0N1DS94QWSPTCD4BI0" localSheetId="8" hidden="1">#REF!</definedName>
    <definedName name="BEx3BUNERC0N1DS94QWSPTCD4BI0" hidden="1">#REF!</definedName>
    <definedName name="BEx3CKFBSVO7UJ4B0YS4GQXQMB6L" localSheetId="7" hidden="1">#REF!</definedName>
    <definedName name="BEx3CKFBSVO7UJ4B0YS4GQXQMB6L" localSheetId="8" hidden="1">#REF!</definedName>
    <definedName name="BEx3CKFBSVO7UJ4B0YS4GQXQMB6L" hidden="1">#REF!</definedName>
    <definedName name="BEx3D53TXFDNGQFDTNC0VRXGU07E" localSheetId="7" hidden="1">#REF!</definedName>
    <definedName name="BEx3D53TXFDNGQFDTNC0VRXGU07E" localSheetId="8" hidden="1">#REF!</definedName>
    <definedName name="BEx3D53TXFDNGQFDTNC0VRXGU07E" hidden="1">#REF!</definedName>
    <definedName name="BEx3DE3H47JYK627M9JKCS4Q1VOS" localSheetId="7" hidden="1">#REF!</definedName>
    <definedName name="BEx3DE3H47JYK627M9JKCS4Q1VOS" localSheetId="8" hidden="1">#REF!</definedName>
    <definedName name="BEx3DE3H47JYK627M9JKCS4Q1VOS" hidden="1">#REF!</definedName>
    <definedName name="BEx3EDM0LGKV8FC586SWKNTFALX2" localSheetId="7" hidden="1">#REF!</definedName>
    <definedName name="BEx3EDM0LGKV8FC586SWKNTFALX2" localSheetId="8" hidden="1">#REF!</definedName>
    <definedName name="BEx3EDM0LGKV8FC586SWKNTFALX2" hidden="1">#REF!</definedName>
    <definedName name="BEx3EVW0S9EC9HZ1K9LAMJKASE7P" localSheetId="7" hidden="1">#REF!</definedName>
    <definedName name="BEx3EVW0S9EC9HZ1K9LAMJKASE7P" localSheetId="8" hidden="1">#REF!</definedName>
    <definedName name="BEx3EVW0S9EC9HZ1K9LAMJKASE7P" hidden="1">#REF!</definedName>
    <definedName name="BEx3FHBJY7O8ATHK5NA5S3CCYIXW" localSheetId="7" hidden="1">#REF!</definedName>
    <definedName name="BEx3FHBJY7O8ATHK5NA5S3CCYIXW" localSheetId="8" hidden="1">#REF!</definedName>
    <definedName name="BEx3FHBJY7O8ATHK5NA5S3CCYIXW" hidden="1">#REF!</definedName>
    <definedName name="BEx3FQRBESMLD334RR7D8I2X3ZOC" localSheetId="7" hidden="1">#REF!</definedName>
    <definedName name="BEx3FQRBESMLD334RR7D8I2X3ZOC" localSheetId="8" hidden="1">#REF!</definedName>
    <definedName name="BEx3FQRBESMLD334RR7D8I2X3ZOC" hidden="1">#REF!</definedName>
    <definedName name="BEx3G8AL08G217NT6QANBYCXYOAC" localSheetId="7" hidden="1">#REF!</definedName>
    <definedName name="BEx3G8AL08G217NT6QANBYCXYOAC" localSheetId="8" hidden="1">#REF!</definedName>
    <definedName name="BEx3G8AL08G217NT6QANBYCXYOAC" hidden="1">#REF!</definedName>
    <definedName name="BEx3H0BCSUAKL36USTNIMZFLG5IK" localSheetId="7" hidden="1">#REF!</definedName>
    <definedName name="BEx3H0BCSUAKL36USTNIMZFLG5IK" localSheetId="8" hidden="1">#REF!</definedName>
    <definedName name="BEx3H0BCSUAKL36USTNIMZFLG5IK" hidden="1">#REF!</definedName>
    <definedName name="BEx3H128Y67GNES2BBP5Z1STQPFB" localSheetId="7" hidden="1">#REF!</definedName>
    <definedName name="BEx3H128Y67GNES2BBP5Z1STQPFB" localSheetId="8" hidden="1">#REF!</definedName>
    <definedName name="BEx3H128Y67GNES2BBP5Z1STQPFB" hidden="1">#REF!</definedName>
    <definedName name="BEx3HLW2FFOYV7DEN7OK2HB2BFCW" localSheetId="7" hidden="1">#REF!</definedName>
    <definedName name="BEx3HLW2FFOYV7DEN7OK2HB2BFCW" localSheetId="8" hidden="1">#REF!</definedName>
    <definedName name="BEx3HLW2FFOYV7DEN7OK2HB2BFCW" hidden="1">#REF!</definedName>
    <definedName name="BEx3ICV3EW9A89KD6OHKXO27AMPK" localSheetId="7" hidden="1">#REF!</definedName>
    <definedName name="BEx3ICV3EW9A89KD6OHKXO27AMPK" localSheetId="8" hidden="1">#REF!</definedName>
    <definedName name="BEx3ICV3EW9A89KD6OHKXO27AMPK" hidden="1">#REF!</definedName>
    <definedName name="BEx3KGU77J3DC5GSGVUZGEXT82OH" localSheetId="7" hidden="1">#REF!</definedName>
    <definedName name="BEx3KGU77J3DC5GSGVUZGEXT82OH" localSheetId="8" hidden="1">#REF!</definedName>
    <definedName name="BEx3KGU77J3DC5GSGVUZGEXT82OH" hidden="1">#REF!</definedName>
    <definedName name="BEx3KPTXHWKUI6BCGXY5I4W6NUMG" localSheetId="7" hidden="1">#REF!</definedName>
    <definedName name="BEx3KPTXHWKUI6BCGXY5I4W6NUMG" localSheetId="8" hidden="1">#REF!</definedName>
    <definedName name="BEx3KPTXHWKUI6BCGXY5I4W6NUMG" hidden="1">#REF!</definedName>
    <definedName name="BEx3L9WMZAIXYF9ZHL85CXSYGBLJ" localSheetId="7" hidden="1">#REF!</definedName>
    <definedName name="BEx3L9WMZAIXYF9ZHL85CXSYGBLJ" localSheetId="8" hidden="1">#REF!</definedName>
    <definedName name="BEx3L9WMZAIXYF9ZHL85CXSYGBLJ" hidden="1">#REF!</definedName>
    <definedName name="BEx3LS6UB8VHYNDDNAH88I8BDTBR" localSheetId="7" hidden="1">#REF!</definedName>
    <definedName name="BEx3LS6UB8VHYNDDNAH88I8BDTBR" localSheetId="8" hidden="1">#REF!</definedName>
    <definedName name="BEx3LS6UB8VHYNDDNAH88I8BDTBR" hidden="1">#REF!</definedName>
    <definedName name="BEx3MCF7B21C0DX2S6JIMGZ2T8WM" localSheetId="7" hidden="1">#REF!</definedName>
    <definedName name="BEx3MCF7B21C0DX2S6JIMGZ2T8WM" localSheetId="8" hidden="1">#REF!</definedName>
    <definedName name="BEx3MCF7B21C0DX2S6JIMGZ2T8WM" hidden="1">#REF!</definedName>
    <definedName name="BEx3MCKHNA9YF8284CT53RERGBFY" localSheetId="7" hidden="1">#REF!</definedName>
    <definedName name="BEx3MCKHNA9YF8284CT53RERGBFY" localSheetId="8" hidden="1">#REF!</definedName>
    <definedName name="BEx3MCKHNA9YF8284CT53RERGBFY" hidden="1">#REF!</definedName>
    <definedName name="BEx3MH7VBIJE9EI0GR1VQWZLRWV1" localSheetId="7" hidden="1">#REF!</definedName>
    <definedName name="BEx3MH7VBIJE9EI0GR1VQWZLRWV1" localSheetId="8" hidden="1">#REF!</definedName>
    <definedName name="BEx3MH7VBIJE9EI0GR1VQWZLRWV1" hidden="1">#REF!</definedName>
    <definedName name="BEx3O7UQ9KQON1AHETG7F395SB62" localSheetId="7" hidden="1">#REF!</definedName>
    <definedName name="BEx3O7UQ9KQON1AHETG7F395SB62" localSheetId="8" hidden="1">#REF!</definedName>
    <definedName name="BEx3O7UQ9KQON1AHETG7F395SB62" hidden="1">#REF!</definedName>
    <definedName name="BEx3PTZX8KBJVJNJGCUU0G9FP0AI" localSheetId="7" hidden="1">#REF!</definedName>
    <definedName name="BEx3PTZX8KBJVJNJGCUU0G9FP0AI" localSheetId="8" hidden="1">#REF!</definedName>
    <definedName name="BEx3PTZX8KBJVJNJGCUU0G9FP0AI" hidden="1">#REF!</definedName>
    <definedName name="BEx3Q46RB3CD42SY2M0B2Y9JT0XJ" localSheetId="7" hidden="1">#REF!</definedName>
    <definedName name="BEx3Q46RB3CD42SY2M0B2Y9JT0XJ" localSheetId="8" hidden="1">#REF!</definedName>
    <definedName name="BEx3Q46RB3CD42SY2M0B2Y9JT0XJ" hidden="1">#REF!</definedName>
    <definedName name="BEx3RFDVGAOJD65T3EPBQTT921BY" localSheetId="7" hidden="1">#REF!</definedName>
    <definedName name="BEx3RFDVGAOJD65T3EPBQTT921BY" localSheetId="8" hidden="1">#REF!</definedName>
    <definedName name="BEx3RFDVGAOJD65T3EPBQTT921BY" hidden="1">#REF!</definedName>
    <definedName name="BEx3SXHD869VW3070AAGUFLZJT0O" localSheetId="7" hidden="1">#REF!</definedName>
    <definedName name="BEx3SXHD869VW3070AAGUFLZJT0O" localSheetId="8" hidden="1">#REF!</definedName>
    <definedName name="BEx3SXHD869VW3070AAGUFLZJT0O" hidden="1">#REF!</definedName>
    <definedName name="BEx3T90SGEDQAQANQ0RJJUYCJQD1" localSheetId="7" hidden="1">#REF!</definedName>
    <definedName name="BEx3T90SGEDQAQANQ0RJJUYCJQD1" localSheetId="8" hidden="1">#REF!</definedName>
    <definedName name="BEx3T90SGEDQAQANQ0RJJUYCJQD1" hidden="1">#REF!</definedName>
    <definedName name="BEx3TC61JCN3TQ4GFSHF8N51M3K7" localSheetId="7" hidden="1">#REF!</definedName>
    <definedName name="BEx3TC61JCN3TQ4GFSHF8N51M3K7" localSheetId="8" hidden="1">#REF!</definedName>
    <definedName name="BEx3TC61JCN3TQ4GFSHF8N51M3K7" hidden="1">#REF!</definedName>
    <definedName name="BEx3TDD6MG3K0M3ODNDIYD662WUB" localSheetId="7" hidden="1">#REF!</definedName>
    <definedName name="BEx3TDD6MG3K0M3ODNDIYD662WUB" localSheetId="8" hidden="1">#REF!</definedName>
    <definedName name="BEx3TDD6MG3K0M3ODNDIYD662WUB" hidden="1">#REF!</definedName>
    <definedName name="BEx3TMYFZZJUA4J8UVP7L463T6D0" localSheetId="7" hidden="1">#REF!</definedName>
    <definedName name="BEx3TMYFZZJUA4J8UVP7L463T6D0" localSheetId="8" hidden="1">#REF!</definedName>
    <definedName name="BEx3TMYFZZJUA4J8UVP7L463T6D0" hidden="1">#REF!</definedName>
    <definedName name="BEx3TOWOIOR3KH088ZQNXFOHKPSH" localSheetId="7" hidden="1">#REF!</definedName>
    <definedName name="BEx3TOWOIOR3KH088ZQNXFOHKPSH" localSheetId="8" hidden="1">#REF!</definedName>
    <definedName name="BEx3TOWOIOR3KH088ZQNXFOHKPSH" hidden="1">#REF!</definedName>
    <definedName name="BEx3TS1VF4CB2N4XVTSI4XQJWRW9" localSheetId="7" hidden="1">#REF!</definedName>
    <definedName name="BEx3TS1VF4CB2N4XVTSI4XQJWRW9" localSheetId="8" hidden="1">#REF!</definedName>
    <definedName name="BEx3TS1VF4CB2N4XVTSI4XQJWRW9" hidden="1">#REF!</definedName>
    <definedName name="BEx58O1W6AFD3ETRZWL0J1H0D2A2" localSheetId="7" hidden="1">#REF!</definedName>
    <definedName name="BEx58O1W6AFD3ETRZWL0J1H0D2A2" localSheetId="8" hidden="1">#REF!</definedName>
    <definedName name="BEx58O1W6AFD3ETRZWL0J1H0D2A2" hidden="1">#REF!</definedName>
    <definedName name="BEx593S930XWYI7AWR6Y7BLCZWO0" localSheetId="7" hidden="1">#REF!</definedName>
    <definedName name="BEx593S930XWYI7AWR6Y7BLCZWO0" localSheetId="8" hidden="1">#REF!</definedName>
    <definedName name="BEx593S930XWYI7AWR6Y7BLCZWO0" hidden="1">#REF!</definedName>
    <definedName name="BEx59BA064BMDNZQ353YZIGWQC6E" localSheetId="7" hidden="1">#REF!</definedName>
    <definedName name="BEx59BA064BMDNZQ353YZIGWQC6E" localSheetId="8" hidden="1">#REF!</definedName>
    <definedName name="BEx59BA064BMDNZQ353YZIGWQC6E" hidden="1">#REF!</definedName>
    <definedName name="BEx59S29C4QXRCAX9GV3NN7R4PDS" localSheetId="7" hidden="1">#REF!</definedName>
    <definedName name="BEx59S29C4QXRCAX9GV3NN7R4PDS" localSheetId="8" hidden="1">#REF!</definedName>
    <definedName name="BEx59S29C4QXRCAX9GV3NN7R4PDS" hidden="1">#REF!</definedName>
    <definedName name="BEx5A3QZVSJ08M05MDGIRE8D74MV" localSheetId="7" hidden="1">#REF!</definedName>
    <definedName name="BEx5A3QZVSJ08M05MDGIRE8D74MV" localSheetId="8" hidden="1">#REF!</definedName>
    <definedName name="BEx5A3QZVSJ08M05MDGIRE8D74MV" hidden="1">#REF!</definedName>
    <definedName name="BEx5ABUD2NMTG4XZ9NX8318NKI69" localSheetId="7" hidden="1">#REF!</definedName>
    <definedName name="BEx5ABUD2NMTG4XZ9NX8318NKI69" localSheetId="8" hidden="1">#REF!</definedName>
    <definedName name="BEx5ABUD2NMTG4XZ9NX8318NKI69" hidden="1">#REF!</definedName>
    <definedName name="BEx5AMS3AXYBPKIVK2G5JGZ02KIC" localSheetId="7" hidden="1">#REF!</definedName>
    <definedName name="BEx5AMS3AXYBPKIVK2G5JGZ02KIC" localSheetId="8" hidden="1">#REF!</definedName>
    <definedName name="BEx5AMS3AXYBPKIVK2G5JGZ02KIC" hidden="1">#REF!</definedName>
    <definedName name="BEx5AZ2GXSIQE9UPALH32YYLZNTC" localSheetId="7" hidden="1">#REF!</definedName>
    <definedName name="BEx5AZ2GXSIQE9UPALH32YYLZNTC" localSheetId="8" hidden="1">#REF!</definedName>
    <definedName name="BEx5AZ2GXSIQE9UPALH32YYLZNTC" hidden="1">#REF!</definedName>
    <definedName name="BEx5B8I83PF5DHF9E9F1PS757JOS" localSheetId="7" hidden="1">#REF!</definedName>
    <definedName name="BEx5B8I83PF5DHF9E9F1PS757JOS" localSheetId="8" hidden="1">#REF!</definedName>
    <definedName name="BEx5B8I83PF5DHF9E9F1PS757JOS" hidden="1">#REF!</definedName>
    <definedName name="BEx5BD5KHF5H6VZUHRELERJV30K9" localSheetId="7" hidden="1">#REF!</definedName>
    <definedName name="BEx5BD5KHF5H6VZUHRELERJV30K9" localSheetId="8" hidden="1">#REF!</definedName>
    <definedName name="BEx5BD5KHF5H6VZUHRELERJV30K9" hidden="1">#REF!</definedName>
    <definedName name="BEx5DL69T1NDKLNVQOJ7QS9HK2RU" localSheetId="7" hidden="1">#REF!</definedName>
    <definedName name="BEx5DL69T1NDKLNVQOJ7QS9HK2RU" localSheetId="8" hidden="1">#REF!</definedName>
    <definedName name="BEx5DL69T1NDKLNVQOJ7QS9HK2RU" hidden="1">#REF!</definedName>
    <definedName name="BEx5EDY1SRAUOQL60BZNMWK8EYXM" localSheetId="7" hidden="1">#REF!</definedName>
    <definedName name="BEx5EDY1SRAUOQL60BZNMWK8EYXM" localSheetId="8" hidden="1">#REF!</definedName>
    <definedName name="BEx5EDY1SRAUOQL60BZNMWK8EYXM" hidden="1">#REF!</definedName>
    <definedName name="BEx5FGLQV2NQUIJGSNBY9ZMZU568" localSheetId="7" hidden="1">#REF!</definedName>
    <definedName name="BEx5FGLQV2NQUIJGSNBY9ZMZU568" localSheetId="8" hidden="1">#REF!</definedName>
    <definedName name="BEx5FGLQV2NQUIJGSNBY9ZMZU568" hidden="1">#REF!</definedName>
    <definedName name="BEx5GXI1Y15S52E8XGUYJ1S37JAZ" localSheetId="7" hidden="1">#REF!</definedName>
    <definedName name="BEx5GXI1Y15S52E8XGUYJ1S37JAZ" localSheetId="8" hidden="1">#REF!</definedName>
    <definedName name="BEx5GXI1Y15S52E8XGUYJ1S37JAZ" hidden="1">#REF!</definedName>
    <definedName name="BEx5HMJ264VWR1SO0TKF3CPN9V5M" localSheetId="7" hidden="1">#REF!</definedName>
    <definedName name="BEx5HMJ264VWR1SO0TKF3CPN9V5M" localSheetId="8" hidden="1">#REF!</definedName>
    <definedName name="BEx5HMJ264VWR1SO0TKF3CPN9V5M" hidden="1">#REF!</definedName>
    <definedName name="BEx5ILLAXM0A5LW6I1RJ1NNQA5GA" localSheetId="7" hidden="1">#REF!</definedName>
    <definedName name="BEx5ILLAXM0A5LW6I1RJ1NNQA5GA" localSheetId="8" hidden="1">#REF!</definedName>
    <definedName name="BEx5ILLAXM0A5LW6I1RJ1NNQA5GA" hidden="1">#REF!</definedName>
    <definedName name="BEx5K7FOCGY5T4UMBXSOQ1DCDFQY" localSheetId="7" hidden="1">#REF!</definedName>
    <definedName name="BEx5K7FOCGY5T4UMBXSOQ1DCDFQY" localSheetId="8" hidden="1">#REF!</definedName>
    <definedName name="BEx5K7FOCGY5T4UMBXSOQ1DCDFQY" hidden="1">#REF!</definedName>
    <definedName name="BEx5KLO3XS0I638UKRU6A2E7GV7D" localSheetId="7" hidden="1">#REF!</definedName>
    <definedName name="BEx5KLO3XS0I638UKRU6A2E7GV7D" localSheetId="8" hidden="1">#REF!</definedName>
    <definedName name="BEx5KLO3XS0I638UKRU6A2E7GV7D" hidden="1">#REF!</definedName>
    <definedName name="BEx5KLTMF07UT65858ORLLI6H1ND" localSheetId="7" hidden="1">#REF!</definedName>
    <definedName name="BEx5KLTMF07UT65858ORLLI6H1ND" localSheetId="8" hidden="1">#REF!</definedName>
    <definedName name="BEx5KLTMF07UT65858ORLLI6H1ND" hidden="1">#REF!</definedName>
    <definedName name="BEx5KTWR6UC1G6FZUG76YH4ADGW6" localSheetId="7" hidden="1">#REF!</definedName>
    <definedName name="BEx5KTWR6UC1G6FZUG76YH4ADGW6" localSheetId="8" hidden="1">#REF!</definedName>
    <definedName name="BEx5KTWR6UC1G6FZUG76YH4ADGW6" hidden="1">#REF!</definedName>
    <definedName name="BEx5KY3ZU6A1675YRFIG8O2JY3B3" localSheetId="7" hidden="1">#REF!</definedName>
    <definedName name="BEx5KY3ZU6A1675YRFIG8O2JY3B3" localSheetId="8" hidden="1">#REF!</definedName>
    <definedName name="BEx5KY3ZU6A1675YRFIG8O2JY3B3" hidden="1">#REF!</definedName>
    <definedName name="BEx5LISG9WVDGFZRCTU5D2AD02AH" localSheetId="7" hidden="1">#REF!</definedName>
    <definedName name="BEx5LISG9WVDGFZRCTU5D2AD02AH" localSheetId="8" hidden="1">#REF!</definedName>
    <definedName name="BEx5LISG9WVDGFZRCTU5D2AD02AH" hidden="1">#REF!</definedName>
    <definedName name="BEx5LZQ04J1P84R70WT4THGZVI0X" localSheetId="7" hidden="1">#REF!</definedName>
    <definedName name="BEx5LZQ04J1P84R70WT4THGZVI0X" localSheetId="8" hidden="1">#REF!</definedName>
    <definedName name="BEx5LZQ04J1P84R70WT4THGZVI0X" hidden="1">#REF!</definedName>
    <definedName name="BEx5MACXYPYMNILP6WMIOGODLP9K" localSheetId="7" hidden="1">#REF!</definedName>
    <definedName name="BEx5MACXYPYMNILP6WMIOGODLP9K" localSheetId="8" hidden="1">#REF!</definedName>
    <definedName name="BEx5MACXYPYMNILP6WMIOGODLP9K" hidden="1">#REF!</definedName>
    <definedName name="BEx5MZ8HHE6Q3GH4DJUFFUDHAC0B" localSheetId="7" hidden="1">#REF!</definedName>
    <definedName name="BEx5MZ8HHE6Q3GH4DJUFFUDHAC0B" localSheetId="8" hidden="1">#REF!</definedName>
    <definedName name="BEx5MZ8HHE6Q3GH4DJUFFUDHAC0B" hidden="1">#REF!</definedName>
    <definedName name="BEx5O456Y5KKAQNWBQTZ2G6R2CUY" localSheetId="7" hidden="1">#REF!</definedName>
    <definedName name="BEx5O456Y5KKAQNWBQTZ2G6R2CUY" localSheetId="8" hidden="1">#REF!</definedName>
    <definedName name="BEx5O456Y5KKAQNWBQTZ2G6R2CUY" hidden="1">#REF!</definedName>
    <definedName name="BEx5OBS9OF3EU2J0Y2DV3WS5SBZ2" localSheetId="7" hidden="1">#REF!</definedName>
    <definedName name="BEx5OBS9OF3EU2J0Y2DV3WS5SBZ2" localSheetId="8" hidden="1">#REF!</definedName>
    <definedName name="BEx5OBS9OF3EU2J0Y2DV3WS5SBZ2" hidden="1">#REF!</definedName>
    <definedName name="BEx5OODEV2C6ZAVQ9WUV06PILH8Q" localSheetId="7" hidden="1">#REF!</definedName>
    <definedName name="BEx5OODEV2C6ZAVQ9WUV06PILH8Q" localSheetId="8" hidden="1">#REF!</definedName>
    <definedName name="BEx5OODEV2C6ZAVQ9WUV06PILH8Q" hidden="1">#REF!</definedName>
    <definedName name="BEx5P25RG8EWFOH3E5Z8TZGEKDRX" localSheetId="7" hidden="1">#REF!</definedName>
    <definedName name="BEx5P25RG8EWFOH3E5Z8TZGEKDRX" localSheetId="8" hidden="1">#REF!</definedName>
    <definedName name="BEx5P25RG8EWFOH3E5Z8TZGEKDRX" hidden="1">#REF!</definedName>
    <definedName name="BEx5PUBZ6QV225MNGBIYEB5GYHBN" localSheetId="7" hidden="1">#REF!</definedName>
    <definedName name="BEx5PUBZ6QV225MNGBIYEB5GYHBN" localSheetId="8" hidden="1">#REF!</definedName>
    <definedName name="BEx5PUBZ6QV225MNGBIYEB5GYHBN" hidden="1">#REF!</definedName>
    <definedName name="BEx73Y0A4OLDNOASYVVSJNIGY0QT" localSheetId="7" hidden="1">#REF!</definedName>
    <definedName name="BEx73Y0A4OLDNOASYVVSJNIGY0QT" localSheetId="8" hidden="1">#REF!</definedName>
    <definedName name="BEx73Y0A4OLDNOASYVVSJNIGY0QT" hidden="1">#REF!</definedName>
    <definedName name="BEx765VMSNHRRVNG2W9EWCDWCCXK" localSheetId="7" hidden="1">#REF!</definedName>
    <definedName name="BEx765VMSNHRRVNG2W9EWCDWCCXK" localSheetId="8" hidden="1">#REF!</definedName>
    <definedName name="BEx765VMSNHRRVNG2W9EWCDWCCXK" hidden="1">#REF!</definedName>
    <definedName name="BEx7689ZMFLCQVGIUDLP0N1D59GU" localSheetId="7" hidden="1">#REF!</definedName>
    <definedName name="BEx7689ZMFLCQVGIUDLP0N1D59GU" localSheetId="8" hidden="1">#REF!</definedName>
    <definedName name="BEx7689ZMFLCQVGIUDLP0N1D59GU" hidden="1">#REF!</definedName>
    <definedName name="BEx771Y5JBBV1NTOJL3B5P328FZS" localSheetId="7" hidden="1">#REF!</definedName>
    <definedName name="BEx771Y5JBBV1NTOJL3B5P328FZS" localSheetId="8" hidden="1">#REF!</definedName>
    <definedName name="BEx771Y5JBBV1NTOJL3B5P328FZS" hidden="1">#REF!</definedName>
    <definedName name="BEx7870CBP343OT1IIA0I9BB9SP0" localSheetId="7" hidden="1">#REF!</definedName>
    <definedName name="BEx7870CBP343OT1IIA0I9BB9SP0" localSheetId="8" hidden="1">#REF!</definedName>
    <definedName name="BEx7870CBP343OT1IIA0I9BB9SP0" hidden="1">#REF!</definedName>
    <definedName name="BEx78C3KCXG2A5C7Z7L6PUQNDP91" localSheetId="7" hidden="1">#REF!</definedName>
    <definedName name="BEx78C3KCXG2A5C7Z7L6PUQNDP91" localSheetId="8" hidden="1">#REF!</definedName>
    <definedName name="BEx78C3KCXG2A5C7Z7L6PUQNDP91" hidden="1">#REF!</definedName>
    <definedName name="BEx79RI2FMCPD9CSSYPC66JDDQIM" localSheetId="7" hidden="1">#REF!</definedName>
    <definedName name="BEx79RI2FMCPD9CSSYPC66JDDQIM" localSheetId="8" hidden="1">#REF!</definedName>
    <definedName name="BEx79RI2FMCPD9CSSYPC66JDDQIM" hidden="1">#REF!</definedName>
    <definedName name="BEx7AGTPPYFNFJ30NJ3MRPGURHNB" localSheetId="7" hidden="1">#REF!</definedName>
    <definedName name="BEx7AGTPPYFNFJ30NJ3MRPGURHNB" localSheetId="8" hidden="1">#REF!</definedName>
    <definedName name="BEx7AGTPPYFNFJ30NJ3MRPGURHNB" hidden="1">#REF!</definedName>
    <definedName name="BEx7AXLSHP7HWORVRER9Q5SOIHGD" localSheetId="7" hidden="1">#REF!</definedName>
    <definedName name="BEx7AXLSHP7HWORVRER9Q5SOIHGD" localSheetId="8" hidden="1">#REF!</definedName>
    <definedName name="BEx7AXLSHP7HWORVRER9Q5SOIHGD" hidden="1">#REF!</definedName>
    <definedName name="BEx7AZUTME180WCCR458GE8BIDLW" localSheetId="7" hidden="1">#REF!</definedName>
    <definedName name="BEx7AZUTME180WCCR458GE8BIDLW" localSheetId="8" hidden="1">#REF!</definedName>
    <definedName name="BEx7AZUTME180WCCR458GE8BIDLW" hidden="1">#REF!</definedName>
    <definedName name="BEx7BC560FJZSPCZOC0CMO5HS8PW" localSheetId="7" hidden="1">#REF!</definedName>
    <definedName name="BEx7BC560FJZSPCZOC0CMO5HS8PW" localSheetId="8" hidden="1">#REF!</definedName>
    <definedName name="BEx7BC560FJZSPCZOC0CMO5HS8PW" hidden="1">#REF!</definedName>
    <definedName name="BEx7D4VJ70P9DPU01N0HKRUM1RPB" localSheetId="7" hidden="1">#REF!</definedName>
    <definedName name="BEx7D4VJ70P9DPU01N0HKRUM1RPB" localSheetId="8" hidden="1">#REF!</definedName>
    <definedName name="BEx7D4VJ70P9DPU01N0HKRUM1RPB" hidden="1">#REF!</definedName>
    <definedName name="BEx7DGKCLIUG9QERN8PTUB0PJSN8" localSheetId="7" hidden="1">#REF!</definedName>
    <definedName name="BEx7DGKCLIUG9QERN8PTUB0PJSN8" localSheetId="8" hidden="1">#REF!</definedName>
    <definedName name="BEx7DGKCLIUG9QERN8PTUB0PJSN8" hidden="1">#REF!</definedName>
    <definedName name="BEx7DUSR4UM6EBI71OKVNMZ33LY1" localSheetId="7" hidden="1">#REF!</definedName>
    <definedName name="BEx7DUSR4UM6EBI71OKVNMZ33LY1" localSheetId="8" hidden="1">#REF!</definedName>
    <definedName name="BEx7DUSR4UM6EBI71OKVNMZ33LY1" hidden="1">#REF!</definedName>
    <definedName name="BEx7E3HTXUDM3G7SXE91WA2EA8RI" localSheetId="7" hidden="1">#REF!</definedName>
    <definedName name="BEx7E3HTXUDM3G7SXE91WA2EA8RI" localSheetId="8" hidden="1">#REF!</definedName>
    <definedName name="BEx7E3HTXUDM3G7SXE91WA2EA8RI" hidden="1">#REF!</definedName>
    <definedName name="BEx7EP80WWVRVVYDS5IG75H496C5" localSheetId="7" hidden="1">#REF!</definedName>
    <definedName name="BEx7EP80WWVRVVYDS5IG75H496C5" localSheetId="8" hidden="1">#REF!</definedName>
    <definedName name="BEx7EP80WWVRVVYDS5IG75H496C5" hidden="1">#REF!</definedName>
    <definedName name="BEx7EPDD0Q4P6TF4FI8H7HS7RVPM" localSheetId="7" hidden="1">#REF!</definedName>
    <definedName name="BEx7EPDD0Q4P6TF4FI8H7HS7RVPM" localSheetId="8" hidden="1">#REF!</definedName>
    <definedName name="BEx7EPDD0Q4P6TF4FI8H7HS7RVPM" hidden="1">#REF!</definedName>
    <definedName name="BEx7ES7WANM3AMF8755MKTHCHWXQ" localSheetId="7" hidden="1">#REF!</definedName>
    <definedName name="BEx7ES7WANM3AMF8755MKTHCHWXQ" localSheetId="8" hidden="1">#REF!</definedName>
    <definedName name="BEx7ES7WANM3AMF8755MKTHCHWXQ" hidden="1">#REF!</definedName>
    <definedName name="BEx7FKU8YV5UAD2ZEQ2V93CJP6N2" localSheetId="7" hidden="1">#REF!</definedName>
    <definedName name="BEx7FKU8YV5UAD2ZEQ2V93CJP6N2" localSheetId="8" hidden="1">#REF!</definedName>
    <definedName name="BEx7FKU8YV5UAD2ZEQ2V93CJP6N2" hidden="1">#REF!</definedName>
    <definedName name="BEx7G1675I1HCHRICU9LJJWVTLCS" localSheetId="7" hidden="1">#REF!</definedName>
    <definedName name="BEx7G1675I1HCHRICU9LJJWVTLCS" localSheetId="8" hidden="1">#REF!</definedName>
    <definedName name="BEx7G1675I1HCHRICU9LJJWVTLCS" hidden="1">#REF!</definedName>
    <definedName name="BEx7G4WYC777T0T2O076BQ1CKA4R" localSheetId="7" hidden="1">#REF!</definedName>
    <definedName name="BEx7G4WYC777T0T2O076BQ1CKA4R" localSheetId="8" hidden="1">#REF!</definedName>
    <definedName name="BEx7G4WYC777T0T2O076BQ1CKA4R" hidden="1">#REF!</definedName>
    <definedName name="BEx7G6KE4UVLF4367SL1WNQ4BSCY" localSheetId="7" hidden="1">#REF!</definedName>
    <definedName name="BEx7G6KE4UVLF4367SL1WNQ4BSCY" localSheetId="8" hidden="1">#REF!</definedName>
    <definedName name="BEx7G6KE4UVLF4367SL1WNQ4BSCY" hidden="1">#REF!</definedName>
    <definedName name="BEx7HS416LETDEMT7WQ40IYN0VY7" localSheetId="7" hidden="1">#REF!</definedName>
    <definedName name="BEx7HS416LETDEMT7WQ40IYN0VY7" localSheetId="8" hidden="1">#REF!</definedName>
    <definedName name="BEx7HS416LETDEMT7WQ40IYN0VY7" hidden="1">#REF!</definedName>
    <definedName name="BEx7IY2EV9CRLVNQFRW9O4F9BWZH" localSheetId="7" hidden="1">#REF!</definedName>
    <definedName name="BEx7IY2EV9CRLVNQFRW9O4F9BWZH" localSheetId="8" hidden="1">#REF!</definedName>
    <definedName name="BEx7IY2EV9CRLVNQFRW9O4F9BWZH" hidden="1">#REF!</definedName>
    <definedName name="BEx7JDSYWXPUF8RKC731Z8G1B27Y" localSheetId="7" hidden="1">#REF!</definedName>
    <definedName name="BEx7JDSYWXPUF8RKC731Z8G1B27Y" localSheetId="8" hidden="1">#REF!</definedName>
    <definedName name="BEx7JDSYWXPUF8RKC731Z8G1B27Y" hidden="1">#REF!</definedName>
    <definedName name="BEx7JGI1O9GZDUHDP82GR31JLQL8" localSheetId="7" hidden="1">#REF!</definedName>
    <definedName name="BEx7JGI1O9GZDUHDP82GR31JLQL8" localSheetId="8" hidden="1">#REF!</definedName>
    <definedName name="BEx7JGI1O9GZDUHDP82GR31JLQL8" hidden="1">#REF!</definedName>
    <definedName name="BEx7KKI9S9SEZDLOIMRSQ8JQOJT4" localSheetId="7" hidden="1">#REF!</definedName>
    <definedName name="BEx7KKI9S9SEZDLOIMRSQ8JQOJT4" localSheetId="8" hidden="1">#REF!</definedName>
    <definedName name="BEx7KKI9S9SEZDLOIMRSQ8JQOJT4" hidden="1">#REF!</definedName>
    <definedName name="BEx7L4AI0CXM65MR56TE753E33UE" localSheetId="7" hidden="1">#REF!</definedName>
    <definedName name="BEx7L4AI0CXM65MR56TE753E33UE" localSheetId="8" hidden="1">#REF!</definedName>
    <definedName name="BEx7L4AI0CXM65MR56TE753E33UE" hidden="1">#REF!</definedName>
    <definedName name="BEx7L6DV256RJKEE5MP8MV821NP2" localSheetId="7" hidden="1">#REF!</definedName>
    <definedName name="BEx7L6DV256RJKEE5MP8MV821NP2" localSheetId="8" hidden="1">#REF!</definedName>
    <definedName name="BEx7L6DV256RJKEE5MP8MV821NP2" hidden="1">#REF!</definedName>
    <definedName name="BEx7N00S7KVMQDLP3SC7FI18HHSE" localSheetId="7" hidden="1">#REF!</definedName>
    <definedName name="BEx7N00S7KVMQDLP3SC7FI18HHSE" localSheetId="8" hidden="1">#REF!</definedName>
    <definedName name="BEx7N00S7KVMQDLP3SC7FI18HHSE" hidden="1">#REF!</definedName>
    <definedName name="BEx90PWT26CUZC4QBYPIGOIQRK57" localSheetId="7" hidden="1">#REF!</definedName>
    <definedName name="BEx90PWT26CUZC4QBYPIGOIQRK57" localSheetId="8" hidden="1">#REF!</definedName>
    <definedName name="BEx90PWT26CUZC4QBYPIGOIQRK57" hidden="1">#REF!</definedName>
    <definedName name="BEx925M3H98PWAPIVXEFUO0J02NS" localSheetId="7" hidden="1">#REF!</definedName>
    <definedName name="BEx925M3H98PWAPIVXEFUO0J02NS" localSheetId="8" hidden="1">#REF!</definedName>
    <definedName name="BEx925M3H98PWAPIVXEFUO0J02NS" hidden="1">#REF!</definedName>
    <definedName name="BEx929CWD6XCSUHBR0V5BUUGIE4W" localSheetId="7" hidden="1">#REF!</definedName>
    <definedName name="BEx929CWD6XCSUHBR0V5BUUGIE4W" localSheetId="8" hidden="1">#REF!</definedName>
    <definedName name="BEx929CWD6XCSUHBR0V5BUUGIE4W" hidden="1">#REF!</definedName>
    <definedName name="BEx92SZHV0ST4Q1BSOHCW0ZAMVV9" localSheetId="7" hidden="1">#REF!</definedName>
    <definedName name="BEx92SZHV0ST4Q1BSOHCW0ZAMVV9" localSheetId="8" hidden="1">#REF!</definedName>
    <definedName name="BEx92SZHV0ST4Q1BSOHCW0ZAMVV9" hidden="1">#REF!</definedName>
    <definedName name="BEx92VU449ZVATFK8XRZJDXZY42I" localSheetId="7" hidden="1">#REF!</definedName>
    <definedName name="BEx92VU449ZVATFK8XRZJDXZY42I" localSheetId="8" hidden="1">#REF!</definedName>
    <definedName name="BEx92VU449ZVATFK8XRZJDXZY42I" hidden="1">#REF!</definedName>
    <definedName name="BEx92XHCVU1KMOOU6FAX1QSMK5V3" localSheetId="7" hidden="1">#REF!</definedName>
    <definedName name="BEx92XHCVU1KMOOU6FAX1QSMK5V3" localSheetId="8" hidden="1">#REF!</definedName>
    <definedName name="BEx92XHCVU1KMOOU6FAX1QSMK5V3" hidden="1">#REF!</definedName>
    <definedName name="BEx941CDPJKDKGCRWGMVPJX1AY8N" localSheetId="7" hidden="1">#REF!</definedName>
    <definedName name="BEx941CDPJKDKGCRWGMVPJX1AY8N" localSheetId="8" hidden="1">#REF!</definedName>
    <definedName name="BEx941CDPJKDKGCRWGMVPJX1AY8N" hidden="1">#REF!</definedName>
    <definedName name="BEx94MRR3F2567DTEU2XYWQ1H5T7" localSheetId="7" hidden="1">#REF!</definedName>
    <definedName name="BEx94MRR3F2567DTEU2XYWQ1H5T7" localSheetId="8" hidden="1">#REF!</definedName>
    <definedName name="BEx94MRR3F2567DTEU2XYWQ1H5T7" hidden="1">#REF!</definedName>
    <definedName name="BEx94T2D2RX8K11UX4L7GBCE15J4" localSheetId="7" hidden="1">#REF!</definedName>
    <definedName name="BEx94T2D2RX8K11UX4L7GBCE15J4" localSheetId="8" hidden="1">#REF!</definedName>
    <definedName name="BEx94T2D2RX8K11UX4L7GBCE15J4" hidden="1">#REF!</definedName>
    <definedName name="BEx94V0FDLW7LK3IAU25M5AHJSJH" localSheetId="7" hidden="1">#REF!</definedName>
    <definedName name="BEx94V0FDLW7LK3IAU25M5AHJSJH" localSheetId="8" hidden="1">#REF!</definedName>
    <definedName name="BEx94V0FDLW7LK3IAU25M5AHJSJH" hidden="1">#REF!</definedName>
    <definedName name="BEx96AK8XX91JLLMJYIF0198BFS5" localSheetId="7" hidden="1">#REF!</definedName>
    <definedName name="BEx96AK8XX91JLLMJYIF0198BFS5" localSheetId="8" hidden="1">#REF!</definedName>
    <definedName name="BEx96AK8XX91JLLMJYIF0198BFS5" hidden="1">#REF!</definedName>
    <definedName name="BEx96P8WC0ZUP1ZAVUL4VOFZS9WW" localSheetId="7" hidden="1">#REF!</definedName>
    <definedName name="BEx96P8WC0ZUP1ZAVUL4VOFZS9WW" localSheetId="8" hidden="1">#REF!</definedName>
    <definedName name="BEx96P8WC0ZUP1ZAVUL4VOFZS9WW" hidden="1">#REF!</definedName>
    <definedName name="BEx96UXXLJKX4WJ5M8B56ASIGBIS" localSheetId="7" hidden="1">#REF!</definedName>
    <definedName name="BEx96UXXLJKX4WJ5M8B56ASIGBIS" localSheetId="8" hidden="1">#REF!</definedName>
    <definedName name="BEx96UXXLJKX4WJ5M8B56ASIGBIS" hidden="1">#REF!</definedName>
    <definedName name="BEx97FM9GAXIDZX7ZUVRZDXO7B8T" localSheetId="7" hidden="1">#REF!</definedName>
    <definedName name="BEx97FM9GAXIDZX7ZUVRZDXO7B8T" localSheetId="8" hidden="1">#REF!</definedName>
    <definedName name="BEx97FM9GAXIDZX7ZUVRZDXO7B8T" hidden="1">#REF!</definedName>
    <definedName name="BEx98DS9NBRU8OAKDORM6URAUYHN" localSheetId="7" hidden="1">#REF!</definedName>
    <definedName name="BEx98DS9NBRU8OAKDORM6URAUYHN" localSheetId="8" hidden="1">#REF!</definedName>
    <definedName name="BEx98DS9NBRU8OAKDORM6URAUYHN" hidden="1">#REF!</definedName>
    <definedName name="BEx98LVKSD5PICE7MTD18JD6DN8X" localSheetId="7" hidden="1">#REF!</definedName>
    <definedName name="BEx98LVKSD5PICE7MTD18JD6DN8X" localSheetId="8" hidden="1">#REF!</definedName>
    <definedName name="BEx98LVKSD5PICE7MTD18JD6DN8X" hidden="1">#REF!</definedName>
    <definedName name="BEx995CVOSINW6GED4FFQ5JXV9WC" localSheetId="7" hidden="1">#REF!</definedName>
    <definedName name="BEx995CVOSINW6GED4FFQ5JXV9WC" localSheetId="8" hidden="1">#REF!</definedName>
    <definedName name="BEx995CVOSINW6GED4FFQ5JXV9WC" hidden="1">#REF!</definedName>
    <definedName name="BEx9B18PHKFP61A42WWQBXT0VRGM" localSheetId="7" hidden="1">#REF!</definedName>
    <definedName name="BEx9B18PHKFP61A42WWQBXT0VRGM" localSheetId="8" hidden="1">#REF!</definedName>
    <definedName name="BEx9B18PHKFP61A42WWQBXT0VRGM" hidden="1">#REF!</definedName>
    <definedName name="BEx9CEUASCT88T0L8XQKKBPDTO3F" localSheetId="7" hidden="1">#REF!</definedName>
    <definedName name="BEx9CEUASCT88T0L8XQKKBPDTO3F" localSheetId="8" hidden="1">#REF!</definedName>
    <definedName name="BEx9CEUASCT88T0L8XQKKBPDTO3F" hidden="1">#REF!</definedName>
    <definedName name="BEx9CFFUM6XO1PX1UI6DD5ANOOC9" localSheetId="7" hidden="1">#REF!</definedName>
    <definedName name="BEx9CFFUM6XO1PX1UI6DD5ANOOC9" localSheetId="8" hidden="1">#REF!</definedName>
    <definedName name="BEx9CFFUM6XO1PX1UI6DD5ANOOC9" hidden="1">#REF!</definedName>
    <definedName name="BEx9DOEATR57T3AET7XVVUKMKOPY" localSheetId="7" hidden="1">#REF!</definedName>
    <definedName name="BEx9DOEATR57T3AET7XVVUKMKOPY" localSheetId="8" hidden="1">#REF!</definedName>
    <definedName name="BEx9DOEATR57T3AET7XVVUKMKOPY" hidden="1">#REF!</definedName>
    <definedName name="BEx9FEA4ROWAF4VCVY3LR0BQ5EUD" localSheetId="7" hidden="1">#REF!</definedName>
    <definedName name="BEx9FEA4ROWAF4VCVY3LR0BQ5EUD" localSheetId="8" hidden="1">#REF!</definedName>
    <definedName name="BEx9FEA4ROWAF4VCVY3LR0BQ5EUD" hidden="1">#REF!</definedName>
    <definedName name="BEx9FLML3EODGOJH4ENFGWE88FJO" localSheetId="7" hidden="1">#REF!</definedName>
    <definedName name="BEx9FLML3EODGOJH4ENFGWE88FJO" localSheetId="8" hidden="1">#REF!</definedName>
    <definedName name="BEx9FLML3EODGOJH4ENFGWE88FJO" hidden="1">#REF!</definedName>
    <definedName name="BEx9FVYQ8U2QG8Q8ENPZR02JQPV4" localSheetId="7" hidden="1">#REF!</definedName>
    <definedName name="BEx9FVYQ8U2QG8Q8ENPZR02JQPV4" localSheetId="8" hidden="1">#REF!</definedName>
    <definedName name="BEx9FVYQ8U2QG8Q8ENPZR02JQPV4" hidden="1">#REF!</definedName>
    <definedName name="BEx9G6WG4QVRE75NFDH9AK9ENFM1" localSheetId="7" hidden="1">#REF!</definedName>
    <definedName name="BEx9G6WG4QVRE75NFDH9AK9ENFM1" localSheetId="8" hidden="1">#REF!</definedName>
    <definedName name="BEx9G6WG4QVRE75NFDH9AK9ENFM1" hidden="1">#REF!</definedName>
    <definedName name="BEx9GRFM4UC40IJ5CKFB120CV0MG" localSheetId="7" hidden="1">#REF!</definedName>
    <definedName name="BEx9GRFM4UC40IJ5CKFB120CV0MG" localSheetId="8" hidden="1">#REF!</definedName>
    <definedName name="BEx9GRFM4UC40IJ5CKFB120CV0MG" hidden="1">#REF!</definedName>
    <definedName name="BEx9GWJ26T0WLA3Q0197TM3186KU" localSheetId="7" hidden="1">#REF!</definedName>
    <definedName name="BEx9GWJ26T0WLA3Q0197TM3186KU" localSheetId="8" hidden="1">#REF!</definedName>
    <definedName name="BEx9GWJ26T0WLA3Q0197TM3186KU" hidden="1">#REF!</definedName>
    <definedName name="BEx9HD0IAEEP7F9UP5Z68MOHC0U1" localSheetId="7" hidden="1">#REF!</definedName>
    <definedName name="BEx9HD0IAEEP7F9UP5Z68MOHC0U1" localSheetId="8" hidden="1">#REF!</definedName>
    <definedName name="BEx9HD0IAEEP7F9UP5Z68MOHC0U1" hidden="1">#REF!</definedName>
    <definedName name="BEx9IA4OATQIX6A5FEZADVNCQ19Z" localSheetId="7" hidden="1">#REF!</definedName>
    <definedName name="BEx9IA4OATQIX6A5FEZADVNCQ19Z" localSheetId="8" hidden="1">#REF!</definedName>
    <definedName name="BEx9IA4OATQIX6A5FEZADVNCQ19Z" hidden="1">#REF!</definedName>
    <definedName name="BEx9IBH4B9UZ6T32I2AGL5K1L2BP" localSheetId="7" hidden="1">#REF!</definedName>
    <definedName name="BEx9IBH4B9UZ6T32I2AGL5K1L2BP" localSheetId="8" hidden="1">#REF!</definedName>
    <definedName name="BEx9IBH4B9UZ6T32I2AGL5K1L2BP" hidden="1">#REF!</definedName>
    <definedName name="BEx9J0COL9AEXI6QMK31L66D8XFO" localSheetId="7" hidden="1">#REF!</definedName>
    <definedName name="BEx9J0COL9AEXI6QMK31L66D8XFO" localSheetId="8" hidden="1">#REF!</definedName>
    <definedName name="BEx9J0COL9AEXI6QMK31L66D8XFO" hidden="1">#REF!</definedName>
    <definedName name="BExAWMHVLZSJGYYQ8G0WQ4BNKPEU" localSheetId="7" hidden="1">#REF!</definedName>
    <definedName name="BExAWMHVLZSJGYYQ8G0WQ4BNKPEU" localSheetId="8" hidden="1">#REF!</definedName>
    <definedName name="BExAWMHVLZSJGYYQ8G0WQ4BNKPEU" hidden="1">#REF!</definedName>
    <definedName name="BExAX94G288ORE5KHV3UNLVKVLZ3" localSheetId="7" hidden="1">#REF!</definedName>
    <definedName name="BExAX94G288ORE5KHV3UNLVKVLZ3" localSheetId="8" hidden="1">#REF!</definedName>
    <definedName name="BExAX94G288ORE5KHV3UNLVKVLZ3" hidden="1">#REF!</definedName>
    <definedName name="BExAXCF53AUAR49BW555266EIXMJ" localSheetId="7" hidden="1">#REF!</definedName>
    <definedName name="BExAXCF53AUAR49BW555266EIXMJ" localSheetId="8" hidden="1">#REF!</definedName>
    <definedName name="BExAXCF53AUAR49BW555266EIXMJ" hidden="1">#REF!</definedName>
    <definedName name="BExAXK2BBHV712SNKSCP61ZSU2HE" localSheetId="7" hidden="1">#REF!</definedName>
    <definedName name="BExAXK2BBHV712SNKSCP61ZSU2HE" localSheetId="8" hidden="1">#REF!</definedName>
    <definedName name="BExAXK2BBHV712SNKSCP61ZSU2HE" hidden="1">#REF!</definedName>
    <definedName name="BExAXKD4Y6MPL7SY455O4CDBZ4EC" localSheetId="7" hidden="1">#REF!</definedName>
    <definedName name="BExAXKD4Y6MPL7SY455O4CDBZ4EC" localSheetId="8" hidden="1">#REF!</definedName>
    <definedName name="BExAXKD4Y6MPL7SY455O4CDBZ4EC" hidden="1">#REF!</definedName>
    <definedName name="BExAXQCWV2BSAQMJ58ISXF4TIA4Q" localSheetId="7" hidden="1">#REF!</definedName>
    <definedName name="BExAXQCWV2BSAQMJ58ISXF4TIA4Q" localSheetId="8" hidden="1">#REF!</definedName>
    <definedName name="BExAXQCWV2BSAQMJ58ISXF4TIA4Q" hidden="1">#REF!</definedName>
    <definedName name="BExAXWCPXC6233WE4C0GNQF0FH1C" localSheetId="7" hidden="1">#REF!</definedName>
    <definedName name="BExAXWCPXC6233WE4C0GNQF0FH1C" localSheetId="8" hidden="1">#REF!</definedName>
    <definedName name="BExAXWCPXC6233WE4C0GNQF0FH1C" hidden="1">#REF!</definedName>
    <definedName name="BExAYIDOOY96W9AET1TG1FBPIBO2" localSheetId="7" hidden="1">#REF!</definedName>
    <definedName name="BExAYIDOOY96W9AET1TG1FBPIBO2" localSheetId="8" hidden="1">#REF!</definedName>
    <definedName name="BExAYIDOOY96W9AET1TG1FBPIBO2" hidden="1">#REF!</definedName>
    <definedName name="BExAZS300XHVHW5V3K7KIYTN4OLA" localSheetId="7" hidden="1">#REF!</definedName>
    <definedName name="BExAZS300XHVHW5V3K7KIYTN4OLA" localSheetId="8" hidden="1">#REF!</definedName>
    <definedName name="BExAZS300XHVHW5V3K7KIYTN4OLA" hidden="1">#REF!</definedName>
    <definedName name="BExAZS8ARO29WINOW14N7AO3K6DI" localSheetId="7" hidden="1">#REF!</definedName>
    <definedName name="BExAZS8ARO29WINOW14N7AO3K6DI" localSheetId="8" hidden="1">#REF!</definedName>
    <definedName name="BExAZS8ARO29WINOW14N7AO3K6DI" hidden="1">#REF!</definedName>
    <definedName name="BExB0ANYR4RSVRJ8HCMTJGC1CJXA" localSheetId="7" hidden="1">#REF!</definedName>
    <definedName name="BExB0ANYR4RSVRJ8HCMTJGC1CJXA" localSheetId="8" hidden="1">#REF!</definedName>
    <definedName name="BExB0ANYR4RSVRJ8HCMTJGC1CJXA" hidden="1">#REF!</definedName>
    <definedName name="BExB0KUSRIZYZL303V9JHPK8EJ3K" localSheetId="7" hidden="1">#REF!</definedName>
    <definedName name="BExB0KUSRIZYZL303V9JHPK8EJ3K" localSheetId="8" hidden="1">#REF!</definedName>
    <definedName name="BExB0KUSRIZYZL303V9JHPK8EJ3K" hidden="1">#REF!</definedName>
    <definedName name="BExB1JRPPFL3I6P8NHFCTFPXL4Q6" localSheetId="7" hidden="1">#REF!</definedName>
    <definedName name="BExB1JRPPFL3I6P8NHFCTFPXL4Q6" localSheetId="8" hidden="1">#REF!</definedName>
    <definedName name="BExB1JRPPFL3I6P8NHFCTFPXL4Q6" hidden="1">#REF!</definedName>
    <definedName name="BExB2WGXUKR5KH0ZZCK5S693NUD8" localSheetId="7" hidden="1">#REF!</definedName>
    <definedName name="BExB2WGXUKR5KH0ZZCK5S693NUD8" localSheetId="8" hidden="1">#REF!</definedName>
    <definedName name="BExB2WGXUKR5KH0ZZCK5S693NUD8" hidden="1">#REF!</definedName>
    <definedName name="BExB3N58J9FE7ITJNLBVGXTKYT7U" localSheetId="7" hidden="1">#REF!</definedName>
    <definedName name="BExB3N58J9FE7ITJNLBVGXTKYT7U" localSheetId="8" hidden="1">#REF!</definedName>
    <definedName name="BExB3N58J9FE7ITJNLBVGXTKYT7U" hidden="1">#REF!</definedName>
    <definedName name="BExB3O1MDVCO28LU72KIUQYDXLHH" localSheetId="7" hidden="1">#REF!</definedName>
    <definedName name="BExB3O1MDVCO28LU72KIUQYDXLHH" localSheetId="8" hidden="1">#REF!</definedName>
    <definedName name="BExB3O1MDVCO28LU72KIUQYDXLHH" hidden="1">#REF!</definedName>
    <definedName name="BExB3QQPV0K7XP3VIO7Y0BCMXF1G" localSheetId="7" hidden="1">#REF!</definedName>
    <definedName name="BExB3QQPV0K7XP3VIO7Y0BCMXF1G" localSheetId="8" hidden="1">#REF!</definedName>
    <definedName name="BExB3QQPV0K7XP3VIO7Y0BCMXF1G" hidden="1">#REF!</definedName>
    <definedName name="BExB54SF4PZ84XG0SNQLKDEH4YJL" localSheetId="7" hidden="1">#REF!</definedName>
    <definedName name="BExB54SF4PZ84XG0SNQLKDEH4YJL" localSheetId="8" hidden="1">#REF!</definedName>
    <definedName name="BExB54SF4PZ84XG0SNQLKDEH4YJL" hidden="1">#REF!</definedName>
    <definedName name="BExB5HDKVUMAOLYXWFU3WT723FRI" localSheetId="7" hidden="1">#REF!</definedName>
    <definedName name="BExB5HDKVUMAOLYXWFU3WT723FRI" localSheetId="8" hidden="1">#REF!</definedName>
    <definedName name="BExB5HDKVUMAOLYXWFU3WT723FRI" hidden="1">#REF!</definedName>
    <definedName name="BExB5ZNR98KL95MFCEZ0UFNASUO4" localSheetId="7" hidden="1">#REF!</definedName>
    <definedName name="BExB5ZNR98KL95MFCEZ0UFNASUO4" localSheetId="8" hidden="1">#REF!</definedName>
    <definedName name="BExB5ZNR98KL95MFCEZ0UFNASUO4" hidden="1">#REF!</definedName>
    <definedName name="BExB6VQ841QHHYAZWQSVPPVOPM2X" localSheetId="7" hidden="1">#REF!</definedName>
    <definedName name="BExB6VQ841QHHYAZWQSVPPVOPM2X" localSheetId="8" hidden="1">#REF!</definedName>
    <definedName name="BExB6VQ841QHHYAZWQSVPPVOPM2X" hidden="1">#REF!</definedName>
    <definedName name="BExB70O76RLV835BWJ3HJ58ONHLJ" localSheetId="7" hidden="1">#REF!</definedName>
    <definedName name="BExB70O76RLV835BWJ3HJ58ONHLJ" localSheetId="8" hidden="1">#REF!</definedName>
    <definedName name="BExB70O76RLV835BWJ3HJ58ONHLJ" hidden="1">#REF!</definedName>
    <definedName name="BExB7MUNMDKPIUK33IWN848FXZE5" localSheetId="7" hidden="1">#REF!</definedName>
    <definedName name="BExB7MUNMDKPIUK33IWN848FXZE5" localSheetId="8" hidden="1">#REF!</definedName>
    <definedName name="BExB7MUNMDKPIUK33IWN848FXZE5" hidden="1">#REF!</definedName>
    <definedName name="BExB8CXC30VGX9FAHB8KTS9R7DOJ" localSheetId="7" hidden="1">#REF!</definedName>
    <definedName name="BExB8CXC30VGX9FAHB8KTS9R7DOJ" localSheetId="8" hidden="1">#REF!</definedName>
    <definedName name="BExB8CXC30VGX9FAHB8KTS9R7DOJ" hidden="1">#REF!</definedName>
    <definedName name="BExB8GIT6VQOJ1D447TGUMRG5AKE" localSheetId="7" hidden="1">#REF!</definedName>
    <definedName name="BExB8GIT6VQOJ1D447TGUMRG5AKE" localSheetId="8" hidden="1">#REF!</definedName>
    <definedName name="BExB8GIT6VQOJ1D447TGUMRG5AKE" hidden="1">#REF!</definedName>
    <definedName name="BExB8J7R2CKDIIB00N6VRIIQ1QXI" localSheetId="7" hidden="1">#REF!</definedName>
    <definedName name="BExB8J7R2CKDIIB00N6VRIIQ1QXI" localSheetId="8" hidden="1">#REF!</definedName>
    <definedName name="BExB8J7R2CKDIIB00N6VRIIQ1QXI" hidden="1">#REF!</definedName>
    <definedName name="BExB9NOBYUSSLLACDW9L8LOC9I7Z" localSheetId="7" hidden="1">#REF!</definedName>
    <definedName name="BExB9NOBYUSSLLACDW9L8LOC9I7Z" localSheetId="8" hidden="1">#REF!</definedName>
    <definedName name="BExB9NOBYUSSLLACDW9L8LOC9I7Z" hidden="1">#REF!</definedName>
    <definedName name="BExBB74969QZYDRWA7H332748LX0" localSheetId="7" hidden="1">#REF!</definedName>
    <definedName name="BExBB74969QZYDRWA7H332748LX0" localSheetId="8" hidden="1">#REF!</definedName>
    <definedName name="BExBB74969QZYDRWA7H332748LX0" hidden="1">#REF!</definedName>
    <definedName name="BExBCQV4LCO9RFI8FMKA7BQTARXW" localSheetId="7" hidden="1">#REF!</definedName>
    <definedName name="BExBCQV4LCO9RFI8FMKA7BQTARXW" localSheetId="8" hidden="1">#REF!</definedName>
    <definedName name="BExBCQV4LCO9RFI8FMKA7BQTARXW" hidden="1">#REF!</definedName>
    <definedName name="BExBDWYZ0Q7JN35S0QLFDVJ406C6" localSheetId="7" hidden="1">#REF!</definedName>
    <definedName name="BExBDWYZ0Q7JN35S0QLFDVJ406C6" localSheetId="8" hidden="1">#REF!</definedName>
    <definedName name="BExBDWYZ0Q7JN35S0QLFDVJ406C6" hidden="1">#REF!</definedName>
    <definedName name="BExBEJG7KEL0M0Y3OTMP8557BCS3" localSheetId="7" hidden="1">#REF!</definedName>
    <definedName name="BExBEJG7KEL0M0Y3OTMP8557BCS3" localSheetId="8" hidden="1">#REF!</definedName>
    <definedName name="BExBEJG7KEL0M0Y3OTMP8557BCS3" hidden="1">#REF!</definedName>
    <definedName name="BExCSRMDIIJA608CEF1KB3O220DP" localSheetId="7" hidden="1">#REF!</definedName>
    <definedName name="BExCSRMDIIJA608CEF1KB3O220DP" localSheetId="8" hidden="1">#REF!</definedName>
    <definedName name="BExCSRMDIIJA608CEF1KB3O220DP" hidden="1">#REF!</definedName>
    <definedName name="BExCSYO0OM0QVXP6DQWO4PMBEN9Z" localSheetId="7" hidden="1">#REF!</definedName>
    <definedName name="BExCSYO0OM0QVXP6DQWO4PMBEN9Z" localSheetId="8" hidden="1">#REF!</definedName>
    <definedName name="BExCSYO0OM0QVXP6DQWO4PMBEN9Z" hidden="1">#REF!</definedName>
    <definedName name="BExCTD78UU9WYS98EEKWMBEV8X2N" localSheetId="7" hidden="1">#REF!</definedName>
    <definedName name="BExCTD78UU9WYS98EEKWMBEV8X2N" localSheetId="8" hidden="1">#REF!</definedName>
    <definedName name="BExCTD78UU9WYS98EEKWMBEV8X2N" hidden="1">#REF!</definedName>
    <definedName name="BExCTDCPOR38DBLC14J2RWYRDBUB" localSheetId="7" hidden="1">#REF!</definedName>
    <definedName name="BExCTDCPOR38DBLC14J2RWYRDBUB" localSheetId="8" hidden="1">#REF!</definedName>
    <definedName name="BExCTDCPOR38DBLC14J2RWYRDBUB" hidden="1">#REF!</definedName>
    <definedName name="BExCTNZNGLI8IJPXAJ8877BODL7L" localSheetId="7" hidden="1">#REF!</definedName>
    <definedName name="BExCTNZNGLI8IJPXAJ8877BODL7L" localSheetId="8" hidden="1">#REF!</definedName>
    <definedName name="BExCTNZNGLI8IJPXAJ8877BODL7L" hidden="1">#REF!</definedName>
    <definedName name="BExCTZZA5MMFUYT5037NF8J4CQCD" localSheetId="7" hidden="1">#REF!</definedName>
    <definedName name="BExCTZZA5MMFUYT5037NF8J4CQCD" localSheetId="8" hidden="1">#REF!</definedName>
    <definedName name="BExCTZZA5MMFUYT5037NF8J4CQCD" hidden="1">#REF!</definedName>
    <definedName name="BExCUHIEJ1NOKQJJXZ9WMN05DXNF" localSheetId="7" hidden="1">#REF!</definedName>
    <definedName name="BExCUHIEJ1NOKQJJXZ9WMN05DXNF" localSheetId="8" hidden="1">#REF!</definedName>
    <definedName name="BExCUHIEJ1NOKQJJXZ9WMN05DXNF" hidden="1">#REF!</definedName>
    <definedName name="BExCV26UGUZTSGUQELK5HWTEVF7A" localSheetId="7" hidden="1">#REF!</definedName>
    <definedName name="BExCV26UGUZTSGUQELK5HWTEVF7A" localSheetId="8" hidden="1">#REF!</definedName>
    <definedName name="BExCV26UGUZTSGUQELK5HWTEVF7A" hidden="1">#REF!</definedName>
    <definedName name="BExCV6342V8M6TUET0AMO4O8ABFN" localSheetId="7" hidden="1">#REF!</definedName>
    <definedName name="BExCV6342V8M6TUET0AMO4O8ABFN" localSheetId="8" hidden="1">#REF!</definedName>
    <definedName name="BExCV6342V8M6TUET0AMO4O8ABFN" hidden="1">#REF!</definedName>
    <definedName name="BExCVGKRPB7N33MMGJCZQ8SMZFQA" localSheetId="7" hidden="1">#REF!</definedName>
    <definedName name="BExCVGKRPB7N33MMGJCZQ8SMZFQA" localSheetId="8" hidden="1">#REF!</definedName>
    <definedName name="BExCVGKRPB7N33MMGJCZQ8SMZFQA" hidden="1">#REF!</definedName>
    <definedName name="BExCW25NC3BN6PIINZAEO8LTM7IT" localSheetId="7" hidden="1">#REF!</definedName>
    <definedName name="BExCW25NC3BN6PIINZAEO8LTM7IT" localSheetId="8" hidden="1">#REF!</definedName>
    <definedName name="BExCW25NC3BN6PIINZAEO8LTM7IT" hidden="1">#REF!</definedName>
    <definedName name="BExCW2R83FEAVTXCV8PAYYXJZIOT" localSheetId="7" hidden="1">#REF!</definedName>
    <definedName name="BExCW2R83FEAVTXCV8PAYYXJZIOT" localSheetId="8" hidden="1">#REF!</definedName>
    <definedName name="BExCW2R83FEAVTXCV8PAYYXJZIOT" hidden="1">#REF!</definedName>
    <definedName name="BExCWHL7OZ19JY56TQCWBY4SCKUU" localSheetId="7" hidden="1">#REF!</definedName>
    <definedName name="BExCWHL7OZ19JY56TQCWBY4SCKUU" localSheetId="8" hidden="1">#REF!</definedName>
    <definedName name="BExCWHL7OZ19JY56TQCWBY4SCKUU" hidden="1">#REF!</definedName>
    <definedName name="BExCWSZ7A69026Y2L2WOORGBCUGG" localSheetId="7" hidden="1">#REF!</definedName>
    <definedName name="BExCWSZ7A69026Y2L2WOORGBCUGG" localSheetId="8" hidden="1">#REF!</definedName>
    <definedName name="BExCWSZ7A69026Y2L2WOORGBCUGG" hidden="1">#REF!</definedName>
    <definedName name="BExCX4TASL1FSRY6JCUH68DVMQ25" localSheetId="7" hidden="1">#REF!</definedName>
    <definedName name="BExCX4TASL1FSRY6JCUH68DVMQ25" localSheetId="8" hidden="1">#REF!</definedName>
    <definedName name="BExCX4TASL1FSRY6JCUH68DVMQ25" hidden="1">#REF!</definedName>
    <definedName name="BExCXJSSYCFO5U9388RLJDKQH8OQ" localSheetId="7" hidden="1">#REF!</definedName>
    <definedName name="BExCXJSSYCFO5U9388RLJDKQH8OQ" localSheetId="8" hidden="1">#REF!</definedName>
    <definedName name="BExCXJSSYCFO5U9388RLJDKQH8OQ" hidden="1">#REF!</definedName>
    <definedName name="BExCY4152D2ZH1OSLIRJLX25PNI0" localSheetId="7" hidden="1">#REF!</definedName>
    <definedName name="BExCY4152D2ZH1OSLIRJLX25PNI0" localSheetId="8" hidden="1">#REF!</definedName>
    <definedName name="BExCY4152D2ZH1OSLIRJLX25PNI0" hidden="1">#REF!</definedName>
    <definedName name="BExCZ21Q67DTG6JZO3GVALW3RTH6" localSheetId="7" hidden="1">#REF!</definedName>
    <definedName name="BExCZ21Q67DTG6JZO3GVALW3RTH6" localSheetId="8" hidden="1">#REF!</definedName>
    <definedName name="BExCZ21Q67DTG6JZO3GVALW3RTH6" hidden="1">#REF!</definedName>
    <definedName name="BExCZBXSUWTTB01VCEFF7QRUN4IU" localSheetId="7" hidden="1">#REF!</definedName>
    <definedName name="BExCZBXSUWTTB01VCEFF7QRUN4IU" localSheetId="8" hidden="1">#REF!</definedName>
    <definedName name="BExCZBXSUWTTB01VCEFF7QRUN4IU" hidden="1">#REF!</definedName>
    <definedName name="BExCZDA943W3HLHYHLNM80S47SO3" localSheetId="7" hidden="1">#REF!</definedName>
    <definedName name="BExCZDA943W3HLHYHLNM80S47SO3" localSheetId="8" hidden="1">#REF!</definedName>
    <definedName name="BExCZDA943W3HLHYHLNM80S47SO3" hidden="1">#REF!</definedName>
    <definedName name="BExCZNRWARGPM0CK6DX2HVF2W8G2" localSheetId="7" hidden="1">#REF!</definedName>
    <definedName name="BExCZNRWARGPM0CK6DX2HVF2W8G2" localSheetId="8" hidden="1">#REF!</definedName>
    <definedName name="BExCZNRWARGPM0CK6DX2HVF2W8G2" hidden="1">#REF!</definedName>
    <definedName name="BExCZOTKD49IS1W5OZJR46LC2ABA" localSheetId="7" hidden="1">#REF!</definedName>
    <definedName name="BExCZOTKD49IS1W5OZJR46LC2ABA" localSheetId="8" hidden="1">#REF!</definedName>
    <definedName name="BExCZOTKD49IS1W5OZJR46LC2ABA" hidden="1">#REF!</definedName>
    <definedName name="BExCZWRKKSYZ32FLK543T2FS1Z4H" localSheetId="7" hidden="1">#REF!</definedName>
    <definedName name="BExCZWRKKSYZ32FLK543T2FS1Z4H" localSheetId="8" hidden="1">#REF!</definedName>
    <definedName name="BExCZWRKKSYZ32FLK543T2FS1Z4H" hidden="1">#REF!</definedName>
    <definedName name="BExD01EWB1S4YUS4BISN2QN0IGM8" localSheetId="7" hidden="1">#REF!</definedName>
    <definedName name="BExD01EWB1S4YUS4BISN2QN0IGM8" localSheetId="8" hidden="1">#REF!</definedName>
    <definedName name="BExD01EWB1S4YUS4BISN2QN0IGM8" hidden="1">#REF!</definedName>
    <definedName name="BExD01K8HF76O09WZVDZTT68E4WP" localSheetId="7" hidden="1">#REF!</definedName>
    <definedName name="BExD01K8HF76O09WZVDZTT68E4WP" localSheetId="8" hidden="1">#REF!</definedName>
    <definedName name="BExD01K8HF76O09WZVDZTT68E4WP" hidden="1">#REF!</definedName>
    <definedName name="BExD1CBEZ7D3MEDE8P9CYDJ6JAZB" localSheetId="7" hidden="1">#REF!</definedName>
    <definedName name="BExD1CBEZ7D3MEDE8P9CYDJ6JAZB" localSheetId="8" hidden="1">#REF!</definedName>
    <definedName name="BExD1CBEZ7D3MEDE8P9CYDJ6JAZB" hidden="1">#REF!</definedName>
    <definedName name="BExD2NYRIR90HD3DH9SWJQPKFHUJ" localSheetId="7" hidden="1">#REF!</definedName>
    <definedName name="BExD2NYRIR90HD3DH9SWJQPKFHUJ" localSheetId="8" hidden="1">#REF!</definedName>
    <definedName name="BExD2NYRIR90HD3DH9SWJQPKFHUJ" hidden="1">#REF!</definedName>
    <definedName name="BExD4AUW89AZTABK2K6N9JE0LWP6" localSheetId="7" hidden="1">#REF!</definedName>
    <definedName name="BExD4AUW89AZTABK2K6N9JE0LWP6" localSheetId="8" hidden="1">#REF!</definedName>
    <definedName name="BExD4AUW89AZTABK2K6N9JE0LWP6" hidden="1">#REF!</definedName>
    <definedName name="BExD5OR9TAUAKQEC4YZAU9SEIJAI" localSheetId="7" hidden="1">#REF!</definedName>
    <definedName name="BExD5OR9TAUAKQEC4YZAU9SEIJAI" localSheetId="8" hidden="1">#REF!</definedName>
    <definedName name="BExD5OR9TAUAKQEC4YZAU9SEIJAI" hidden="1">#REF!</definedName>
    <definedName name="BExD5T3OMTI9MD802JYQYUCYDF9C" localSheetId="7" hidden="1">#REF!</definedName>
    <definedName name="BExD5T3OMTI9MD802JYQYUCYDF9C" localSheetId="8" hidden="1">#REF!</definedName>
    <definedName name="BExD5T3OMTI9MD802JYQYUCYDF9C" hidden="1">#REF!</definedName>
    <definedName name="BExD6BJAOQ3T2N7T2D9UAUNJB5RH" localSheetId="7" hidden="1">#REF!</definedName>
    <definedName name="BExD6BJAOQ3T2N7T2D9UAUNJB5RH" localSheetId="8" hidden="1">#REF!</definedName>
    <definedName name="BExD6BJAOQ3T2N7T2D9UAUNJB5RH" hidden="1">#REF!</definedName>
    <definedName name="BExD6LKNKR5AH3NTJSFCJNCF56SU" localSheetId="7" hidden="1">#REF!</definedName>
    <definedName name="BExD6LKNKR5AH3NTJSFCJNCF56SU" localSheetId="8" hidden="1">#REF!</definedName>
    <definedName name="BExD6LKNKR5AH3NTJSFCJNCF56SU" hidden="1">#REF!</definedName>
    <definedName name="BExD6VGQ1KDUAAM20QYKF510LHNQ" localSheetId="7" hidden="1">#REF!</definedName>
    <definedName name="BExD6VGQ1KDUAAM20QYKF510LHNQ" localSheetId="8" hidden="1">#REF!</definedName>
    <definedName name="BExD6VGQ1KDUAAM20QYKF510LHNQ" hidden="1">#REF!</definedName>
    <definedName name="BExD751YUEQ2J1KFGQIHKTHEAIWQ" localSheetId="7" hidden="1">#REF!</definedName>
    <definedName name="BExD751YUEQ2J1KFGQIHKTHEAIWQ" localSheetId="8" hidden="1">#REF!</definedName>
    <definedName name="BExD751YUEQ2J1KFGQIHKTHEAIWQ" hidden="1">#REF!</definedName>
    <definedName name="BExD7ALO5VFNYZLHTR912XES5F7I" localSheetId="7" hidden="1">#REF!</definedName>
    <definedName name="BExD7ALO5VFNYZLHTR912XES5F7I" localSheetId="8" hidden="1">#REF!</definedName>
    <definedName name="BExD7ALO5VFNYZLHTR912XES5F7I" hidden="1">#REF!</definedName>
    <definedName name="BExD802MZJDSZKYNO370TCBIJ5IZ" localSheetId="7" hidden="1">#REF!</definedName>
    <definedName name="BExD802MZJDSZKYNO370TCBIJ5IZ" localSheetId="8" hidden="1">#REF!</definedName>
    <definedName name="BExD802MZJDSZKYNO370TCBIJ5IZ" hidden="1">#REF!</definedName>
    <definedName name="BExD86IOHFTYP0HDCGLXU9GK4DC2" localSheetId="7" hidden="1">#REF!</definedName>
    <definedName name="BExD86IOHFTYP0HDCGLXU9GK4DC2" localSheetId="8" hidden="1">#REF!</definedName>
    <definedName name="BExD86IOHFTYP0HDCGLXU9GK4DC2" hidden="1">#REF!</definedName>
    <definedName name="BExD94DR12E2Q3IO886T3LN6LOBM" localSheetId="7" hidden="1">#REF!</definedName>
    <definedName name="BExD94DR12E2Q3IO886T3LN6LOBM" localSheetId="8" hidden="1">#REF!</definedName>
    <definedName name="BExD94DR12E2Q3IO886T3LN6LOBM" hidden="1">#REF!</definedName>
    <definedName name="BExD9FMG8R9Y0IXA576H0LEM89IR" localSheetId="7" hidden="1">#REF!</definedName>
    <definedName name="BExD9FMG8R9Y0IXA576H0LEM89IR" localSheetId="8" hidden="1">#REF!</definedName>
    <definedName name="BExD9FMG8R9Y0IXA576H0LEM89IR" hidden="1">#REF!</definedName>
    <definedName name="BExD9H48EAQMO3Q08CHNNP31IGFO" localSheetId="7" hidden="1">#REF!</definedName>
    <definedName name="BExD9H48EAQMO3Q08CHNNP31IGFO" localSheetId="8" hidden="1">#REF!</definedName>
    <definedName name="BExD9H48EAQMO3Q08CHNNP31IGFO" hidden="1">#REF!</definedName>
    <definedName name="BExDA0G90MOM885Q14YPOEO3TB6J" localSheetId="7" hidden="1">#REF!</definedName>
    <definedName name="BExDA0G90MOM885Q14YPOEO3TB6J" localSheetId="8" hidden="1">#REF!</definedName>
    <definedName name="BExDA0G90MOM885Q14YPOEO3TB6J" hidden="1">#REF!</definedName>
    <definedName name="BExDBAGECQNTPTKWYMRMX4OKJ12P" localSheetId="7" hidden="1">#REF!</definedName>
    <definedName name="BExDBAGECQNTPTKWYMRMX4OKJ12P" localSheetId="8" hidden="1">#REF!</definedName>
    <definedName name="BExDBAGECQNTPTKWYMRMX4OKJ12P" hidden="1">#REF!</definedName>
    <definedName name="BExDBCUP8JB3TM4T0EZBEHVZHNGQ" localSheetId="7" hidden="1">#REF!</definedName>
    <definedName name="BExDBCUP8JB3TM4T0EZBEHVZHNGQ" localSheetId="8" hidden="1">#REF!</definedName>
    <definedName name="BExDBCUP8JB3TM4T0EZBEHVZHNGQ" hidden="1">#REF!</definedName>
    <definedName name="BExDBWC0RD6QHZ24XFI01VL9OV3Z" localSheetId="7" hidden="1">#REF!</definedName>
    <definedName name="BExDBWC0RD6QHZ24XFI01VL9OV3Z" localSheetId="8" hidden="1">#REF!</definedName>
    <definedName name="BExDBWC0RD6QHZ24XFI01VL9OV3Z" hidden="1">#REF!</definedName>
    <definedName name="BExEO4FCXZYST0OYSB5X45HEB87Y" localSheetId="7" hidden="1">#REF!</definedName>
    <definedName name="BExEO4FCXZYST0OYSB5X45HEB87Y" localSheetId="8" hidden="1">#REF!</definedName>
    <definedName name="BExEO4FCXZYST0OYSB5X45HEB87Y" hidden="1">#REF!</definedName>
    <definedName name="BExEOE0MTVZD9YSD4ZCHK0TS5CYN" localSheetId="7" hidden="1">#REF!</definedName>
    <definedName name="BExEOE0MTVZD9YSD4ZCHK0TS5CYN" localSheetId="8" hidden="1">#REF!</definedName>
    <definedName name="BExEOE0MTVZD9YSD4ZCHK0TS5CYN" hidden="1">#REF!</definedName>
    <definedName name="BExEPVIHVSYN7PE8S4ECVJ0543ND" localSheetId="7" hidden="1">#REF!</definedName>
    <definedName name="BExEPVIHVSYN7PE8S4ECVJ0543ND" localSheetId="8" hidden="1">#REF!</definedName>
    <definedName name="BExEPVIHVSYN7PE8S4ECVJ0543ND" hidden="1">#REF!</definedName>
    <definedName name="BExEQVH903ARCZK6L5U06401OR99" localSheetId="7" hidden="1">#REF!</definedName>
    <definedName name="BExEQVH903ARCZK6L5U06401OR99" localSheetId="8" hidden="1">#REF!</definedName>
    <definedName name="BExEQVH903ARCZK6L5U06401OR99" hidden="1">#REF!</definedName>
    <definedName name="BExER5TE6STVZMVOL3IVTM39RT2I" localSheetId="7" hidden="1">#REF!</definedName>
    <definedName name="BExER5TE6STVZMVOL3IVTM39RT2I" localSheetId="8" hidden="1">#REF!</definedName>
    <definedName name="BExER5TE6STVZMVOL3IVTM39RT2I" hidden="1">#REF!</definedName>
    <definedName name="BExET4UKSKG6DGFO78FLY7YXJ03N" localSheetId="7" hidden="1">#REF!</definedName>
    <definedName name="BExET4UKSKG6DGFO78FLY7YXJ03N" localSheetId="8" hidden="1">#REF!</definedName>
    <definedName name="BExET4UKSKG6DGFO78FLY7YXJ03N" hidden="1">#REF!</definedName>
    <definedName name="BExETGZGC9SA19G891T6ISXT8YAV" localSheetId="7" hidden="1">#REF!</definedName>
    <definedName name="BExETGZGC9SA19G891T6ISXT8YAV" localSheetId="8" hidden="1">#REF!</definedName>
    <definedName name="BExETGZGC9SA19G891T6ISXT8YAV" hidden="1">#REF!</definedName>
    <definedName name="BExETURRN50I867QX8UP79LIKYAH" localSheetId="7" hidden="1">#REF!</definedName>
    <definedName name="BExETURRN50I867QX8UP79LIKYAH" localSheetId="8" hidden="1">#REF!</definedName>
    <definedName name="BExETURRN50I867QX8UP79LIKYAH" hidden="1">#REF!</definedName>
    <definedName name="BExEUNE40OIMDIWK3334GQ24EV3R" localSheetId="7" hidden="1">#REF!</definedName>
    <definedName name="BExEUNE40OIMDIWK3334GQ24EV3R" localSheetId="8" hidden="1">#REF!</definedName>
    <definedName name="BExEUNE40OIMDIWK3334GQ24EV3R" hidden="1">#REF!</definedName>
    <definedName name="BExEV586LC7F2BGYU7MNA878ZSVG" localSheetId="7" hidden="1">#REF!</definedName>
    <definedName name="BExEV586LC7F2BGYU7MNA878ZSVG" localSheetId="8" hidden="1">#REF!</definedName>
    <definedName name="BExEV586LC7F2BGYU7MNA878ZSVG" hidden="1">#REF!</definedName>
    <definedName name="BExEVIEXOACG0IQD644UMFVU9LSV" localSheetId="7" hidden="1">#REF!</definedName>
    <definedName name="BExEVIEXOACG0IQD644UMFVU9LSV" localSheetId="8" hidden="1">#REF!</definedName>
    <definedName name="BExEVIEXOACG0IQD644UMFVU9LSV" hidden="1">#REF!</definedName>
    <definedName name="BExEW08UKHQWDQQ9LQYIAIPDH4AH" localSheetId="7" hidden="1">#REF!</definedName>
    <definedName name="BExEW08UKHQWDQQ9LQYIAIPDH4AH" localSheetId="8" hidden="1">#REF!</definedName>
    <definedName name="BExEW08UKHQWDQQ9LQYIAIPDH4AH" hidden="1">#REF!</definedName>
    <definedName name="BExEW4QNFFCYN1NOMMHT99CIXYVX" localSheetId="7" hidden="1">#REF!</definedName>
    <definedName name="BExEW4QNFFCYN1NOMMHT99CIXYVX" localSheetId="8" hidden="1">#REF!</definedName>
    <definedName name="BExEW4QNFFCYN1NOMMHT99CIXYVX" hidden="1">#REF!</definedName>
    <definedName name="BExEWOYVKVBR4051BHBIFCZ5NSCE" localSheetId="7" hidden="1">#REF!</definedName>
    <definedName name="BExEWOYVKVBR4051BHBIFCZ5NSCE" localSheetId="8" hidden="1">#REF!</definedName>
    <definedName name="BExEWOYVKVBR4051BHBIFCZ5NSCE" hidden="1">#REF!</definedName>
    <definedName name="BExEWX26TBNE29WL9W8S51DS82W5" localSheetId="7" hidden="1">#REF!</definedName>
    <definedName name="BExEWX26TBNE29WL9W8S51DS82W5" localSheetId="8" hidden="1">#REF!</definedName>
    <definedName name="BExEWX26TBNE29WL9W8S51DS82W5" hidden="1">#REF!</definedName>
    <definedName name="BExEX7ZZ8ZDYLJJ9EDHHDL1VEGWK" localSheetId="7" hidden="1">#REF!</definedName>
    <definedName name="BExEX7ZZ8ZDYLJJ9EDHHDL1VEGWK" localSheetId="8" hidden="1">#REF!</definedName>
    <definedName name="BExEX7ZZ8ZDYLJJ9EDHHDL1VEGWK" hidden="1">#REF!</definedName>
    <definedName name="BExEXJDYYG84DO6HSFHJOCS3U3IZ" localSheetId="7" hidden="1">#REF!</definedName>
    <definedName name="BExEXJDYYG84DO6HSFHJOCS3U3IZ" localSheetId="8" hidden="1">#REF!</definedName>
    <definedName name="BExEXJDYYG84DO6HSFHJOCS3U3IZ" hidden="1">#REF!</definedName>
    <definedName name="BExEXXMDLTYMVDDLCSGD6KIFINVA" localSheetId="7" hidden="1">#REF!</definedName>
    <definedName name="BExEXXMDLTYMVDDLCSGD6KIFINVA" localSheetId="8" hidden="1">#REF!</definedName>
    <definedName name="BExEXXMDLTYMVDDLCSGD6KIFINVA" hidden="1">#REF!</definedName>
    <definedName name="BExEYKUNTYG8XIS9PO6G58X428OB" localSheetId="7" hidden="1">#REF!</definedName>
    <definedName name="BExEYKUNTYG8XIS9PO6G58X428OB" localSheetId="8" hidden="1">#REF!</definedName>
    <definedName name="BExEYKUNTYG8XIS9PO6G58X428OB" hidden="1">#REF!</definedName>
    <definedName name="BExEZ76FBEFFD5RBFDF2CZKWDVGB" localSheetId="7" hidden="1">#REF!</definedName>
    <definedName name="BExEZ76FBEFFD5RBFDF2CZKWDVGB" localSheetId="8" hidden="1">#REF!</definedName>
    <definedName name="BExEZ76FBEFFD5RBFDF2CZKWDVGB" hidden="1">#REF!</definedName>
    <definedName name="BExF12RFEXDF9512Z5VLALVQQNLT" localSheetId="7" hidden="1">#REF!</definedName>
    <definedName name="BExF12RFEXDF9512Z5VLALVQQNLT" localSheetId="8" hidden="1">#REF!</definedName>
    <definedName name="BExF12RFEXDF9512Z5VLALVQQNLT" hidden="1">#REF!</definedName>
    <definedName name="BExF1C77C5GUU1F8PXGS9Q5YBZYV" localSheetId="7" hidden="1">#REF!</definedName>
    <definedName name="BExF1C77C5GUU1F8PXGS9Q5YBZYV" localSheetId="8" hidden="1">#REF!</definedName>
    <definedName name="BExF1C77C5GUU1F8PXGS9Q5YBZYV" hidden="1">#REF!</definedName>
    <definedName name="BExF1QFSATBVNQ4FENM3HGBP6ZW0" localSheetId="7" hidden="1">#REF!</definedName>
    <definedName name="BExF1QFSATBVNQ4FENM3HGBP6ZW0" localSheetId="8" hidden="1">#REF!</definedName>
    <definedName name="BExF1QFSATBVNQ4FENM3HGBP6ZW0" hidden="1">#REF!</definedName>
    <definedName name="BExF1TQGQC44Y7OBXKBGTG7HOOOW" localSheetId="7" hidden="1">#REF!</definedName>
    <definedName name="BExF1TQGQC44Y7OBXKBGTG7HOOOW" localSheetId="8" hidden="1">#REF!</definedName>
    <definedName name="BExF1TQGQC44Y7OBXKBGTG7HOOOW" hidden="1">#REF!</definedName>
    <definedName name="BExF24DFEEF39VL1EEEF33QDPM0L" localSheetId="7" hidden="1">#REF!</definedName>
    <definedName name="BExF24DFEEF39VL1EEEF33QDPM0L" localSheetId="8" hidden="1">#REF!</definedName>
    <definedName name="BExF24DFEEF39VL1EEEF33QDPM0L" hidden="1">#REF!</definedName>
    <definedName name="BExF24O8FYR92WS3RM7PQTQIVWID" localSheetId="7" hidden="1">#REF!</definedName>
    <definedName name="BExF24O8FYR92WS3RM7PQTQIVWID" localSheetId="8" hidden="1">#REF!</definedName>
    <definedName name="BExF24O8FYR92WS3RM7PQTQIVWID" hidden="1">#REF!</definedName>
    <definedName name="BExF2FBB9FHV6GRV7E4ZO0IUGAOM" localSheetId="7" hidden="1">#REF!</definedName>
    <definedName name="BExF2FBB9FHV6GRV7E4ZO0IUGAOM" localSheetId="8" hidden="1">#REF!</definedName>
    <definedName name="BExF2FBB9FHV6GRV7E4ZO0IUGAOM" hidden="1">#REF!</definedName>
    <definedName name="BExF2SSPJY0KOAMFLS7QOT0IW4GT" localSheetId="7" hidden="1">#REF!</definedName>
    <definedName name="BExF2SSPJY0KOAMFLS7QOT0IW4GT" localSheetId="8" hidden="1">#REF!</definedName>
    <definedName name="BExF2SSPJY0KOAMFLS7QOT0IW4GT" hidden="1">#REF!</definedName>
    <definedName name="BExF403PM1OGZXKT6217MN5QOLFD" localSheetId="7" hidden="1">#REF!</definedName>
    <definedName name="BExF403PM1OGZXKT6217MN5QOLFD" localSheetId="8" hidden="1">#REF!</definedName>
    <definedName name="BExF403PM1OGZXKT6217MN5QOLFD" hidden="1">#REF!</definedName>
    <definedName name="BExF4102KV2Q6U9LT2VNTWEF7ILE" localSheetId="7" hidden="1">#REF!</definedName>
    <definedName name="BExF4102KV2Q6U9LT2VNTWEF7ILE" localSheetId="8" hidden="1">#REF!</definedName>
    <definedName name="BExF4102KV2Q6U9LT2VNTWEF7ILE" hidden="1">#REF!</definedName>
    <definedName name="BExF4QBVIDBUNKW0K6ZSSJCNEZ7M" localSheetId="7" hidden="1">#REF!</definedName>
    <definedName name="BExF4QBVIDBUNKW0K6ZSSJCNEZ7M" localSheetId="8" hidden="1">#REF!</definedName>
    <definedName name="BExF4QBVIDBUNKW0K6ZSSJCNEZ7M" hidden="1">#REF!</definedName>
    <definedName name="BExF5GP7C4QUKV2NQH53NC36GL1H" localSheetId="7" hidden="1">#REF!</definedName>
    <definedName name="BExF5GP7C4QUKV2NQH53NC36GL1H" localSheetId="8" hidden="1">#REF!</definedName>
    <definedName name="BExF5GP7C4QUKV2NQH53NC36GL1H" hidden="1">#REF!</definedName>
    <definedName name="BExF5QAHIWI3UCYHEDLKHOX0O1C6" localSheetId="7" hidden="1">#REF!</definedName>
    <definedName name="BExF5QAHIWI3UCYHEDLKHOX0O1C6" localSheetId="8" hidden="1">#REF!</definedName>
    <definedName name="BExF5QAHIWI3UCYHEDLKHOX0O1C6" hidden="1">#REF!</definedName>
    <definedName name="BExF5Y30ZVLOGCX5MXF8PUEH3440" localSheetId="7" hidden="1">#REF!</definedName>
    <definedName name="BExF5Y30ZVLOGCX5MXF8PUEH3440" localSheetId="8" hidden="1">#REF!</definedName>
    <definedName name="BExF5Y30ZVLOGCX5MXF8PUEH3440" hidden="1">#REF!</definedName>
    <definedName name="BExF63MPK8RYBXXEINSQOEJ5XG21" localSheetId="7" hidden="1">#REF!</definedName>
    <definedName name="BExF63MPK8RYBXXEINSQOEJ5XG21" localSheetId="8" hidden="1">#REF!</definedName>
    <definedName name="BExF63MPK8RYBXXEINSQOEJ5XG21" hidden="1">#REF!</definedName>
    <definedName name="BExF6LBAFET3ZQILC7TKLGQG2UVK" localSheetId="7" hidden="1">#REF!</definedName>
    <definedName name="BExF6LBAFET3ZQILC7TKLGQG2UVK" localSheetId="8" hidden="1">#REF!</definedName>
    <definedName name="BExF6LBAFET3ZQILC7TKLGQG2UVK" hidden="1">#REF!</definedName>
    <definedName name="BExF6P7DQ4W7DHMXSCOBEDXOBVL0" localSheetId="7" hidden="1">#REF!</definedName>
    <definedName name="BExF6P7DQ4W7DHMXSCOBEDXOBVL0" localSheetId="8" hidden="1">#REF!</definedName>
    <definedName name="BExF6P7DQ4W7DHMXSCOBEDXOBVL0" hidden="1">#REF!</definedName>
    <definedName name="BExF6UAULJLQF3AL9RD9DK4138TT" localSheetId="7" hidden="1">#REF!</definedName>
    <definedName name="BExF6UAULJLQF3AL9RD9DK4138TT" localSheetId="8" hidden="1">#REF!</definedName>
    <definedName name="BExF6UAULJLQF3AL9RD9DK4138TT" hidden="1">#REF!</definedName>
    <definedName name="BExF815QZ6N8FT52ZE8MISGJONN7" localSheetId="7" hidden="1">#REF!</definedName>
    <definedName name="BExF815QZ6N8FT52ZE8MISGJONN7" localSheetId="8" hidden="1">#REF!</definedName>
    <definedName name="BExF815QZ6N8FT52ZE8MISGJONN7" hidden="1">#REF!</definedName>
    <definedName name="BExGLGERJ1GXGBI6VM90LGAQB8BZ" localSheetId="7" hidden="1">#REF!</definedName>
    <definedName name="BExGLGERJ1GXGBI6VM90LGAQB8BZ" localSheetId="8" hidden="1">#REF!</definedName>
    <definedName name="BExGLGERJ1GXGBI6VM90LGAQB8BZ" hidden="1">#REF!</definedName>
    <definedName name="BExGN6G8KOEQ6RS81OPJ2EBDG0PM" localSheetId="7" hidden="1">#REF!</definedName>
    <definedName name="BExGN6G8KOEQ6RS81OPJ2EBDG0PM" localSheetId="8" hidden="1">#REF!</definedName>
    <definedName name="BExGN6G8KOEQ6RS81OPJ2EBDG0PM" hidden="1">#REF!</definedName>
    <definedName name="BExGNAHTZM66FTN72D2964ZNZMPY" localSheetId="7" hidden="1">#REF!</definedName>
    <definedName name="BExGNAHTZM66FTN72D2964ZNZMPY" localSheetId="8" hidden="1">#REF!</definedName>
    <definedName name="BExGNAHTZM66FTN72D2964ZNZMPY" hidden="1">#REF!</definedName>
    <definedName name="BExGNTIWPL7DPDLUY5OV6YU2GPP9" localSheetId="7" hidden="1">#REF!</definedName>
    <definedName name="BExGNTIWPL7DPDLUY5OV6YU2GPP9" localSheetId="8" hidden="1">#REF!</definedName>
    <definedName name="BExGNTIWPL7DPDLUY5OV6YU2GPP9" hidden="1">#REF!</definedName>
    <definedName name="BExGNVRW5GWEB8PG4DCNZRMOHDWB" localSheetId="7" hidden="1">#REF!</definedName>
    <definedName name="BExGNVRW5GWEB8PG4DCNZRMOHDWB" localSheetId="8" hidden="1">#REF!</definedName>
    <definedName name="BExGNVRW5GWEB8PG4DCNZRMOHDWB" hidden="1">#REF!</definedName>
    <definedName name="BExGOZC40LL12RVYYJZUPD76VV0L" localSheetId="7" hidden="1">#REF!</definedName>
    <definedName name="BExGOZC40LL12RVYYJZUPD76VV0L" localSheetId="8" hidden="1">#REF!</definedName>
    <definedName name="BExGOZC40LL12RVYYJZUPD76VV0L" hidden="1">#REF!</definedName>
    <definedName name="BExGOZMRIEO65120M37LQFBZBY52" localSheetId="7" hidden="1">#REF!</definedName>
    <definedName name="BExGOZMRIEO65120M37LQFBZBY52" localSheetId="8" hidden="1">#REF!</definedName>
    <definedName name="BExGOZMRIEO65120M37LQFBZBY52" hidden="1">#REF!</definedName>
    <definedName name="BExGOZXJP8XH2UAS6AA53US1HZT3" localSheetId="7" hidden="1">#REF!</definedName>
    <definedName name="BExGOZXJP8XH2UAS6AA53US1HZT3" localSheetId="8" hidden="1">#REF!</definedName>
    <definedName name="BExGOZXJP8XH2UAS6AA53US1HZT3" hidden="1">#REF!</definedName>
    <definedName name="BExGP4KVK6OJCIU9GM96SVS194KW" localSheetId="7" hidden="1">#REF!</definedName>
    <definedName name="BExGP4KVK6OJCIU9GM96SVS194KW" localSheetId="8" hidden="1">#REF!</definedName>
    <definedName name="BExGP4KVK6OJCIU9GM96SVS194KW" hidden="1">#REF!</definedName>
    <definedName name="BExGPBRS4DDWQMHMTR9TMGONT0U8" localSheetId="7" hidden="1">#REF!</definedName>
    <definedName name="BExGPBRS4DDWQMHMTR9TMGONT0U8" localSheetId="8" hidden="1">#REF!</definedName>
    <definedName name="BExGPBRS4DDWQMHMTR9TMGONT0U8" hidden="1">#REF!</definedName>
    <definedName name="BExGPDVBO1WFU4TKXYD8XUBUNTR8" localSheetId="7" hidden="1">#REF!</definedName>
    <definedName name="BExGPDVBO1WFU4TKXYD8XUBUNTR8" localSheetId="8" hidden="1">#REF!</definedName>
    <definedName name="BExGPDVBO1WFU4TKXYD8XUBUNTR8" hidden="1">#REF!</definedName>
    <definedName name="BExGQC6NQ51VU4RK7O8UV3O3F6A5" localSheetId="7" hidden="1">#REF!</definedName>
    <definedName name="BExGQC6NQ51VU4RK7O8UV3O3F6A5" localSheetId="8" hidden="1">#REF!</definedName>
    <definedName name="BExGQC6NQ51VU4RK7O8UV3O3F6A5" hidden="1">#REF!</definedName>
    <definedName name="BExGQJZ6OJV5T7B8EL4XHYY5C7WU" localSheetId="7" hidden="1">#REF!</definedName>
    <definedName name="BExGQJZ6OJV5T7B8EL4XHYY5C7WU" localSheetId="8" hidden="1">#REF!</definedName>
    <definedName name="BExGQJZ6OJV5T7B8EL4XHYY5C7WU" hidden="1">#REF!</definedName>
    <definedName name="BExGR2PGROK6ZG0OSTLJ939MGSZA" localSheetId="7" hidden="1">#REF!</definedName>
    <definedName name="BExGR2PGROK6ZG0OSTLJ939MGSZA" localSheetId="8" hidden="1">#REF!</definedName>
    <definedName name="BExGR2PGROK6ZG0OSTLJ939MGSZA" hidden="1">#REF!</definedName>
    <definedName name="BExGREE9CBBFK5BVTD8VVARJD69S" localSheetId="7" hidden="1">#REF!</definedName>
    <definedName name="BExGREE9CBBFK5BVTD8VVARJD69S" localSheetId="8" hidden="1">#REF!</definedName>
    <definedName name="BExGREE9CBBFK5BVTD8VVARJD69S" hidden="1">#REF!</definedName>
    <definedName name="BExGRIAJ7HU50EHX1009PMP72R17" localSheetId="7" hidden="1">#REF!</definedName>
    <definedName name="BExGRIAJ7HU50EHX1009PMP72R17" localSheetId="8" hidden="1">#REF!</definedName>
    <definedName name="BExGRIAJ7HU50EHX1009PMP72R17" hidden="1">#REF!</definedName>
    <definedName name="BExGRVMQMFL6NEM19AINTWTJ4J2M" localSheetId="7" hidden="1">#REF!</definedName>
    <definedName name="BExGRVMQMFL6NEM19AINTWTJ4J2M" localSheetId="8" hidden="1">#REF!</definedName>
    <definedName name="BExGRVMQMFL6NEM19AINTWTJ4J2M" hidden="1">#REF!</definedName>
    <definedName name="BExGSJR8OC735F9VLIBYD6YO3IG8" localSheetId="7" hidden="1">#REF!</definedName>
    <definedName name="BExGSJR8OC735F9VLIBYD6YO3IG8" localSheetId="8" hidden="1">#REF!</definedName>
    <definedName name="BExGSJR8OC735F9VLIBYD6YO3IG8" hidden="1">#REF!</definedName>
    <definedName name="BExGTCTUP1AK7NZ47H6GH693HVE1" localSheetId="7" hidden="1">#REF!</definedName>
    <definedName name="BExGTCTUP1AK7NZ47H6GH693HVE1" localSheetId="8" hidden="1">#REF!</definedName>
    <definedName name="BExGTCTUP1AK7NZ47H6GH693HVE1" hidden="1">#REF!</definedName>
    <definedName name="BExGTD4LE3UIR4GLLTAB66PCHND7" localSheetId="7" hidden="1">#REF!</definedName>
    <definedName name="BExGTD4LE3UIR4GLLTAB66PCHND7" localSheetId="8" hidden="1">#REF!</definedName>
    <definedName name="BExGTD4LE3UIR4GLLTAB66PCHND7" hidden="1">#REF!</definedName>
    <definedName name="BExGTY987LRHRUGK53MYHUOYXVLS" localSheetId="7" hidden="1">#REF!</definedName>
    <definedName name="BExGTY987LRHRUGK53MYHUOYXVLS" localSheetId="8" hidden="1">#REF!</definedName>
    <definedName name="BExGTY987LRHRUGK53MYHUOYXVLS" hidden="1">#REF!</definedName>
    <definedName name="BExGU672LPULMJMHLZV609YOG8QT" localSheetId="7" hidden="1">#REF!</definedName>
    <definedName name="BExGU672LPULMJMHLZV609YOG8QT" localSheetId="8" hidden="1">#REF!</definedName>
    <definedName name="BExGU672LPULMJMHLZV609YOG8QT" hidden="1">#REF!</definedName>
    <definedName name="BExGUE5265AHZWGOC7TRG25NIJXS" localSheetId="7" hidden="1">#REF!</definedName>
    <definedName name="BExGUE5265AHZWGOC7TRG25NIJXS" localSheetId="8" hidden="1">#REF!</definedName>
    <definedName name="BExGUE5265AHZWGOC7TRG25NIJXS" hidden="1">#REF!</definedName>
    <definedName name="BExGW1XC4M43AMDSMBNIU3XDE1O0" localSheetId="7" hidden="1">#REF!</definedName>
    <definedName name="BExGW1XC4M43AMDSMBNIU3XDE1O0" localSheetId="8" hidden="1">#REF!</definedName>
    <definedName name="BExGW1XC4M43AMDSMBNIU3XDE1O0" hidden="1">#REF!</definedName>
    <definedName name="BExGWVLJGPCM5KM62N1J1PL9XTEP" localSheetId="7" hidden="1">#REF!</definedName>
    <definedName name="BExGWVLJGPCM5KM62N1J1PL9XTEP" localSheetId="8" hidden="1">#REF!</definedName>
    <definedName name="BExGWVLJGPCM5KM62N1J1PL9XTEP" hidden="1">#REF!</definedName>
    <definedName name="BExGXPV9DTN6K89BXJT91TD8SWLH" localSheetId="7" hidden="1">#REF!</definedName>
    <definedName name="BExGXPV9DTN6K89BXJT91TD8SWLH" localSheetId="8" hidden="1">#REF!</definedName>
    <definedName name="BExGXPV9DTN6K89BXJT91TD8SWLH" hidden="1">#REF!</definedName>
    <definedName name="BExGXQRN33HNR200NGBC2UH4BJOV" localSheetId="7" hidden="1">#REF!</definedName>
    <definedName name="BExGXQRN33HNR200NGBC2UH4BJOV" localSheetId="8" hidden="1">#REF!</definedName>
    <definedName name="BExGXQRN33HNR200NGBC2UH4BJOV" hidden="1">#REF!</definedName>
    <definedName name="BExGXX28BZVUOJHTHT3S12VKJXI8" localSheetId="7" hidden="1">#REF!</definedName>
    <definedName name="BExGXX28BZVUOJHTHT3S12VKJXI8" localSheetId="8" hidden="1">#REF!</definedName>
    <definedName name="BExGXX28BZVUOJHTHT3S12VKJXI8" hidden="1">#REF!</definedName>
    <definedName name="BExGY496U61KRGO2005N1I4LUPB0" localSheetId="7" hidden="1">#REF!</definedName>
    <definedName name="BExGY496U61KRGO2005N1I4LUPB0" localSheetId="8" hidden="1">#REF!</definedName>
    <definedName name="BExGY496U61KRGO2005N1I4LUPB0" hidden="1">#REF!</definedName>
    <definedName name="BExGY85GLQ0CSADLALKTJWZCVATQ" localSheetId="7" hidden="1">#REF!</definedName>
    <definedName name="BExGY85GLQ0CSADLALKTJWZCVATQ" localSheetId="8" hidden="1">#REF!</definedName>
    <definedName name="BExGY85GLQ0CSADLALKTJWZCVATQ" hidden="1">#REF!</definedName>
    <definedName name="BExGYJU81LMZRTE3MFMNBCRX693B" localSheetId="7" hidden="1">#REF!</definedName>
    <definedName name="BExGYJU81LMZRTE3MFMNBCRX693B" localSheetId="8" hidden="1">#REF!</definedName>
    <definedName name="BExGYJU81LMZRTE3MFMNBCRX693B" hidden="1">#REF!</definedName>
    <definedName name="BExGYLMYU65YEXNQJY7ANHHT4ARS" localSheetId="7" hidden="1">#REF!</definedName>
    <definedName name="BExGYLMYU65YEXNQJY7ANHHT4ARS" localSheetId="8" hidden="1">#REF!</definedName>
    <definedName name="BExGYLMYU65YEXNQJY7ANHHT4ARS" hidden="1">#REF!</definedName>
    <definedName name="BExH0OUZS3YIRW4W32NRTTM0NNUH" localSheetId="7" hidden="1">#REF!</definedName>
    <definedName name="BExH0OUZS3YIRW4W32NRTTM0NNUH" localSheetId="8" hidden="1">#REF!</definedName>
    <definedName name="BExH0OUZS3YIRW4W32NRTTM0NNUH" hidden="1">#REF!</definedName>
    <definedName name="BExH10UM6GYVDIT7KPS6FBXFP9SS" localSheetId="7" hidden="1">#REF!</definedName>
    <definedName name="BExH10UM6GYVDIT7KPS6FBXFP9SS" localSheetId="8" hidden="1">#REF!</definedName>
    <definedName name="BExH10UM6GYVDIT7KPS6FBXFP9SS" hidden="1">#REF!</definedName>
    <definedName name="BExH2EWCG8KDSHNRJDXOEJWB199L" localSheetId="7" hidden="1">#REF!</definedName>
    <definedName name="BExH2EWCG8KDSHNRJDXOEJWB199L" localSheetId="8" hidden="1">#REF!</definedName>
    <definedName name="BExH2EWCG8KDSHNRJDXOEJWB199L" hidden="1">#REF!</definedName>
    <definedName name="BExH312Q81MGHKTTB5Q6EXMZPR4U" localSheetId="7" hidden="1">#REF!</definedName>
    <definedName name="BExH312Q81MGHKTTB5Q6EXMZPR4U" localSheetId="8" hidden="1">#REF!</definedName>
    <definedName name="BExH312Q81MGHKTTB5Q6EXMZPR4U" hidden="1">#REF!</definedName>
    <definedName name="BExH34O8NP40M6LDRKPXW5H40ECU" localSheetId="7" hidden="1">#REF!</definedName>
    <definedName name="BExH34O8NP40M6LDRKPXW5H40ECU" localSheetId="8" hidden="1">#REF!</definedName>
    <definedName name="BExH34O8NP40M6LDRKPXW5H40ECU" hidden="1">#REF!</definedName>
    <definedName name="BExH3780QMT3Y3KH4CFR3GDEPGAV" localSheetId="7" hidden="1">#REF!</definedName>
    <definedName name="BExH3780QMT3Y3KH4CFR3GDEPGAV" localSheetId="8" hidden="1">#REF!</definedName>
    <definedName name="BExH3780QMT3Y3KH4CFR3GDEPGAV" hidden="1">#REF!</definedName>
    <definedName name="BExH3E463TPTI0SLOILG2HJUAE7N" localSheetId="7" hidden="1">#REF!</definedName>
    <definedName name="BExH3E463TPTI0SLOILG2HJUAE7N" localSheetId="8" hidden="1">#REF!</definedName>
    <definedName name="BExH3E463TPTI0SLOILG2HJUAE7N" hidden="1">#REF!</definedName>
    <definedName name="BExH3WUGLGQXAUFMSGJJPTYMD3H3" localSheetId="7" hidden="1">#REF!</definedName>
    <definedName name="BExH3WUGLGQXAUFMSGJJPTYMD3H3" localSheetId="8" hidden="1">#REF!</definedName>
    <definedName name="BExH3WUGLGQXAUFMSGJJPTYMD3H3" hidden="1">#REF!</definedName>
    <definedName name="BExIHHSIR004A0J9TCIPBARHSZO8" localSheetId="7" hidden="1">#REF!</definedName>
    <definedName name="BExIHHSIR004A0J9TCIPBARHSZO8" localSheetId="8" hidden="1">#REF!</definedName>
    <definedName name="BExIHHSIR004A0J9TCIPBARHSZO8" hidden="1">#REF!</definedName>
    <definedName name="BExIHR2ZOIW6P9SPPVFZ2IC19X0N" localSheetId="7" hidden="1">#REF!</definedName>
    <definedName name="BExIHR2ZOIW6P9SPPVFZ2IC19X0N" localSheetId="8" hidden="1">#REF!</definedName>
    <definedName name="BExIHR2ZOIW6P9SPPVFZ2IC19X0N" hidden="1">#REF!</definedName>
    <definedName name="BExII3DCXI7E4JNB5WWBPE2F31AK" localSheetId="7" hidden="1">#REF!</definedName>
    <definedName name="BExII3DCXI7E4JNB5WWBPE2F31AK" localSheetId="8" hidden="1">#REF!</definedName>
    <definedName name="BExII3DCXI7E4JNB5WWBPE2F31AK" hidden="1">#REF!</definedName>
    <definedName name="BExIIG3US8G2GIN207F9TGXOIZLI" localSheetId="7" hidden="1">#REF!</definedName>
    <definedName name="BExIIG3US8G2GIN207F9TGXOIZLI" localSheetId="8" hidden="1">#REF!</definedName>
    <definedName name="BExIIG3US8G2GIN207F9TGXOIZLI" hidden="1">#REF!</definedName>
    <definedName name="BExIJE9UQANTDT9TZHWKXJOZCW1F" localSheetId="7" hidden="1">#REF!</definedName>
    <definedName name="BExIJE9UQANTDT9TZHWKXJOZCW1F" localSheetId="8" hidden="1">#REF!</definedName>
    <definedName name="BExIJE9UQANTDT9TZHWKXJOZCW1F" hidden="1">#REF!</definedName>
    <definedName name="BExIKQTMBZEAV30I1UPEMYQVMSGQ" localSheetId="7" hidden="1">#REF!</definedName>
    <definedName name="BExIKQTMBZEAV30I1UPEMYQVMSGQ" localSheetId="8" hidden="1">#REF!</definedName>
    <definedName name="BExIKQTMBZEAV30I1UPEMYQVMSGQ" hidden="1">#REF!</definedName>
    <definedName name="BExILH1SH1Z8V68TA3172I5SX3MG" localSheetId="7" hidden="1">#REF!</definedName>
    <definedName name="BExILH1SH1Z8V68TA3172I5SX3MG" localSheetId="8" hidden="1">#REF!</definedName>
    <definedName name="BExILH1SH1Z8V68TA3172I5SX3MG" hidden="1">#REF!</definedName>
    <definedName name="BExIMKGDBWCWA2DP70GWH0ZKT5DU" localSheetId="7" hidden="1">#REF!</definedName>
    <definedName name="BExIMKGDBWCWA2DP70GWH0ZKT5DU" localSheetId="8" hidden="1">#REF!</definedName>
    <definedName name="BExIMKGDBWCWA2DP70GWH0ZKT5DU" hidden="1">#REF!</definedName>
    <definedName name="BExIMMK2FZ6DRIJQCDSJO9TUE1GW" localSheetId="7" hidden="1">#REF!</definedName>
    <definedName name="BExIMMK2FZ6DRIJQCDSJO9TUE1GW" localSheetId="8" hidden="1">#REF!</definedName>
    <definedName name="BExIMMK2FZ6DRIJQCDSJO9TUE1GW" hidden="1">#REF!</definedName>
    <definedName name="BExIN2FWISBWLRDO9H9H77A46VH9" localSheetId="7" hidden="1">#REF!</definedName>
    <definedName name="BExIN2FWISBWLRDO9H9H77A46VH9" localSheetId="8" hidden="1">#REF!</definedName>
    <definedName name="BExIN2FWISBWLRDO9H9H77A46VH9" hidden="1">#REF!</definedName>
    <definedName name="BExINS7OIA92CINZA36I8EB4RH8X" localSheetId="7" hidden="1">#REF!</definedName>
    <definedName name="BExINS7OIA92CINZA36I8EB4RH8X" localSheetId="8" hidden="1">#REF!</definedName>
    <definedName name="BExINS7OIA92CINZA36I8EB4RH8X" hidden="1">#REF!</definedName>
    <definedName name="BExIP5T9MO7I3W7GXGUUOTTIH9J3" localSheetId="7" hidden="1">#REF!</definedName>
    <definedName name="BExIP5T9MO7I3W7GXGUUOTTIH9J3" localSheetId="8" hidden="1">#REF!</definedName>
    <definedName name="BExIP5T9MO7I3W7GXGUUOTTIH9J3" hidden="1">#REF!</definedName>
    <definedName name="BExIPE7EP2G8G9TQ3E9JVR8CI3WY" localSheetId="7" hidden="1">#REF!</definedName>
    <definedName name="BExIPE7EP2G8G9TQ3E9JVR8CI3WY" localSheetId="8" hidden="1">#REF!</definedName>
    <definedName name="BExIPE7EP2G8G9TQ3E9JVR8CI3WY" hidden="1">#REF!</definedName>
    <definedName name="BExIPJATU67IVLXHYDXUFDFMB895" localSheetId="7" hidden="1">#REF!</definedName>
    <definedName name="BExIPJATU67IVLXHYDXUFDFMB895" localSheetId="8" hidden="1">#REF!</definedName>
    <definedName name="BExIPJATU67IVLXHYDXUFDFMB895" hidden="1">#REF!</definedName>
    <definedName name="BExIQ5MJ2BMB4EOY8O4M3FSXEX96" localSheetId="7" hidden="1">#REF!</definedName>
    <definedName name="BExIQ5MJ2BMB4EOY8O4M3FSXEX96" localSheetId="8" hidden="1">#REF!</definedName>
    <definedName name="BExIQ5MJ2BMB4EOY8O4M3FSXEX96" hidden="1">#REF!</definedName>
    <definedName name="BExIQA9VF6LTQ6939FMZ7AZXOIGP" localSheetId="7" hidden="1">#REF!</definedName>
    <definedName name="BExIQA9VF6LTQ6939FMZ7AZXOIGP" localSheetId="8" hidden="1">#REF!</definedName>
    <definedName name="BExIQA9VF6LTQ6939FMZ7AZXOIGP" hidden="1">#REF!</definedName>
    <definedName name="BExIQKWU5LEOQ45CIKK54NPPCECF" localSheetId="7" hidden="1">#REF!</definedName>
    <definedName name="BExIQKWU5LEOQ45CIKK54NPPCECF" localSheetId="8" hidden="1">#REF!</definedName>
    <definedName name="BExIQKWU5LEOQ45CIKK54NPPCECF" hidden="1">#REF!</definedName>
    <definedName name="BExIQSUOOEHZG2DATSFH1AAUCFSK" localSheetId="7" hidden="1">#REF!</definedName>
    <definedName name="BExIQSUOOEHZG2DATSFH1AAUCFSK" localSheetId="8" hidden="1">#REF!</definedName>
    <definedName name="BExIQSUOOEHZG2DATSFH1AAUCFSK" hidden="1">#REF!</definedName>
    <definedName name="BExIR13GQZ9QBYG5HUBK9UCS98TR" localSheetId="7" hidden="1">#REF!</definedName>
    <definedName name="BExIR13GQZ9QBYG5HUBK9UCS98TR" localSheetId="8" hidden="1">#REF!</definedName>
    <definedName name="BExIR13GQZ9QBYG5HUBK9UCS98TR" hidden="1">#REF!</definedName>
    <definedName name="BExIRKFAVMMJA1I9QB8O1T99G677" localSheetId="7" hidden="1">#REF!</definedName>
    <definedName name="BExIRKFAVMMJA1I9QB8O1T99G677" localSheetId="8" hidden="1">#REF!</definedName>
    <definedName name="BExIRKFAVMMJA1I9QB8O1T99G677" hidden="1">#REF!</definedName>
    <definedName name="BExIRNKO5WJ8CIEY11ZW8NL3ED12" localSheetId="7" hidden="1">#REF!</definedName>
    <definedName name="BExIRNKO5WJ8CIEY11ZW8NL3ED12" localSheetId="8" hidden="1">#REF!</definedName>
    <definedName name="BExIRNKO5WJ8CIEY11ZW8NL3ED12" hidden="1">#REF!</definedName>
    <definedName name="BExIRXBB2GQ8KR7NRX0YP6NHQMCH" localSheetId="7" hidden="1">#REF!</definedName>
    <definedName name="BExIRXBB2GQ8KR7NRX0YP6NHQMCH" localSheetId="8" hidden="1">#REF!</definedName>
    <definedName name="BExIRXBB2GQ8KR7NRX0YP6NHQMCH" hidden="1">#REF!</definedName>
    <definedName name="BExISXVLS9NGHEFIHV8OYFNFU21V" localSheetId="7" hidden="1">#REF!</definedName>
    <definedName name="BExISXVLS9NGHEFIHV8OYFNFU21V" localSheetId="8" hidden="1">#REF!</definedName>
    <definedName name="BExISXVLS9NGHEFIHV8OYFNFU21V" hidden="1">#REF!</definedName>
    <definedName name="BExIU1VY53BMMM62GBNI6UBET6NL" localSheetId="7" hidden="1">#REF!</definedName>
    <definedName name="BExIU1VY53BMMM62GBNI6UBET6NL" localSheetId="8" hidden="1">#REF!</definedName>
    <definedName name="BExIU1VY53BMMM62GBNI6UBET6NL" hidden="1">#REF!</definedName>
    <definedName name="BExIV5G5WDQITPV3P72I164FBRS8" localSheetId="7" hidden="1">#REF!</definedName>
    <definedName name="BExIV5G5WDQITPV3P72I164FBRS8" localSheetId="8" hidden="1">#REF!</definedName>
    <definedName name="BExIV5G5WDQITPV3P72I164FBRS8" hidden="1">#REF!</definedName>
    <definedName name="BExIV7ZSDN1RKLAH1CCMIUJSP2BY" localSheetId="7" hidden="1">#REF!</definedName>
    <definedName name="BExIV7ZSDN1RKLAH1CCMIUJSP2BY" localSheetId="8" hidden="1">#REF!</definedName>
    <definedName name="BExIV7ZSDN1RKLAH1CCMIUJSP2BY" hidden="1">#REF!</definedName>
    <definedName name="BExIVAZPCCPNY6X8IPGS52OBBPCJ" localSheetId="7" hidden="1">#REF!</definedName>
    <definedName name="BExIVAZPCCPNY6X8IPGS52OBBPCJ" localSheetId="8" hidden="1">#REF!</definedName>
    <definedName name="BExIVAZPCCPNY6X8IPGS52OBBPCJ" hidden="1">#REF!</definedName>
    <definedName name="BExIVKQAFU4EZLXCQ9ROFVHNL0D7" localSheetId="7" hidden="1">#REF!</definedName>
    <definedName name="BExIVKQAFU4EZLXCQ9ROFVHNL0D7" localSheetId="8" hidden="1">#REF!</definedName>
    <definedName name="BExIVKQAFU4EZLXCQ9ROFVHNL0D7" hidden="1">#REF!</definedName>
    <definedName name="BExIVKVRPBO18RRZR8B0G7Q9K0F9" localSheetId="7" hidden="1">#REF!</definedName>
    <definedName name="BExIVKVRPBO18RRZR8B0G7Q9K0F9" localSheetId="8" hidden="1">#REF!</definedName>
    <definedName name="BExIVKVRPBO18RRZR8B0G7Q9K0F9" hidden="1">#REF!</definedName>
    <definedName name="BExIWE953F00HYJSITVJEJ27ORJL" localSheetId="7" hidden="1">#REF!</definedName>
    <definedName name="BExIWE953F00HYJSITVJEJ27ORJL" localSheetId="8" hidden="1">#REF!</definedName>
    <definedName name="BExIWE953F00HYJSITVJEJ27ORJL" hidden="1">#REF!</definedName>
    <definedName name="BExIWOLB2AFYMZCVWZ1FTMAEEA60" localSheetId="7" hidden="1">#REF!</definedName>
    <definedName name="BExIWOLB2AFYMZCVWZ1FTMAEEA60" localSheetId="8" hidden="1">#REF!</definedName>
    <definedName name="BExIWOLB2AFYMZCVWZ1FTMAEEA60" hidden="1">#REF!</definedName>
    <definedName name="BExIWXL0QH3HX1C1HQYFMP34ZTJ8" localSheetId="7" hidden="1">#REF!</definedName>
    <definedName name="BExIWXL0QH3HX1C1HQYFMP34ZTJ8" localSheetId="8" hidden="1">#REF!</definedName>
    <definedName name="BExIWXL0QH3HX1C1HQYFMP34ZTJ8" hidden="1">#REF!</definedName>
    <definedName name="BExIXA0WAX7YA81PKB3MNNNR4CO3" localSheetId="7" hidden="1">#REF!</definedName>
    <definedName name="BExIXA0WAX7YA81PKB3MNNNR4CO3" localSheetId="8" hidden="1">#REF!</definedName>
    <definedName name="BExIXA0WAX7YA81PKB3MNNNR4CO3" hidden="1">#REF!</definedName>
    <definedName name="BExIXLK79H7AR5PQ0M5UYI8NAXPQ" localSheetId="7" hidden="1">#REF!</definedName>
    <definedName name="BExIXLK79H7AR5PQ0M5UYI8NAXPQ" localSheetId="8" hidden="1">#REF!</definedName>
    <definedName name="BExIXLK79H7AR5PQ0M5UYI8NAXPQ" hidden="1">#REF!</definedName>
    <definedName name="BExIXNT19877FSEMZOGQKNH77ENI" localSheetId="7" hidden="1">#REF!</definedName>
    <definedName name="BExIXNT19877FSEMZOGQKNH77ENI" localSheetId="8" hidden="1">#REF!</definedName>
    <definedName name="BExIXNT19877FSEMZOGQKNH77ENI" hidden="1">#REF!</definedName>
    <definedName name="BExIXU92V6LJHF2NWR5KVO5GLR2C" localSheetId="7" hidden="1">#REF!</definedName>
    <definedName name="BExIXU92V6LJHF2NWR5KVO5GLR2C" localSheetId="8" hidden="1">#REF!</definedName>
    <definedName name="BExIXU92V6LJHF2NWR5KVO5GLR2C" hidden="1">#REF!</definedName>
    <definedName name="BExIXYAO6HRPE7UPS2DA516H07VS" localSheetId="7" hidden="1">#REF!</definedName>
    <definedName name="BExIXYAO6HRPE7UPS2DA516H07VS" localSheetId="8" hidden="1">#REF!</definedName>
    <definedName name="BExIXYAO6HRPE7UPS2DA516H07VS" hidden="1">#REF!</definedName>
    <definedName name="BExIYEHBB2ZQRXB94B5B5AKFMB42" localSheetId="7" hidden="1">#REF!</definedName>
    <definedName name="BExIYEHBB2ZQRXB94B5B5AKFMB42" localSheetId="8" hidden="1">#REF!</definedName>
    <definedName name="BExIYEHBB2ZQRXB94B5B5AKFMB42" hidden="1">#REF!</definedName>
    <definedName name="BExIYJF9ZPV3Y54H5A525VPYIUFB" localSheetId="7" hidden="1">#REF!</definedName>
    <definedName name="BExIYJF9ZPV3Y54H5A525VPYIUFB" localSheetId="8" hidden="1">#REF!</definedName>
    <definedName name="BExIYJF9ZPV3Y54H5A525VPYIUFB" hidden="1">#REF!</definedName>
    <definedName name="BExIYLIS2P3SLCG11D19WT47Y0Y1" localSheetId="7" hidden="1">#REF!</definedName>
    <definedName name="BExIYLIS2P3SLCG11D19WT47Y0Y1" localSheetId="8" hidden="1">#REF!</definedName>
    <definedName name="BExIYLIS2P3SLCG11D19WT47Y0Y1" hidden="1">#REF!</definedName>
    <definedName name="BExIYZGKIZXO566O26UFLE6AM44T" localSheetId="7" hidden="1">#REF!</definedName>
    <definedName name="BExIYZGKIZXO566O26UFLE6AM44T" localSheetId="8" hidden="1">#REF!</definedName>
    <definedName name="BExIYZGKIZXO566O26UFLE6AM44T" hidden="1">#REF!</definedName>
    <definedName name="BExKE1AXRX1D2IP59IK2X5194EOW" localSheetId="7" hidden="1">#REF!</definedName>
    <definedName name="BExKE1AXRX1D2IP59IK2X5194EOW" localSheetId="8" hidden="1">#REF!</definedName>
    <definedName name="BExKE1AXRX1D2IP59IK2X5194EOW" hidden="1">#REF!</definedName>
    <definedName name="BExKENHCXV7E0ZGWECYJADFKG5K6" localSheetId="7" hidden="1">#REF!</definedName>
    <definedName name="BExKENHCXV7E0ZGWECYJADFKG5K6" localSheetId="8" hidden="1">#REF!</definedName>
    <definedName name="BExKENHCXV7E0ZGWECYJADFKG5K6" hidden="1">#REF!</definedName>
    <definedName name="BExKFR1E7H1CKOZPL7O44L4O1G6U" localSheetId="7" hidden="1">#REF!</definedName>
    <definedName name="BExKFR1E7H1CKOZPL7O44L4O1G6U" localSheetId="8" hidden="1">#REF!</definedName>
    <definedName name="BExKFR1E7H1CKOZPL7O44L4O1G6U" hidden="1">#REF!</definedName>
    <definedName name="BExKGA2NH1SO8Q2CJZITKWT0VHV2" localSheetId="7" hidden="1">#REF!</definedName>
    <definedName name="BExKGA2NH1SO8Q2CJZITKWT0VHV2" localSheetId="8" hidden="1">#REF!</definedName>
    <definedName name="BExKGA2NH1SO8Q2CJZITKWT0VHV2" hidden="1">#REF!</definedName>
    <definedName name="BExKGFBDAJNRY0TELA79PO8DDZ7Y" localSheetId="7" hidden="1">#REF!</definedName>
    <definedName name="BExKGFBDAJNRY0TELA79PO8DDZ7Y" localSheetId="8" hidden="1">#REF!</definedName>
    <definedName name="BExKGFBDAJNRY0TELA79PO8DDZ7Y" hidden="1">#REF!</definedName>
    <definedName name="BExKGSCN3SJV9UY2XTDELC3IT5RG" localSheetId="7" hidden="1">#REF!</definedName>
    <definedName name="BExKGSCN3SJV9UY2XTDELC3IT5RG" localSheetId="8" hidden="1">#REF!</definedName>
    <definedName name="BExKGSCN3SJV9UY2XTDELC3IT5RG" hidden="1">#REF!</definedName>
    <definedName name="BExKGZP2FVKCK1LYAQSJCBZQBZUU" localSheetId="7" hidden="1">#REF!</definedName>
    <definedName name="BExKGZP2FVKCK1LYAQSJCBZQBZUU" localSheetId="8" hidden="1">#REF!</definedName>
    <definedName name="BExKGZP2FVKCK1LYAQSJCBZQBZUU" hidden="1">#REF!</definedName>
    <definedName name="BExKH7N3O1QJU117IZ06EUFOKYPA" localSheetId="7" hidden="1">#REF!</definedName>
    <definedName name="BExKH7N3O1QJU117IZ06EUFOKYPA" localSheetId="8" hidden="1">#REF!</definedName>
    <definedName name="BExKH7N3O1QJU117IZ06EUFOKYPA" hidden="1">#REF!</definedName>
    <definedName name="BExKHPBI2LM3V70KMR1RAN6RK03Y" localSheetId="7" hidden="1">#REF!</definedName>
    <definedName name="BExKHPBI2LM3V70KMR1RAN6RK03Y" localSheetId="8" hidden="1">#REF!</definedName>
    <definedName name="BExKHPBI2LM3V70KMR1RAN6RK03Y" hidden="1">#REF!</definedName>
    <definedName name="BExKHR9PRN4C8BXP3224HIY8GLJ3" localSheetId="7" hidden="1">#REF!</definedName>
    <definedName name="BExKHR9PRN4C8BXP3224HIY8GLJ3" localSheetId="8" hidden="1">#REF!</definedName>
    <definedName name="BExKHR9PRN4C8BXP3224HIY8GLJ3" hidden="1">#REF!</definedName>
    <definedName name="BExKI6URN6OUIIPYIMTY1UIOTUKZ" localSheetId="7" hidden="1">#REF!</definedName>
    <definedName name="BExKI6URN6OUIIPYIMTY1UIOTUKZ" localSheetId="8" hidden="1">#REF!</definedName>
    <definedName name="BExKI6URN6OUIIPYIMTY1UIOTUKZ" hidden="1">#REF!</definedName>
    <definedName name="BExKIK6VHMP456VYZILG9SH9N3YX" localSheetId="7" hidden="1">#REF!</definedName>
    <definedName name="BExKIK6VHMP456VYZILG9SH9N3YX" localSheetId="8" hidden="1">#REF!</definedName>
    <definedName name="BExKIK6VHMP456VYZILG9SH9N3YX" hidden="1">#REF!</definedName>
    <definedName name="BExKJBB7B8RMYP767HI9DFZJAGER" localSheetId="7" hidden="1">#REF!</definedName>
    <definedName name="BExKJBB7B8RMYP767HI9DFZJAGER" localSheetId="8" hidden="1">#REF!</definedName>
    <definedName name="BExKJBB7B8RMYP767HI9DFZJAGER" hidden="1">#REF!</definedName>
    <definedName name="BExKKCH4JYT6IV5NXZEGKBMMVFY9" localSheetId="7" hidden="1">#REF!</definedName>
    <definedName name="BExKKCH4JYT6IV5NXZEGKBMMVFY9" localSheetId="8" hidden="1">#REF!</definedName>
    <definedName name="BExKKCH4JYT6IV5NXZEGKBMMVFY9" hidden="1">#REF!</definedName>
    <definedName name="BExKKP7MYYQU70LFCJKB4PK9I7P9" localSheetId="7" hidden="1">#REF!</definedName>
    <definedName name="BExKKP7MYYQU70LFCJKB4PK9I7P9" localSheetId="8" hidden="1">#REF!</definedName>
    <definedName name="BExKKP7MYYQU70LFCJKB4PK9I7P9" hidden="1">#REF!</definedName>
    <definedName name="BExKKST3G7F06034XEO1WPKIR4CA" localSheetId="7" hidden="1">#REF!</definedName>
    <definedName name="BExKKST3G7F06034XEO1WPKIR4CA" localSheetId="8" hidden="1">#REF!</definedName>
    <definedName name="BExKKST3G7F06034XEO1WPKIR4CA" hidden="1">#REF!</definedName>
    <definedName name="BExKL3LJ7CTVUWQ1EWAKEUNL7ZLN" localSheetId="7" hidden="1">#REF!</definedName>
    <definedName name="BExKL3LJ7CTVUWQ1EWAKEUNL7ZLN" localSheetId="8" hidden="1">#REF!</definedName>
    <definedName name="BExKL3LJ7CTVUWQ1EWAKEUNL7ZLN" hidden="1">#REF!</definedName>
    <definedName name="BExKL5E8NX3KQLIDOXK2HYLNM2BS" localSheetId="7" hidden="1">#REF!</definedName>
    <definedName name="BExKL5E8NX3KQLIDOXK2HYLNM2BS" localSheetId="8" hidden="1">#REF!</definedName>
    <definedName name="BExKL5E8NX3KQLIDOXK2HYLNM2BS" hidden="1">#REF!</definedName>
    <definedName name="BExKLZD7K8B5B3FBBMOQOEK4KSEE" localSheetId="7" hidden="1">#REF!</definedName>
    <definedName name="BExKLZD7K8B5B3FBBMOQOEK4KSEE" localSheetId="8" hidden="1">#REF!</definedName>
    <definedName name="BExKLZD7K8B5B3FBBMOQOEK4KSEE" hidden="1">#REF!</definedName>
    <definedName name="BExKMGG92F29YM8QL7V74W8IG8BY" localSheetId="7" hidden="1">#REF!</definedName>
    <definedName name="BExKMGG92F29YM8QL7V74W8IG8BY" localSheetId="8" hidden="1">#REF!</definedName>
    <definedName name="BExKMGG92F29YM8QL7V74W8IG8BY" hidden="1">#REF!</definedName>
    <definedName name="BExKMMW5IP5ZSG5DTRIUIOY339XI" localSheetId="7" hidden="1">#REF!</definedName>
    <definedName name="BExKMMW5IP5ZSG5DTRIUIOY339XI" localSheetId="8" hidden="1">#REF!</definedName>
    <definedName name="BExKMMW5IP5ZSG5DTRIUIOY339XI" hidden="1">#REF!</definedName>
    <definedName name="BExKMVFJJ6JL4CU6PSUZ8AONSUGF" localSheetId="7" hidden="1">#REF!</definedName>
    <definedName name="BExKMVFJJ6JL4CU6PSUZ8AONSUGF" localSheetId="8" hidden="1">#REF!</definedName>
    <definedName name="BExKMVFJJ6JL4CU6PSUZ8AONSUGF" hidden="1">#REF!</definedName>
    <definedName name="BExKNCTCHR1CX0O9PFDKHKQTVR80" localSheetId="7" hidden="1">#REF!</definedName>
    <definedName name="BExKNCTCHR1CX0O9PFDKHKQTVR80" localSheetId="8" hidden="1">#REF!</definedName>
    <definedName name="BExKNCTCHR1CX0O9PFDKHKQTVR80" hidden="1">#REF!</definedName>
    <definedName name="BExKNJ3XRI6F6P91WG5BDG3IPZXU" localSheetId="7" hidden="1">#REF!</definedName>
    <definedName name="BExKNJ3XRI6F6P91WG5BDG3IPZXU" localSheetId="8" hidden="1">#REF!</definedName>
    <definedName name="BExKNJ3XRI6F6P91WG5BDG3IPZXU" hidden="1">#REF!</definedName>
    <definedName name="BExKNXCJ6649Y4TIUNEAEBKTDPOH" localSheetId="7" hidden="1">#REF!</definedName>
    <definedName name="BExKNXCJ6649Y4TIUNEAEBKTDPOH" localSheetId="8" hidden="1">#REF!</definedName>
    <definedName name="BExKNXCJ6649Y4TIUNEAEBKTDPOH" hidden="1">#REF!</definedName>
    <definedName name="BExKO4JAKGU72MTJOIPXLOUVVNNC" localSheetId="7" hidden="1">#REF!</definedName>
    <definedName name="BExKO4JAKGU72MTJOIPXLOUVVNNC" localSheetId="8" hidden="1">#REF!</definedName>
    <definedName name="BExKO4JAKGU72MTJOIPXLOUVVNNC" hidden="1">#REF!</definedName>
    <definedName name="BExKQ6PO4SV3FNAL3EVU8S0CHUJ1" localSheetId="7" hidden="1">#REF!</definedName>
    <definedName name="BExKQ6PO4SV3FNAL3EVU8S0CHUJ1" localSheetId="8" hidden="1">#REF!</definedName>
    <definedName name="BExKQ6PO4SV3FNAL3EVU8S0CHUJ1" hidden="1">#REF!</definedName>
    <definedName name="BExKQDGJ96F8QMSUY6ERGK7MU3QI" localSheetId="7" hidden="1">#REF!</definedName>
    <definedName name="BExKQDGJ96F8QMSUY6ERGK7MU3QI" localSheetId="8" hidden="1">#REF!</definedName>
    <definedName name="BExKQDGJ96F8QMSUY6ERGK7MU3QI" hidden="1">#REF!</definedName>
    <definedName name="BExKQIJTCNUJ3306IKAAGTBB4J0M" localSheetId="7" hidden="1">#REF!</definedName>
    <definedName name="BExKQIJTCNUJ3306IKAAGTBB4J0M" localSheetId="8" hidden="1">#REF!</definedName>
    <definedName name="BExKQIJTCNUJ3306IKAAGTBB4J0M" hidden="1">#REF!</definedName>
    <definedName name="BExKQSLAKPHWVBS03I2TTWJN4DIQ" localSheetId="7" hidden="1">#REF!</definedName>
    <definedName name="BExKQSLAKPHWVBS03I2TTWJN4DIQ" localSheetId="8" hidden="1">#REF!</definedName>
    <definedName name="BExKQSLAKPHWVBS03I2TTWJN4DIQ" hidden="1">#REF!</definedName>
    <definedName name="BExKRBMDBYLTNDAZ3BC7X3ZA880G" localSheetId="7" hidden="1">#REF!</definedName>
    <definedName name="BExKRBMDBYLTNDAZ3BC7X3ZA880G" localSheetId="8" hidden="1">#REF!</definedName>
    <definedName name="BExKRBMDBYLTNDAZ3BC7X3ZA880G" hidden="1">#REF!</definedName>
    <definedName name="BExKREBH22F98G8DW321NOM4E8VT" localSheetId="7" hidden="1">#REF!</definedName>
    <definedName name="BExKREBH22F98G8DW321NOM4E8VT" localSheetId="8" hidden="1">#REF!</definedName>
    <definedName name="BExKREBH22F98G8DW321NOM4E8VT" hidden="1">#REF!</definedName>
    <definedName name="BExKRWLNFO1Z9TUEKAM31HQMEBOQ" localSheetId="7" hidden="1">#REF!</definedName>
    <definedName name="BExKRWLNFO1Z9TUEKAM31HQMEBOQ" localSheetId="8" hidden="1">#REF!</definedName>
    <definedName name="BExKRWLNFO1Z9TUEKAM31HQMEBOQ" hidden="1">#REF!</definedName>
    <definedName name="BExKS0Y6JX8F26MO3QH8W5PQSJQG" localSheetId="7" hidden="1">#REF!</definedName>
    <definedName name="BExKS0Y6JX8F26MO3QH8W5PQSJQG" localSheetId="8" hidden="1">#REF!</definedName>
    <definedName name="BExKS0Y6JX8F26MO3QH8W5PQSJQG" hidden="1">#REF!</definedName>
    <definedName name="BExKS3SM06PDIST2ROEYIUTHK5ZD" localSheetId="7" hidden="1">#REF!</definedName>
    <definedName name="BExKS3SM06PDIST2ROEYIUTHK5ZD" localSheetId="8" hidden="1">#REF!</definedName>
    <definedName name="BExKS3SM06PDIST2ROEYIUTHK5ZD" hidden="1">#REF!</definedName>
    <definedName name="BExKSAU8K3CQQFJH5GYVDOBFCBGS" localSheetId="7" hidden="1">#REF!</definedName>
    <definedName name="BExKSAU8K3CQQFJH5GYVDOBFCBGS" localSheetId="8" hidden="1">#REF!</definedName>
    <definedName name="BExKSAU8K3CQQFJH5GYVDOBFCBGS" hidden="1">#REF!</definedName>
    <definedName name="BExKSXM35XWTKPG4YF5PR9V6PD12" localSheetId="7" hidden="1">#REF!</definedName>
    <definedName name="BExKSXM35XWTKPG4YF5PR9V6PD12" localSheetId="8" hidden="1">#REF!</definedName>
    <definedName name="BExKSXM35XWTKPG4YF5PR9V6PD12" hidden="1">#REF!</definedName>
    <definedName name="BExKTO4WWG5BOT9YMFEGC5VTEVJH" localSheetId="7" hidden="1">#REF!</definedName>
    <definedName name="BExKTO4WWG5BOT9YMFEGC5VTEVJH" localSheetId="8" hidden="1">#REF!</definedName>
    <definedName name="BExKTO4WWG5BOT9YMFEGC5VTEVJH" hidden="1">#REF!</definedName>
    <definedName name="BExKU6KJ3OS358ZP5RQBSJVFKE9Q" localSheetId="7" hidden="1">#REF!</definedName>
    <definedName name="BExKU6KJ3OS358ZP5RQBSJVFKE9Q" localSheetId="8" hidden="1">#REF!</definedName>
    <definedName name="BExKU6KJ3OS358ZP5RQBSJVFKE9Q" hidden="1">#REF!</definedName>
    <definedName name="BExKUIPGCMMQC9QL2Q4X7XEZCXM1" localSheetId="7" hidden="1">#REF!</definedName>
    <definedName name="BExKUIPGCMMQC9QL2Q4X7XEZCXM1" localSheetId="8" hidden="1">#REF!</definedName>
    <definedName name="BExKUIPGCMMQC9QL2Q4X7XEZCXM1" hidden="1">#REF!</definedName>
    <definedName name="BExKURZX6QNLQNSOJ6ZWUSMEB15L" localSheetId="7" hidden="1">#REF!</definedName>
    <definedName name="BExKURZX6QNLQNSOJ6ZWUSMEB15L" localSheetId="8" hidden="1">#REF!</definedName>
    <definedName name="BExKURZX6QNLQNSOJ6ZWUSMEB15L" hidden="1">#REF!</definedName>
    <definedName name="BExKVDKRWVINV6XOXX7VNUCEQJ1V" localSheetId="7" hidden="1">#REF!</definedName>
    <definedName name="BExKVDKRWVINV6XOXX7VNUCEQJ1V" localSheetId="8" hidden="1">#REF!</definedName>
    <definedName name="BExKVDKRWVINV6XOXX7VNUCEQJ1V" hidden="1">#REF!</definedName>
    <definedName name="BExKVO2ENYD3E3KZP5T9K6BU3T3W" localSheetId="7" hidden="1">#REF!</definedName>
    <definedName name="BExKVO2ENYD3E3KZP5T9K6BU3T3W" localSheetId="8" hidden="1">#REF!</definedName>
    <definedName name="BExKVO2ENYD3E3KZP5T9K6BU3T3W" hidden="1">#REF!</definedName>
    <definedName name="BExM9C5OMCPXSOUQHC2L8VXJ6ZLF" localSheetId="7" hidden="1">#REF!</definedName>
    <definedName name="BExM9C5OMCPXSOUQHC2L8VXJ6ZLF" localSheetId="8" hidden="1">#REF!</definedName>
    <definedName name="BExM9C5OMCPXSOUQHC2L8VXJ6ZLF" hidden="1">#REF!</definedName>
    <definedName name="BExMB03LYZ4QX8Y2FTQRQ0JKM4I9" localSheetId="7" hidden="1">#REF!</definedName>
    <definedName name="BExMB03LYZ4QX8Y2FTQRQ0JKM4I9" localSheetId="8" hidden="1">#REF!</definedName>
    <definedName name="BExMB03LYZ4QX8Y2FTQRQ0JKM4I9" hidden="1">#REF!</definedName>
    <definedName name="BExMC8AZ2O0SR8OO71DUQY2KSTJS" localSheetId="7" hidden="1">#REF!</definedName>
    <definedName name="BExMC8AZ2O0SR8OO71DUQY2KSTJS" localSheetId="8" hidden="1">#REF!</definedName>
    <definedName name="BExMC8AZ2O0SR8OO71DUQY2KSTJS" hidden="1">#REF!</definedName>
    <definedName name="BExMDCRKUR3Z41EJG5V8TZLS3IJM" localSheetId="7" hidden="1">#REF!</definedName>
    <definedName name="BExMDCRKUR3Z41EJG5V8TZLS3IJM" localSheetId="8" hidden="1">#REF!</definedName>
    <definedName name="BExMDCRKUR3Z41EJG5V8TZLS3IJM" hidden="1">#REF!</definedName>
    <definedName name="BExMDQ3MZ3V7OXCR0KIAOFLE85K3" localSheetId="7" hidden="1">#REF!</definedName>
    <definedName name="BExMDQ3MZ3V7OXCR0KIAOFLE85K3" localSheetId="8" hidden="1">#REF!</definedName>
    <definedName name="BExMDQ3MZ3V7OXCR0KIAOFLE85K3" hidden="1">#REF!</definedName>
    <definedName name="BExMDVHUN7OXSLYVX19I94NJ5D1Z" localSheetId="7" hidden="1">#REF!</definedName>
    <definedName name="BExMDVHUN7OXSLYVX19I94NJ5D1Z" localSheetId="8" hidden="1">#REF!</definedName>
    <definedName name="BExMDVHUN7OXSLYVX19I94NJ5D1Z" hidden="1">#REF!</definedName>
    <definedName name="BExMEHDH88OD30HQ5D982Y7X4ESR" localSheetId="7" hidden="1">#REF!</definedName>
    <definedName name="BExMEHDH88OD30HQ5D982Y7X4ESR" localSheetId="8" hidden="1">#REF!</definedName>
    <definedName name="BExMEHDH88OD30HQ5D982Y7X4ESR" hidden="1">#REF!</definedName>
    <definedName name="BExMEOPS11WVU1TX3AELQH8AL3WD" localSheetId="7" hidden="1">#REF!</definedName>
    <definedName name="BExMEOPS11WVU1TX3AELQH8AL3WD" localSheetId="8" hidden="1">#REF!</definedName>
    <definedName name="BExMEOPS11WVU1TX3AELQH8AL3WD" hidden="1">#REF!</definedName>
    <definedName name="BExMFROE87AA54VHL8FVJ94H0M3E" localSheetId="7" hidden="1">#REF!</definedName>
    <definedName name="BExMFROE87AA54VHL8FVJ94H0M3E" localSheetId="8" hidden="1">#REF!</definedName>
    <definedName name="BExMFROE87AA54VHL8FVJ94H0M3E" hidden="1">#REF!</definedName>
    <definedName name="BExMFX7YW4KOB68QY2APIMNW4L8M" localSheetId="7" hidden="1">#REF!</definedName>
    <definedName name="BExMFX7YW4KOB68QY2APIMNW4L8M" localSheetId="8" hidden="1">#REF!</definedName>
    <definedName name="BExMFX7YW4KOB68QY2APIMNW4L8M" hidden="1">#REF!</definedName>
    <definedName name="BExMG3NZZB0ECOZTTRHNJ3HVOU0Q" localSheetId="7" hidden="1">#REF!</definedName>
    <definedName name="BExMG3NZZB0ECOZTTRHNJ3HVOU0Q" localSheetId="8" hidden="1">#REF!</definedName>
    <definedName name="BExMG3NZZB0ECOZTTRHNJ3HVOU0Q" hidden="1">#REF!</definedName>
    <definedName name="BExMGDPEMA0SQZFJXN54B87HEUQN" localSheetId="7" hidden="1">#REF!</definedName>
    <definedName name="BExMGDPEMA0SQZFJXN54B87HEUQN" localSheetId="8" hidden="1">#REF!</definedName>
    <definedName name="BExMGDPEMA0SQZFJXN54B87HEUQN" hidden="1">#REF!</definedName>
    <definedName name="BExMGOCBTUPV867W621QU9Q6AJUJ" localSheetId="7" hidden="1">#REF!</definedName>
    <definedName name="BExMGOCBTUPV867W621QU9Q6AJUJ" localSheetId="8" hidden="1">#REF!</definedName>
    <definedName name="BExMGOCBTUPV867W621QU9Q6AJUJ" hidden="1">#REF!</definedName>
    <definedName name="BExMHN3XS9RXNDNSSLRP28QKT649" localSheetId="7" hidden="1">#REF!</definedName>
    <definedName name="BExMHN3XS9RXNDNSSLRP28QKT649" localSheetId="8" hidden="1">#REF!</definedName>
    <definedName name="BExMHN3XS9RXNDNSSLRP28QKT649" hidden="1">#REF!</definedName>
    <definedName name="BExMHN3XTC7NCB7LSHI95Z0JVROL" localSheetId="7" hidden="1">#REF!</definedName>
    <definedName name="BExMHN3XTC7NCB7LSHI95Z0JVROL" localSheetId="8" hidden="1">#REF!</definedName>
    <definedName name="BExMHN3XTC7NCB7LSHI95Z0JVROL" hidden="1">#REF!</definedName>
    <definedName name="BExMJ4LSTJPMURXPRUGXHXREHOJR" localSheetId="7" hidden="1">#REF!</definedName>
    <definedName name="BExMJ4LSTJPMURXPRUGXHXREHOJR" localSheetId="8" hidden="1">#REF!</definedName>
    <definedName name="BExMJ4LSTJPMURXPRUGXHXREHOJR" hidden="1">#REF!</definedName>
    <definedName name="BExMK4KKK0WKBZI8IFM360K4QXL2" localSheetId="7" hidden="1">#REF!</definedName>
    <definedName name="BExMK4KKK0WKBZI8IFM360K4QXL2" localSheetId="8" hidden="1">#REF!</definedName>
    <definedName name="BExMK4KKK0WKBZI8IFM360K4QXL2" hidden="1">#REF!</definedName>
    <definedName name="BExMLG2MVEIS5OX90QEQXH39IERQ" localSheetId="7" hidden="1">#REF!</definedName>
    <definedName name="BExMLG2MVEIS5OX90QEQXH39IERQ" localSheetId="8" hidden="1">#REF!</definedName>
    <definedName name="BExMLG2MVEIS5OX90QEQXH39IERQ" hidden="1">#REF!</definedName>
    <definedName name="BExMLJTELAZAHP2JPZX1RJKH501B" localSheetId="7" hidden="1">#REF!</definedName>
    <definedName name="BExMLJTELAZAHP2JPZX1RJKH501B" localSheetId="8" hidden="1">#REF!</definedName>
    <definedName name="BExMLJTELAZAHP2JPZX1RJKH501B" hidden="1">#REF!</definedName>
    <definedName name="BExMLYSXVE4UXB1YSV886PTKULH0" localSheetId="7" hidden="1">#REF!</definedName>
    <definedName name="BExMLYSXVE4UXB1YSV886PTKULH0" localSheetId="8" hidden="1">#REF!</definedName>
    <definedName name="BExMLYSXVE4UXB1YSV886PTKULH0" hidden="1">#REF!</definedName>
    <definedName name="BExMLZ97DFDAWA6YGZP6OK9A9ELW" localSheetId="7" hidden="1">#REF!</definedName>
    <definedName name="BExMLZ97DFDAWA6YGZP6OK9A9ELW" localSheetId="8" hidden="1">#REF!</definedName>
    <definedName name="BExMLZ97DFDAWA6YGZP6OK9A9ELW" hidden="1">#REF!</definedName>
    <definedName name="BExMM4HXD3ZB3UDYEBHFOR6EOTAH" localSheetId="7" hidden="1">#REF!</definedName>
    <definedName name="BExMM4HXD3ZB3UDYEBHFOR6EOTAH" localSheetId="8" hidden="1">#REF!</definedName>
    <definedName name="BExMM4HXD3ZB3UDYEBHFOR6EOTAH" hidden="1">#REF!</definedName>
    <definedName name="BExMM71KSANGAXZDQTGOZRF7ALW4" localSheetId="7" hidden="1">#REF!</definedName>
    <definedName name="BExMM71KSANGAXZDQTGOZRF7ALW4" localSheetId="8" hidden="1">#REF!</definedName>
    <definedName name="BExMM71KSANGAXZDQTGOZRF7ALW4" hidden="1">#REF!</definedName>
    <definedName name="BExMMGHI6I41TTQTAY9LBXWEMB7C" localSheetId="7" hidden="1">#REF!</definedName>
    <definedName name="BExMMGHI6I41TTQTAY9LBXWEMB7C" localSheetId="8" hidden="1">#REF!</definedName>
    <definedName name="BExMMGHI6I41TTQTAY9LBXWEMB7C" hidden="1">#REF!</definedName>
    <definedName name="BExMMQDK8T175X7EF6UBQCQXLJR2" localSheetId="7" hidden="1">#REF!</definedName>
    <definedName name="BExMMQDK8T175X7EF6UBQCQXLJR2" localSheetId="8" hidden="1">#REF!</definedName>
    <definedName name="BExMMQDK8T175X7EF6UBQCQXLJR2" hidden="1">#REF!</definedName>
    <definedName name="BExMN7WOFE96DYMHA5GGUQTF88LI" localSheetId="7" hidden="1">#REF!</definedName>
    <definedName name="BExMN7WOFE96DYMHA5GGUQTF88LI" localSheetId="8" hidden="1">#REF!</definedName>
    <definedName name="BExMN7WOFE96DYMHA5GGUQTF88LI" hidden="1">#REF!</definedName>
    <definedName name="BExMO6OAD6A39O8X8SKOROM36P7B" localSheetId="7" hidden="1">#REF!</definedName>
    <definedName name="BExMO6OAD6A39O8X8SKOROM36P7B" localSheetId="8" hidden="1">#REF!</definedName>
    <definedName name="BExMO6OAD6A39O8X8SKOROM36P7B" hidden="1">#REF!</definedName>
    <definedName name="BExMOVEBQ52N1D7CS1WYEZ6YL70K" localSheetId="7" hidden="1">#REF!</definedName>
    <definedName name="BExMOVEBQ52N1D7CS1WYEZ6YL70K" localSheetId="8" hidden="1">#REF!</definedName>
    <definedName name="BExMOVEBQ52N1D7CS1WYEZ6YL70K" hidden="1">#REF!</definedName>
    <definedName name="BExMPHA0A07ELVB7WA4JYA9AQFW3" localSheetId="7" hidden="1">#REF!</definedName>
    <definedName name="BExMPHA0A07ELVB7WA4JYA9AQFW3" localSheetId="8" hidden="1">#REF!</definedName>
    <definedName name="BExMPHA0A07ELVB7WA4JYA9AQFW3" hidden="1">#REF!</definedName>
    <definedName name="BExMPT42RI5KLA97T6FJ6L1FPG3Y" localSheetId="7" hidden="1">#REF!</definedName>
    <definedName name="BExMPT42RI5KLA97T6FJ6L1FPG3Y" localSheetId="8" hidden="1">#REF!</definedName>
    <definedName name="BExMPT42RI5KLA97T6FJ6L1FPG3Y" hidden="1">#REF!</definedName>
    <definedName name="BExMQ1SYYRD6H6U24ER4R7P14GDV" localSheetId="7" hidden="1">#REF!</definedName>
    <definedName name="BExMQ1SYYRD6H6U24ER4R7P14GDV" localSheetId="8" hidden="1">#REF!</definedName>
    <definedName name="BExMQ1SYYRD6H6U24ER4R7P14GDV" hidden="1">#REF!</definedName>
    <definedName name="BExMQOA76WXX28R23P767I227UNY" localSheetId="7" hidden="1">#REF!</definedName>
    <definedName name="BExMQOA76WXX28R23P767I227UNY" localSheetId="8" hidden="1">#REF!</definedName>
    <definedName name="BExMQOA76WXX28R23P767I227UNY" hidden="1">#REF!</definedName>
    <definedName name="BExMQW87O7B389LKP5B5S47KDLVP" localSheetId="7" hidden="1">#REF!</definedName>
    <definedName name="BExMQW87O7B389LKP5B5S47KDLVP" localSheetId="8" hidden="1">#REF!</definedName>
    <definedName name="BExMQW87O7B389LKP5B5S47KDLVP" hidden="1">#REF!</definedName>
    <definedName name="BExMS6Z8K3D12H2NHCVZAQTZVAXL" localSheetId="7" hidden="1">#REF!</definedName>
    <definedName name="BExMS6Z8K3D12H2NHCVZAQTZVAXL" localSheetId="8" hidden="1">#REF!</definedName>
    <definedName name="BExMS6Z8K3D12H2NHCVZAQTZVAXL" hidden="1">#REF!</definedName>
    <definedName name="BExO6W33JRYDGSVUE6OOBFR8FFKQ" localSheetId="7" hidden="1">#REF!</definedName>
    <definedName name="BExO6W33JRYDGSVUE6OOBFR8FFKQ" localSheetId="8" hidden="1">#REF!</definedName>
    <definedName name="BExO6W33JRYDGSVUE6OOBFR8FFKQ" hidden="1">#REF!</definedName>
    <definedName name="BExO7SG7OAAWS2H8AO21KRRC0NV7" localSheetId="7" hidden="1">#REF!</definedName>
    <definedName name="BExO7SG7OAAWS2H8AO21KRRC0NV7" localSheetId="8" hidden="1">#REF!</definedName>
    <definedName name="BExO7SG7OAAWS2H8AO21KRRC0NV7" hidden="1">#REF!</definedName>
    <definedName name="BExO7WSQXVINGHNU3AUJKQQ8KMPX" localSheetId="7" hidden="1">#REF!</definedName>
    <definedName name="BExO7WSQXVINGHNU3AUJKQQ8KMPX" localSheetId="8" hidden="1">#REF!</definedName>
    <definedName name="BExO7WSQXVINGHNU3AUJKQQ8KMPX" hidden="1">#REF!</definedName>
    <definedName name="BExO937E57Q7TB4HSAOGWPD29MJ1" localSheetId="7" hidden="1">#REF!</definedName>
    <definedName name="BExO937E57Q7TB4HSAOGWPD29MJ1" localSheetId="8" hidden="1">#REF!</definedName>
    <definedName name="BExO937E57Q7TB4HSAOGWPD29MJ1" hidden="1">#REF!</definedName>
    <definedName name="BExO9CSNSZW0VGO645ALDQBOP9HV" localSheetId="7" hidden="1">#REF!</definedName>
    <definedName name="BExO9CSNSZW0VGO645ALDQBOP9HV" localSheetId="8" hidden="1">#REF!</definedName>
    <definedName name="BExO9CSNSZW0VGO645ALDQBOP9HV" hidden="1">#REF!</definedName>
    <definedName name="BExO9M35GZ9TOC6N75KYDE9DFD0C" localSheetId="7" hidden="1">#REF!</definedName>
    <definedName name="BExO9M35GZ9TOC6N75KYDE9DFD0C" localSheetId="8" hidden="1">#REF!</definedName>
    <definedName name="BExO9M35GZ9TOC6N75KYDE9DFD0C" hidden="1">#REF!</definedName>
    <definedName name="BExO9M8FOQ7NBJZRWBQIVYCSKTYP" localSheetId="7" hidden="1">#REF!</definedName>
    <definedName name="BExO9M8FOQ7NBJZRWBQIVYCSKTYP" localSheetId="8" hidden="1">#REF!</definedName>
    <definedName name="BExO9M8FOQ7NBJZRWBQIVYCSKTYP" hidden="1">#REF!</definedName>
    <definedName name="BExO9XMHDOA1CSYMN086QJPDPGCO" localSheetId="7" hidden="1">#REF!</definedName>
    <definedName name="BExO9XMHDOA1CSYMN086QJPDPGCO" localSheetId="8" hidden="1">#REF!</definedName>
    <definedName name="BExO9XMHDOA1CSYMN086QJPDPGCO" hidden="1">#REF!</definedName>
    <definedName name="BExO9YIUV9KT20JDSDQK801LCUV0" localSheetId="7" hidden="1">#REF!</definedName>
    <definedName name="BExO9YIUV9KT20JDSDQK801LCUV0" localSheetId="8" hidden="1">#REF!</definedName>
    <definedName name="BExO9YIUV9KT20JDSDQK801LCUV0" hidden="1">#REF!</definedName>
    <definedName name="BExOA0RU2TOWNO4FR7PLZQ7MLHXC" localSheetId="7" hidden="1">#REF!</definedName>
    <definedName name="BExOA0RU2TOWNO4FR7PLZQ7MLHXC" localSheetId="8" hidden="1">#REF!</definedName>
    <definedName name="BExOA0RU2TOWNO4FR7PLZQ7MLHXC" hidden="1">#REF!</definedName>
    <definedName name="BExOA2F3VANFY1GGGDVEPRQJ92OV" localSheetId="7" hidden="1">#REF!</definedName>
    <definedName name="BExOA2F3VANFY1GGGDVEPRQJ92OV" localSheetId="8" hidden="1">#REF!</definedName>
    <definedName name="BExOA2F3VANFY1GGGDVEPRQJ92OV" hidden="1">#REF!</definedName>
    <definedName name="BExOBKYTSCFM0VNKNJE1SHOAVACY" localSheetId="7" hidden="1">#REF!</definedName>
    <definedName name="BExOBKYTSCFM0VNKNJE1SHOAVACY" localSheetId="8" hidden="1">#REF!</definedName>
    <definedName name="BExOBKYTSCFM0VNKNJE1SHOAVACY" hidden="1">#REF!</definedName>
    <definedName name="BExOE30VA6JNH6ERIY9W2T9MPENY" localSheetId="7" hidden="1">#REF!</definedName>
    <definedName name="BExOE30VA6JNH6ERIY9W2T9MPENY" localSheetId="8" hidden="1">#REF!</definedName>
    <definedName name="BExOE30VA6JNH6ERIY9W2T9MPENY" hidden="1">#REF!</definedName>
    <definedName name="BExOE84BI4CC4RUOMNVA57K2LES6" localSheetId="7" hidden="1">#REF!</definedName>
    <definedName name="BExOE84BI4CC4RUOMNVA57K2LES6" localSheetId="8" hidden="1">#REF!</definedName>
    <definedName name="BExOE84BI4CC4RUOMNVA57K2LES6" hidden="1">#REF!</definedName>
    <definedName name="BExOEBPSEXQXIFK3OKZXWTMAW1CT" localSheetId="7" hidden="1">#REF!</definedName>
    <definedName name="BExOEBPSEXQXIFK3OKZXWTMAW1CT" localSheetId="8" hidden="1">#REF!</definedName>
    <definedName name="BExOEBPSEXQXIFK3OKZXWTMAW1CT" hidden="1">#REF!</definedName>
    <definedName name="BExOF7MYWNXYHIZDPGQJJJM7X3TI" localSheetId="7" hidden="1">#REF!</definedName>
    <definedName name="BExOF7MYWNXYHIZDPGQJJJM7X3TI" localSheetId="8" hidden="1">#REF!</definedName>
    <definedName name="BExOF7MYWNXYHIZDPGQJJJM7X3TI" hidden="1">#REF!</definedName>
    <definedName name="BExOH6IH4UWO7UNPFBGWCK310A3Y" localSheetId="7" hidden="1">#REF!</definedName>
    <definedName name="BExOH6IH4UWO7UNPFBGWCK310A3Y" localSheetId="8" hidden="1">#REF!</definedName>
    <definedName name="BExOH6IH4UWO7UNPFBGWCK310A3Y" hidden="1">#REF!</definedName>
    <definedName name="BExOHB0C299QX4VFXMIBQEBH89U2" localSheetId="7" hidden="1">#REF!</definedName>
    <definedName name="BExOHB0C299QX4VFXMIBQEBH89U2" localSheetId="8" hidden="1">#REF!</definedName>
    <definedName name="BExOHB0C299QX4VFXMIBQEBH89U2" hidden="1">#REF!</definedName>
    <definedName name="BExOIQENL4ROILSN1NSJCVDDZWHT" localSheetId="7" hidden="1">#REF!</definedName>
    <definedName name="BExOIQENL4ROILSN1NSJCVDDZWHT" localSheetId="8" hidden="1">#REF!</definedName>
    <definedName name="BExOIQENL4ROILSN1NSJCVDDZWHT" hidden="1">#REF!</definedName>
    <definedName name="BExOIY76CPSPGD6O0BPLPT3WMBQO" localSheetId="7" hidden="1">#REF!</definedName>
    <definedName name="BExOIY76CPSPGD6O0BPLPT3WMBQO" localSheetId="8" hidden="1">#REF!</definedName>
    <definedName name="BExOIY76CPSPGD6O0BPLPT3WMBQO" hidden="1">#REF!</definedName>
    <definedName name="BExOJ4XVFML4E043W30BG69KINMT" localSheetId="7" hidden="1">#REF!</definedName>
    <definedName name="BExOJ4XVFML4E043W30BG69KINMT" localSheetId="8" hidden="1">#REF!</definedName>
    <definedName name="BExOJ4XVFML4E043W30BG69KINMT" hidden="1">#REF!</definedName>
    <definedName name="BExOKI3D8ZSH9ENVIRRSDVE5UHB8" localSheetId="7" hidden="1">#REF!</definedName>
    <definedName name="BExOKI3D8ZSH9ENVIRRSDVE5UHB8" localSheetId="8" hidden="1">#REF!</definedName>
    <definedName name="BExOKI3D8ZSH9ENVIRRSDVE5UHB8" hidden="1">#REF!</definedName>
    <definedName name="BExOKNXO37PECHLIY28RG92LW8HU" localSheetId="7" hidden="1">#REF!</definedName>
    <definedName name="BExOKNXO37PECHLIY28RG92LW8HU" localSheetId="8" hidden="1">#REF!</definedName>
    <definedName name="BExOKNXO37PECHLIY28RG92LW8HU" hidden="1">#REF!</definedName>
    <definedName name="BExOKZ0WDKV6EBFRXR354TWO0U6I" localSheetId="7" hidden="1">#REF!</definedName>
    <definedName name="BExOKZ0WDKV6EBFRXR354TWO0U6I" localSheetId="8" hidden="1">#REF!</definedName>
    <definedName name="BExOKZ0WDKV6EBFRXR354TWO0U6I" hidden="1">#REF!</definedName>
    <definedName name="BExOLCNQZVBX2BB485INX670YYV0" localSheetId="7" hidden="1">#REF!</definedName>
    <definedName name="BExOLCNQZVBX2BB485INX670YYV0" localSheetId="8" hidden="1">#REF!</definedName>
    <definedName name="BExOLCNQZVBX2BB485INX670YYV0" hidden="1">#REF!</definedName>
    <definedName name="BExOLEWQH8R52ZCP55QNALWMF8RK" localSheetId="7" hidden="1">#REF!</definedName>
    <definedName name="BExOLEWQH8R52ZCP55QNALWMF8RK" localSheetId="8" hidden="1">#REF!</definedName>
    <definedName name="BExOLEWQH8R52ZCP55QNALWMF8RK" hidden="1">#REF!</definedName>
    <definedName name="BExOLLI47FSLO5M5U9R5KORZH4MQ" localSheetId="7" hidden="1">#REF!</definedName>
    <definedName name="BExOLLI47FSLO5M5U9R5KORZH4MQ" localSheetId="8" hidden="1">#REF!</definedName>
    <definedName name="BExOLLI47FSLO5M5U9R5KORZH4MQ" hidden="1">#REF!</definedName>
    <definedName name="BExOLSZVI00LVFPVSCA1FWHS2GK1" localSheetId="7" hidden="1">#REF!</definedName>
    <definedName name="BExOLSZVI00LVFPVSCA1FWHS2GK1" localSheetId="8" hidden="1">#REF!</definedName>
    <definedName name="BExOLSZVI00LVFPVSCA1FWHS2GK1" hidden="1">#REF!</definedName>
    <definedName name="BExOMF6BO7ZWIFUZYY5FFQP0EWKE" localSheetId="7" hidden="1">#REF!</definedName>
    <definedName name="BExOMF6BO7ZWIFUZYY5FFQP0EWKE" localSheetId="8" hidden="1">#REF!</definedName>
    <definedName name="BExOMF6BO7ZWIFUZYY5FFQP0EWKE" hidden="1">#REF!</definedName>
    <definedName name="BExON41OIDU0PLUSUNI1F5NTUUVO" localSheetId="7" hidden="1">#REF!</definedName>
    <definedName name="BExON41OIDU0PLUSUNI1F5NTUUVO" localSheetId="8" hidden="1">#REF!</definedName>
    <definedName name="BExON41OIDU0PLUSUNI1F5NTUUVO" hidden="1">#REF!</definedName>
    <definedName name="BExONE8IZ7JN165NGSBL8DAPPD99" localSheetId="7" hidden="1">#REF!</definedName>
    <definedName name="BExONE8IZ7JN165NGSBL8DAPPD99" localSheetId="8" hidden="1">#REF!</definedName>
    <definedName name="BExONE8IZ7JN165NGSBL8DAPPD99" hidden="1">#REF!</definedName>
    <definedName name="BExONYX0NR5LMFAATDG1WG9N6P7V" localSheetId="7" hidden="1">#REF!</definedName>
    <definedName name="BExONYX0NR5LMFAATDG1WG9N6P7V" localSheetId="8" hidden="1">#REF!</definedName>
    <definedName name="BExONYX0NR5LMFAATDG1WG9N6P7V" hidden="1">#REF!</definedName>
    <definedName name="BExOOGASFNE47UK2AND0W52BRDHT" localSheetId="7" hidden="1">#REF!</definedName>
    <definedName name="BExOOGASFNE47UK2AND0W52BRDHT" localSheetId="8" hidden="1">#REF!</definedName>
    <definedName name="BExOOGASFNE47UK2AND0W52BRDHT" hidden="1">#REF!</definedName>
    <definedName name="BExOOMLDKHV929QIMIFIHGVHLCR9" localSheetId="7" hidden="1">#REF!</definedName>
    <definedName name="BExOOMLDKHV929QIMIFIHGVHLCR9" localSheetId="8" hidden="1">#REF!</definedName>
    <definedName name="BExOOMLDKHV929QIMIFIHGVHLCR9" hidden="1">#REF!</definedName>
    <definedName name="BExOOVVUQROHEH4VG8P2TPGKK66M" localSheetId="7" hidden="1">#REF!</definedName>
    <definedName name="BExOOVVUQROHEH4VG8P2TPGKK66M" localSheetId="8" hidden="1">#REF!</definedName>
    <definedName name="BExOOVVUQROHEH4VG8P2TPGKK66M" hidden="1">#REF!</definedName>
    <definedName name="BExOPDV9HDG6DGL75G1G8BDYKIF5" localSheetId="7" hidden="1">#REF!</definedName>
    <definedName name="BExOPDV9HDG6DGL75G1G8BDYKIF5" localSheetId="8" hidden="1">#REF!</definedName>
    <definedName name="BExOPDV9HDG6DGL75G1G8BDYKIF5" hidden="1">#REF!</definedName>
    <definedName name="BExQ1XCKYR1MY6PSL581BH4851VQ" localSheetId="7" hidden="1">#REF!</definedName>
    <definedName name="BExQ1XCKYR1MY6PSL581BH4851VQ" localSheetId="8" hidden="1">#REF!</definedName>
    <definedName name="BExQ1XCKYR1MY6PSL581BH4851VQ" hidden="1">#REF!</definedName>
    <definedName name="BExQ27JF54C1L7OM30IT2N9SYOIY" localSheetId="7" hidden="1">#REF!</definedName>
    <definedName name="BExQ27JF54C1L7OM30IT2N9SYOIY" localSheetId="8" hidden="1">#REF!</definedName>
    <definedName name="BExQ27JF54C1L7OM30IT2N9SYOIY" hidden="1">#REF!</definedName>
    <definedName name="BExQ2N4H4PTRKSONSUFSTGXA1UXU" localSheetId="7" hidden="1">#REF!</definedName>
    <definedName name="BExQ2N4H4PTRKSONSUFSTGXA1UXU" localSheetId="8" hidden="1">#REF!</definedName>
    <definedName name="BExQ2N4H4PTRKSONSUFSTGXA1UXU" hidden="1">#REF!</definedName>
    <definedName name="BExQ4E7MNNABHYAMFTCRQU1KAELQ" localSheetId="7" hidden="1">#REF!</definedName>
    <definedName name="BExQ4E7MNNABHYAMFTCRQU1KAELQ" localSheetId="8" hidden="1">#REF!</definedName>
    <definedName name="BExQ4E7MNNABHYAMFTCRQU1KAELQ" hidden="1">#REF!</definedName>
    <definedName name="BExQ4R3KRSY1FW6ICVE9O38VWKW6" localSheetId="7" hidden="1">#REF!</definedName>
    <definedName name="BExQ4R3KRSY1FW6ICVE9O38VWKW6" localSheetId="8" hidden="1">#REF!</definedName>
    <definedName name="BExQ4R3KRSY1FW6ICVE9O38VWKW6" hidden="1">#REF!</definedName>
    <definedName name="BExQ4RZY671HZMTFB2VRH48WBL9X" localSheetId="7" hidden="1">#REF!</definedName>
    <definedName name="BExQ4RZY671HZMTFB2VRH48WBL9X" localSheetId="8" hidden="1">#REF!</definedName>
    <definedName name="BExQ4RZY671HZMTFB2VRH48WBL9X" hidden="1">#REF!</definedName>
    <definedName name="BExQ6GJB7W5EWWBSYDF6AQROU6GD" localSheetId="7" hidden="1">#REF!</definedName>
    <definedName name="BExQ6GJB7W5EWWBSYDF6AQROU6GD" localSheetId="8" hidden="1">#REF!</definedName>
    <definedName name="BExQ6GJB7W5EWWBSYDF6AQROU6GD" hidden="1">#REF!</definedName>
    <definedName name="BExQ6XMBMTIC2NK4RDIRH5SVNVYH" localSheetId="7" hidden="1">#REF!</definedName>
    <definedName name="BExQ6XMBMTIC2NK4RDIRH5SVNVYH" localSheetId="8" hidden="1">#REF!</definedName>
    <definedName name="BExQ6XMBMTIC2NK4RDIRH5SVNVYH" hidden="1">#REF!</definedName>
    <definedName name="BExQ74NYXLZQUO3CANBMLZL8WF3V" localSheetId="7" hidden="1">#REF!</definedName>
    <definedName name="BExQ74NYXLZQUO3CANBMLZL8WF3V" localSheetId="8" hidden="1">#REF!</definedName>
    <definedName name="BExQ74NYXLZQUO3CANBMLZL8WF3V" hidden="1">#REF!</definedName>
    <definedName name="BExQ790C2BH1AQI3GE7DSWK07AHE" localSheetId="7" hidden="1">#REF!</definedName>
    <definedName name="BExQ790C2BH1AQI3GE7DSWK07AHE" localSheetId="8" hidden="1">#REF!</definedName>
    <definedName name="BExQ790C2BH1AQI3GE7DSWK07AHE" hidden="1">#REF!</definedName>
    <definedName name="BExQ7DNHLRF3N1XVTR6SM5XVU9T1" localSheetId="7" hidden="1">#REF!</definedName>
    <definedName name="BExQ7DNHLRF3N1XVTR6SM5XVU9T1" localSheetId="8" hidden="1">#REF!</definedName>
    <definedName name="BExQ7DNHLRF3N1XVTR6SM5XVU9T1" hidden="1">#REF!</definedName>
    <definedName name="BExQ7JSQNNBLPJBSZ6SEJ9AYURF7" localSheetId="7" hidden="1">#REF!</definedName>
    <definedName name="BExQ7JSQNNBLPJBSZ6SEJ9AYURF7" localSheetId="8" hidden="1">#REF!</definedName>
    <definedName name="BExQ7JSQNNBLPJBSZ6SEJ9AYURF7" hidden="1">#REF!</definedName>
    <definedName name="BExQ8KT70YSTLD3X9G38EK8MFV0A" localSheetId="7" hidden="1">#REF!</definedName>
    <definedName name="BExQ8KT70YSTLD3X9G38EK8MFV0A" localSheetId="8" hidden="1">#REF!</definedName>
    <definedName name="BExQ8KT70YSTLD3X9G38EK8MFV0A" hidden="1">#REF!</definedName>
    <definedName name="BExQ8MR7SQZT5JIGD4M1XJHNH5FE" localSheetId="7" hidden="1">#REF!</definedName>
    <definedName name="BExQ8MR7SQZT5JIGD4M1XJHNH5FE" localSheetId="8" hidden="1">#REF!</definedName>
    <definedName name="BExQ8MR7SQZT5JIGD4M1XJHNH5FE" hidden="1">#REF!</definedName>
    <definedName name="BExQ8R3QVXR982D9US79KKBDX1WM" localSheetId="7" hidden="1">#REF!</definedName>
    <definedName name="BExQ8R3QVXR982D9US79KKBDX1WM" localSheetId="8" hidden="1">#REF!</definedName>
    <definedName name="BExQ8R3QVXR982D9US79KKBDX1WM" hidden="1">#REF!</definedName>
    <definedName name="BExQ8U957Z95TE2BQ63LP8L014HQ" localSheetId="7" hidden="1">#REF!</definedName>
    <definedName name="BExQ8U957Z95TE2BQ63LP8L014HQ" localSheetId="8" hidden="1">#REF!</definedName>
    <definedName name="BExQ8U957Z95TE2BQ63LP8L014HQ" hidden="1">#REF!</definedName>
    <definedName name="BExQ92N464TLXCAL9E8Z3IOXFG72" localSheetId="7" hidden="1">#REF!</definedName>
    <definedName name="BExQ92N464TLXCAL9E8Z3IOXFG72" localSheetId="8" hidden="1">#REF!</definedName>
    <definedName name="BExQ92N464TLXCAL9E8Z3IOXFG72" hidden="1">#REF!</definedName>
    <definedName name="BExQAY8264LAKB160A7T7I442VOH" localSheetId="7" hidden="1">#REF!</definedName>
    <definedName name="BExQAY8264LAKB160A7T7I442VOH" localSheetId="8" hidden="1">#REF!</definedName>
    <definedName name="BExQAY8264LAKB160A7T7I442VOH" hidden="1">#REF!</definedName>
    <definedName name="BExQCTT1B36CK87X7USH46JVJLWW" localSheetId="7" hidden="1">#REF!</definedName>
    <definedName name="BExQCTT1B36CK87X7USH46JVJLWW" localSheetId="8" hidden="1">#REF!</definedName>
    <definedName name="BExQCTT1B36CK87X7USH46JVJLWW" hidden="1">#REF!</definedName>
    <definedName name="BExQD6UARQV7EONK1PL53JP3E9VE" localSheetId="7" hidden="1">#REF!</definedName>
    <definedName name="BExQD6UARQV7EONK1PL53JP3E9VE" localSheetId="8" hidden="1">#REF!</definedName>
    <definedName name="BExQD6UARQV7EONK1PL53JP3E9VE" hidden="1">#REF!</definedName>
    <definedName name="BExQD8N24STRUED4E2IOIEV06P5F" localSheetId="7" hidden="1">#REF!</definedName>
    <definedName name="BExQD8N24STRUED4E2IOIEV06P5F" localSheetId="8" hidden="1">#REF!</definedName>
    <definedName name="BExQD8N24STRUED4E2IOIEV06P5F" hidden="1">#REF!</definedName>
    <definedName name="BExQDHBYKSZ6A1GOGZ35WSO4FYK7" localSheetId="7" hidden="1">#REF!</definedName>
    <definedName name="BExQDHBYKSZ6A1GOGZ35WSO4FYK7" localSheetId="8" hidden="1">#REF!</definedName>
    <definedName name="BExQDHBYKSZ6A1GOGZ35WSO4FYK7" hidden="1">#REF!</definedName>
    <definedName name="BExQE5GG0Y35WGT8EO5ZR0KMC32Z" localSheetId="7" hidden="1">#REF!</definedName>
    <definedName name="BExQE5GG0Y35WGT8EO5ZR0KMC32Z" localSheetId="8" hidden="1">#REF!</definedName>
    <definedName name="BExQE5GG0Y35WGT8EO5ZR0KMC32Z" hidden="1">#REF!</definedName>
    <definedName name="BExQFD2EQXJ5VOCFZGLZZDCP8GWC" localSheetId="7" hidden="1">#REF!</definedName>
    <definedName name="BExQFD2EQXJ5VOCFZGLZZDCP8GWC" localSheetId="8" hidden="1">#REF!</definedName>
    <definedName name="BExQFD2EQXJ5VOCFZGLZZDCP8GWC" hidden="1">#REF!</definedName>
    <definedName name="BExQGFFBTVHCTHCNBJMYHRS969Z1" localSheetId="7" hidden="1">#REF!</definedName>
    <definedName name="BExQGFFBTVHCTHCNBJMYHRS969Z1" localSheetId="8" hidden="1">#REF!</definedName>
    <definedName name="BExQGFFBTVHCTHCNBJMYHRS969Z1" hidden="1">#REF!</definedName>
    <definedName name="BExQGH81OIPP1BI62II9PUU8RKFE" localSheetId="7" hidden="1">#REF!</definedName>
    <definedName name="BExQGH81OIPP1BI62II9PUU8RKFE" localSheetId="8" hidden="1">#REF!</definedName>
    <definedName name="BExQGH81OIPP1BI62II9PUU8RKFE" hidden="1">#REF!</definedName>
    <definedName name="BExQGUPNB895EL6FFEKXD2MWG0VM" localSheetId="7" hidden="1">#REF!</definedName>
    <definedName name="BExQGUPNB895EL6FFEKXD2MWG0VM" localSheetId="8" hidden="1">#REF!</definedName>
    <definedName name="BExQGUPNB895EL6FFEKXD2MWG0VM" hidden="1">#REF!</definedName>
    <definedName name="BExQGZ7F0ZCNSQG1SIG24OSX85W1" localSheetId="7" hidden="1">#REF!</definedName>
    <definedName name="BExQGZ7F0ZCNSQG1SIG24OSX85W1" localSheetId="8" hidden="1">#REF!</definedName>
    <definedName name="BExQGZ7F0ZCNSQG1SIG24OSX85W1" hidden="1">#REF!</definedName>
    <definedName name="BExQH3JU6NURFG6UU4FQH2MEDNYX" localSheetId="7" hidden="1">#REF!</definedName>
    <definedName name="BExQH3JU6NURFG6UU4FQH2MEDNYX" localSheetId="8" hidden="1">#REF!</definedName>
    <definedName name="BExQH3JU6NURFG6UU4FQH2MEDNYX" hidden="1">#REF!</definedName>
    <definedName name="BExQHAG6EJWW0WND2W89BW14BDH1" localSheetId="7" hidden="1">#REF!</definedName>
    <definedName name="BExQHAG6EJWW0WND2W89BW14BDH1" localSheetId="8" hidden="1">#REF!</definedName>
    <definedName name="BExQHAG6EJWW0WND2W89BW14BDH1" hidden="1">#REF!</definedName>
    <definedName name="BExQIAPIILUQG21ZNNGHLAVQ1ADS" localSheetId="7" hidden="1">#REF!</definedName>
    <definedName name="BExQIAPIILUQG21ZNNGHLAVQ1ADS" localSheetId="8" hidden="1">#REF!</definedName>
    <definedName name="BExQIAPIILUQG21ZNNGHLAVQ1ADS" hidden="1">#REF!</definedName>
    <definedName name="BExQIDUXQ84W8BNWLCQ2XYG6GAUR" localSheetId="7" hidden="1">#REF!</definedName>
    <definedName name="BExQIDUXQ84W8BNWLCQ2XYG6GAUR" localSheetId="8" hidden="1">#REF!</definedName>
    <definedName name="BExQIDUXQ84W8BNWLCQ2XYG6GAUR" hidden="1">#REF!</definedName>
    <definedName name="BExQIQLDXN0EX6QE2UE4B7KC0MZY" localSheetId="7" hidden="1">#REF!</definedName>
    <definedName name="BExQIQLDXN0EX6QE2UE4B7KC0MZY" localSheetId="8" hidden="1">#REF!</definedName>
    <definedName name="BExQIQLDXN0EX6QE2UE4B7KC0MZY" hidden="1">#REF!</definedName>
    <definedName name="BExQJIBCNTR8XOZXF6WPYVSGAMJU" localSheetId="7" hidden="1">#REF!</definedName>
    <definedName name="BExQJIBCNTR8XOZXF6WPYVSGAMJU" localSheetId="8" hidden="1">#REF!</definedName>
    <definedName name="BExQJIBCNTR8XOZXF6WPYVSGAMJU" hidden="1">#REF!</definedName>
    <definedName name="BExQJUGERCHSD5QMDASWSQQZM2DE" localSheetId="7" hidden="1">#REF!</definedName>
    <definedName name="BExQJUGERCHSD5QMDASWSQQZM2DE" localSheetId="8" hidden="1">#REF!</definedName>
    <definedName name="BExQJUGERCHSD5QMDASWSQQZM2DE" hidden="1">#REF!</definedName>
    <definedName name="BExQKAHKQADOXZZE8EVRMRPT26YU" localSheetId="7" hidden="1">#REF!</definedName>
    <definedName name="BExQKAHKQADOXZZE8EVRMRPT26YU" localSheetId="8" hidden="1">#REF!</definedName>
    <definedName name="BExQKAHKQADOXZZE8EVRMRPT26YU" hidden="1">#REF!</definedName>
    <definedName name="BExQKP69C4U360AULI5TFLA3KKN9" localSheetId="7" hidden="1">#REF!</definedName>
    <definedName name="BExQKP69C4U360AULI5TFLA3KKN9" localSheetId="8" hidden="1">#REF!</definedName>
    <definedName name="BExQKP69C4U360AULI5TFLA3KKN9" hidden="1">#REF!</definedName>
    <definedName name="BExRZCBWH845ANL39X2OP40ZBXCR" localSheetId="7" hidden="1">#REF!</definedName>
    <definedName name="BExRZCBWH845ANL39X2OP40ZBXCR" localSheetId="8" hidden="1">#REF!</definedName>
    <definedName name="BExRZCBWH845ANL39X2OP40ZBXCR" hidden="1">#REF!</definedName>
    <definedName name="BExS0J6SZZGO7FQ7I1J55L9WALQ8" localSheetId="7" hidden="1">#REF!</definedName>
    <definedName name="BExS0J6SZZGO7FQ7I1J55L9WALQ8" localSheetId="8" hidden="1">#REF!</definedName>
    <definedName name="BExS0J6SZZGO7FQ7I1J55L9WALQ8" hidden="1">#REF!</definedName>
    <definedName name="BExS0SBTAN1GN4ZVYQPU39UZAH3Q" localSheetId="7" hidden="1">#REF!</definedName>
    <definedName name="BExS0SBTAN1GN4ZVYQPU39UZAH3Q" localSheetId="8" hidden="1">#REF!</definedName>
    <definedName name="BExS0SBTAN1GN4ZVYQPU39UZAH3Q" hidden="1">#REF!</definedName>
    <definedName name="BExS2EX4O4D0NVWU4LELOBITG7TL" localSheetId="7" hidden="1">#REF!</definedName>
    <definedName name="BExS2EX4O4D0NVWU4LELOBITG7TL" localSheetId="8" hidden="1">#REF!</definedName>
    <definedName name="BExS2EX4O4D0NVWU4LELOBITG7TL" hidden="1">#REF!</definedName>
    <definedName name="BExS2MUY8SGIRAGAEPUMVFPGV8HU" localSheetId="7" hidden="1">#REF!</definedName>
    <definedName name="BExS2MUY8SGIRAGAEPUMVFPGV8HU" localSheetId="8" hidden="1">#REF!</definedName>
    <definedName name="BExS2MUY8SGIRAGAEPUMVFPGV8HU" hidden="1">#REF!</definedName>
    <definedName name="BExS3GZENC7KK7RJIASVSANDDAPC" localSheetId="7" hidden="1">#REF!</definedName>
    <definedName name="BExS3GZENC7KK7RJIASVSANDDAPC" localSheetId="8" hidden="1">#REF!</definedName>
    <definedName name="BExS3GZENC7KK7RJIASVSANDDAPC" hidden="1">#REF!</definedName>
    <definedName name="BExS3WEZGV1VBIR0ZXF9VDLHMW2H" localSheetId="7" hidden="1">#REF!</definedName>
    <definedName name="BExS3WEZGV1VBIR0ZXF9VDLHMW2H" localSheetId="8" hidden="1">#REF!</definedName>
    <definedName name="BExS3WEZGV1VBIR0ZXF9VDLHMW2H" hidden="1">#REF!</definedName>
    <definedName name="BExS4KOY5FCCX97RNSY7618ZBNUL" localSheetId="7" hidden="1">#REF!</definedName>
    <definedName name="BExS4KOY5FCCX97RNSY7618ZBNUL" localSheetId="8" hidden="1">#REF!</definedName>
    <definedName name="BExS4KOY5FCCX97RNSY7618ZBNUL" hidden="1">#REF!</definedName>
    <definedName name="BExS4ZTQX0LOG1LAD638Y496KO1B" localSheetId="7" hidden="1">#REF!</definedName>
    <definedName name="BExS4ZTQX0LOG1LAD638Y496KO1B" localSheetId="8" hidden="1">#REF!</definedName>
    <definedName name="BExS4ZTQX0LOG1LAD638Y496KO1B" hidden="1">#REF!</definedName>
    <definedName name="BExS5WHSIB55RBF20FYQQ3SO60JN" localSheetId="7" hidden="1">#REF!</definedName>
    <definedName name="BExS5WHSIB55RBF20FYQQ3SO60JN" localSheetId="8" hidden="1">#REF!</definedName>
    <definedName name="BExS5WHSIB55RBF20FYQQ3SO60JN" hidden="1">#REF!</definedName>
    <definedName name="BExS6KGYZLS9FQT4W0NLOBTK313T" localSheetId="7" hidden="1">#REF!</definedName>
    <definedName name="BExS6KGYZLS9FQT4W0NLOBTK313T" localSheetId="8" hidden="1">#REF!</definedName>
    <definedName name="BExS6KGYZLS9FQT4W0NLOBTK313T" hidden="1">#REF!</definedName>
    <definedName name="BExS6LINHBOLU55W037ZQ7VBPOOJ" localSheetId="7" hidden="1">#REF!</definedName>
    <definedName name="BExS6LINHBOLU55W037ZQ7VBPOOJ" localSheetId="8" hidden="1">#REF!</definedName>
    <definedName name="BExS6LINHBOLU55W037ZQ7VBPOOJ" hidden="1">#REF!</definedName>
    <definedName name="BExS6NWZ52KIY45AKH93ADYIQ3XJ" localSheetId="7" hidden="1">#REF!</definedName>
    <definedName name="BExS6NWZ52KIY45AKH93ADYIQ3XJ" localSheetId="8" hidden="1">#REF!</definedName>
    <definedName name="BExS6NWZ52KIY45AKH93ADYIQ3XJ" hidden="1">#REF!</definedName>
    <definedName name="BExS6T5QDCL3O1NF9TSJEZ8ZCW46" localSheetId="7" hidden="1">#REF!</definedName>
    <definedName name="BExS6T5QDCL3O1NF9TSJEZ8ZCW46" localSheetId="8" hidden="1">#REF!</definedName>
    <definedName name="BExS6T5QDCL3O1NF9TSJEZ8ZCW46" hidden="1">#REF!</definedName>
    <definedName name="BExS6WGFSXIKJGPOF0W6S4DBIYX8" localSheetId="7" hidden="1">#REF!</definedName>
    <definedName name="BExS6WGFSXIKJGPOF0W6S4DBIYX8" localSheetId="8" hidden="1">#REF!</definedName>
    <definedName name="BExS6WGFSXIKJGPOF0W6S4DBIYX8" hidden="1">#REF!</definedName>
    <definedName name="BExS7V2OIS5E8X0GUVSOL3MKCHNX" localSheetId="7" hidden="1">#REF!</definedName>
    <definedName name="BExS7V2OIS5E8X0GUVSOL3MKCHNX" localSheetId="8" hidden="1">#REF!</definedName>
    <definedName name="BExS7V2OIS5E8X0GUVSOL3MKCHNX" hidden="1">#REF!</definedName>
    <definedName name="BExS7VIT0H4R3G8QCQYBGX7E7XNC" localSheetId="7" hidden="1">#REF!</definedName>
    <definedName name="BExS7VIT0H4R3G8QCQYBGX7E7XNC" localSheetId="8" hidden="1">#REF!</definedName>
    <definedName name="BExS7VIT0H4R3G8QCQYBGX7E7XNC" hidden="1">#REF!</definedName>
    <definedName name="BExS7ZKKFDXLLJ2AQMY0JPV1BIN9" localSheetId="7" hidden="1">#REF!</definedName>
    <definedName name="BExS7ZKKFDXLLJ2AQMY0JPV1BIN9" localSheetId="8" hidden="1">#REF!</definedName>
    <definedName name="BExS7ZKKFDXLLJ2AQMY0JPV1BIN9" hidden="1">#REF!</definedName>
    <definedName name="BExS8V6SHZAHZXOUI9FMZCJTO08S" localSheetId="7" hidden="1">#REF!</definedName>
    <definedName name="BExS8V6SHZAHZXOUI9FMZCJTO08S" localSheetId="8" hidden="1">#REF!</definedName>
    <definedName name="BExS8V6SHZAHZXOUI9FMZCJTO08S" hidden="1">#REF!</definedName>
    <definedName name="BExSAFOK2TIYG822VHWMR586WD5V" localSheetId="7" hidden="1">#REF!</definedName>
    <definedName name="BExSAFOK2TIYG822VHWMR586WD5V" localSheetId="8" hidden="1">#REF!</definedName>
    <definedName name="BExSAFOK2TIYG822VHWMR586WD5V" hidden="1">#REF!</definedName>
    <definedName name="BExSAH6H0LCMTFD8X1ORV47CNU5F" localSheetId="7" hidden="1">#REF!</definedName>
    <definedName name="BExSAH6H0LCMTFD8X1ORV47CNU5F" localSheetId="8" hidden="1">#REF!</definedName>
    <definedName name="BExSAH6H0LCMTFD8X1ORV47CNU5F" hidden="1">#REF!</definedName>
    <definedName name="BExSD76EEIXPREVP847YAISNNUAT" localSheetId="7" hidden="1">#REF!</definedName>
    <definedName name="BExSD76EEIXPREVP847YAISNNUAT" localSheetId="8" hidden="1">#REF!</definedName>
    <definedName name="BExSD76EEIXPREVP847YAISNNUAT" hidden="1">#REF!</definedName>
    <definedName name="BExSDQNVEC85619T3PACZH2L807Q" localSheetId="7" hidden="1">#REF!</definedName>
    <definedName name="BExSDQNVEC85619T3PACZH2L807Q" localSheetId="8" hidden="1">#REF!</definedName>
    <definedName name="BExSDQNVEC85619T3PACZH2L807Q" hidden="1">#REF!</definedName>
    <definedName name="BExSDUPFUXA4IIT7EKPDPVMCFP05" localSheetId="7" hidden="1">#REF!</definedName>
    <definedName name="BExSDUPFUXA4IIT7EKPDPVMCFP05" localSheetId="8" hidden="1">#REF!</definedName>
    <definedName name="BExSDUPFUXA4IIT7EKPDPVMCFP05" hidden="1">#REF!</definedName>
    <definedName name="BExSEB6VMS61LSEODZYJ3SGWTOFT" localSheetId="7" hidden="1">#REF!</definedName>
    <definedName name="BExSEB6VMS61LSEODZYJ3SGWTOFT" localSheetId="8" hidden="1">#REF!</definedName>
    <definedName name="BExSEB6VMS61LSEODZYJ3SGWTOFT" hidden="1">#REF!</definedName>
    <definedName name="BExSEFU1V6UDNBRQEBBPKE8RJP0B" localSheetId="7" hidden="1">#REF!</definedName>
    <definedName name="BExSEFU1V6UDNBRQEBBPKE8RJP0B" localSheetId="8" hidden="1">#REF!</definedName>
    <definedName name="BExSEFU1V6UDNBRQEBBPKE8RJP0B" hidden="1">#REF!</definedName>
    <definedName name="BExSEMQ6OR32434N9R75XRTJOMVT" localSheetId="7" hidden="1">#REF!</definedName>
    <definedName name="BExSEMQ6OR32434N9R75XRTJOMVT" localSheetId="8" hidden="1">#REF!</definedName>
    <definedName name="BExSEMQ6OR32434N9R75XRTJOMVT" hidden="1">#REF!</definedName>
    <definedName name="BExSESF79XYQTP54FMK4QLT1FFBB" localSheetId="7" hidden="1">#REF!</definedName>
    <definedName name="BExSESF79XYQTP54FMK4QLT1FFBB" localSheetId="8" hidden="1">#REF!</definedName>
    <definedName name="BExSESF79XYQTP54FMK4QLT1FFBB" hidden="1">#REF!</definedName>
    <definedName name="BExSF9SZWRZTMN1L09UIMX6RZZC0" localSheetId="7" hidden="1">#REF!</definedName>
    <definedName name="BExSF9SZWRZTMN1L09UIMX6RZZC0" localSheetId="8" hidden="1">#REF!</definedName>
    <definedName name="BExSF9SZWRZTMN1L09UIMX6RZZC0" hidden="1">#REF!</definedName>
    <definedName name="BExSFG3K1S0WSGZ9SS1NY5HZY44H" localSheetId="7" hidden="1">#REF!</definedName>
    <definedName name="BExSFG3K1S0WSGZ9SS1NY5HZY44H" localSheetId="8" hidden="1">#REF!</definedName>
    <definedName name="BExSFG3K1S0WSGZ9SS1NY5HZY44H" hidden="1">#REF!</definedName>
    <definedName name="BExSFVZG37O3XRXDJY22QX8XONWU" localSheetId="7" hidden="1">#REF!</definedName>
    <definedName name="BExSFVZG37O3XRXDJY22QX8XONWU" localSheetId="8" hidden="1">#REF!</definedName>
    <definedName name="BExSFVZG37O3XRXDJY22QX8XONWU" hidden="1">#REF!</definedName>
    <definedName name="BExSG06H9VAOQ9E3LBTCO8000PFC" localSheetId="7" hidden="1">#REF!</definedName>
    <definedName name="BExSG06H9VAOQ9E3LBTCO8000PFC" localSheetId="8" hidden="1">#REF!</definedName>
    <definedName name="BExSG06H9VAOQ9E3LBTCO8000PFC" hidden="1">#REF!</definedName>
    <definedName name="BExSG0BT3NJMCMQ20PWGS4AANYJM" localSheetId="7" hidden="1">#REF!</definedName>
    <definedName name="BExSG0BT3NJMCMQ20PWGS4AANYJM" localSheetId="8" hidden="1">#REF!</definedName>
    <definedName name="BExSG0BT3NJMCMQ20PWGS4AANYJM" hidden="1">#REF!</definedName>
    <definedName name="BExSG1TQ8W9KQN16Y8G0MX6EW0J3" localSheetId="7" hidden="1">#REF!</definedName>
    <definedName name="BExSG1TQ8W9KQN16Y8G0MX6EW0J3" localSheetId="8" hidden="1">#REF!</definedName>
    <definedName name="BExSG1TQ8W9KQN16Y8G0MX6EW0J3" hidden="1">#REF!</definedName>
    <definedName name="BExSG24K44AE94SFJVRWOKJVS7NF" localSheetId="7" hidden="1">#REF!</definedName>
    <definedName name="BExSG24K44AE94SFJVRWOKJVS7NF" localSheetId="8" hidden="1">#REF!</definedName>
    <definedName name="BExSG24K44AE94SFJVRWOKJVS7NF" hidden="1">#REF!</definedName>
    <definedName name="BExSGEPPVVZK7RM39PZYRXABF9IU" localSheetId="7" hidden="1">#REF!</definedName>
    <definedName name="BExSGEPPVVZK7RM39PZYRXABF9IU" localSheetId="8" hidden="1">#REF!</definedName>
    <definedName name="BExSGEPPVVZK7RM39PZYRXABF9IU" hidden="1">#REF!</definedName>
    <definedName name="BExTU6JXQKAYQ3GE6TC4EGZF0WNF" localSheetId="7" hidden="1">#REF!</definedName>
    <definedName name="BExTU6JXQKAYQ3GE6TC4EGZF0WNF" localSheetId="8" hidden="1">#REF!</definedName>
    <definedName name="BExTU6JXQKAYQ3GE6TC4EGZF0WNF" hidden="1">#REF!</definedName>
    <definedName name="BExTUFUF8KLWYUHO8INNV4H7QA39" localSheetId="7" hidden="1">#REF!</definedName>
    <definedName name="BExTUFUF8KLWYUHO8INNV4H7QA39" localSheetId="8" hidden="1">#REF!</definedName>
    <definedName name="BExTUFUF8KLWYUHO8INNV4H7QA39" hidden="1">#REF!</definedName>
    <definedName name="BExTWGZ29D07WEQIQ4L4MB81ICGL" localSheetId="7" hidden="1">#REF!</definedName>
    <definedName name="BExTWGZ29D07WEQIQ4L4MB81ICGL" localSheetId="8" hidden="1">#REF!</definedName>
    <definedName name="BExTWGZ29D07WEQIQ4L4MB81ICGL" hidden="1">#REF!</definedName>
    <definedName name="BExTX05GEEAB3IJLRMYYNAVZKQ2U" localSheetId="7" hidden="1">#REF!</definedName>
    <definedName name="BExTX05GEEAB3IJLRMYYNAVZKQ2U" localSheetId="8" hidden="1">#REF!</definedName>
    <definedName name="BExTX05GEEAB3IJLRMYYNAVZKQ2U" hidden="1">#REF!</definedName>
    <definedName name="BExTX9QP8Y2ITSJYSDEKHPU22EL3" localSheetId="7" hidden="1">#REF!</definedName>
    <definedName name="BExTX9QP8Y2ITSJYSDEKHPU22EL3" localSheetId="8" hidden="1">#REF!</definedName>
    <definedName name="BExTX9QP8Y2ITSJYSDEKHPU22EL3" hidden="1">#REF!</definedName>
    <definedName name="BExTXCLA4HJ6QG8T69KQUMWHCJRY" localSheetId="7" hidden="1">#REF!</definedName>
    <definedName name="BExTXCLA4HJ6QG8T69KQUMWHCJRY" localSheetId="8" hidden="1">#REF!</definedName>
    <definedName name="BExTXCLA4HJ6QG8T69KQUMWHCJRY" hidden="1">#REF!</definedName>
    <definedName name="BExTXIFKUFTU5ZBSK174UZNZZX13" localSheetId="7" hidden="1">#REF!</definedName>
    <definedName name="BExTXIFKUFTU5ZBSK174UZNZZX13" localSheetId="8" hidden="1">#REF!</definedName>
    <definedName name="BExTXIFKUFTU5ZBSK174UZNZZX13" hidden="1">#REF!</definedName>
    <definedName name="BExTXT816AAG6JUWZAM8XZQYDDR7" localSheetId="7" hidden="1">#REF!</definedName>
    <definedName name="BExTXT816AAG6JUWZAM8XZQYDDR7" localSheetId="8" hidden="1">#REF!</definedName>
    <definedName name="BExTXT816AAG6JUWZAM8XZQYDDR7" hidden="1">#REF!</definedName>
    <definedName name="BExTYAGCVSL8GF3VEAXKD0SXZ799" localSheetId="7" hidden="1">#REF!</definedName>
    <definedName name="BExTYAGCVSL8GF3VEAXKD0SXZ799" localSheetId="8" hidden="1">#REF!</definedName>
    <definedName name="BExTYAGCVSL8GF3VEAXKD0SXZ799" hidden="1">#REF!</definedName>
    <definedName name="BExTYCPDMTTXTDWFNGV6L13H2X2Y" localSheetId="7" hidden="1">#REF!</definedName>
    <definedName name="BExTYCPDMTTXTDWFNGV6L13H2X2Y" localSheetId="8" hidden="1">#REF!</definedName>
    <definedName name="BExTYCPDMTTXTDWFNGV6L13H2X2Y" hidden="1">#REF!</definedName>
    <definedName name="BExTYGAUQWF2TA4FHHKKZHHX7SDG" localSheetId="7" hidden="1">#REF!</definedName>
    <definedName name="BExTYGAUQWF2TA4FHHKKZHHX7SDG" localSheetId="8" hidden="1">#REF!</definedName>
    <definedName name="BExTYGAUQWF2TA4FHHKKZHHX7SDG" hidden="1">#REF!</definedName>
    <definedName name="BExTZTAW6ZXW5ZLY6OWJNKNO5V1R" localSheetId="7" hidden="1">#REF!</definedName>
    <definedName name="BExTZTAW6ZXW5ZLY6OWJNKNO5V1R" localSheetId="8" hidden="1">#REF!</definedName>
    <definedName name="BExTZTAW6ZXW5ZLY6OWJNKNO5V1R" hidden="1">#REF!</definedName>
    <definedName name="BExU1VS1LDAR26AI71BUMYCUCE57" localSheetId="7" hidden="1">#REF!</definedName>
    <definedName name="BExU1VS1LDAR26AI71BUMYCUCE57" localSheetId="8" hidden="1">#REF!</definedName>
    <definedName name="BExU1VS1LDAR26AI71BUMYCUCE57" hidden="1">#REF!</definedName>
    <definedName name="BExU2LJR43TAEXT56A0P2GXEVONX" localSheetId="7" hidden="1">#REF!</definedName>
    <definedName name="BExU2LJR43TAEXT56A0P2GXEVONX" localSheetId="8" hidden="1">#REF!</definedName>
    <definedName name="BExU2LJR43TAEXT56A0P2GXEVONX" hidden="1">#REF!</definedName>
    <definedName name="BExU3WGEHI8PPCNBF5FZSEBUY0CQ" localSheetId="7" hidden="1">#REF!</definedName>
    <definedName name="BExU3WGEHI8PPCNBF5FZSEBUY0CQ" localSheetId="8" hidden="1">#REF!</definedName>
    <definedName name="BExU3WGEHI8PPCNBF5FZSEBUY0CQ" hidden="1">#REF!</definedName>
    <definedName name="BExU4258QCLH6BLGWF4V3BFJ2THW" localSheetId="7" hidden="1">#REF!</definedName>
    <definedName name="BExU4258QCLH6BLGWF4V3BFJ2THW" localSheetId="8" hidden="1">#REF!</definedName>
    <definedName name="BExU4258QCLH6BLGWF4V3BFJ2THW" hidden="1">#REF!</definedName>
    <definedName name="BExU4LXD8ECENLPX3NHH61PCFA1U" localSheetId="7" hidden="1">#REF!</definedName>
    <definedName name="BExU4LXD8ECENLPX3NHH61PCFA1U" localSheetId="8" hidden="1">#REF!</definedName>
    <definedName name="BExU4LXD8ECENLPX3NHH61PCFA1U" hidden="1">#REF!</definedName>
    <definedName name="BExU4ORYJIINFSCVZ7GEIVUG4LZO" localSheetId="7" hidden="1">#REF!</definedName>
    <definedName name="BExU4ORYJIINFSCVZ7GEIVUG4LZO" localSheetId="8" hidden="1">#REF!</definedName>
    <definedName name="BExU4ORYJIINFSCVZ7GEIVUG4LZO" hidden="1">#REF!</definedName>
    <definedName name="BExU56GE733Q99870IAO5T6VRJ3U" localSheetId="7" hidden="1">#REF!</definedName>
    <definedName name="BExU56GE733Q99870IAO5T6VRJ3U" localSheetId="8" hidden="1">#REF!</definedName>
    <definedName name="BExU56GE733Q99870IAO5T6VRJ3U" hidden="1">#REF!</definedName>
    <definedName name="BExU57CR9YFB97E4CD42X6GO1G7X" localSheetId="7" hidden="1">#REF!</definedName>
    <definedName name="BExU57CR9YFB97E4CD42X6GO1G7X" localSheetId="8" hidden="1">#REF!</definedName>
    <definedName name="BExU57CR9YFB97E4CD42X6GO1G7X" hidden="1">#REF!</definedName>
    <definedName name="BExU5PXPPX0MYJK6YDGRYMXV4WFY" localSheetId="7" hidden="1">#REF!</definedName>
    <definedName name="BExU5PXPPX0MYJK6YDGRYMXV4WFY" localSheetId="8" hidden="1">#REF!</definedName>
    <definedName name="BExU5PXPPX0MYJK6YDGRYMXV4WFY" hidden="1">#REF!</definedName>
    <definedName name="BExU5Y6C8Y7V5FXMBN9QIR3HFQHZ" localSheetId="7" hidden="1">#REF!</definedName>
    <definedName name="BExU5Y6C8Y7V5FXMBN9QIR3HFQHZ" localSheetId="8" hidden="1">#REF!</definedName>
    <definedName name="BExU5Y6C8Y7V5FXMBN9QIR3HFQHZ" hidden="1">#REF!</definedName>
    <definedName name="BExU6RP6ZXZABGII9W59J3VOBE7K" localSheetId="7" hidden="1">#REF!</definedName>
    <definedName name="BExU6RP6ZXZABGII9W59J3VOBE7K" localSheetId="8" hidden="1">#REF!</definedName>
    <definedName name="BExU6RP6ZXZABGII9W59J3VOBE7K" hidden="1">#REF!</definedName>
    <definedName name="BExU6V57WPY8KZ9ZZPBI1TM14IN0" localSheetId="7" hidden="1">#REF!</definedName>
    <definedName name="BExU6V57WPY8KZ9ZZPBI1TM14IN0" localSheetId="8" hidden="1">#REF!</definedName>
    <definedName name="BExU6V57WPY8KZ9ZZPBI1TM14IN0" hidden="1">#REF!</definedName>
    <definedName name="BExU7DVMWKC0KBZRWZQ90KPFMWCA" localSheetId="7" hidden="1">#REF!</definedName>
    <definedName name="BExU7DVMWKC0KBZRWZQ90KPFMWCA" localSheetId="8" hidden="1">#REF!</definedName>
    <definedName name="BExU7DVMWKC0KBZRWZQ90KPFMWCA" hidden="1">#REF!</definedName>
    <definedName name="BExU7ITLCVNF7O85MC6RIY381ZZ8" localSheetId="7" hidden="1">#REF!</definedName>
    <definedName name="BExU7ITLCVNF7O85MC6RIY381ZZ8" localSheetId="8" hidden="1">#REF!</definedName>
    <definedName name="BExU7ITLCVNF7O85MC6RIY381ZZ8" hidden="1">#REF!</definedName>
    <definedName name="BExU7V3YF15FF8H4UEOZMXW9377H" localSheetId="7" hidden="1">#REF!</definedName>
    <definedName name="BExU7V3YF15FF8H4UEOZMXW9377H" localSheetId="8" hidden="1">#REF!</definedName>
    <definedName name="BExU7V3YF15FF8H4UEOZMXW9377H" hidden="1">#REF!</definedName>
    <definedName name="BExU7XI9HFWYLAFPFZ9U13W98ZSM" localSheetId="7" hidden="1">#REF!</definedName>
    <definedName name="BExU7XI9HFWYLAFPFZ9U13W98ZSM" localSheetId="8" hidden="1">#REF!</definedName>
    <definedName name="BExU7XI9HFWYLAFPFZ9U13W98ZSM" hidden="1">#REF!</definedName>
    <definedName name="BExU8AE989X75ZMJTT5ZHVUWU5T7" localSheetId="7" hidden="1">#REF!</definedName>
    <definedName name="BExU8AE989X75ZMJTT5ZHVUWU5T7" localSheetId="8" hidden="1">#REF!</definedName>
    <definedName name="BExU8AE989X75ZMJTT5ZHVUWU5T7" hidden="1">#REF!</definedName>
    <definedName name="BExU93WX7RR9BUOBAAEK17XJR03A" localSheetId="7" hidden="1">#REF!</definedName>
    <definedName name="BExU93WX7RR9BUOBAAEK17XJR03A" localSheetId="8" hidden="1">#REF!</definedName>
    <definedName name="BExU93WX7RR9BUOBAAEK17XJR03A" hidden="1">#REF!</definedName>
    <definedName name="BExU9EPE144JMR6HJUUYJAWH7MRS" localSheetId="7" hidden="1">#REF!</definedName>
    <definedName name="BExU9EPE144JMR6HJUUYJAWH7MRS" localSheetId="8" hidden="1">#REF!</definedName>
    <definedName name="BExU9EPE144JMR6HJUUYJAWH7MRS" hidden="1">#REF!</definedName>
    <definedName name="BExUAH2F27DNQPB7AYYL7IGZDUTK" localSheetId="7" hidden="1">#REF!</definedName>
    <definedName name="BExUAH2F27DNQPB7AYYL7IGZDUTK" localSheetId="8" hidden="1">#REF!</definedName>
    <definedName name="BExUAH2F27DNQPB7AYYL7IGZDUTK" hidden="1">#REF!</definedName>
    <definedName name="BExUANICHOWKNCRA13B75XTBQYNY" localSheetId="7" hidden="1">#REF!</definedName>
    <definedName name="BExUANICHOWKNCRA13B75XTBQYNY" localSheetId="8" hidden="1">#REF!</definedName>
    <definedName name="BExUANICHOWKNCRA13B75XTBQYNY" hidden="1">#REF!</definedName>
    <definedName name="BExUAO9EHG4YZH1ZF3WKK3PQ216V" localSheetId="7" hidden="1">#REF!</definedName>
    <definedName name="BExUAO9EHG4YZH1ZF3WKK3PQ216V" localSheetId="8" hidden="1">#REF!</definedName>
    <definedName name="BExUAO9EHG4YZH1ZF3WKK3PQ216V" hidden="1">#REF!</definedName>
    <definedName name="BExUCHLDUKWB3TIUB5WSHU6VN85J" localSheetId="7" hidden="1">#REF!</definedName>
    <definedName name="BExUCHLDUKWB3TIUB5WSHU6VN85J" localSheetId="8" hidden="1">#REF!</definedName>
    <definedName name="BExUCHLDUKWB3TIUB5WSHU6VN85J" hidden="1">#REF!</definedName>
    <definedName name="BExUDIWLGDUX856P0X08LZS9MFGT" localSheetId="7" hidden="1">#REF!</definedName>
    <definedName name="BExUDIWLGDUX856P0X08LZS9MFGT" localSheetId="8" hidden="1">#REF!</definedName>
    <definedName name="BExUDIWLGDUX856P0X08LZS9MFGT" hidden="1">#REF!</definedName>
    <definedName name="BExVS4PRCFN03HBW7C7ITVMFK2EE" localSheetId="7" hidden="1">#REF!</definedName>
    <definedName name="BExVS4PRCFN03HBW7C7ITVMFK2EE" localSheetId="8" hidden="1">#REF!</definedName>
    <definedName name="BExVS4PRCFN03HBW7C7ITVMFK2EE" hidden="1">#REF!</definedName>
    <definedName name="BExVSTAJAO5YD0UDI8DGTNA1BMQS" localSheetId="7" hidden="1">#REF!</definedName>
    <definedName name="BExVSTAJAO5YD0UDI8DGTNA1BMQS" localSheetId="8" hidden="1">#REF!</definedName>
    <definedName name="BExVSTAJAO5YD0UDI8DGTNA1BMQS" hidden="1">#REF!</definedName>
    <definedName name="BExVV2CVN3L85PC847ONJDGY85JV" localSheetId="7" hidden="1">#REF!</definedName>
    <definedName name="BExVV2CVN3L85PC847ONJDGY85JV" localSheetId="8" hidden="1">#REF!</definedName>
    <definedName name="BExVV2CVN3L85PC847ONJDGY85JV" hidden="1">#REF!</definedName>
    <definedName name="BExVVALOIWP9L757C93T1V0VPQBR" localSheetId="7" hidden="1">#REF!</definedName>
    <definedName name="BExVVALOIWP9L757C93T1V0VPQBR" localSheetId="8" hidden="1">#REF!</definedName>
    <definedName name="BExVVALOIWP9L757C93T1V0VPQBR" hidden="1">#REF!</definedName>
    <definedName name="BExVW8BESBJNS6JZPDENWWYQF9MP" localSheetId="7" hidden="1">#REF!</definedName>
    <definedName name="BExVW8BESBJNS6JZPDENWWYQF9MP" localSheetId="8" hidden="1">#REF!</definedName>
    <definedName name="BExVW8BESBJNS6JZPDENWWYQF9MP" hidden="1">#REF!</definedName>
    <definedName name="BExVWBWWYDFK6D9GC1NI2DU15E9R" localSheetId="7" hidden="1">#REF!</definedName>
    <definedName name="BExVWBWWYDFK6D9GC1NI2DU15E9R" localSheetId="8" hidden="1">#REF!</definedName>
    <definedName name="BExVWBWWYDFK6D9GC1NI2DU15E9R" hidden="1">#REF!</definedName>
    <definedName name="BExVX5KXPKU8YV3QEC7GA9TEC0OL" localSheetId="7" hidden="1">#REF!</definedName>
    <definedName name="BExVX5KXPKU8YV3QEC7GA9TEC0OL" localSheetId="8" hidden="1">#REF!</definedName>
    <definedName name="BExVX5KXPKU8YV3QEC7GA9TEC0OL" hidden="1">#REF!</definedName>
    <definedName name="BExVXEQ2UT9CTTMWKU6JGVM421IJ" localSheetId="7" hidden="1">#REF!</definedName>
    <definedName name="BExVXEQ2UT9CTTMWKU6JGVM421IJ" localSheetId="8" hidden="1">#REF!</definedName>
    <definedName name="BExVXEQ2UT9CTTMWKU6JGVM421IJ" hidden="1">#REF!</definedName>
    <definedName name="BExVZ2D19Y8L8Z2QEY6G8YZ1UNPN" localSheetId="7" hidden="1">#REF!</definedName>
    <definedName name="BExVZ2D19Y8L8Z2QEY6G8YZ1UNPN" localSheetId="8" hidden="1">#REF!</definedName>
    <definedName name="BExVZ2D19Y8L8Z2QEY6G8YZ1UNPN" hidden="1">#REF!</definedName>
    <definedName name="BExVZSL81FC6XPO1KTAHS17TFR76" localSheetId="7" hidden="1">#REF!</definedName>
    <definedName name="BExVZSL81FC6XPO1KTAHS17TFR76" localSheetId="8" hidden="1">#REF!</definedName>
    <definedName name="BExVZSL81FC6XPO1KTAHS17TFR76" hidden="1">#REF!</definedName>
    <definedName name="BExVZUJ9W1IF98X307L2WXY2XKHX" localSheetId="7" hidden="1">#REF!</definedName>
    <definedName name="BExVZUJ9W1IF98X307L2WXY2XKHX" localSheetId="8" hidden="1">#REF!</definedName>
    <definedName name="BExVZUJ9W1IF98X307L2WXY2XKHX" hidden="1">#REF!</definedName>
    <definedName name="BExW09O4J9RAAD3YF6DWCFF5IOZT" localSheetId="7" hidden="1">#REF!</definedName>
    <definedName name="BExW09O4J9RAAD3YF6DWCFF5IOZT" localSheetId="8" hidden="1">#REF!</definedName>
    <definedName name="BExW09O4J9RAAD3YF6DWCFF5IOZT" hidden="1">#REF!</definedName>
    <definedName name="BExW0APY1BXLPKJOP66V52PKCOVH" localSheetId="7" hidden="1">#REF!</definedName>
    <definedName name="BExW0APY1BXLPKJOP66V52PKCOVH" localSheetId="8" hidden="1">#REF!</definedName>
    <definedName name="BExW0APY1BXLPKJOP66V52PKCOVH" hidden="1">#REF!</definedName>
    <definedName name="BExW0QWLP4FIGIMLAC9DDRC7W9PM" localSheetId="7" hidden="1">#REF!</definedName>
    <definedName name="BExW0QWLP4FIGIMLAC9DDRC7W9PM" localSheetId="8" hidden="1">#REF!</definedName>
    <definedName name="BExW0QWLP4FIGIMLAC9DDRC7W9PM" hidden="1">#REF!</definedName>
    <definedName name="BExW11E71F2U11CG4VTV58HY1DEY" localSheetId="7" hidden="1">#REF!</definedName>
    <definedName name="BExW11E71F2U11CG4VTV58HY1DEY" localSheetId="8" hidden="1">#REF!</definedName>
    <definedName name="BExW11E71F2U11CG4VTV58HY1DEY" hidden="1">#REF!</definedName>
    <definedName name="BExW1BFK7WIL33UMKNIU4GFDMRYM" localSheetId="7" hidden="1">#REF!</definedName>
    <definedName name="BExW1BFK7WIL33UMKNIU4GFDMRYM" localSheetId="8" hidden="1">#REF!</definedName>
    <definedName name="BExW1BFK7WIL33UMKNIU4GFDMRYM" hidden="1">#REF!</definedName>
    <definedName name="BExW1KF9X5J9ECST263GQKB339AM" localSheetId="7" hidden="1">#REF!</definedName>
    <definedName name="BExW1KF9X5J9ECST263GQKB339AM" localSheetId="8" hidden="1">#REF!</definedName>
    <definedName name="BExW1KF9X5J9ECST263GQKB339AM" hidden="1">#REF!</definedName>
    <definedName name="BExW1KKQOPVPSRZ4DS3HHQPUZGI2" localSheetId="7" hidden="1">#REF!</definedName>
    <definedName name="BExW1KKQOPVPSRZ4DS3HHQPUZGI2" localSheetId="8" hidden="1">#REF!</definedName>
    <definedName name="BExW1KKQOPVPSRZ4DS3HHQPUZGI2" hidden="1">#REF!</definedName>
    <definedName name="BExW3T1JRD86PAE9KULWXSEI3T9R" localSheetId="7" hidden="1">#REF!</definedName>
    <definedName name="BExW3T1JRD86PAE9KULWXSEI3T9R" localSheetId="8" hidden="1">#REF!</definedName>
    <definedName name="BExW3T1JRD86PAE9KULWXSEI3T9R" hidden="1">#REF!</definedName>
    <definedName name="BExW51P6AJ6P9YAPNK5VUAQRR0W7" localSheetId="7" hidden="1">#REF!</definedName>
    <definedName name="BExW51P6AJ6P9YAPNK5VUAQRR0W7" localSheetId="8" hidden="1">#REF!</definedName>
    <definedName name="BExW51P6AJ6P9YAPNK5VUAQRR0W7" hidden="1">#REF!</definedName>
    <definedName name="BExW5BL897I14RQB9XHBOQ072RTG" localSheetId="7" hidden="1">#REF!</definedName>
    <definedName name="BExW5BL897I14RQB9XHBOQ072RTG" localSheetId="8" hidden="1">#REF!</definedName>
    <definedName name="BExW5BL897I14RQB9XHBOQ072RTG" hidden="1">#REF!</definedName>
    <definedName name="BExW5IMQW174QKTDUEC8TEF10W9G" localSheetId="7" hidden="1">#REF!</definedName>
    <definedName name="BExW5IMQW174QKTDUEC8TEF10W9G" localSheetId="8" hidden="1">#REF!</definedName>
    <definedName name="BExW5IMQW174QKTDUEC8TEF10W9G" hidden="1">#REF!</definedName>
    <definedName name="BExW5ZEY1I0A4EPX991DPLS83GZF" localSheetId="7" hidden="1">#REF!</definedName>
    <definedName name="BExW5ZEY1I0A4EPX991DPLS83GZF" localSheetId="8" hidden="1">#REF!</definedName>
    <definedName name="BExW5ZEY1I0A4EPX991DPLS83GZF" hidden="1">#REF!</definedName>
    <definedName name="BExW67IAAFSNL8V76US7EWLUO4TP" localSheetId="7" hidden="1">#REF!</definedName>
    <definedName name="BExW67IAAFSNL8V76US7EWLUO4TP" localSheetId="8" hidden="1">#REF!</definedName>
    <definedName name="BExW67IAAFSNL8V76US7EWLUO4TP" hidden="1">#REF!</definedName>
    <definedName name="BExW6SSC6H5Y6MNN448XHFZY2TPR" localSheetId="7" hidden="1">#REF!</definedName>
    <definedName name="BExW6SSC6H5Y6MNN448XHFZY2TPR" localSheetId="8" hidden="1">#REF!</definedName>
    <definedName name="BExW6SSC6H5Y6MNN448XHFZY2TPR" hidden="1">#REF!</definedName>
    <definedName name="BExW6YBU075L8BXQ7XLQTKZRZ96S" localSheetId="7" hidden="1">#REF!</definedName>
    <definedName name="BExW6YBU075L8BXQ7XLQTKZRZ96S" localSheetId="8" hidden="1">#REF!</definedName>
    <definedName name="BExW6YBU075L8BXQ7XLQTKZRZ96S" hidden="1">#REF!</definedName>
    <definedName name="BExW75ITNZ5DI63WKZILZI3W8JHO" localSheetId="7" hidden="1">#REF!</definedName>
    <definedName name="BExW75ITNZ5DI63WKZILZI3W8JHO" localSheetId="8" hidden="1">#REF!</definedName>
    <definedName name="BExW75ITNZ5DI63WKZILZI3W8JHO" hidden="1">#REF!</definedName>
    <definedName name="BExW7BIKX67S89UO0L61RJFZN3L3" localSheetId="7" hidden="1">#REF!</definedName>
    <definedName name="BExW7BIKX67S89UO0L61RJFZN3L3" localSheetId="8" hidden="1">#REF!</definedName>
    <definedName name="BExW7BIKX67S89UO0L61RJFZN3L3" hidden="1">#REF!</definedName>
    <definedName name="BExW7YLF813WAWF9483LUW3LD5WD" localSheetId="7" hidden="1">#REF!</definedName>
    <definedName name="BExW7YLF813WAWF9483LUW3LD5WD" localSheetId="8" hidden="1">#REF!</definedName>
    <definedName name="BExW7YLF813WAWF9483LUW3LD5WD" hidden="1">#REF!</definedName>
    <definedName name="BExW87FM4YHPQLKR9V5ZKIEKTYO3" localSheetId="7" hidden="1">#REF!</definedName>
    <definedName name="BExW87FM4YHPQLKR9V5ZKIEKTYO3" localSheetId="8" hidden="1">#REF!</definedName>
    <definedName name="BExW87FM4YHPQLKR9V5ZKIEKTYO3" hidden="1">#REF!</definedName>
    <definedName name="BExW8DQ885NGCK3T8VE6VO9FLUF3" localSheetId="7" hidden="1">#REF!</definedName>
    <definedName name="BExW8DQ885NGCK3T8VE6VO9FLUF3" localSheetId="8" hidden="1">#REF!</definedName>
    <definedName name="BExW8DQ885NGCK3T8VE6VO9FLUF3" hidden="1">#REF!</definedName>
    <definedName name="BExW8KMCLPSG6Y2I93ELHQ783O0X" localSheetId="7" hidden="1">#REF!</definedName>
    <definedName name="BExW8KMCLPSG6Y2I93ELHQ783O0X" localSheetId="8" hidden="1">#REF!</definedName>
    <definedName name="BExW8KMCLPSG6Y2I93ELHQ783O0X" hidden="1">#REF!</definedName>
    <definedName name="BExW9205ZFN3UQUAN39HVFE9DLQS" localSheetId="7" hidden="1">#REF!</definedName>
    <definedName name="BExW9205ZFN3UQUAN39HVFE9DLQS" localSheetId="8" hidden="1">#REF!</definedName>
    <definedName name="BExW9205ZFN3UQUAN39HVFE9DLQS" hidden="1">#REF!</definedName>
    <definedName name="BExW92R7S5EQNCNHYRDSQZL8T99A" localSheetId="7" hidden="1">#REF!</definedName>
    <definedName name="BExW92R7S5EQNCNHYRDSQZL8T99A" localSheetId="8" hidden="1">#REF!</definedName>
    <definedName name="BExW92R7S5EQNCNHYRDSQZL8T99A" hidden="1">#REF!</definedName>
    <definedName name="BExXLLSA6USZ3AIIO7KNYEVF4ON3" localSheetId="7" hidden="1">#REF!</definedName>
    <definedName name="BExXLLSA6USZ3AIIO7KNYEVF4ON3" localSheetId="8" hidden="1">#REF!</definedName>
    <definedName name="BExXLLSA6USZ3AIIO7KNYEVF4ON3" hidden="1">#REF!</definedName>
    <definedName name="BExXLY2OP2JEN5KL34N8DMUACGKQ" localSheetId="7" hidden="1">#REF!</definedName>
    <definedName name="BExXLY2OP2JEN5KL34N8DMUACGKQ" localSheetId="8" hidden="1">#REF!</definedName>
    <definedName name="BExXLY2OP2JEN5KL34N8DMUACGKQ" hidden="1">#REF!</definedName>
    <definedName name="BExXM72CL8R7FQ1NJWOT8Y85KILR" localSheetId="7" hidden="1">#REF!</definedName>
    <definedName name="BExXM72CL8R7FQ1NJWOT8Y85KILR" localSheetId="8" hidden="1">#REF!</definedName>
    <definedName name="BExXM72CL8R7FQ1NJWOT8Y85KILR" hidden="1">#REF!</definedName>
    <definedName name="BExXN7BVXFS1FHIW6HGH0GQSHW4Z" localSheetId="7" hidden="1">#REF!</definedName>
    <definedName name="BExXN7BVXFS1FHIW6HGH0GQSHW4Z" localSheetId="8" hidden="1">#REF!</definedName>
    <definedName name="BExXN7BVXFS1FHIW6HGH0GQSHW4Z" hidden="1">#REF!</definedName>
    <definedName name="BExXO2ST1M1NJZR6NHT03PSVLFHB" localSheetId="7" hidden="1">#REF!</definedName>
    <definedName name="BExXO2ST1M1NJZR6NHT03PSVLFHB" localSheetId="8" hidden="1">#REF!</definedName>
    <definedName name="BExXO2ST1M1NJZR6NHT03PSVLFHB" hidden="1">#REF!</definedName>
    <definedName name="BExXOYKCY7BVODTI76PUXVYWRYSJ" localSheetId="7" hidden="1">#REF!</definedName>
    <definedName name="BExXOYKCY7BVODTI76PUXVYWRYSJ" localSheetId="8" hidden="1">#REF!</definedName>
    <definedName name="BExXOYKCY7BVODTI76PUXVYWRYSJ" hidden="1">#REF!</definedName>
    <definedName name="BExXP6NOBZMQS9C2IRODXUMJ3ZD3" localSheetId="7" hidden="1">#REF!</definedName>
    <definedName name="BExXP6NOBZMQS9C2IRODXUMJ3ZD3" localSheetId="8" hidden="1">#REF!</definedName>
    <definedName name="BExXP6NOBZMQS9C2IRODXUMJ3ZD3" hidden="1">#REF!</definedName>
    <definedName name="BExXPB08M2BU05VY2D78UWLG472G" localSheetId="7" hidden="1">#REF!</definedName>
    <definedName name="BExXPB08M2BU05VY2D78UWLG472G" localSheetId="8" hidden="1">#REF!</definedName>
    <definedName name="BExXPB08M2BU05VY2D78UWLG472G" hidden="1">#REF!</definedName>
    <definedName name="BExXPMZT57RB72LWBR9SECJ2HB0Z" localSheetId="7" hidden="1">#REF!</definedName>
    <definedName name="BExXPMZT57RB72LWBR9SECJ2HB0Z" localSheetId="8" hidden="1">#REF!</definedName>
    <definedName name="BExXPMZT57RB72LWBR9SECJ2HB0Z" hidden="1">#REF!</definedName>
    <definedName name="BExXQ1OCSURTBPM72PHLRMKZGXG4" localSheetId="7" hidden="1">#REF!</definedName>
    <definedName name="BExXQ1OCSURTBPM72PHLRMKZGXG4" localSheetId="8" hidden="1">#REF!</definedName>
    <definedName name="BExXQ1OCSURTBPM72PHLRMKZGXG4" hidden="1">#REF!</definedName>
    <definedName name="BExXR9FN5SN4TOD4RKHO0EU7YF70" localSheetId="7" hidden="1">#REF!</definedName>
    <definedName name="BExXR9FN5SN4TOD4RKHO0EU7YF70" localSheetId="8" hidden="1">#REF!</definedName>
    <definedName name="BExXR9FN5SN4TOD4RKHO0EU7YF70" hidden="1">#REF!</definedName>
    <definedName name="BExXS702E0IBIGZXF8DIEZ7F7KZC" localSheetId="7" hidden="1">#REF!</definedName>
    <definedName name="BExXS702E0IBIGZXF8DIEZ7F7KZC" localSheetId="8" hidden="1">#REF!</definedName>
    <definedName name="BExXS702E0IBIGZXF8DIEZ7F7KZC" hidden="1">#REF!</definedName>
    <definedName name="BExXSMABI8GJ37RV5VUQVNZY8FZ4" localSheetId="7" hidden="1">#REF!</definedName>
    <definedName name="BExXSMABI8GJ37RV5VUQVNZY8FZ4" localSheetId="8" hidden="1">#REF!</definedName>
    <definedName name="BExXSMABI8GJ37RV5VUQVNZY8FZ4" hidden="1">#REF!</definedName>
    <definedName name="BExXTMEE15NVTSJ4VB5K4KMW3K2B" localSheetId="7" hidden="1">#REF!</definedName>
    <definedName name="BExXTMEE15NVTSJ4VB5K4KMW3K2B" localSheetId="8" hidden="1">#REF!</definedName>
    <definedName name="BExXTMEE15NVTSJ4VB5K4KMW3K2B" hidden="1">#REF!</definedName>
    <definedName name="BExXTVU7PBR2MQO42001D7PJ7ILD" localSheetId="7" hidden="1">#REF!</definedName>
    <definedName name="BExXTVU7PBR2MQO42001D7PJ7ILD" localSheetId="8" hidden="1">#REF!</definedName>
    <definedName name="BExXTVU7PBR2MQO42001D7PJ7ILD" hidden="1">#REF!</definedName>
    <definedName name="BExXU42U8KNFI89N6QVH6VGDL9L0" localSheetId="7" hidden="1">#REF!</definedName>
    <definedName name="BExXU42U8KNFI89N6QVH6VGDL9L0" localSheetId="8" hidden="1">#REF!</definedName>
    <definedName name="BExXU42U8KNFI89N6QVH6VGDL9L0" hidden="1">#REF!</definedName>
    <definedName name="BExXU7IZP1Q5VBS3VPIALV1S97X6" localSheetId="7" hidden="1">#REF!</definedName>
    <definedName name="BExXU7IZP1Q5VBS3VPIALV1S97X6" localSheetId="8" hidden="1">#REF!</definedName>
    <definedName name="BExXU7IZP1Q5VBS3VPIALV1S97X6" hidden="1">#REF!</definedName>
    <definedName name="BExXVUF2KEKRA4UJST16YLQXCBYA" localSheetId="7" hidden="1">#REF!</definedName>
    <definedName name="BExXVUF2KEKRA4UJST16YLQXCBYA" localSheetId="8" hidden="1">#REF!</definedName>
    <definedName name="BExXVUF2KEKRA4UJST16YLQXCBYA" hidden="1">#REF!</definedName>
    <definedName name="BExXXCO0XVEH537RVAI61G7HHNVL" localSheetId="7" hidden="1">#REF!</definedName>
    <definedName name="BExXXCO0XVEH537RVAI61G7HHNVL" localSheetId="8" hidden="1">#REF!</definedName>
    <definedName name="BExXXCO0XVEH537RVAI61G7HHNVL" hidden="1">#REF!</definedName>
    <definedName name="BExXXTLJQXOHESVJW2MIKXI49ON2" localSheetId="7" hidden="1">#REF!</definedName>
    <definedName name="BExXXTLJQXOHESVJW2MIKXI49ON2" localSheetId="8" hidden="1">#REF!</definedName>
    <definedName name="BExXXTLJQXOHESVJW2MIKXI49ON2" hidden="1">#REF!</definedName>
    <definedName name="BExXXYOZC1JMZNFGZA37WKQ73S8A" localSheetId="7" hidden="1">#REF!</definedName>
    <definedName name="BExXXYOZC1JMZNFGZA37WKQ73S8A" localSheetId="8" hidden="1">#REF!</definedName>
    <definedName name="BExXXYOZC1JMZNFGZA37WKQ73S8A" hidden="1">#REF!</definedName>
    <definedName name="BExXY6MRTVNIT02GP1ZPL6STPKDU" localSheetId="7" hidden="1">#REF!</definedName>
    <definedName name="BExXY6MRTVNIT02GP1ZPL6STPKDU" localSheetId="8" hidden="1">#REF!</definedName>
    <definedName name="BExXY6MRTVNIT02GP1ZPL6STPKDU" hidden="1">#REF!</definedName>
    <definedName name="BExXYDZ7MTGGJY4LPLZOCBBNXFKJ" localSheetId="7" hidden="1">#REF!</definedName>
    <definedName name="BExXYDZ7MTGGJY4LPLZOCBBNXFKJ" localSheetId="8" hidden="1">#REF!</definedName>
    <definedName name="BExXYDZ7MTGGJY4LPLZOCBBNXFKJ" hidden="1">#REF!</definedName>
    <definedName name="BExXYNV4H3L61BWC3TNCP316JVHK" localSheetId="7" hidden="1">#REF!</definedName>
    <definedName name="BExXYNV4H3L61BWC3TNCP316JVHK" localSheetId="8" hidden="1">#REF!</definedName>
    <definedName name="BExXYNV4H3L61BWC3TNCP316JVHK" hidden="1">#REF!</definedName>
    <definedName name="BExXZ956WZC4MOGKBJ7SQUAFYTIJ" localSheetId="7" hidden="1">#REF!</definedName>
    <definedName name="BExXZ956WZC4MOGKBJ7SQUAFYTIJ" localSheetId="8" hidden="1">#REF!</definedName>
    <definedName name="BExXZ956WZC4MOGKBJ7SQUAFYTIJ" hidden="1">#REF!</definedName>
    <definedName name="BExXZKTZFOX6R80ZZKDRW7431KBS" localSheetId="7" hidden="1">#REF!</definedName>
    <definedName name="BExXZKTZFOX6R80ZZKDRW7431KBS" localSheetId="8" hidden="1">#REF!</definedName>
    <definedName name="BExXZKTZFOX6R80ZZKDRW7431KBS" hidden="1">#REF!</definedName>
    <definedName name="BExXZLQBATKSEM8INPD4WLCB8JNQ" localSheetId="7" hidden="1">#REF!</definedName>
    <definedName name="BExXZLQBATKSEM8INPD4WLCB8JNQ" localSheetId="8" hidden="1">#REF!</definedName>
    <definedName name="BExXZLQBATKSEM8INPD4WLCB8JNQ" hidden="1">#REF!</definedName>
    <definedName name="BExY09K146J3P2G2JV6P0NVYAAD8" localSheetId="7" hidden="1">#REF!</definedName>
    <definedName name="BExY09K146J3P2G2JV6P0NVYAAD8" localSheetId="8" hidden="1">#REF!</definedName>
    <definedName name="BExY09K146J3P2G2JV6P0NVYAAD8" hidden="1">#REF!</definedName>
    <definedName name="BExY0L3IM4JB0WJRJHC6D7MOWHJ4" localSheetId="7" hidden="1">#REF!</definedName>
    <definedName name="BExY0L3IM4JB0WJRJHC6D7MOWHJ4" localSheetId="8" hidden="1">#REF!</definedName>
    <definedName name="BExY0L3IM4JB0WJRJHC6D7MOWHJ4" hidden="1">#REF!</definedName>
    <definedName name="BExY1P3VK2NJAFXLFIJ9B4BJFGKY" localSheetId="7" hidden="1">#REF!</definedName>
    <definedName name="BExY1P3VK2NJAFXLFIJ9B4BJFGKY" localSheetId="8" hidden="1">#REF!</definedName>
    <definedName name="BExY1P3VK2NJAFXLFIJ9B4BJFGKY" hidden="1">#REF!</definedName>
    <definedName name="BExY1UY6HHT0HNAZ06HMSHG9QQD5" localSheetId="7" hidden="1">#REF!</definedName>
    <definedName name="BExY1UY6HHT0HNAZ06HMSHG9QQD5" localSheetId="8" hidden="1">#REF!</definedName>
    <definedName name="BExY1UY6HHT0HNAZ06HMSHG9QQD5" hidden="1">#REF!</definedName>
    <definedName name="BExY25FTBRV8HF1KMUBGP9HTFJ81" localSheetId="7" hidden="1">#REF!</definedName>
    <definedName name="BExY25FTBRV8HF1KMUBGP9HTFJ81" localSheetId="8" hidden="1">#REF!</definedName>
    <definedName name="BExY25FTBRV8HF1KMUBGP9HTFJ81" hidden="1">#REF!</definedName>
    <definedName name="BExY3G6Z1TFRTPEHBHFPMM70YM5D" localSheetId="7" hidden="1">#REF!</definedName>
    <definedName name="BExY3G6Z1TFRTPEHBHFPMM70YM5D" localSheetId="8" hidden="1">#REF!</definedName>
    <definedName name="BExY3G6Z1TFRTPEHBHFPMM70YM5D" hidden="1">#REF!</definedName>
    <definedName name="BExY5BMIQSN2QBUN9MZB7JF0LPML" localSheetId="7" hidden="1">#REF!</definedName>
    <definedName name="BExY5BMIQSN2QBUN9MZB7JF0LPML" localSheetId="8" hidden="1">#REF!</definedName>
    <definedName name="BExY5BMIQSN2QBUN9MZB7JF0LPML" hidden="1">#REF!</definedName>
    <definedName name="BExY5P41NZSUFVG0A27RUQGYV8T4" localSheetId="7" hidden="1">#REF!</definedName>
    <definedName name="BExY5P41NZSUFVG0A27RUQGYV8T4" localSheetId="8" hidden="1">#REF!</definedName>
    <definedName name="BExY5P41NZSUFVG0A27RUQGYV8T4" hidden="1">#REF!</definedName>
    <definedName name="BExY5SPHVMT8FADU1PNRUGVHS0YK" localSheetId="7" hidden="1">#REF!</definedName>
    <definedName name="BExY5SPHVMT8FADU1PNRUGVHS0YK" localSheetId="8" hidden="1">#REF!</definedName>
    <definedName name="BExY5SPHVMT8FADU1PNRUGVHS0YK" hidden="1">#REF!</definedName>
    <definedName name="BExY5ZLN3HO9VE3PT9921ZC5YQQM" localSheetId="7" hidden="1">#REF!</definedName>
    <definedName name="BExY5ZLN3HO9VE3PT9921ZC5YQQM" localSheetId="8" hidden="1">#REF!</definedName>
    <definedName name="BExY5ZLN3HO9VE3PT9921ZC5YQQM" hidden="1">#REF!</definedName>
    <definedName name="BExZIMOHRENM0L34D8B0QX59LVM3" localSheetId="7" hidden="1">#REF!</definedName>
    <definedName name="BExZIMOHRENM0L34D8B0QX59LVM3" localSheetId="8" hidden="1">#REF!</definedName>
    <definedName name="BExZIMOHRENM0L34D8B0QX59LVM3" hidden="1">#REF!</definedName>
    <definedName name="BExZJ12E4HPZK60ZSI9PKP9M2L0J" localSheetId="7" hidden="1">#REF!</definedName>
    <definedName name="BExZJ12E4HPZK60ZSI9PKP9M2L0J" localSheetId="8" hidden="1">#REF!</definedName>
    <definedName name="BExZJ12E4HPZK60ZSI9PKP9M2L0J" hidden="1">#REF!</definedName>
    <definedName name="BExZJ1D7F8D1CTX4DI6AF8UYIH0P" localSheetId="7" hidden="1">#REF!</definedName>
    <definedName name="BExZJ1D7F8D1CTX4DI6AF8UYIH0P" localSheetId="8" hidden="1">#REF!</definedName>
    <definedName name="BExZJ1D7F8D1CTX4DI6AF8UYIH0P" hidden="1">#REF!</definedName>
    <definedName name="BExZJRFWF2ZL8M42MRA77RIOI6DZ" localSheetId="7" hidden="1">#REF!</definedName>
    <definedName name="BExZJRFWF2ZL8M42MRA77RIOI6DZ" localSheetId="8" hidden="1">#REF!</definedName>
    <definedName name="BExZJRFWF2ZL8M42MRA77RIOI6DZ" hidden="1">#REF!</definedName>
    <definedName name="BExZK1S2ZXLOL1BS33FS1FOS9LGX" localSheetId="7" hidden="1">#REF!</definedName>
    <definedName name="BExZK1S2ZXLOL1BS33FS1FOS9LGX" localSheetId="8" hidden="1">#REF!</definedName>
    <definedName name="BExZK1S2ZXLOL1BS33FS1FOS9LGX" hidden="1">#REF!</definedName>
    <definedName name="BExZKYLEKFSGZQF5N95V888VB2IL" localSheetId="7" hidden="1">#REF!</definedName>
    <definedName name="BExZKYLEKFSGZQF5N95V888VB2IL" localSheetId="8" hidden="1">#REF!</definedName>
    <definedName name="BExZKYLEKFSGZQF5N95V888VB2IL" hidden="1">#REF!</definedName>
    <definedName name="BExZMSZ9KFZ7KTIH7NOO2T4VKJWL" localSheetId="7" hidden="1">#REF!</definedName>
    <definedName name="BExZMSZ9KFZ7KTIH7NOO2T4VKJWL" localSheetId="8" hidden="1">#REF!</definedName>
    <definedName name="BExZMSZ9KFZ7KTIH7NOO2T4VKJWL" hidden="1">#REF!</definedName>
    <definedName name="BExZNI5L9J1UZ25JG3Q3R6W72RSQ" localSheetId="7" hidden="1">#REF!</definedName>
    <definedName name="BExZNI5L9J1UZ25JG3Q3R6W72RSQ" localSheetId="8" hidden="1">#REF!</definedName>
    <definedName name="BExZNI5L9J1UZ25JG3Q3R6W72RSQ" hidden="1">#REF!</definedName>
    <definedName name="BExZNM1V4A854WNYSP5I5TFJN0DA" localSheetId="7" hidden="1">#REF!</definedName>
    <definedName name="BExZNM1V4A854WNYSP5I5TFJN0DA" localSheetId="8" hidden="1">#REF!</definedName>
    <definedName name="BExZNM1V4A854WNYSP5I5TFJN0DA" hidden="1">#REF!</definedName>
    <definedName name="BExZOL9IYATMIQ07A0DW2OT88Z5Y" localSheetId="7" hidden="1">#REF!</definedName>
    <definedName name="BExZOL9IYATMIQ07A0DW2OT88Z5Y" localSheetId="8" hidden="1">#REF!</definedName>
    <definedName name="BExZOL9IYATMIQ07A0DW2OT88Z5Y" hidden="1">#REF!</definedName>
    <definedName name="BExZQKQSQTJMC8N3WQPK7K9JMVM9" localSheetId="7" hidden="1">#REF!</definedName>
    <definedName name="BExZQKQSQTJMC8N3WQPK7K9JMVM9" localSheetId="8" hidden="1">#REF!</definedName>
    <definedName name="BExZQKQSQTJMC8N3WQPK7K9JMVM9" hidden="1">#REF!</definedName>
    <definedName name="BExZQUHDUIND79715RTYA9HQHU3T" localSheetId="7" hidden="1">#REF!</definedName>
    <definedName name="BExZQUHDUIND79715RTYA9HQHU3T" localSheetId="8" hidden="1">#REF!</definedName>
    <definedName name="BExZQUHDUIND79715RTYA9HQHU3T" hidden="1">#REF!</definedName>
    <definedName name="BExZT15LXJ1AKQELGALM6SZDPHZY" localSheetId="7" hidden="1">#REF!</definedName>
    <definedName name="BExZT15LXJ1AKQELGALM6SZDPHZY" localSheetId="8" hidden="1">#REF!</definedName>
    <definedName name="BExZT15LXJ1AKQELGALM6SZDPHZY" hidden="1">#REF!</definedName>
    <definedName name="BExZT9ZXQ3NW0I7OFTN2RUH6C8K7" localSheetId="7" hidden="1">#REF!</definedName>
    <definedName name="BExZT9ZXQ3NW0I7OFTN2RUH6C8K7" localSheetId="8" hidden="1">#REF!</definedName>
    <definedName name="BExZT9ZXQ3NW0I7OFTN2RUH6C8K7" hidden="1">#REF!</definedName>
    <definedName name="BExZTIJE7RU5COT9T5LOD5825P3Y" localSheetId="7" hidden="1">#REF!</definedName>
    <definedName name="BExZTIJE7RU5COT9T5LOD5825P3Y" localSheetId="8" hidden="1">#REF!</definedName>
    <definedName name="BExZTIJE7RU5COT9T5LOD5825P3Y" hidden="1">#REF!</definedName>
    <definedName name="BExZTXYYVBMRH5FL43NN1AHCVVF0" localSheetId="7" hidden="1">#REF!</definedName>
    <definedName name="BExZTXYYVBMRH5FL43NN1AHCVVF0" localSheetId="8" hidden="1">#REF!</definedName>
    <definedName name="BExZTXYYVBMRH5FL43NN1AHCVVF0" hidden="1">#REF!</definedName>
    <definedName name="BExZUA408LIXEUM99A3JXQ7KS6KT" localSheetId="7" hidden="1">#REF!</definedName>
    <definedName name="BExZUA408LIXEUM99A3JXQ7KS6KT" localSheetId="8" hidden="1">#REF!</definedName>
    <definedName name="BExZUA408LIXEUM99A3JXQ7KS6KT" hidden="1">#REF!</definedName>
    <definedName name="BExZV42Z79A728T2BR31YPEWRVL5" localSheetId="7" hidden="1">#REF!</definedName>
    <definedName name="BExZV42Z79A728T2BR31YPEWRVL5" localSheetId="8" hidden="1">#REF!</definedName>
    <definedName name="BExZV42Z79A728T2BR31YPEWRVL5" hidden="1">#REF!</definedName>
    <definedName name="BExZVHV6Q5Y0RNAXP1SPUA3SWSGC" localSheetId="7" hidden="1">#REF!</definedName>
    <definedName name="BExZVHV6Q5Y0RNAXP1SPUA3SWSGC" localSheetId="8" hidden="1">#REF!</definedName>
    <definedName name="BExZVHV6Q5Y0RNAXP1SPUA3SWSGC" hidden="1">#REF!</definedName>
    <definedName name="BExZVIM7BS35R7E1XZR8RM47YZUN" localSheetId="7" hidden="1">#REF!</definedName>
    <definedName name="BExZVIM7BS35R7E1XZR8RM47YZUN" localSheetId="8" hidden="1">#REF!</definedName>
    <definedName name="BExZVIM7BS35R7E1XZR8RM47YZUN" hidden="1">#REF!</definedName>
    <definedName name="BExZWTYU7DZ5AQAEICUXOU7FTSED" localSheetId="7" hidden="1">#REF!</definedName>
    <definedName name="BExZWTYU7DZ5AQAEICUXOU7FTSED" localSheetId="8" hidden="1">#REF!</definedName>
    <definedName name="BExZWTYU7DZ5AQAEICUXOU7FTSED" hidden="1">#REF!</definedName>
    <definedName name="BExZXL8NZNZYMN1WO1QERUPPRL3X" localSheetId="7" hidden="1">#REF!</definedName>
    <definedName name="BExZXL8NZNZYMN1WO1QERUPPRL3X" localSheetId="8" hidden="1">#REF!</definedName>
    <definedName name="BExZXL8NZNZYMN1WO1QERUPPRL3X" hidden="1">#REF!</definedName>
    <definedName name="BExZXW6FFWNL2O9C9J5JGYHTF3LG" localSheetId="7" hidden="1">#REF!</definedName>
    <definedName name="BExZXW6FFWNL2O9C9J5JGYHTF3LG" localSheetId="8" hidden="1">#REF!</definedName>
    <definedName name="BExZXW6FFWNL2O9C9J5JGYHTF3LG" hidden="1">#REF!</definedName>
    <definedName name="BExZY4F76BKZMLBBGWYFYHDLFBHP" localSheetId="7" hidden="1">#REF!</definedName>
    <definedName name="BExZY4F76BKZMLBBGWYFYHDLFBHP" localSheetId="8" hidden="1">#REF!</definedName>
    <definedName name="BExZY4F76BKZMLBBGWYFYHDLFBHP" hidden="1">#REF!</definedName>
    <definedName name="BExZZ7TXZN8UHK6PE79VEME4X7GW" localSheetId="7" hidden="1">#REF!</definedName>
    <definedName name="BExZZ7TXZN8UHK6PE79VEME4X7GW" localSheetId="8" hidden="1">#REF!</definedName>
    <definedName name="BExZZ7TXZN8UHK6PE79VEME4X7GW" hidden="1">#REF!</definedName>
    <definedName name="BExZZQV186JWW9588BHCBF560H3S" localSheetId="7" hidden="1">#REF!</definedName>
    <definedName name="BExZZQV186JWW9588BHCBF560H3S" localSheetId="8" hidden="1">#REF!</definedName>
    <definedName name="BExZZQV186JWW9588BHCBF560H3S" hidden="1">#REF!</definedName>
    <definedName name="ExAnteData" localSheetId="6">'[1]Load Impacts (ExPost &amp; ExAnte)'!$C$30:$N$44</definedName>
    <definedName name="ExAnteData">'Load Impacts (ExPost &amp; ExAnte)'!$C$30:$N$44</definedName>
    <definedName name="ExAnteMo" localSheetId="6">'[1]Load Impacts (ExPost &amp; ExAnte)'!$C$29:$N$29</definedName>
    <definedName name="ExAnteMo">'Load Impacts (ExPost &amp; ExAnte)'!$C$29:$N$29</definedName>
    <definedName name="ExAnteProg" localSheetId="6">'[1]Load Impacts (ExPost &amp; ExAnte)'!$B$30:$B$44</definedName>
    <definedName name="ExAnteProg">'Load Impacts (ExPost &amp; ExAnte)'!$B$30:$B$44</definedName>
    <definedName name="ExPostData" localSheetId="6">'[1]Load Impacts (ExPost &amp; ExAnte)'!$C$7:$N$21</definedName>
    <definedName name="ExPostData">'Load Impacts (ExPost &amp; ExAnte)'!$C$7:$N$21</definedName>
    <definedName name="ExPostMo" localSheetId="6">'[1]Load Impacts (ExPost &amp; ExAnte)'!$C$6:$N$6</definedName>
    <definedName name="ExPostMo">'Load Impacts (ExPost &amp; ExAnte)'!$C$6:$N$6</definedName>
    <definedName name="ExPostProg" localSheetId="6">'[1]Load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'2012-2014 DRP Expenditures'!$B$1:$U$100</definedName>
    <definedName name="_xlnm.Print_Area" localSheetId="5">'DRP Carryover Expenditures'!$B$1:$R$90</definedName>
    <definedName name="_xlnm.Print_Area" localSheetId="10">'Event Summary'!$A$1:$J$163</definedName>
    <definedName name="_xlnm.Print_Area" localSheetId="9">'Fund Shift Log'!$B$1:$F$38</definedName>
    <definedName name="_xlnm.Print_Area" localSheetId="6">Incentives!$A$1:$P$32</definedName>
    <definedName name="_xlnm.Print_Area" localSheetId="1">'Load Impacts (ExPost &amp; ExAnte)'!$B$1:$P$53</definedName>
    <definedName name="_xlnm.Print_Area" localSheetId="7">'Marketing-Monthly'!$B$1:$S$113</definedName>
    <definedName name="_xlnm.Print_Area" localSheetId="8">'Marketing-Quarterly'!$B$1:$S$113</definedName>
    <definedName name="_xlnm.Print_Area" localSheetId="0">'Program MW ExPost &amp; ExAnte'!$B$1:$U$64</definedName>
    <definedName name="_xlnm.Print_Titles" localSheetId="4">'2012-2014 DRP Expenditures'!$5:$7</definedName>
    <definedName name="_xlnm.Print_Titles" localSheetId="5">'DRP Carryover Expenditures'!$5:$7</definedName>
    <definedName name="_xlnm.Print_Titles" localSheetId="10">'Event Summary'!$1:$3</definedName>
    <definedName name="_xlnm.Print_Titles" localSheetId="9">'Fund Shift Log'!$18:$18</definedName>
    <definedName name="_xlnm.Print_Titles" localSheetId="7">'Marketing-Monthly'!$4:$5</definedName>
    <definedName name="_xlnm.Print_Titles" localSheetId="8">'Marketing-Quarterly'!$4:$5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0" hidden="1">'Event Summary'!$B$4:$I$310</definedName>
    <definedName name="Z_E8B3D8CC_BCDF_4785_836B_2A5CFEB31B52_.wvu.PrintArea" localSheetId="4" hidden="1">'2012-2014 DRP Expenditures'!$B$5:$V$100</definedName>
    <definedName name="Z_E8B3D8CC_BCDF_4785_836B_2A5CFEB31B52_.wvu.PrintArea" localSheetId="5" hidden="1">'DRP Carryover Expenditures'!$B$5:$Q$96</definedName>
    <definedName name="Z_E8B3D8CC_BCDF_4785_836B_2A5CFEB31B52_.wvu.PrintArea" localSheetId="10" hidden="1">'Event Summary'!$A$4:$J$146</definedName>
    <definedName name="Z_E8B3D8CC_BCDF_4785_836B_2A5CFEB31B52_.wvu.PrintArea" localSheetId="9" hidden="1">'Fund Shift Log'!$B$5:$F$37</definedName>
    <definedName name="Z_E8B3D8CC_BCDF_4785_836B_2A5CFEB31B52_.wvu.PrintArea" localSheetId="6" hidden="1">Incentives!$B$3:$O$35</definedName>
    <definedName name="Z_E8B3D8CC_BCDF_4785_836B_2A5CFEB31B52_.wvu.PrintArea" localSheetId="1" hidden="1">'Load Impacts (ExPost &amp; ExAnte)'!$B$2:$P$51</definedName>
    <definedName name="Z_E8B3D8CC_BCDF_4785_836B_2A5CFEB31B52_.wvu.PrintArea" localSheetId="0" hidden="1">'Program MW ExPost &amp; ExAnte'!$B$1:$U$59</definedName>
    <definedName name="Z_E8B3D8CC_BCDF_4785_836B_2A5CFEB31B52_.wvu.PrintTitles" localSheetId="9" hidden="1">'Fund Shift Log'!$18:$18</definedName>
    <definedName name="Z_E8B3D8CC_BCDF_4785_836B_2A5CFEB31B52_.wvu.Rows" localSheetId="6" hidden="1">Incentives!#REF!</definedName>
    <definedName name="Z_E8B3D8CC_BCDF_4785_836B_2A5CFEB31B52_.wvu.Rows" localSheetId="0" hidden="1">'Program MW ExPost &amp; ExAnte'!#REF!</definedName>
  </definedNames>
  <calcPr calcId="15251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J104" i="27" l="1"/>
  <c r="K104" i="27"/>
  <c r="L104" i="27"/>
  <c r="M104" i="27"/>
  <c r="N104" i="27"/>
  <c r="J105" i="27"/>
  <c r="K105" i="27"/>
  <c r="L105" i="27"/>
  <c r="M105" i="27"/>
  <c r="N105" i="27"/>
  <c r="J106" i="27"/>
  <c r="K106" i="27"/>
  <c r="L106" i="27"/>
  <c r="M106" i="27"/>
  <c r="N106" i="27"/>
  <c r="J107" i="27"/>
  <c r="K107" i="27"/>
  <c r="L107" i="27"/>
  <c r="M107" i="27"/>
  <c r="N107" i="27"/>
  <c r="J95" i="27"/>
  <c r="K95" i="27"/>
  <c r="L95" i="27"/>
  <c r="M95" i="27"/>
  <c r="N95" i="27"/>
  <c r="J96" i="27"/>
  <c r="K96" i="27"/>
  <c r="L96" i="27"/>
  <c r="M96" i="27"/>
  <c r="N96" i="27"/>
  <c r="J97" i="27"/>
  <c r="K97" i="27"/>
  <c r="L97" i="27"/>
  <c r="M97" i="27"/>
  <c r="N97" i="27"/>
  <c r="J98" i="27"/>
  <c r="K98" i="27"/>
  <c r="L98" i="27"/>
  <c r="M98" i="27"/>
  <c r="N98" i="27"/>
  <c r="J99" i="27"/>
  <c r="K99" i="27"/>
  <c r="L99" i="27"/>
  <c r="M99" i="27"/>
  <c r="N99" i="27"/>
  <c r="J100" i="27"/>
  <c r="K100" i="27"/>
  <c r="L100" i="27"/>
  <c r="M100" i="27"/>
  <c r="N100" i="27"/>
  <c r="I104" i="32"/>
  <c r="J104" i="32"/>
  <c r="K104" i="32"/>
  <c r="L104" i="32"/>
  <c r="M104" i="32"/>
  <c r="N104" i="32"/>
  <c r="I105" i="32"/>
  <c r="J105" i="32"/>
  <c r="K105" i="32"/>
  <c r="L105" i="32"/>
  <c r="M105" i="32"/>
  <c r="N105" i="32"/>
  <c r="I106" i="32"/>
  <c r="J106" i="32"/>
  <c r="K106" i="32"/>
  <c r="L106" i="32"/>
  <c r="M106" i="32"/>
  <c r="N106" i="32"/>
  <c r="I107" i="32"/>
  <c r="J107" i="32"/>
  <c r="K107" i="32"/>
  <c r="L107" i="32"/>
  <c r="M107" i="32"/>
  <c r="N107" i="32"/>
  <c r="I100" i="32"/>
  <c r="J100" i="32"/>
  <c r="K100" i="32"/>
  <c r="L100" i="32"/>
  <c r="M100" i="32"/>
  <c r="N100" i="32"/>
  <c r="I96" i="32"/>
  <c r="J96" i="32"/>
  <c r="K96" i="32"/>
  <c r="L96" i="32"/>
  <c r="M96" i="32"/>
  <c r="N96" i="32"/>
  <c r="R47" i="1" l="1"/>
  <c r="M68" i="27" l="1"/>
  <c r="L68" i="32" l="1"/>
  <c r="L92" i="32" s="1"/>
  <c r="L9" i="32"/>
  <c r="L108" i="32" l="1"/>
  <c r="L101" i="32"/>
  <c r="L47" i="1" l="1"/>
  <c r="O14" i="33" l="1"/>
  <c r="Y49" i="4" l="1"/>
  <c r="U49" i="4"/>
  <c r="Q49" i="4"/>
  <c r="M49" i="4"/>
  <c r="E49" i="4"/>
  <c r="Y24" i="4"/>
  <c r="K49" i="4"/>
  <c r="I47" i="1" l="1"/>
  <c r="T60" i="5" l="1"/>
  <c r="T66" i="5"/>
  <c r="F47" i="1" l="1"/>
  <c r="C34" i="6" l="1"/>
  <c r="D31" i="1" l="1"/>
  <c r="D32" i="1"/>
  <c r="D33" i="1"/>
  <c r="D34" i="1"/>
  <c r="D37" i="1"/>
  <c r="D38" i="1"/>
  <c r="D39" i="1"/>
  <c r="D40" i="1"/>
  <c r="D41" i="1"/>
  <c r="D42" i="1"/>
  <c r="D44" i="1"/>
  <c r="D45" i="1"/>
  <c r="D46" i="1"/>
  <c r="E31" i="1"/>
  <c r="E32" i="1"/>
  <c r="E33" i="1"/>
  <c r="E34" i="1"/>
  <c r="E37" i="1"/>
  <c r="E38" i="1"/>
  <c r="E39" i="1"/>
  <c r="E40" i="1"/>
  <c r="E41" i="1"/>
  <c r="E42" i="1"/>
  <c r="E44" i="1"/>
  <c r="E45" i="1"/>
  <c r="E46" i="1"/>
  <c r="F104" i="32" l="1"/>
  <c r="G104" i="32"/>
  <c r="H104" i="32"/>
  <c r="F105" i="32"/>
  <c r="G105" i="32"/>
  <c r="H105" i="32"/>
  <c r="F106" i="32"/>
  <c r="G106" i="32"/>
  <c r="H106" i="32"/>
  <c r="F107" i="32"/>
  <c r="G107" i="32"/>
  <c r="H107" i="32"/>
  <c r="F95" i="32"/>
  <c r="G95" i="32"/>
  <c r="H95" i="32"/>
  <c r="F96" i="32"/>
  <c r="G96" i="32"/>
  <c r="H96" i="32"/>
  <c r="F97" i="32"/>
  <c r="G97" i="32"/>
  <c r="H97" i="32"/>
  <c r="F98" i="32"/>
  <c r="G98" i="32"/>
  <c r="H98" i="32"/>
  <c r="F99" i="32"/>
  <c r="G99" i="32"/>
  <c r="H99" i="32"/>
  <c r="H104" i="27"/>
  <c r="I104" i="27"/>
  <c r="H105" i="27"/>
  <c r="I105" i="27"/>
  <c r="H106" i="27"/>
  <c r="I106" i="27"/>
  <c r="H107" i="27"/>
  <c r="I107" i="27"/>
  <c r="H95" i="27"/>
  <c r="I95" i="27"/>
  <c r="H96" i="27"/>
  <c r="I96" i="27"/>
  <c r="H97" i="27"/>
  <c r="I97" i="27"/>
  <c r="H98" i="27"/>
  <c r="I98" i="27"/>
  <c r="H99" i="27"/>
  <c r="I99" i="27"/>
  <c r="Y11" i="3" l="1"/>
  <c r="X11" i="3"/>
  <c r="D15" i="1" l="1"/>
  <c r="E15" i="1"/>
  <c r="G15" i="1"/>
  <c r="H15" i="1"/>
  <c r="J15" i="1"/>
  <c r="K15" i="1"/>
  <c r="M15" i="1"/>
  <c r="N15" i="1"/>
  <c r="P15" i="1"/>
  <c r="Q15" i="1"/>
  <c r="S15" i="1"/>
  <c r="T15" i="1"/>
  <c r="G38" i="1"/>
  <c r="H38" i="1"/>
  <c r="J38" i="1"/>
  <c r="K38" i="1"/>
  <c r="M38" i="1"/>
  <c r="N38" i="1"/>
  <c r="P38" i="1"/>
  <c r="Q38" i="1"/>
  <c r="S38" i="1"/>
  <c r="T38" i="1"/>
  <c r="J23" i="5" l="1"/>
  <c r="E107" i="32" l="1"/>
  <c r="D107" i="32"/>
  <c r="E106" i="32"/>
  <c r="D106" i="32"/>
  <c r="E105" i="32"/>
  <c r="D105" i="32"/>
  <c r="E104" i="32"/>
  <c r="D104" i="32"/>
  <c r="E99" i="32"/>
  <c r="D99" i="32"/>
  <c r="E98" i="32"/>
  <c r="D98" i="32"/>
  <c r="E97" i="32"/>
  <c r="D97" i="32"/>
  <c r="E96" i="32"/>
  <c r="D96" i="32"/>
  <c r="E95" i="32"/>
  <c r="D95" i="32"/>
  <c r="G107" i="27"/>
  <c r="F107" i="27"/>
  <c r="E107" i="27"/>
  <c r="D107" i="27"/>
  <c r="G106" i="27"/>
  <c r="F106" i="27"/>
  <c r="E106" i="27"/>
  <c r="D106" i="27"/>
  <c r="G105" i="27"/>
  <c r="F105" i="27"/>
  <c r="E105" i="27"/>
  <c r="D105" i="27"/>
  <c r="G104" i="27"/>
  <c r="F104" i="27"/>
  <c r="E104" i="27"/>
  <c r="D104" i="27"/>
  <c r="G99" i="27"/>
  <c r="F99" i="27"/>
  <c r="E99" i="27"/>
  <c r="D99" i="27"/>
  <c r="G98" i="27"/>
  <c r="F98" i="27"/>
  <c r="E98" i="27"/>
  <c r="D98" i="27"/>
  <c r="G97" i="27"/>
  <c r="F97" i="27"/>
  <c r="E97" i="27"/>
  <c r="D97" i="27"/>
  <c r="G96" i="27"/>
  <c r="F96" i="27"/>
  <c r="E96" i="27"/>
  <c r="D96" i="27"/>
  <c r="G95" i="27"/>
  <c r="F95" i="27"/>
  <c r="E95" i="27"/>
  <c r="D95" i="27"/>
  <c r="M23" i="1"/>
  <c r="M22" i="1"/>
  <c r="M21" i="1"/>
  <c r="M19" i="1"/>
  <c r="M18" i="1"/>
  <c r="M17" i="1"/>
  <c r="M16" i="1"/>
  <c r="M14" i="1"/>
  <c r="M11" i="1"/>
  <c r="M10" i="1"/>
  <c r="M9" i="1"/>
  <c r="M8" i="1"/>
  <c r="I23" i="5" l="1"/>
  <c r="O24" i="33" l="1"/>
  <c r="N20" i="33"/>
  <c r="M20" i="33"/>
  <c r="L20" i="33"/>
  <c r="K20" i="33"/>
  <c r="J20" i="33"/>
  <c r="I20" i="33"/>
  <c r="H20" i="33"/>
  <c r="G20" i="33"/>
  <c r="F20" i="33"/>
  <c r="E20" i="33"/>
  <c r="D20" i="33"/>
  <c r="C20" i="33"/>
  <c r="O19" i="33"/>
  <c r="O18" i="33"/>
  <c r="O17" i="33"/>
  <c r="O16" i="33"/>
  <c r="O15" i="33"/>
  <c r="O13" i="33"/>
  <c r="O12" i="33"/>
  <c r="O11" i="33"/>
  <c r="O10" i="33"/>
  <c r="O20" i="33" l="1"/>
  <c r="Q108" i="32" l="1"/>
  <c r="P108" i="32"/>
  <c r="E108" i="32"/>
  <c r="D108" i="32"/>
  <c r="C107" i="32"/>
  <c r="C106" i="32"/>
  <c r="C105" i="32"/>
  <c r="G108" i="32"/>
  <c r="C104" i="32"/>
  <c r="C108" i="32" s="1"/>
  <c r="Q101" i="32"/>
  <c r="P99" i="32"/>
  <c r="K99" i="32"/>
  <c r="J99" i="32"/>
  <c r="I99" i="32"/>
  <c r="C99" i="32"/>
  <c r="P98" i="32"/>
  <c r="K98" i="32"/>
  <c r="J98" i="32"/>
  <c r="I98" i="32"/>
  <c r="C98" i="32"/>
  <c r="P97" i="32"/>
  <c r="K97" i="32"/>
  <c r="J97" i="32"/>
  <c r="I97" i="32"/>
  <c r="C97" i="32"/>
  <c r="P96" i="32"/>
  <c r="C96" i="32"/>
  <c r="P95" i="32"/>
  <c r="K95" i="32"/>
  <c r="J95" i="32"/>
  <c r="I95" i="32"/>
  <c r="C95" i="32"/>
  <c r="Q92" i="32"/>
  <c r="O90" i="32"/>
  <c r="R90" i="32" s="1"/>
  <c r="O89" i="32"/>
  <c r="R89" i="32" s="1"/>
  <c r="O88" i="32"/>
  <c r="R88" i="32" s="1"/>
  <c r="O87" i="32"/>
  <c r="R87" i="32" s="1"/>
  <c r="O86" i="32"/>
  <c r="R86" i="32" s="1"/>
  <c r="O83" i="32"/>
  <c r="R83" i="32" s="1"/>
  <c r="O82" i="32"/>
  <c r="R82" i="32" s="1"/>
  <c r="O81" i="32"/>
  <c r="R81" i="32" s="1"/>
  <c r="O80" i="32"/>
  <c r="R80" i="32" s="1"/>
  <c r="O79" i="32"/>
  <c r="R79" i="32" s="1"/>
  <c r="O76" i="32"/>
  <c r="R76" i="32" s="1"/>
  <c r="O75" i="32"/>
  <c r="R75" i="32" s="1"/>
  <c r="O74" i="32"/>
  <c r="R74" i="32" s="1"/>
  <c r="O73" i="32"/>
  <c r="R73" i="32" s="1"/>
  <c r="O72" i="32"/>
  <c r="R72" i="32" s="1"/>
  <c r="S71" i="32"/>
  <c r="Q68" i="32"/>
  <c r="P68" i="32"/>
  <c r="P100" i="32" s="1"/>
  <c r="N68" i="32"/>
  <c r="M68" i="32"/>
  <c r="M92" i="32" s="1"/>
  <c r="K68" i="32"/>
  <c r="J68" i="32"/>
  <c r="I68" i="32"/>
  <c r="H68" i="32"/>
  <c r="G68" i="32"/>
  <c r="F68" i="32"/>
  <c r="E68" i="32"/>
  <c r="E100" i="32" s="1"/>
  <c r="E101" i="32" s="1"/>
  <c r="D68" i="32"/>
  <c r="D100" i="32" s="1"/>
  <c r="D101" i="32" s="1"/>
  <c r="C68" i="32"/>
  <c r="C100" i="32" s="1"/>
  <c r="O66" i="32"/>
  <c r="R66" i="32" s="1"/>
  <c r="O65" i="32"/>
  <c r="R65" i="32" s="1"/>
  <c r="O62" i="32"/>
  <c r="R62" i="32" s="1"/>
  <c r="O59" i="32"/>
  <c r="R59" i="32" s="1"/>
  <c r="O58" i="32"/>
  <c r="R58" i="32" s="1"/>
  <c r="O57" i="32"/>
  <c r="R57" i="32" s="1"/>
  <c r="O56" i="32"/>
  <c r="R56" i="32" s="1"/>
  <c r="O55" i="32"/>
  <c r="R55" i="32" s="1"/>
  <c r="O54" i="32"/>
  <c r="R54" i="32" s="1"/>
  <c r="O53" i="32"/>
  <c r="R53" i="32" s="1"/>
  <c r="O52" i="32"/>
  <c r="R52" i="32" s="1"/>
  <c r="O51" i="32"/>
  <c r="R51" i="32" s="1"/>
  <c r="O50" i="32"/>
  <c r="R50" i="32" s="1"/>
  <c r="O49" i="32"/>
  <c r="R49" i="32" s="1"/>
  <c r="S46" i="32"/>
  <c r="O46" i="32"/>
  <c r="R46" i="32" s="1"/>
  <c r="O45" i="32"/>
  <c r="R45" i="32" s="1"/>
  <c r="R43" i="32"/>
  <c r="O42" i="32"/>
  <c r="R42" i="32" s="1"/>
  <c r="O41" i="32"/>
  <c r="R41" i="32" s="1"/>
  <c r="R39" i="32"/>
  <c r="O38" i="32"/>
  <c r="R38" i="32" s="1"/>
  <c r="O37" i="32"/>
  <c r="R37" i="32" s="1"/>
  <c r="O34" i="32"/>
  <c r="R34" i="32" s="1"/>
  <c r="O33" i="32"/>
  <c r="R33" i="32" s="1"/>
  <c r="O30" i="32"/>
  <c r="R30" i="32" s="1"/>
  <c r="O27" i="32"/>
  <c r="R27" i="32" s="1"/>
  <c r="O26" i="32"/>
  <c r="R26" i="32" s="1"/>
  <c r="O25" i="32"/>
  <c r="R25" i="32" s="1"/>
  <c r="O24" i="32"/>
  <c r="R24" i="32" s="1"/>
  <c r="O23" i="32"/>
  <c r="R23" i="32" s="1"/>
  <c r="O20" i="32"/>
  <c r="R20" i="32" s="1"/>
  <c r="O19" i="32"/>
  <c r="R19" i="32" s="1"/>
  <c r="O18" i="32"/>
  <c r="R18" i="32" s="1"/>
  <c r="O17" i="32"/>
  <c r="R17" i="32" s="1"/>
  <c r="O16" i="32"/>
  <c r="R16" i="32" s="1"/>
  <c r="Q9" i="32"/>
  <c r="P9" i="32"/>
  <c r="N9" i="32"/>
  <c r="M9" i="32"/>
  <c r="K9" i="32"/>
  <c r="J9" i="32"/>
  <c r="I9" i="32"/>
  <c r="H9" i="32"/>
  <c r="G9" i="32"/>
  <c r="F9" i="32"/>
  <c r="E9" i="32"/>
  <c r="D9" i="32"/>
  <c r="C9" i="32"/>
  <c r="O8" i="32"/>
  <c r="R8" i="32" s="1"/>
  <c r="O7" i="32"/>
  <c r="C101" i="32" l="1"/>
  <c r="P101" i="32"/>
  <c r="N101" i="32"/>
  <c r="M101" i="32"/>
  <c r="M108" i="32"/>
  <c r="N108" i="32"/>
  <c r="F100" i="32"/>
  <c r="F101" i="32" s="1"/>
  <c r="G92" i="32"/>
  <c r="G100" i="32"/>
  <c r="G101" i="32" s="1"/>
  <c r="C92" i="32"/>
  <c r="I108" i="32"/>
  <c r="H100" i="32"/>
  <c r="H101" i="32" s="1"/>
  <c r="D92" i="32"/>
  <c r="N92" i="32"/>
  <c r="I101" i="32"/>
  <c r="E92" i="32"/>
  <c r="P92" i="32"/>
  <c r="K101" i="32"/>
  <c r="K92" i="32"/>
  <c r="K108" i="32"/>
  <c r="O9" i="32"/>
  <c r="O95" i="32"/>
  <c r="R95" i="32" s="1"/>
  <c r="O96" i="32"/>
  <c r="R96" i="32" s="1"/>
  <c r="J101" i="32"/>
  <c r="O97" i="32"/>
  <c r="R97" i="32" s="1"/>
  <c r="O99" i="32"/>
  <c r="R99" i="32" s="1"/>
  <c r="O107" i="32"/>
  <c r="R107" i="32" s="1"/>
  <c r="O98" i="32"/>
  <c r="R98" i="32" s="1"/>
  <c r="J108" i="32"/>
  <c r="O105" i="32"/>
  <c r="R105" i="32" s="1"/>
  <c r="R7" i="32"/>
  <c r="R9" i="32" s="1"/>
  <c r="I92" i="32"/>
  <c r="J92" i="32"/>
  <c r="F108" i="32"/>
  <c r="H108" i="32"/>
  <c r="O68" i="32"/>
  <c r="O100" i="32" s="1"/>
  <c r="R100" i="32" s="1"/>
  <c r="O106" i="32"/>
  <c r="R106" i="32" s="1"/>
  <c r="F92" i="32"/>
  <c r="O104" i="32"/>
  <c r="H92" i="32"/>
  <c r="F12" i="1"/>
  <c r="O108" i="32" l="1"/>
  <c r="R108" i="32" s="1"/>
  <c r="O92" i="32"/>
  <c r="R92" i="32" s="1"/>
  <c r="R68" i="32"/>
  <c r="O101" i="32"/>
  <c r="R101" i="32" s="1"/>
  <c r="R104" i="32"/>
  <c r="H10" i="1"/>
  <c r="G10" i="1"/>
  <c r="H9" i="1"/>
  <c r="G9" i="1"/>
  <c r="H8" i="1"/>
  <c r="G8" i="1"/>
  <c r="H7" i="1"/>
  <c r="G7" i="1"/>
  <c r="H23" i="1"/>
  <c r="G23" i="1"/>
  <c r="H22" i="1"/>
  <c r="G22" i="1"/>
  <c r="H21" i="1"/>
  <c r="G21" i="1"/>
  <c r="H19" i="1"/>
  <c r="G19" i="1"/>
  <c r="H18" i="1"/>
  <c r="G18" i="1"/>
  <c r="H17" i="1"/>
  <c r="G17" i="1"/>
  <c r="H16" i="1"/>
  <c r="G16" i="1"/>
  <c r="H14" i="1"/>
  <c r="G14" i="1"/>
  <c r="S71" i="27" l="1"/>
  <c r="S46" i="27"/>
  <c r="S46" i="5"/>
  <c r="R34" i="7" l="1"/>
  <c r="D18" i="1"/>
  <c r="D9" i="1"/>
  <c r="C96" i="27" l="1"/>
  <c r="C107" i="27" l="1"/>
  <c r="C106" i="27"/>
  <c r="C105" i="27"/>
  <c r="C104" i="27"/>
  <c r="C108" i="27" l="1"/>
  <c r="Q108" i="27"/>
  <c r="Q101" i="27"/>
  <c r="Q68" i="27"/>
  <c r="Q92" i="27" s="1"/>
  <c r="Q9" i="27"/>
  <c r="R43" i="27"/>
  <c r="R39" i="27"/>
  <c r="R11" i="7"/>
  <c r="R9" i="7"/>
  <c r="D78" i="7"/>
  <c r="D67" i="7"/>
  <c r="D57" i="7"/>
  <c r="D51" i="7"/>
  <c r="D47" i="7"/>
  <c r="D43" i="7"/>
  <c r="D37" i="7"/>
  <c r="D28" i="7"/>
  <c r="D24" i="7"/>
  <c r="D16" i="7"/>
  <c r="R83" i="5"/>
  <c r="R80" i="5"/>
  <c r="R79" i="5"/>
  <c r="R78" i="5"/>
  <c r="R74" i="5"/>
  <c r="R52" i="5"/>
  <c r="R70" i="5"/>
  <c r="R69" i="5"/>
  <c r="R68" i="5"/>
  <c r="R67" i="5"/>
  <c r="R66" i="5"/>
  <c r="R65" i="5"/>
  <c r="R64" i="5"/>
  <c r="R63" i="5"/>
  <c r="R62" i="5"/>
  <c r="R61" i="5"/>
  <c r="R60" i="5"/>
  <c r="R59" i="5"/>
  <c r="R58" i="5"/>
  <c r="R57" i="5"/>
  <c r="R56" i="5"/>
  <c r="R48" i="5"/>
  <c r="R47" i="5"/>
  <c r="R46" i="5"/>
  <c r="R45" i="5"/>
  <c r="R41" i="5"/>
  <c r="R40" i="5"/>
  <c r="R36" i="5"/>
  <c r="R35" i="5"/>
  <c r="R31" i="5"/>
  <c r="R30" i="5"/>
  <c r="R26" i="5"/>
  <c r="R22" i="5"/>
  <c r="R21" i="5"/>
  <c r="R20" i="5"/>
  <c r="R18" i="5"/>
  <c r="R17" i="5"/>
  <c r="R13" i="5"/>
  <c r="R12" i="5"/>
  <c r="R11" i="5"/>
  <c r="R10" i="5"/>
  <c r="R9" i="5"/>
  <c r="D81" i="5"/>
  <c r="D75" i="5"/>
  <c r="D71" i="5"/>
  <c r="D53" i="5"/>
  <c r="D49" i="5"/>
  <c r="D42" i="5"/>
  <c r="D37" i="5"/>
  <c r="D32" i="5"/>
  <c r="D27" i="5"/>
  <c r="D23" i="5"/>
  <c r="D14" i="5"/>
  <c r="J16" i="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1" i="1"/>
  <c r="S22" i="1"/>
  <c r="S23" i="1"/>
  <c r="P14" i="1"/>
  <c r="P16" i="1"/>
  <c r="P17" i="1"/>
  <c r="P18" i="1"/>
  <c r="P19" i="1"/>
  <c r="P21" i="1"/>
  <c r="P22" i="1"/>
  <c r="P23" i="1"/>
  <c r="D82" i="7" l="1"/>
  <c r="R81" i="5"/>
  <c r="D85" i="5"/>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O49" i="27" l="1"/>
  <c r="R49" i="27" s="1"/>
  <c r="O45" i="27"/>
  <c r="R45" i="27" s="1"/>
  <c r="Q70" i="5"/>
  <c r="Q69" i="5"/>
  <c r="Q68" i="5"/>
  <c r="Q40" i="7" l="1"/>
  <c r="Q64" i="7"/>
  <c r="Q36" i="7"/>
  <c r="Q35" i="7"/>
  <c r="Q34" i="7"/>
  <c r="Q65" i="7"/>
  <c r="Q56" i="7"/>
  <c r="Q33" i="7"/>
  <c r="Q15" i="7"/>
  <c r="Q14" i="7"/>
  <c r="Q13" i="7"/>
  <c r="Q12" i="7"/>
  <c r="Q11" i="7"/>
  <c r="Q10" i="7"/>
  <c r="Q9" i="7"/>
  <c r="Q83" i="5"/>
  <c r="Q80" i="5"/>
  <c r="Q79" i="5"/>
  <c r="Q78" i="5"/>
  <c r="Q52" i="5"/>
  <c r="Q53" i="5" s="1"/>
  <c r="Q31" i="5"/>
  <c r="Q30" i="5"/>
  <c r="Q18" i="5"/>
  <c r="Q13" i="5"/>
  <c r="Q12" i="5"/>
  <c r="Q11" i="5"/>
  <c r="Q10" i="5"/>
  <c r="Q9" i="5"/>
  <c r="Q32" i="5" l="1"/>
  <c r="Q16" i="7"/>
  <c r="Q81" i="5"/>
  <c r="Q14" i="5"/>
  <c r="Q63" i="5"/>
  <c r="Q41" i="5"/>
  <c r="Q48" i="5"/>
  <c r="Q47" i="5"/>
  <c r="Q46" i="5"/>
  <c r="Q45" i="5"/>
  <c r="Q22" i="5"/>
  <c r="Q21" i="5"/>
  <c r="Q20" i="5"/>
  <c r="Q19" i="5"/>
  <c r="Q17" i="5"/>
  <c r="Q49" i="5" l="1"/>
  <c r="Q23"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21" i="1"/>
  <c r="T19" i="1"/>
  <c r="T18" i="1"/>
  <c r="T17" i="1"/>
  <c r="T16" i="1"/>
  <c r="T14" i="1"/>
  <c r="T11" i="1"/>
  <c r="T10" i="1"/>
  <c r="T9" i="1"/>
  <c r="T8" i="1"/>
  <c r="T11" i="3" l="1"/>
  <c r="U11" i="3"/>
  <c r="Q18" i="1"/>
  <c r="Q19" i="1"/>
  <c r="Q23" i="1"/>
  <c r="Q22" i="1"/>
  <c r="Q21" i="1"/>
  <c r="Q17" i="1"/>
  <c r="Q16" i="1"/>
  <c r="Q14" i="1"/>
  <c r="Q11" i="1"/>
  <c r="Q10" i="1"/>
  <c r="Q9" i="1"/>
  <c r="Q8" i="1"/>
  <c r="C95" i="27" l="1"/>
  <c r="C97" i="27"/>
  <c r="C98" i="27"/>
  <c r="C99" i="27"/>
  <c r="O107" i="27"/>
  <c r="R107" i="27" s="1"/>
  <c r="S48" i="5" l="1"/>
  <c r="T48" i="5" l="1"/>
  <c r="S8" i="32" s="1"/>
  <c r="T47" i="5"/>
  <c r="T18" i="5"/>
  <c r="S68" i="32" l="1"/>
  <c r="S92" i="32" s="1"/>
  <c r="S9" i="32"/>
  <c r="S8" i="27"/>
  <c r="S68" i="27" s="1"/>
  <c r="T19" i="5"/>
  <c r="T31" i="5"/>
  <c r="T30" i="5"/>
  <c r="S108" i="32" l="1"/>
  <c r="S101" i="32"/>
  <c r="F68" i="27"/>
  <c r="F100" i="27" s="1"/>
  <c r="F92" i="27" l="1"/>
  <c r="F108" i="27"/>
  <c r="P108" i="27"/>
  <c r="O106" i="27"/>
  <c r="R106" i="27" s="1"/>
  <c r="O105" i="27"/>
  <c r="R105" i="27" s="1"/>
  <c r="N108" i="27"/>
  <c r="M108" i="27"/>
  <c r="L108" i="27"/>
  <c r="K108" i="27"/>
  <c r="J108" i="27"/>
  <c r="I108" i="27"/>
  <c r="H108" i="27"/>
  <c r="G108" i="27"/>
  <c r="E108" i="27"/>
  <c r="D108" i="27"/>
  <c r="O104" i="27"/>
  <c r="R104" i="27" s="1"/>
  <c r="P99" i="27"/>
  <c r="P98" i="27"/>
  <c r="P97" i="27"/>
  <c r="P96" i="27"/>
  <c r="P95" i="27"/>
  <c r="O90" i="27"/>
  <c r="R90" i="27" s="1"/>
  <c r="O89" i="27"/>
  <c r="R89" i="27" s="1"/>
  <c r="O88" i="27"/>
  <c r="R88" i="27" s="1"/>
  <c r="O87" i="27"/>
  <c r="R87" i="27" s="1"/>
  <c r="O86" i="27"/>
  <c r="R86" i="27" s="1"/>
  <c r="O83" i="27"/>
  <c r="R83" i="27" s="1"/>
  <c r="O82" i="27"/>
  <c r="R82" i="27" s="1"/>
  <c r="O81" i="27"/>
  <c r="R81" i="27" s="1"/>
  <c r="O80" i="27"/>
  <c r="R80" i="27" s="1"/>
  <c r="O79" i="27"/>
  <c r="R79" i="27" s="1"/>
  <c r="O76" i="27"/>
  <c r="R76" i="27" s="1"/>
  <c r="O75" i="27"/>
  <c r="R75" i="27" s="1"/>
  <c r="O74" i="27"/>
  <c r="R74" i="27" s="1"/>
  <c r="O73" i="27"/>
  <c r="R73" i="27" s="1"/>
  <c r="O72" i="27"/>
  <c r="R72" i="27" s="1"/>
  <c r="S92" i="27"/>
  <c r="P68" i="27"/>
  <c r="P92" i="27" s="1"/>
  <c r="N68" i="27"/>
  <c r="L68" i="27"/>
  <c r="K68" i="27"/>
  <c r="J68" i="27"/>
  <c r="I68" i="27"/>
  <c r="H68" i="27"/>
  <c r="G68" i="27"/>
  <c r="E68" i="27"/>
  <c r="E100" i="27" s="1"/>
  <c r="D68" i="27"/>
  <c r="D100" i="27" s="1"/>
  <c r="C68" i="27"/>
  <c r="O66" i="27"/>
  <c r="R66" i="27" s="1"/>
  <c r="O65" i="27"/>
  <c r="R65" i="27" s="1"/>
  <c r="O62" i="27"/>
  <c r="R62" i="27" s="1"/>
  <c r="O59" i="27"/>
  <c r="R59" i="27" s="1"/>
  <c r="O58" i="27"/>
  <c r="R58" i="27" s="1"/>
  <c r="O57" i="27"/>
  <c r="R57" i="27" s="1"/>
  <c r="O56" i="27"/>
  <c r="R56" i="27" s="1"/>
  <c r="O55" i="27"/>
  <c r="R55" i="27" s="1"/>
  <c r="O54" i="27"/>
  <c r="R54" i="27" s="1"/>
  <c r="O53" i="27"/>
  <c r="R53" i="27" s="1"/>
  <c r="O52" i="27"/>
  <c r="R52" i="27" s="1"/>
  <c r="O51" i="27"/>
  <c r="R51" i="27" s="1"/>
  <c r="O50" i="27"/>
  <c r="R50" i="27" s="1"/>
  <c r="O46" i="27"/>
  <c r="R46" i="27" s="1"/>
  <c r="O42" i="27"/>
  <c r="R42" i="27" s="1"/>
  <c r="O41" i="27"/>
  <c r="R41" i="27" s="1"/>
  <c r="O38" i="27"/>
  <c r="R38" i="27" s="1"/>
  <c r="O37" i="27"/>
  <c r="R37" i="27" s="1"/>
  <c r="O34" i="27"/>
  <c r="R34" i="27" s="1"/>
  <c r="O33" i="27"/>
  <c r="R33" i="27" s="1"/>
  <c r="O30" i="27"/>
  <c r="R30" i="27" s="1"/>
  <c r="O27" i="27"/>
  <c r="R27" i="27" s="1"/>
  <c r="O26" i="27"/>
  <c r="R26" i="27" s="1"/>
  <c r="O25" i="27"/>
  <c r="R25" i="27" s="1"/>
  <c r="O24" i="27"/>
  <c r="R24" i="27" s="1"/>
  <c r="O23" i="27"/>
  <c r="R23" i="27" s="1"/>
  <c r="O20" i="27"/>
  <c r="R20" i="27" s="1"/>
  <c r="O19" i="27"/>
  <c r="R19" i="27" s="1"/>
  <c r="O18" i="27"/>
  <c r="R18" i="27" s="1"/>
  <c r="O17" i="27"/>
  <c r="R17" i="27" s="1"/>
  <c r="O16" i="27"/>
  <c r="R16" i="27" s="1"/>
  <c r="S9" i="27"/>
  <c r="P9" i="27"/>
  <c r="N9" i="27"/>
  <c r="M9" i="27"/>
  <c r="L9" i="27"/>
  <c r="K9" i="27"/>
  <c r="J9" i="27"/>
  <c r="I9" i="27"/>
  <c r="H9" i="27"/>
  <c r="G9" i="27"/>
  <c r="F9" i="27"/>
  <c r="E9" i="27"/>
  <c r="D9" i="27"/>
  <c r="C9" i="27"/>
  <c r="O8" i="27"/>
  <c r="R8" i="27" s="1"/>
  <c r="O7" i="27"/>
  <c r="I92" i="27" l="1"/>
  <c r="I100" i="27"/>
  <c r="M92" i="27"/>
  <c r="M101" i="27"/>
  <c r="G92" i="27"/>
  <c r="G100" i="27"/>
  <c r="G101" i="27" s="1"/>
  <c r="H92" i="27"/>
  <c r="H100" i="27"/>
  <c r="H101" i="27" s="1"/>
  <c r="L92" i="27"/>
  <c r="L101" i="27"/>
  <c r="K92" i="27"/>
  <c r="K101" i="27"/>
  <c r="C100" i="27"/>
  <c r="C101" i="27" s="1"/>
  <c r="C92" i="27"/>
  <c r="D92" i="27"/>
  <c r="D101" i="27"/>
  <c r="E92" i="27"/>
  <c r="E101" i="27"/>
  <c r="O96" i="27"/>
  <c r="R96" i="27" s="1"/>
  <c r="O108" i="27"/>
  <c r="R108" i="27" s="1"/>
  <c r="O97" i="27"/>
  <c r="R97" i="27" s="1"/>
  <c r="O95" i="27"/>
  <c r="R95" i="27" s="1"/>
  <c r="O98" i="27"/>
  <c r="R98" i="27" s="1"/>
  <c r="O99" i="27"/>
  <c r="R99" i="27" s="1"/>
  <c r="O68" i="27"/>
  <c r="S108" i="27"/>
  <c r="S101" i="27"/>
  <c r="F101" i="27"/>
  <c r="J101" i="27"/>
  <c r="N101" i="27"/>
  <c r="R7" i="27"/>
  <c r="J92" i="27"/>
  <c r="N92" i="27"/>
  <c r="P100" i="27"/>
  <c r="P101" i="27" s="1"/>
  <c r="I101" i="27"/>
  <c r="O9" i="27"/>
  <c r="O100" i="27" l="1"/>
  <c r="R100" i="27" s="1"/>
  <c r="R68" i="27"/>
  <c r="O92" i="27"/>
  <c r="R92" i="27" s="1"/>
  <c r="R9" i="27"/>
  <c r="O101" i="27" l="1"/>
  <c r="R101" i="27" s="1"/>
  <c r="N23" i="1" l="1"/>
  <c r="K23" i="1"/>
  <c r="E23" i="1"/>
  <c r="N22" i="1"/>
  <c r="K22" i="1"/>
  <c r="E22" i="1"/>
  <c r="N21"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R80" i="7" l="1"/>
  <c r="R75" i="7"/>
  <c r="R76" i="7"/>
  <c r="R70" i="7"/>
  <c r="R77" i="7"/>
  <c r="R71" i="7"/>
  <c r="R72" i="7"/>
  <c r="R74" i="7"/>
  <c r="R73" i="7"/>
  <c r="R66" i="7"/>
  <c r="R65" i="7"/>
  <c r="R62" i="7"/>
  <c r="R64" i="7"/>
  <c r="R63" i="7"/>
  <c r="R61" i="7"/>
  <c r="R60" i="7"/>
  <c r="R56" i="7"/>
  <c r="R55" i="7"/>
  <c r="R54" i="7"/>
  <c r="R50" i="7"/>
  <c r="R46" i="7"/>
  <c r="R42" i="7"/>
  <c r="R41" i="7"/>
  <c r="R40" i="7"/>
  <c r="R36" i="7"/>
  <c r="R35" i="7"/>
  <c r="R33" i="7"/>
  <c r="R32" i="7"/>
  <c r="R31" i="7"/>
  <c r="R27" i="7"/>
  <c r="R22" i="7"/>
  <c r="R21" i="7"/>
  <c r="R20" i="7"/>
  <c r="R23" i="7"/>
  <c r="R19" i="7"/>
  <c r="R13" i="7"/>
  <c r="R15" i="7"/>
  <c r="R14" i="7"/>
  <c r="R10" i="7"/>
  <c r="R12" i="7"/>
  <c r="Q80" i="7"/>
  <c r="Q75" i="7"/>
  <c r="Q76" i="7"/>
  <c r="Q70" i="7"/>
  <c r="Q77" i="7"/>
  <c r="Q71" i="7"/>
  <c r="Q72" i="7"/>
  <c r="Q74" i="7"/>
  <c r="Q73" i="7"/>
  <c r="Q66" i="7"/>
  <c r="Q62" i="7"/>
  <c r="Q63" i="7"/>
  <c r="Q61" i="7"/>
  <c r="Q60" i="7"/>
  <c r="Q55" i="7"/>
  <c r="Q54" i="7"/>
  <c r="Q50" i="7"/>
  <c r="Q46" i="7"/>
  <c r="Q42" i="7"/>
  <c r="Q41" i="7"/>
  <c r="Q32" i="7"/>
  <c r="Q31" i="7"/>
  <c r="Q27" i="7"/>
  <c r="Q22" i="7"/>
  <c r="Q21" i="7"/>
  <c r="Q20" i="7"/>
  <c r="Q23" i="7"/>
  <c r="Q19" i="7"/>
  <c r="C78" i="7"/>
  <c r="C67" i="7"/>
  <c r="C57" i="7"/>
  <c r="C51" i="7"/>
  <c r="C47" i="7"/>
  <c r="C43" i="7"/>
  <c r="C37" i="7"/>
  <c r="C28" i="7"/>
  <c r="C24" i="7"/>
  <c r="C16" i="7"/>
  <c r="Q43" i="7" l="1"/>
  <c r="Q37" i="7"/>
  <c r="Q67" i="7"/>
  <c r="C82" i="7"/>
  <c r="P71" i="5"/>
  <c r="O71" i="5"/>
  <c r="N71" i="5"/>
  <c r="M71" i="5"/>
  <c r="L71" i="5"/>
  <c r="K71" i="5"/>
  <c r="J71" i="5"/>
  <c r="I71" i="5"/>
  <c r="H71" i="5"/>
  <c r="G71" i="5"/>
  <c r="F71" i="5"/>
  <c r="E71" i="5"/>
  <c r="C71" i="5"/>
  <c r="Q64" i="5"/>
  <c r="U64" i="5"/>
  <c r="U69" i="5"/>
  <c r="S70" i="5"/>
  <c r="S65" i="5"/>
  <c r="S62" i="5"/>
  <c r="S56" i="5"/>
  <c r="S67" i="5"/>
  <c r="S60" i="5"/>
  <c r="S57" i="5"/>
  <c r="S59" i="5"/>
  <c r="S58" i="5"/>
  <c r="S66" i="5"/>
  <c r="S63" i="5"/>
  <c r="S71" i="5" l="1"/>
  <c r="U61" i="5"/>
  <c r="Q61" i="5"/>
  <c r="U68" i="5"/>
  <c r="S83" i="5" l="1"/>
  <c r="U78" i="5"/>
  <c r="U80" i="5"/>
  <c r="U79" i="5"/>
  <c r="U74" i="5"/>
  <c r="Q74" i="5"/>
  <c r="U65" i="5"/>
  <c r="Q65" i="5"/>
  <c r="Q62" i="5"/>
  <c r="U56" i="5"/>
  <c r="Q56" i="5"/>
  <c r="Q67" i="5"/>
  <c r="U60" i="5"/>
  <c r="Q60" i="5"/>
  <c r="Q57" i="5"/>
  <c r="U59" i="5"/>
  <c r="Q59" i="5"/>
  <c r="Q58" i="5"/>
  <c r="U66" i="5"/>
  <c r="Q66" i="5"/>
  <c r="U47" i="5"/>
  <c r="U46" i="5"/>
  <c r="U45" i="5"/>
  <c r="U48" i="5"/>
  <c r="U40" i="5"/>
  <c r="Q40" i="5"/>
  <c r="Q42" i="5" s="1"/>
  <c r="U41" i="5"/>
  <c r="U36" i="5"/>
  <c r="Q36" i="5"/>
  <c r="U35" i="5"/>
  <c r="Q35" i="5"/>
  <c r="U31" i="5"/>
  <c r="U30" i="5"/>
  <c r="U26" i="5"/>
  <c r="Q26" i="5"/>
  <c r="U22" i="5"/>
  <c r="U17" i="5"/>
  <c r="U18" i="5"/>
  <c r="U21" i="5"/>
  <c r="U20" i="5"/>
  <c r="U13" i="5"/>
  <c r="U11" i="5"/>
  <c r="U9" i="5"/>
  <c r="C81" i="5"/>
  <c r="C75" i="5"/>
  <c r="C53" i="5"/>
  <c r="C49" i="5"/>
  <c r="C42" i="5"/>
  <c r="C37" i="5"/>
  <c r="C32" i="5"/>
  <c r="C27" i="5"/>
  <c r="C19" i="5"/>
  <c r="C14" i="5"/>
  <c r="C23" i="5" l="1"/>
  <c r="R19" i="5"/>
  <c r="U19" i="5" s="1"/>
  <c r="Q71" i="5"/>
  <c r="U12" i="5"/>
  <c r="R71" i="5"/>
  <c r="U71" i="5" s="1"/>
  <c r="R14" i="5"/>
  <c r="U10" i="5"/>
  <c r="U57" i="5"/>
  <c r="U62" i="5"/>
  <c r="U58" i="5"/>
  <c r="U67" i="5"/>
  <c r="U70" i="5"/>
  <c r="C85" i="5"/>
  <c r="U63" i="5"/>
  <c r="I24" i="3" l="1"/>
  <c r="G24" i="3"/>
  <c r="G26" i="3" s="1"/>
  <c r="V10" i="3"/>
  <c r="V9" i="3"/>
  <c r="V8" i="3"/>
  <c r="V7" i="3"/>
  <c r="V6" i="3"/>
  <c r="V5" i="3"/>
  <c r="R10" i="3"/>
  <c r="R9" i="3"/>
  <c r="R8" i="3"/>
  <c r="R7" i="3"/>
  <c r="R6" i="3"/>
  <c r="R5" i="3"/>
  <c r="N10" i="3"/>
  <c r="N9" i="3"/>
  <c r="N8" i="3"/>
  <c r="N7" i="3"/>
  <c r="N6" i="3"/>
  <c r="N5" i="3"/>
  <c r="Q51" i="7" l="1"/>
  <c r="Q47" i="7"/>
  <c r="Q28" i="7"/>
  <c r="Q24" i="7"/>
  <c r="R47" i="7"/>
  <c r="R28" i="7"/>
  <c r="R51" i="7"/>
  <c r="R43" i="7" l="1"/>
  <c r="Q78" i="7"/>
  <c r="R57" i="7"/>
  <c r="R78" i="7"/>
  <c r="R67" i="7"/>
  <c r="Q57" i="7"/>
  <c r="R37" i="7"/>
  <c r="R24" i="7"/>
  <c r="R16" i="7"/>
  <c r="Q82" i="7" l="1"/>
  <c r="Q43" i="4"/>
  <c r="P43" i="4"/>
  <c r="Q36" i="4"/>
  <c r="Q46" i="4" s="1"/>
  <c r="P36" i="4"/>
  <c r="P46" i="4" l="1"/>
  <c r="H36" i="4"/>
  <c r="I36" i="4"/>
  <c r="G16" i="7" l="1"/>
  <c r="H16" i="7"/>
  <c r="I16" i="7"/>
  <c r="J16" i="7"/>
  <c r="K16" i="7"/>
  <c r="L16" i="7"/>
  <c r="M16" i="7"/>
  <c r="N16" i="7"/>
  <c r="O16" i="7"/>
  <c r="P16" i="7"/>
  <c r="G24" i="7"/>
  <c r="H24" i="7"/>
  <c r="I24" i="7"/>
  <c r="J24" i="7"/>
  <c r="K24" i="7"/>
  <c r="L24" i="7"/>
  <c r="M24" i="7"/>
  <c r="N24" i="7"/>
  <c r="O24" i="7"/>
  <c r="P24" i="7"/>
  <c r="G28" i="7"/>
  <c r="H28" i="7"/>
  <c r="I28" i="7"/>
  <c r="J28" i="7"/>
  <c r="K28" i="7"/>
  <c r="L28" i="7"/>
  <c r="M28" i="7"/>
  <c r="N28" i="7"/>
  <c r="O28" i="7"/>
  <c r="P28" i="7"/>
  <c r="G37" i="7"/>
  <c r="H37" i="7"/>
  <c r="I37" i="7"/>
  <c r="J37" i="7"/>
  <c r="K37" i="7"/>
  <c r="L37" i="7"/>
  <c r="M37" i="7"/>
  <c r="N37" i="7"/>
  <c r="O37" i="7"/>
  <c r="P37" i="7"/>
  <c r="G43" i="7"/>
  <c r="H43" i="7"/>
  <c r="I43" i="7"/>
  <c r="J43" i="7"/>
  <c r="K43" i="7"/>
  <c r="L43" i="7"/>
  <c r="M43" i="7"/>
  <c r="N43" i="7"/>
  <c r="O43" i="7"/>
  <c r="P43" i="7"/>
  <c r="G47" i="7"/>
  <c r="H47" i="7"/>
  <c r="I47" i="7"/>
  <c r="J47" i="7"/>
  <c r="K47" i="7"/>
  <c r="L47" i="7"/>
  <c r="M47" i="7"/>
  <c r="N47" i="7"/>
  <c r="O47" i="7"/>
  <c r="P47" i="7"/>
  <c r="G51" i="7"/>
  <c r="H51" i="7"/>
  <c r="I51" i="7"/>
  <c r="J51" i="7"/>
  <c r="K51" i="7"/>
  <c r="L51" i="7"/>
  <c r="M51" i="7"/>
  <c r="N51" i="7"/>
  <c r="O51" i="7"/>
  <c r="P51" i="7"/>
  <c r="G57" i="7"/>
  <c r="H57" i="7"/>
  <c r="I57" i="7"/>
  <c r="J57" i="7"/>
  <c r="K57" i="7"/>
  <c r="L57" i="7"/>
  <c r="M57" i="7"/>
  <c r="N57" i="7"/>
  <c r="O57" i="7"/>
  <c r="P57" i="7"/>
  <c r="G67" i="7"/>
  <c r="H67" i="7"/>
  <c r="I67" i="7"/>
  <c r="J67" i="7"/>
  <c r="K67" i="7"/>
  <c r="L67" i="7"/>
  <c r="M67" i="7"/>
  <c r="N67" i="7"/>
  <c r="O67" i="7"/>
  <c r="P67" i="7"/>
  <c r="G78" i="7"/>
  <c r="H78" i="7"/>
  <c r="I78" i="7"/>
  <c r="J78" i="7"/>
  <c r="K78" i="7"/>
  <c r="L78" i="7"/>
  <c r="M78" i="7"/>
  <c r="N78" i="7"/>
  <c r="O78" i="7"/>
  <c r="P78" i="7"/>
  <c r="F37" i="5"/>
  <c r="G37" i="5"/>
  <c r="H37" i="5"/>
  <c r="I37" i="5"/>
  <c r="J37" i="5"/>
  <c r="K37" i="5"/>
  <c r="L37" i="5"/>
  <c r="M37" i="5"/>
  <c r="N37" i="5"/>
  <c r="O37" i="5"/>
  <c r="P37" i="5"/>
  <c r="S37" i="5"/>
  <c r="E37" i="5"/>
  <c r="M81" i="5"/>
  <c r="N81" i="5"/>
  <c r="O81" i="5"/>
  <c r="P81" i="5"/>
  <c r="M75" i="5"/>
  <c r="N75" i="5"/>
  <c r="O75" i="5"/>
  <c r="P75" i="5"/>
  <c r="M53" i="5"/>
  <c r="N53" i="5"/>
  <c r="O53" i="5"/>
  <c r="P53" i="5"/>
  <c r="M49" i="5"/>
  <c r="O49" i="5"/>
  <c r="P49" i="5"/>
  <c r="M42" i="5"/>
  <c r="N42" i="5"/>
  <c r="O42" i="5"/>
  <c r="P42" i="5"/>
  <c r="M32" i="5"/>
  <c r="N32" i="5"/>
  <c r="O32" i="5"/>
  <c r="P32" i="5"/>
  <c r="M27" i="5"/>
  <c r="N27" i="5"/>
  <c r="O27" i="5"/>
  <c r="P27" i="5"/>
  <c r="M23" i="5"/>
  <c r="N23" i="5"/>
  <c r="O23" i="5"/>
  <c r="P23" i="5"/>
  <c r="M14" i="5"/>
  <c r="N14" i="5"/>
  <c r="O14" i="5"/>
  <c r="P14" i="5"/>
  <c r="P85" i="5" s="1"/>
  <c r="L82" i="7" l="1"/>
  <c r="H82" i="7"/>
  <c r="J82" i="7"/>
  <c r="P82" i="7"/>
  <c r="O85" i="5"/>
  <c r="M85" i="5"/>
  <c r="N82" i="7"/>
  <c r="M82" i="7"/>
  <c r="I82" i="7"/>
  <c r="O82" i="7"/>
  <c r="K82" i="7"/>
  <c r="G82" i="7"/>
  <c r="Y49" i="3" l="1"/>
  <c r="U49" i="3"/>
  <c r="Q49" i="3"/>
  <c r="M49" i="3"/>
  <c r="E49" i="3"/>
  <c r="R24" i="1" l="1"/>
  <c r="L23" i="5" l="1"/>
  <c r="H23" i="5"/>
  <c r="F23" i="5"/>
  <c r="E23" i="5"/>
  <c r="G23" i="5"/>
  <c r="K23"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S81" i="5" l="1"/>
  <c r="L81" i="5"/>
  <c r="K81" i="5"/>
  <c r="J81" i="5"/>
  <c r="I81" i="5"/>
  <c r="H81" i="5"/>
  <c r="G81" i="5"/>
  <c r="F81" i="5"/>
  <c r="E81" i="5"/>
  <c r="S75" i="5"/>
  <c r="L75" i="5"/>
  <c r="K75" i="5"/>
  <c r="J75" i="5"/>
  <c r="I75" i="5"/>
  <c r="H75" i="5"/>
  <c r="G75" i="5"/>
  <c r="F75" i="5"/>
  <c r="E75" i="5"/>
  <c r="S53" i="5"/>
  <c r="L53" i="5"/>
  <c r="K53" i="5"/>
  <c r="J53" i="5"/>
  <c r="I53" i="5"/>
  <c r="H53" i="5"/>
  <c r="G53" i="5"/>
  <c r="F53" i="5"/>
  <c r="E53" i="5"/>
  <c r="S49" i="5"/>
  <c r="L49" i="5"/>
  <c r="K49" i="5"/>
  <c r="J49" i="5"/>
  <c r="I49" i="5"/>
  <c r="H49" i="5"/>
  <c r="G49" i="5"/>
  <c r="F49" i="5"/>
  <c r="E49" i="5"/>
  <c r="S42" i="5"/>
  <c r="L42" i="5"/>
  <c r="K42" i="5"/>
  <c r="J42" i="5"/>
  <c r="S32" i="5"/>
  <c r="L32" i="5"/>
  <c r="K32" i="5"/>
  <c r="J32" i="5"/>
  <c r="I32" i="5"/>
  <c r="H32" i="5"/>
  <c r="G32" i="5"/>
  <c r="F32" i="5"/>
  <c r="E32" i="5"/>
  <c r="S27" i="5"/>
  <c r="L27" i="5"/>
  <c r="K27" i="5"/>
  <c r="J27" i="5"/>
  <c r="I27" i="5"/>
  <c r="H27" i="5"/>
  <c r="G27" i="5"/>
  <c r="F27" i="5"/>
  <c r="E27" i="5"/>
  <c r="S23" i="5"/>
  <c r="S14" i="5"/>
  <c r="L14" i="5"/>
  <c r="K14" i="5"/>
  <c r="J14" i="5"/>
  <c r="I14" i="5"/>
  <c r="H14" i="5"/>
  <c r="G14" i="5"/>
  <c r="F14" i="5"/>
  <c r="E14" i="5"/>
  <c r="F78" i="7"/>
  <c r="E78" i="7"/>
  <c r="F67" i="7"/>
  <c r="E67" i="7"/>
  <c r="F57" i="7"/>
  <c r="E57" i="7"/>
  <c r="F51" i="7"/>
  <c r="E51" i="7"/>
  <c r="F47" i="7"/>
  <c r="E47" i="7"/>
  <c r="F43" i="7"/>
  <c r="E43" i="7"/>
  <c r="F37" i="7"/>
  <c r="E37" i="7"/>
  <c r="F28" i="7"/>
  <c r="E28" i="7"/>
  <c r="F24" i="7"/>
  <c r="E24" i="7"/>
  <c r="F16" i="7"/>
  <c r="E16" i="7"/>
  <c r="S85" i="5" l="1"/>
  <c r="K85" i="5"/>
  <c r="L85" i="5"/>
  <c r="J85" i="5"/>
  <c r="E82" i="7"/>
  <c r="F82" i="7"/>
  <c r="I42" i="5"/>
  <c r="I85" i="5" s="1"/>
  <c r="H42" i="5"/>
  <c r="H85" i="5" s="1"/>
  <c r="G42" i="5"/>
  <c r="G85" i="5" s="1"/>
  <c r="F42" i="5"/>
  <c r="F85" i="5" s="1"/>
  <c r="E42" i="5"/>
  <c r="E85" i="5" s="1"/>
  <c r="R82" i="7" l="1"/>
  <c r="W49" i="3"/>
  <c r="W51" i="3" s="1"/>
  <c r="S49" i="3"/>
  <c r="S51" i="3" s="1"/>
  <c r="O49" i="3"/>
  <c r="O51" i="3" s="1"/>
  <c r="K49" i="3"/>
  <c r="K51" i="3" s="1"/>
  <c r="I49" i="3"/>
  <c r="G49" i="3"/>
  <c r="G51" i="3" s="1"/>
  <c r="C49" i="3"/>
  <c r="C51" i="3" s="1"/>
  <c r="Y43" i="3"/>
  <c r="X43" i="3"/>
  <c r="U43" i="3"/>
  <c r="T43" i="3"/>
  <c r="Q43" i="3"/>
  <c r="P43" i="3"/>
  <c r="M43" i="3"/>
  <c r="L43" i="3"/>
  <c r="E43" i="3"/>
  <c r="D43" i="3"/>
  <c r="Z42" i="3"/>
  <c r="V42" i="3"/>
  <c r="R42" i="3"/>
  <c r="N42" i="3"/>
  <c r="F42" i="3"/>
  <c r="Z41" i="3"/>
  <c r="V41" i="3"/>
  <c r="R41" i="3"/>
  <c r="N41" i="3"/>
  <c r="F41" i="3"/>
  <c r="Z40" i="3"/>
  <c r="V40" i="3"/>
  <c r="R40" i="3"/>
  <c r="N40" i="3"/>
  <c r="F40" i="3"/>
  <c r="Z39" i="3"/>
  <c r="V39" i="3"/>
  <c r="R39" i="3"/>
  <c r="N39" i="3"/>
  <c r="F39" i="3"/>
  <c r="Y36" i="3"/>
  <c r="Y46" i="3" s="1"/>
  <c r="X36" i="3"/>
  <c r="U36" i="3"/>
  <c r="T36" i="3"/>
  <c r="Q36" i="3"/>
  <c r="P36" i="3"/>
  <c r="M36" i="3"/>
  <c r="L36" i="3"/>
  <c r="I36" i="3"/>
  <c r="I46" i="3" s="1"/>
  <c r="H36" i="3"/>
  <c r="H46" i="3" s="1"/>
  <c r="E36" i="3"/>
  <c r="E46" i="3" s="1"/>
  <c r="D36" i="3"/>
  <c r="D46" i="3" s="1"/>
  <c r="Z35" i="3"/>
  <c r="V35" i="3"/>
  <c r="N35" i="3"/>
  <c r="J35" i="3"/>
  <c r="F35" i="3"/>
  <c r="Z34" i="3"/>
  <c r="V34" i="3"/>
  <c r="R34" i="3"/>
  <c r="N34" i="3"/>
  <c r="J34" i="3"/>
  <c r="F34" i="3"/>
  <c r="Z33" i="3"/>
  <c r="V33" i="3"/>
  <c r="R33" i="3"/>
  <c r="N33" i="3"/>
  <c r="J33" i="3"/>
  <c r="F33" i="3"/>
  <c r="Z32" i="3"/>
  <c r="V32" i="3"/>
  <c r="R32" i="3"/>
  <c r="N32" i="3"/>
  <c r="J32" i="3"/>
  <c r="F32" i="3"/>
  <c r="Z31" i="3"/>
  <c r="V31" i="3"/>
  <c r="R31" i="3"/>
  <c r="N31" i="3"/>
  <c r="J31" i="3"/>
  <c r="F31" i="3"/>
  <c r="Z30" i="3"/>
  <c r="V30" i="3"/>
  <c r="R30" i="3"/>
  <c r="N30" i="3"/>
  <c r="J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Q46" i="3" l="1"/>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R75" i="5"/>
  <c r="U75" i="5" s="1"/>
  <c r="R32" i="5"/>
  <c r="U32" i="5" s="1"/>
  <c r="N46" i="3"/>
  <c r="R46" i="3"/>
  <c r="Z46" i="3"/>
  <c r="Q37" i="5"/>
  <c r="F46" i="3"/>
  <c r="F21" i="3"/>
  <c r="Q27" i="5"/>
  <c r="R27" i="5"/>
  <c r="U27" i="5" s="1"/>
  <c r="R49" i="5"/>
  <c r="U49" i="5" s="1"/>
  <c r="R42" i="5"/>
  <c r="U81" i="5"/>
  <c r="Q75"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Q85" i="5" l="1"/>
  <c r="M46" i="4"/>
  <c r="U42" i="5"/>
  <c r="J11" i="4"/>
  <c r="J21" i="4" s="1"/>
  <c r="U21" i="4"/>
  <c r="E46" i="4"/>
  <c r="F11" i="4"/>
  <c r="V11" i="4"/>
  <c r="Y21" i="4"/>
  <c r="D46" i="4"/>
  <c r="R36" i="4"/>
  <c r="Z11" i="4"/>
  <c r="R53" i="5"/>
  <c r="U52" i="5"/>
  <c r="E12" i="1"/>
  <c r="E25" i="1" s="1"/>
  <c r="L46" i="4"/>
  <c r="F43" i="4"/>
  <c r="F36" i="4"/>
  <c r="R37" i="5"/>
  <c r="U37" i="5" s="1"/>
  <c r="G35" i="1"/>
  <c r="G48" i="1" s="1"/>
  <c r="N36" i="4"/>
  <c r="V43" i="4"/>
  <c r="V18" i="4"/>
  <c r="Z18" i="4"/>
  <c r="Z21" i="4" s="1"/>
  <c r="V36" i="4"/>
  <c r="N43" i="4"/>
  <c r="N11" i="4"/>
  <c r="N21" i="4" s="1"/>
  <c r="J36" i="4"/>
  <c r="J46" i="4" s="1"/>
  <c r="Z36" i="4"/>
  <c r="F18" i="4"/>
  <c r="R43" i="4"/>
  <c r="Z43" i="4"/>
  <c r="R11" i="4"/>
  <c r="R21" i="4" s="1"/>
  <c r="U14" i="5"/>
  <c r="R23" i="5"/>
  <c r="X21" i="4"/>
  <c r="T21" i="4"/>
  <c r="F21" i="4" l="1"/>
  <c r="R85" i="5"/>
  <c r="V21" i="4"/>
  <c r="U23" i="5"/>
  <c r="Z46" i="4"/>
  <c r="V46" i="4"/>
  <c r="R46" i="4"/>
  <c r="U53" i="5"/>
  <c r="F46" i="4"/>
  <c r="N46" i="4"/>
  <c r="D48" i="1"/>
  <c r="H35" i="1"/>
  <c r="H48" i="1" s="1"/>
  <c r="E48" i="1"/>
  <c r="U85" i="5" l="1"/>
  <c r="J24" i="1"/>
  <c r="J25" i="1" s="1"/>
  <c r="N49" i="5"/>
  <c r="N85" i="5"/>
</calcChain>
</file>

<file path=xl/sharedStrings.xml><?xml version="1.0" encoding="utf-8"?>
<sst xmlns="http://schemas.openxmlformats.org/spreadsheetml/2006/main" count="1577" uniqueCount="433">
  <si>
    <t>Southern California Edison</t>
  </si>
  <si>
    <t>Monthly Program Enrollment and Estimated Load Impacts</t>
  </si>
  <si>
    <t>January</t>
  </si>
  <si>
    <t>February</t>
  </si>
  <si>
    <t>March</t>
  </si>
  <si>
    <t>April</t>
  </si>
  <si>
    <t>May</t>
  </si>
  <si>
    <t>June</t>
  </si>
  <si>
    <t>Programs</t>
  </si>
  <si>
    <t>Service
Accounts</t>
  </si>
  <si>
    <t>Ex Ante Estimated MW</t>
  </si>
  <si>
    <t>Ex Post Estimated MW</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</si>
  <si>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</si>
  <si>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</si>
  <si>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</si>
  <si>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</si>
  <si>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</si>
  <si>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</si>
  <si>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</si>
  <si>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</si>
  <si>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</si>
  <si>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</si>
  <si>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</si>
  <si>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</si>
  <si>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</si>
  <si>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</si>
  <si>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</si>
  <si>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</si>
  <si>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</si>
  <si>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</si>
  <si>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</si>
  <si>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</si>
  <si>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</si>
  <si>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</si>
  <si>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</si>
  <si>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</si>
  <si>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</si>
  <si>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</si>
  <si>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</si>
  <si>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</si>
  <si>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</si>
  <si>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</si>
  <si>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</si>
  <si>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</si>
  <si>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</si>
  <si>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</si>
  <si>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</si>
  <si>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</si>
  <si>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</si>
  <si>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</si>
  <si>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</si>
  <si>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</si>
  <si>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</si>
  <si>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</si>
  <si>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</si>
  <si>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</si>
  <si>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</si>
  <si>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</si>
  <si>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</si>
  <si>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</si>
  <si>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</si>
  <si>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</si>
  <si>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</si>
  <si>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</si>
  <si>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</si>
  <si>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</si>
  <si>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</si>
  <si>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</si>
  <si>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</si>
  <si>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Program-to-Date Total Expenditures 2012-2014</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</si>
  <si>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</si>
  <si>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</si>
  <si>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</si>
  <si>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</si>
  <si>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</si>
  <si>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</si>
  <si>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</si>
  <si>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Ancillary Service Tariff (AS)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</si>
  <si>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</si>
  <si>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</si>
  <si>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</si>
  <si>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</si>
  <si>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</si>
  <si>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</si>
  <si>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</si>
  <si>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r>
      <t xml:space="preserve">Emerging Markets &amp; Technologies </t>
    </r>
    <r>
      <rPr>
        <vertAlign val="superscript"/>
        <sz val="10"/>
        <rFont val="Calibri"/>
        <family val="2"/>
        <scheme val="minor"/>
      </rPr>
      <t>(7)</t>
    </r>
  </si>
  <si>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</si>
  <si>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</si>
  <si>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</si>
  <si>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</si>
  <si>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</si>
  <si>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</si>
  <si>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</si>
  <si>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</si>
  <si>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</si>
  <si>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</si>
  <si>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</si>
  <si>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</si>
  <si>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</si>
  <si>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</si>
  <si>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</si>
  <si>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</si>
  <si>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</si>
  <si>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</si>
  <si>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</si>
  <si>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</si>
  <si>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</si>
  <si>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</si>
  <si>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</si>
  <si>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</si>
  <si>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</si>
  <si>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</si>
  <si>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</si>
  <si>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</si>
  <si>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</si>
  <si>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</si>
  <si>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</si>
  <si>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</si>
  <si>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</si>
  <si>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</si>
  <si>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</si>
  <si>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(4) See Table I-2A (Fund Shift Log) for explanations.</t>
  </si>
  <si>
    <t>The utilities shall document the amount of and reason for each shift in their monthly demand response reports.</t>
  </si>
  <si>
    <t>Program Category</t>
  </si>
  <si>
    <t>Fund Shift</t>
  </si>
  <si>
    <t>Programs Impacted</t>
  </si>
  <si>
    <t>Date</t>
  </si>
  <si>
    <t>Rationale for Fundshift</t>
  </si>
  <si>
    <t>Category 1:  Emergency Programs</t>
  </si>
  <si>
    <t>Optional Binding Mandatory Curtailment</t>
  </si>
  <si>
    <t xml:space="preserve"> Budget Category 1 Total</t>
  </si>
  <si>
    <t>Energy Options Program</t>
  </si>
  <si>
    <t xml:space="preserve"> Budget Category 2 Total</t>
  </si>
  <si>
    <t>Category 3:  DR Aggregator Managed Programs</t>
  </si>
  <si>
    <t xml:space="preserve"> Budget Category 3 Total</t>
  </si>
  <si>
    <t>Category 4:  DR Enabled Programs</t>
  </si>
  <si>
    <t>Auto DR</t>
  </si>
  <si>
    <t>Agriculture Pump Timer Program</t>
  </si>
  <si>
    <t>Emerging Markets &amp; Technologies</t>
  </si>
  <si>
    <t xml:space="preserve"> Budget Category 4 Total</t>
  </si>
  <si>
    <t>Category 5:  Pilots &amp; SmartConnect Enabled Programs</t>
  </si>
  <si>
    <t>Participating Load / Proxy Demand Resource Pilot</t>
  </si>
  <si>
    <t>SmartConnect Thermostats for CPP</t>
  </si>
  <si>
    <t>SmartConnect Customer Experience Pilot</t>
  </si>
  <si>
    <t xml:space="preserve"> Budget Category 5 Total</t>
  </si>
  <si>
    <t>Category 6:  Statewide Marketing Program</t>
  </si>
  <si>
    <t>Flex Alert</t>
  </si>
  <si>
    <t xml:space="preserve"> Budget Category 6 Total</t>
  </si>
  <si>
    <t xml:space="preserve">Category 7:  Measurement &amp; Evaluation </t>
  </si>
  <si>
    <t>Measurement &amp; Evaluation</t>
  </si>
  <si>
    <t xml:space="preserve"> Budget Category 7 Total</t>
  </si>
  <si>
    <t>Category 8:  System Support Activities</t>
  </si>
  <si>
    <t>DR Forecasting Tool</t>
  </si>
  <si>
    <t>DR Resource Portal</t>
  </si>
  <si>
    <t>DR System Infrastructure</t>
  </si>
  <si>
    <t xml:space="preserve"> Budget Category 8 Total</t>
  </si>
  <si>
    <t>Category 9:  Marketing Education &amp; Outreach</t>
  </si>
  <si>
    <t>Agriculture &amp; Water Outreach</t>
  </si>
  <si>
    <t xml:space="preserve">Circuit Savers </t>
  </si>
  <si>
    <t>Federal Power Reserves  Partnership</t>
  </si>
  <si>
    <t>Income Qualified Customer Outreach</t>
  </si>
  <si>
    <r>
      <t xml:space="preserve">DR Energy Leadership Partnership </t>
    </r>
    <r>
      <rPr>
        <sz val="8"/>
        <rFont val="Calibri"/>
        <family val="2"/>
        <scheme val="minor"/>
      </rPr>
      <t>(Community EE/DR Partnership)</t>
    </r>
  </si>
  <si>
    <t xml:space="preserve">PEAK </t>
  </si>
  <si>
    <t xml:space="preserve"> Budget Category 9 Total</t>
  </si>
  <si>
    <t>Category 10:  Integrated Programs</t>
  </si>
  <si>
    <t>Non-residential New Construction</t>
  </si>
  <si>
    <t>Residential New Construction</t>
  </si>
  <si>
    <t>Institutional &amp; Govt Partnership Program</t>
  </si>
  <si>
    <t>WE&amp;T Smart Students</t>
  </si>
  <si>
    <t>IDEAA Program</t>
  </si>
  <si>
    <t>TRIO Program</t>
  </si>
  <si>
    <t>Statewide IDSM Program</t>
  </si>
  <si>
    <t xml:space="preserve"> Budget Category 10 Total</t>
  </si>
  <si>
    <t>Programs Support costs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</si>
  <si>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</si>
  <si>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</si>
  <si>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</si>
  <si>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</si>
  <si>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</si>
  <si>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</si>
  <si>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</si>
  <si>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</si>
  <si>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</si>
  <si>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</si>
  <si>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</si>
  <si>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</si>
  <si>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</si>
  <si>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</si>
  <si>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</si>
  <si>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</si>
  <si>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Category 9</t>
  </si>
  <si>
    <t>From Federal Power Reserve Partnership (FedPower) to Statewide IDSM</t>
  </si>
  <si>
    <t>2009 - 2011</t>
  </si>
  <si>
    <t xml:space="preserve">Activity reflects projects initiated in 2009-2011.  </t>
  </si>
  <si>
    <t>Labor</t>
  </si>
  <si>
    <t>2012-2014 Total Expenditures</t>
  </si>
  <si>
    <t xml:space="preserve">I. STATEWIDE MARKETING </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</si>
  <si>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</si>
  <si>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</si>
  <si>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</si>
  <si>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</si>
  <si>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</si>
  <si>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</si>
  <si>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</si>
  <si>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</si>
  <si>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</si>
  <si>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</si>
  <si>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</si>
  <si>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</si>
  <si>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</si>
  <si>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</si>
  <si>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</si>
  <si>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</si>
  <si>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</si>
  <si>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Residential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</si>
  <si>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</si>
  <si>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</si>
  <si>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</si>
  <si>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r>
      <t>10:10 Summer Readiness</t>
    </r>
    <r>
      <rPr>
        <vertAlign val="superscript"/>
        <sz val="10"/>
        <rFont val="Calibri"/>
        <family val="2"/>
        <scheme val="minor"/>
      </rPr>
      <t xml:space="preserve"> (3)</t>
    </r>
  </si>
  <si>
    <t>Category 2</t>
  </si>
  <si>
    <t>From Summer Discount Plan Transition to 10:10 Summer Readiness</t>
  </si>
  <si>
    <t>Per Resolution E-4502, the Commission approved SCE's new Schedule 10/10 and associated program costs submitted in SCE Advice Letters 2721-E and 2721-E-A.  This fund shift is for the estimated implementation costs for the 10 For 10 Program.</t>
  </si>
  <si>
    <r>
      <t>(3) Per Advice Letter 2721-E-A, 10:10 Summer Readiness Program anticipates $3</t>
    </r>
    <r>
      <rPr>
        <b/>
        <sz val="10"/>
        <rFont val="Calibri"/>
        <family val="2"/>
        <scheme val="minor"/>
      </rPr>
      <t>.</t>
    </r>
    <r>
      <rPr>
        <sz val="10"/>
        <rFont val="Calibri"/>
        <family val="2"/>
        <scheme val="minor"/>
      </rPr>
      <t>3 million to be transferred from funds previously approved in D. 11-11-002 for SCE's Summer Discount Plan Transition.</t>
    </r>
  </si>
  <si>
    <t>10:10 Summer Readiness</t>
  </si>
  <si>
    <t>Auto DR / Technology Incentives (AutoDR-TI)</t>
  </si>
  <si>
    <t>SCE Demand Response Programs and Activities</t>
  </si>
  <si>
    <t>2012-2014 Customer Communication, Marketing and Outreach</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</si>
  <si>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</si>
  <si>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</si>
  <si>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</si>
  <si>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</si>
  <si>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</si>
  <si>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</si>
  <si>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</si>
  <si>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</si>
  <si>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</si>
  <si>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</si>
  <si>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r>
      <t xml:space="preserve">2012-2014 </t>
    </r>
    <r>
      <rPr>
        <b/>
        <vertAlign val="superscript"/>
        <sz val="8"/>
        <rFont val="Calibri"/>
        <family val="2"/>
        <scheme val="minor"/>
      </rPr>
      <t>(1)</t>
    </r>
  </si>
  <si>
    <r>
      <t>2012-2014</t>
    </r>
    <r>
      <rPr>
        <b/>
        <vertAlign val="superscript"/>
        <sz val="8"/>
        <rFont val="Calibri"/>
        <family val="2"/>
        <scheme val="minor"/>
      </rPr>
      <t xml:space="preserve"> (1)</t>
    </r>
  </si>
  <si>
    <t>Total from Program, Rates &amp; Activities that do not require itemized accounting</t>
  </si>
  <si>
    <r>
      <t xml:space="preserve">Peak Time Rebate / Save Power Day (PTR) </t>
    </r>
    <r>
      <rPr>
        <b/>
        <vertAlign val="superscript"/>
        <sz val="10"/>
        <rFont val="Calibri"/>
        <family val="2"/>
      </rPr>
      <t>(2)</t>
    </r>
  </si>
  <si>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</si>
  <si>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</si>
  <si>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</si>
  <si>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</si>
  <si>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</si>
  <si>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In D. 09-09-047 there were eight tasks defined for Statewide IDSM Pilot program. The total fund required for the eight tasks were $535,647 for 2012.  Due to minimal approval from D.12-04-045, the scope of work has been reduced to half with required fund of $126K in 2012. Fund shift is needed to be in compliance with D.09-09-047.</t>
  </si>
  <si>
    <t>Measurement and Evaluation</t>
  </si>
  <si>
    <t>DR Research Studies (CPUC)</t>
  </si>
  <si>
    <t>D. 12-04-045 limited the total budget for 2012 Commercial New Construction to $277,225 for Commercial New Construction Program. Stronger customers engagement and increased outreach activities to increase customer knowledge and participation in the programs has required aadditional funds to meet all commitments including those are carried over to 2013.</t>
  </si>
  <si>
    <t>D. 12-04-045 limited the total budget for 2012 WE&amp;T to $49,828. Higher than expected student engagement and increased curriculum development activities in order to meet IDSM strategic goals requires additional funds to meet all commitments including activities carried over to 2013.</t>
  </si>
  <si>
    <t>From DR Energy Leadership Partnership (ELP) to Statewide IDSM</t>
  </si>
  <si>
    <t>From DR Energy Leadership Partnership (ELP) to DR Institutional Partnership</t>
  </si>
  <si>
    <t>From Integrated DSM Marketing to Statewide IDSM</t>
  </si>
  <si>
    <t>From Integrated DSM Marketing to Commercial New Construction</t>
  </si>
  <si>
    <t>From Integrated DSM Marketing to Workforce Education &amp; Training Smart Students (SmartStudents)</t>
  </si>
  <si>
    <t>2012
Total
Expenditures</t>
  </si>
  <si>
    <t>2012-2014
Total
Expenditures</t>
  </si>
  <si>
    <t>D.12-04-045 limited the total budget for the 2012 DR Institutional Partnership to $109,001. Increased customer interest from this sector has resulted in additional integrated education, outreach, coordination, and identification of partnership opportunities. Increased costs resulted from enhanced engagement from county properties, campus facilities, rehabilitation centers, and federal and state agencies, ramping up in late 2012. Fund shift is needed to meet these additional customer commitments.</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</si>
  <si>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</si>
  <si>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</si>
  <si>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</si>
  <si>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</si>
  <si>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</si>
  <si>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</si>
  <si>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</si>
  <si>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r>
      <t>Save Power Day (SPD/PTR)</t>
    </r>
    <r>
      <rPr>
        <vertAlign val="superscript"/>
        <sz val="10"/>
        <rFont val="Calibri"/>
        <family val="2"/>
        <scheme val="minor"/>
      </rPr>
      <t xml:space="preserve"> (7)</t>
    </r>
  </si>
  <si>
    <t>Summer Advantage Incentive &gt;=200kW (SAI/CPP)</t>
  </si>
  <si>
    <t>Summer Advantage Incentive &lt;200kW (SAI/CPP)</t>
  </si>
  <si>
    <r>
      <t>(7) 2012 funding for Save Power Day (SPD/PTR) was approved in D. 08-09-039. 2012 PTR expenses record to the Edison SmartConnect</t>
    </r>
    <r>
      <rPr>
        <vertAlign val="superscript"/>
        <sz val="8"/>
        <rFont val="Calibri"/>
        <family val="2"/>
        <scheme val="minor"/>
      </rPr>
      <t>TM</t>
    </r>
    <r>
      <rPr>
        <sz val="10"/>
        <rFont val="Calibri"/>
        <family val="2"/>
        <scheme val="minor"/>
      </rPr>
      <t xml:space="preserve"> Balancing Account (ESCBA).</t>
    </r>
  </si>
  <si>
    <t>AC Cycling : Summer Discount Plan - Transition</t>
  </si>
  <si>
    <t>2012-2014 Funding Cycle Customer Communication, Marketing, and Outreach</t>
  </si>
  <si>
    <t>Third Party Programs</t>
  </si>
  <si>
    <t>IDSM Continuous Energy Improvement</t>
  </si>
  <si>
    <t>RCx Initiative</t>
  </si>
  <si>
    <t>Upstream Auto-DR w/HVAC</t>
  </si>
  <si>
    <t>Summer Discount Plan (SDP) - Residential</t>
  </si>
  <si>
    <t>Summer Discount Plan (SDP) - Residential O-Switch</t>
  </si>
  <si>
    <t>(6) Negative expenses in January are a result of reversed accrual entries.</t>
  </si>
  <si>
    <t>(1) Per A.12-04-001, carryover program costs reported here are recorded in SCE's Demand Response Program Balancing Account (DRPBA), unless otherwise noted.</t>
  </si>
  <si>
    <r>
      <t>Technical Assistance &amp; Technology Incentives - Admin</t>
    </r>
    <r>
      <rPr>
        <vertAlign val="superscript"/>
        <sz val="10"/>
        <rFont val="Calibri"/>
        <family val="2"/>
        <scheme val="minor"/>
      </rPr>
      <t xml:space="preserve"> (2)</t>
    </r>
  </si>
  <si>
    <r>
      <t>Technical Assistance &amp; Technology Incentives - Incentives</t>
    </r>
    <r>
      <rPr>
        <vertAlign val="superscript"/>
        <sz val="10"/>
        <rFont val="Calibri"/>
        <family val="2"/>
        <scheme val="minor"/>
      </rPr>
      <t xml:space="preserve"> (2)</t>
    </r>
  </si>
  <si>
    <t>(2) TA&amp;TI expenses include Auto DR incentives for 2009-2011 projects.</t>
  </si>
  <si>
    <t>(3) Negative expenses in January are a result of reversed accrual entries.</t>
  </si>
  <si>
    <r>
      <t>January</t>
    </r>
    <r>
      <rPr>
        <b/>
        <vertAlign val="superscript"/>
        <sz val="10"/>
        <rFont val="Calibri"/>
        <family val="2"/>
        <scheme val="minor"/>
      </rPr>
      <t>(3)</t>
    </r>
  </si>
  <si>
    <t>AC Cycling : Summer Discount Plan (SDP) Transition</t>
  </si>
  <si>
    <r>
      <t>January</t>
    </r>
    <r>
      <rPr>
        <b/>
        <vertAlign val="superscript"/>
        <sz val="10"/>
        <rFont val="Calibri"/>
        <family val="2"/>
        <scheme val="minor"/>
      </rPr>
      <t>(6)</t>
    </r>
  </si>
  <si>
    <r>
      <t xml:space="preserve">Auto DR / Technology Incentives (AutoDR-TI) </t>
    </r>
    <r>
      <rPr>
        <vertAlign val="superscript"/>
        <sz val="10"/>
        <rFont val="Calibri"/>
        <family val="2"/>
        <scheme val="minor"/>
      </rPr>
      <t>(3)</t>
    </r>
  </si>
  <si>
    <r>
      <t xml:space="preserve">II. UTILITY MARKETING BY ACTIVITY </t>
    </r>
    <r>
      <rPr>
        <b/>
        <vertAlign val="superscript"/>
        <sz val="12"/>
        <rFont val="Calibri"/>
        <family val="2"/>
      </rPr>
      <t>(1)</t>
    </r>
  </si>
  <si>
    <t xml:space="preserve">(1) 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</si>
  <si>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</si>
  <si>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</si>
  <si>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</si>
  <si>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</si>
  <si>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</si>
  <si>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</si>
  <si>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2.  PTR Service Accounts reflects the total number of customers eligible for PTR notifications as of Jan 1, 2013.</t>
  </si>
  <si>
    <t>Estimated Average Ex Post Load Impact kW / Customer = Average kW / Customer service account over actual event hours during the 1 - 6 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June and September as the load impacts for these months are negative.</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</si>
  <si>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</si>
  <si>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</si>
  <si>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3.  Effective April 1, 2013, DBP is available to all non-residential customers.</t>
  </si>
  <si>
    <r>
      <t>3-Year Funding
2012-2014
(D.12-04-045)</t>
    </r>
    <r>
      <rPr>
        <b/>
        <vertAlign val="superscript"/>
        <sz val="10"/>
        <rFont val="Calibri"/>
        <family val="2"/>
        <scheme val="minor"/>
      </rPr>
      <t>(5)(8)</t>
    </r>
  </si>
  <si>
    <t>From SDP Residential Transition to SDP Commercial Transition</t>
  </si>
  <si>
    <t>D. 13-04-017 Allows a one-time fundshift from Summer Discount Plan (SDP) Residential Transition to Summer Discount Plan (SDP) Commercial Transition</t>
  </si>
  <si>
    <t>Category 2 to
Category 4</t>
  </si>
  <si>
    <t>From SDP Residential Transition to Auto-DR</t>
  </si>
  <si>
    <t>D. 13-04-017 Allows a one-time fundshift from Summer Discount Plan (SDP) Residential Transition to Auto-DR</t>
  </si>
  <si>
    <t>From SDP Residential Transition to Emerging Markets &amp; Technologies</t>
  </si>
  <si>
    <t>D. 13-04-017 Allows a one-time fundshift from Summer Discount Plan (SDP) Residential Transition to Emerging Markets &amp; Technologies</t>
  </si>
  <si>
    <t>Category 2 to
Category 7</t>
  </si>
  <si>
    <t>From SDP Residential Transition to Marketing, Education and Outreach - Statewide Emergency Alert Marketing</t>
  </si>
  <si>
    <t>D. 13-04-017 Allows a one-time fundshift from Summer Discount Plan (SDP) Residential Transition to Marketing Education and Outreach - Statewide Emergency Alert Marketing</t>
  </si>
  <si>
    <t>From SDP Residential Transition to Marketing, Education and Outreach - Other Local Marketing: Summer Discount Plan (SDP) Residential</t>
  </si>
  <si>
    <t>D. 13-04-017 Allows a one-time fundshift from Summer Discount Plan (SDP) Residential Transition to Marketing, Education and Outreach - Other Local Marketing: Summer Discount Plan (SDP) Residential</t>
  </si>
  <si>
    <t>From SDP Residential Transition to Marketing, Education and Outreach - Other Local Marketing: Summer Discount Plan (SDP) Commercial</t>
  </si>
  <si>
    <t>D. 13-04-017 Allows a one-time fundshift from Summer Discount Plan (SDP) Residential Transition to Marketing, Education and Outreach - Other Local Marketing: Summer Discount Plan (SDP) Commercial</t>
  </si>
  <si>
    <t>AC Cycling : Summer Discount Plan (SDP) - Residential Transition</t>
  </si>
  <si>
    <t>2012-2014
Authorized Budget (if Applicable)</t>
  </si>
  <si>
    <t>(9) Amounts for fundshifting activities authorized in D.13-04-017 are reflected and also shown on the Fundshift log.</t>
  </si>
  <si>
    <r>
      <t>Fundshift Adjustments</t>
    </r>
    <r>
      <rPr>
        <b/>
        <vertAlign val="superscript"/>
        <sz val="10"/>
        <rFont val="Calibri"/>
        <family val="2"/>
        <scheme val="minor"/>
      </rPr>
      <t xml:space="preserve"> (4)(9)</t>
    </r>
  </si>
  <si>
    <t xml:space="preserve">(2) Except for AMP Contacts/DR Contracts, Incentive data is preliminary and subject to change based on billing records.  </t>
  </si>
  <si>
    <t>Area Called</t>
  </si>
  <si>
    <t>(8) 3-Year Funding 2012-2014 for Flex Alert includes $12,000,000 approved in D.13-04-021 and recorded to SCE's Statewide Marketing, Education &amp; Outreach Balancing Account (SME&amp;OBA).</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</si>
  <si>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</si>
  <si>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</si>
  <si>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</si>
  <si>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</si>
  <si>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</si>
  <si>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</si>
  <si>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(2) 3-Year Funding 2012-2014 for Flex Alert includes $12,000,000 approved in D.13-04-021 and recorded to SCE's Statewide Marketing, Education &amp; Outreach Balancing Account (SME&amp;OBA).</t>
  </si>
  <si>
    <t>IDSM Food Processing Pilot</t>
  </si>
  <si>
    <t>Programs Support Costs</t>
  </si>
  <si>
    <r>
      <t>Estimated Eligible Accounts
as of
Jan 1, 2014</t>
    </r>
    <r>
      <rPr>
        <b/>
        <vertAlign val="superscript"/>
        <sz val="10"/>
        <rFont val="Calibri"/>
        <family val="2"/>
        <scheme val="minor"/>
      </rPr>
      <t xml:space="preserve"> (1)(2)(3)</t>
    </r>
  </si>
  <si>
    <t>2013
Total
Expenditures</t>
  </si>
  <si>
    <t>Year-to Date 2014 Expenditures</t>
  </si>
  <si>
    <t>Carry-Over Expenditures and Funding</t>
  </si>
  <si>
    <t>2014 Event Summary</t>
  </si>
  <si>
    <t>Table I-2b</t>
  </si>
  <si>
    <t>5.  PTR Service Accounts reflects the total number of customers eligible for PTR notifications as of Jan 1, 2014.</t>
  </si>
  <si>
    <r>
      <t>Eligible Accounts
as of
Jan 1, 2014</t>
    </r>
    <r>
      <rPr>
        <b/>
        <vertAlign val="superscript"/>
        <sz val="10"/>
        <rFont val="Calibri"/>
        <family val="2"/>
        <scheme val="minor"/>
      </rPr>
      <t xml:space="preserve"> (5)</t>
    </r>
  </si>
  <si>
    <t>(5) SDP Transition Program-to-Date Total Expenditures and 3-Year Funding includes 2011 &amp; 2012 funding authorized in D.11-11-002. Category 9 Program-to-Date Total Expenditures and 3-Year Funding includes 2012 funding authorized in D.12-04-045, 2013-2014 funding authorized in D.12-11-015 and Category 7 Program-to-Date Total Expenditures and 3-Year Funding includes 2014 funding authorized in D.13-12-038. DR Contracts 3-Year funding included 2013-2014 funding authorized in D.13-01-024.</t>
  </si>
  <si>
    <r>
      <t xml:space="preserve">2014 Expenditures </t>
    </r>
    <r>
      <rPr>
        <b/>
        <vertAlign val="superscript"/>
        <sz val="12"/>
        <rFont val="Calibri"/>
        <family val="2"/>
        <scheme val="minor"/>
      </rPr>
      <t>(1) (6)</t>
    </r>
  </si>
  <si>
    <r>
      <t xml:space="preserve">2014 Expenditures of Carry-over Funds </t>
    </r>
    <r>
      <rPr>
        <b/>
        <vertAlign val="superscript"/>
        <sz val="12"/>
        <rFont val="Calibri"/>
        <family val="2"/>
        <scheme val="minor"/>
      </rPr>
      <t>(1)</t>
    </r>
  </si>
  <si>
    <t>All bundled service customers</t>
  </si>
  <si>
    <t>All commercial customers with central air conditioning</t>
  </si>
  <si>
    <t>All residential customers with central air conditioning</t>
  </si>
  <si>
    <t>API - Agriculture Pumping Interruptible</t>
  </si>
  <si>
    <t>CAISO Imminent Stage 1</t>
  </si>
  <si>
    <t>System Territory</t>
  </si>
  <si>
    <t>BIP - Base Interruptible Program</t>
  </si>
  <si>
    <t>SDP-C - Summer Discount Plan Commercial</t>
  </si>
  <si>
    <t>SDP-R - Summer Discount Plan Residential</t>
  </si>
  <si>
    <t>CBP - Capacity Bidding Program - Day Ahead (1-4)</t>
  </si>
  <si>
    <t>Heat Rate</t>
  </si>
  <si>
    <t>CBP - Capacity Bidding Program - Day Of (1-4)</t>
  </si>
  <si>
    <t>CBP - Capacity Bidding Program - Day Of (2-6)</t>
  </si>
  <si>
    <t>AMP - Aggregator Managed Portfolio</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</si>
  <si>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</si>
  <si>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</si>
  <si>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</si>
  <si>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</si>
  <si>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</si>
  <si>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</si>
  <si>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Average Ex Ante Load Impact kW/Customer = Average kW / Customer, under 1-in-2 weather conditions, of an event that would occur from 1 - 6 pm on the system peak day of the month, as reported in the load impact reports filed April 1, 2014.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t>
  </si>
  <si>
    <t>Program Eligibility and Average Load Impacts based on April 1, 2014 compliance filing</t>
  </si>
  <si>
    <t>All non-res. bundled service customers</t>
  </si>
  <si>
    <t>Event Trigger (1)</t>
  </si>
  <si>
    <t>Load Reduction MW (2) (3)</t>
  </si>
  <si>
    <t>Event Beginning - End (5)</t>
  </si>
  <si>
    <t>Program Tolled Hours (Annual) (4)</t>
  </si>
  <si>
    <t>CAISO Warning</t>
  </si>
  <si>
    <t>Category 3:  DR Provider/Aggregated Managed Programs (6)</t>
  </si>
  <si>
    <t>Energy Prices</t>
  </si>
  <si>
    <t xml:space="preserve">          Aggregator Managed Portfolio:  Based on event reduction results using baseline established for each contract.</t>
  </si>
  <si>
    <t>(6) AMP events are listed individually to be consistent with CAISO event reporting.</t>
  </si>
  <si>
    <t>1.  Ex Ante Estimated MW = The monthly ex ante average load impact per customer reported in the annual April 1, 2014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these months in previous years no ex ante data is available.</t>
  </si>
  <si>
    <t>2.  Ex Post Estimated MW = The annual ex post average load impact per customer reported in the annual April 1, 2014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preceding year when or if events occurred. New programs report "n/a", as there were no prior events.  Ex Post OBMC Load Impacts are based on program year 2008.</t>
  </si>
  <si>
    <t>Category 11: Dynamic Pricing</t>
  </si>
  <si>
    <t>SAI - Summer Advantage Incentive</t>
  </si>
  <si>
    <t>CAISO System Peak</t>
  </si>
  <si>
    <t xml:space="preserve">2:00 PM - 3:00 PM </t>
  </si>
  <si>
    <t>1:00 PM - 3:00 PM</t>
  </si>
  <si>
    <t>2:00 PM - 4:00 PM</t>
  </si>
  <si>
    <t>1:00 PM - 5:00 PM</t>
  </si>
  <si>
    <t>3:00 PM - 6:00 PM</t>
  </si>
  <si>
    <t>5:00 PM - 6:00 PM</t>
  </si>
  <si>
    <t>6:00 PM - 7:00 PM</t>
  </si>
  <si>
    <t>3:00 PM - 7:00 PM</t>
  </si>
  <si>
    <t>5:00 PM - 7:00 PM</t>
  </si>
  <si>
    <t>3:00 PM - 5:00 PM</t>
  </si>
  <si>
    <t>3:00 PM - 4:00 PM</t>
  </si>
  <si>
    <t>2:15 PM - 7:39 PM</t>
  </si>
  <si>
    <t>2:15 PM - 7:14 PM</t>
  </si>
  <si>
    <t>11:00 AM - 5:00 PM</t>
  </si>
  <si>
    <t>5:00 PM - 9:00 PM</t>
  </si>
  <si>
    <t>2:00 PM - 6:00 PM</t>
  </si>
  <si>
    <t>DBP - Demand Bidding Program</t>
  </si>
  <si>
    <t>12:00 PM - 8:00 PM</t>
  </si>
  <si>
    <t>SPD - Save Power Day</t>
  </si>
  <si>
    <t>4:00 PM - 6:00 PM</t>
  </si>
  <si>
    <t>2:00 PM - 7:00 PM</t>
  </si>
  <si>
    <t>From Third Party Programs to Statewide IDSM</t>
  </si>
  <si>
    <r>
      <t>July</t>
    </r>
    <r>
      <rPr>
        <sz val="10"/>
        <rFont val="Calibri"/>
        <family val="2"/>
        <scheme val="minor"/>
      </rPr>
      <t/>
    </r>
  </si>
  <si>
    <r>
      <t xml:space="preserve">Average Ex Post Load Impact kW / Customer </t>
    </r>
    <r>
      <rPr>
        <b/>
        <vertAlign val="superscript"/>
        <sz val="10"/>
        <rFont val="Calibri"/>
        <family val="2"/>
        <scheme val="minor"/>
      </rPr>
      <t>(4)</t>
    </r>
  </si>
  <si>
    <t xml:space="preserve">In D.09-09-047, there were eight tasked defined for the Statewide IDSM Pilot Program.  To complete the eight identified tasks by the end of 2014, an additional fund shift of $350,000 is needed to be in compliance with D.09-09-047. </t>
  </si>
  <si>
    <r>
      <t xml:space="preserve">Average Ex Ante Load Impact kW / Customer </t>
    </r>
    <r>
      <rPr>
        <b/>
        <vertAlign val="superscript"/>
        <sz val="10"/>
        <rFont val="Calibri"/>
        <family val="2"/>
        <scheme val="minor"/>
      </rPr>
      <t>(5)</t>
    </r>
  </si>
  <si>
    <t>4. For July-December, Ex Post load impacts for SDP - Commercial were updated using the latest load impact report filed July 2, 2014</t>
  </si>
  <si>
    <t>5. For July-December, Ex Ante load impacts for SDP - Commercial and Residential were updated using the latest load impact report filed July 2, 2014</t>
  </si>
  <si>
    <t>Pending</t>
  </si>
  <si>
    <t>4:00 PM - 7:00 PM</t>
  </si>
  <si>
    <r>
      <t xml:space="preserve">Statewide Marketing - Flex Alert </t>
    </r>
    <r>
      <rPr>
        <vertAlign val="superscript"/>
        <sz val="10"/>
        <rFont val="Calibri"/>
        <family val="2"/>
        <scheme val="minor"/>
      </rPr>
      <t>(10)</t>
    </r>
  </si>
  <si>
    <t xml:space="preserve">(10) Currently showing higher than authorized funding.  Adjustment will be made.  </t>
  </si>
  <si>
    <t>5:00 PM - 8:00 PM</t>
  </si>
  <si>
    <t>4:00 PM - 4:45 PM</t>
  </si>
  <si>
    <t>7:00 PM - 8:00 PM</t>
  </si>
  <si>
    <t>4:00 PM - 8:00 PM</t>
  </si>
  <si>
    <t>3:00 PM - 4:45 PM</t>
  </si>
  <si>
    <t>CBP - Capacity Bidding Program - Day Ahead (2-6)</t>
  </si>
  <si>
    <t>(4) Updated Demand Bidding Program due to incorrect reported value in the previous month.</t>
  </si>
  <si>
    <r>
      <t xml:space="preserve">August </t>
    </r>
    <r>
      <rPr>
        <b/>
        <vertAlign val="superscript"/>
        <sz val="10"/>
        <rFont val="Calibri"/>
        <family val="2"/>
        <scheme val="minor"/>
      </rPr>
      <t>(4)</t>
    </r>
  </si>
  <si>
    <t>12:00 PM - 6:00 PM</t>
  </si>
  <si>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</si>
  <si>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</si>
  <si>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</si>
  <si>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</si>
  <si>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</si>
  <si>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</si>
  <si>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</si>
  <si>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</si>
  <si>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</si>
  <si>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</si>
  <si>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Technical Assistance &amp; Technology Incentives (TA&amp;TI) commitments outstanding as of 12/31/2014</t>
  </si>
  <si>
    <t>Permanent Load Shift (PLS) Commitments outstanding as of 12/31/2014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</si>
</sst>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0.0\ &quot;MW&quot;"/>
    <numFmt numFmtId="179" formatCode="_-* #,##0.00\ &quot;DM&quot;_-;\-* #,##0.00\ &quot;DM&quot;_-;_-* &quot;-&quot;??\ &quot;DM&quot;_-;_-@_-"/>
    <numFmt numFmtId="180" formatCode="yymmmmdd"/>
    <numFmt numFmtId="181" formatCode="#,##0.00&quot; $&quot;;\-#,##0.00&quot; $&quot;"/>
    <numFmt numFmtId="182" formatCode=";;;"/>
    <numFmt numFmtId="183" formatCode="dd/mm/yy"/>
    <numFmt numFmtId="184" formatCode="[$-409]mmmm\ d\,\ yyyy;@"/>
    <numFmt numFmtId="185" formatCode="[$-10409]#,##0;\(#,##0\)"/>
    <numFmt numFmtId="186" formatCode="[$-F400]h:mm:ss\ AM/PM"/>
  </numFmts>
  <fonts count="138"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sz val="8"/>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theme="0" tint="-0.499984740745262"/>
      <name val="Calibri"/>
      <family val="2"/>
      <scheme val="minor"/>
    </font>
    <font>
      <sz val="10"/>
      <color rgb="FFFF0000"/>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b/>
      <vertAlign val="superscript"/>
      <sz val="8"/>
      <name val="Calibri"/>
      <family val="2"/>
      <scheme val="minor"/>
    </font>
    <font>
      <sz val="10"/>
      <color theme="0"/>
      <name val="Calibri"/>
      <family val="2"/>
    </font>
    <font>
      <b/>
      <vertAlign val="superscript"/>
      <sz val="10"/>
      <name val="Calibri"/>
      <family val="2"/>
    </font>
    <font>
      <sz val="10"/>
      <name val="Arial"/>
      <family val="2"/>
    </font>
    <font>
      <b/>
      <sz val="10"/>
      <color theme="1"/>
      <name val="Calibri"/>
      <family val="2"/>
    </font>
    <font>
      <sz val="10"/>
      <color theme="1"/>
      <name val="Calibri"/>
      <family val="2"/>
      <scheme val="minor"/>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s>
  <cellStyleXfs count="563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9" fillId="0" borderId="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40" fillId="39" borderId="0" applyNumberFormat="0" applyBorder="0" applyAlignment="0" applyProtection="0"/>
    <xf numFmtId="0" fontId="40" fillId="32" borderId="0" applyNumberFormat="0" applyBorder="0" applyAlignment="0" applyProtection="0"/>
    <xf numFmtId="0" fontId="40" fillId="3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 fillId="0" borderId="0"/>
    <xf numFmtId="0" fontId="31" fillId="0" borderId="0"/>
    <xf numFmtId="0" fontId="31" fillId="0" borderId="0"/>
    <xf numFmtId="0" fontId="41" fillId="0" borderId="0"/>
    <xf numFmtId="0" fontId="31" fillId="0" borderId="0"/>
    <xf numFmtId="0" fontId="31"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13" borderId="48" applyNumberFormat="0" applyProtection="0">
      <alignment horizontal="right" vertical="center"/>
    </xf>
    <xf numFmtId="4" fontId="19" fillId="9"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7" fillId="14" borderId="50" applyBorder="0"/>
    <xf numFmtId="4" fontId="19" fillId="10" borderId="48" applyNumberFormat="0" applyProtection="0">
      <alignment vertical="center"/>
    </xf>
    <xf numFmtId="4" fontId="19" fillId="10" borderId="48" applyNumberFormat="0" applyProtection="0">
      <alignment vertical="center"/>
    </xf>
    <xf numFmtId="4" fontId="48" fillId="10" borderId="48" applyNumberFormat="0" applyProtection="0">
      <alignment vertical="center"/>
    </xf>
    <xf numFmtId="4" fontId="19" fillId="10" borderId="48" applyNumberFormat="0" applyProtection="0">
      <alignment horizontal="left" vertical="center" indent="1"/>
    </xf>
    <xf numFmtId="4" fontId="19" fillId="10" borderId="48" applyNumberFormat="0" applyProtection="0">
      <alignment horizontal="left" vertical="center" indent="1"/>
    </xf>
    <xf numFmtId="0" fontId="19" fillId="10" borderId="48" applyNumberFormat="0" applyProtection="0">
      <alignment horizontal="left" vertical="top" indent="1"/>
    </xf>
    <xf numFmtId="0" fontId="19" fillId="10" borderId="48" applyNumberFormat="0" applyProtection="0">
      <alignment horizontal="left" vertical="top" indent="1"/>
    </xf>
    <xf numFmtId="4" fontId="19" fillId="47" borderId="48" applyNumberFormat="0" applyProtection="0">
      <alignment horizontal="right" vertical="center"/>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19" fillId="8" borderId="48" applyNumberFormat="0" applyProtection="0">
      <alignment horizontal="left" vertical="center" indent="1"/>
    </xf>
    <xf numFmtId="0" fontId="19" fillId="8" borderId="48" applyNumberFormat="0" applyProtection="0">
      <alignment horizontal="left" vertical="top" indent="1"/>
    </xf>
    <xf numFmtId="0"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0" fontId="50" fillId="49" borderId="28"/>
    <xf numFmtId="4" fontId="51" fillId="47" borderId="48" applyNumberFormat="0" applyProtection="0">
      <alignment horizontal="righ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54" fillId="0" borderId="0"/>
    <xf numFmtId="0" fontId="4" fillId="0" borderId="0"/>
    <xf numFmtId="0" fontId="55" fillId="0" borderId="0"/>
    <xf numFmtId="44" fontId="61" fillId="0" borderId="0" applyFont="0" applyFill="0" applyBorder="0" applyAlignment="0" applyProtection="0"/>
    <xf numFmtId="0" fontId="62" fillId="0" borderId="0" applyNumberFormat="0" applyFill="0" applyBorder="0" applyAlignment="0" applyProtection="0"/>
    <xf numFmtId="0" fontId="3" fillId="0" borderId="0"/>
    <xf numFmtId="0" fontId="50" fillId="81" borderId="0"/>
    <xf numFmtId="0" fontId="25" fillId="82" borderId="0" applyNumberFormat="0" applyBorder="0" applyAlignment="0" applyProtection="0"/>
    <xf numFmtId="0" fontId="25" fillId="28" borderId="0" applyNumberFormat="0" applyBorder="0" applyAlignment="0" applyProtection="0"/>
    <xf numFmtId="0" fontId="26" fillId="83" borderId="0" applyNumberFormat="0" applyBorder="0" applyAlignment="0" applyProtection="0"/>
    <xf numFmtId="0" fontId="25" fillId="84" borderId="0" applyNumberFormat="0" applyBorder="0" applyAlignment="0" applyProtection="0"/>
    <xf numFmtId="0" fontId="25" fillId="27" borderId="0" applyNumberFormat="0" applyBorder="0" applyAlignment="0" applyProtection="0"/>
    <xf numFmtId="0" fontId="26" fillId="23" borderId="0" applyNumberFormat="0" applyBorder="0" applyAlignment="0" applyProtection="0"/>
    <xf numFmtId="0" fontId="26" fillId="85" borderId="0" applyNumberFormat="0" applyBorder="0" applyAlignment="0" applyProtection="0"/>
    <xf numFmtId="0" fontId="25" fillId="86" borderId="0" applyNumberFormat="0" applyBorder="0" applyAlignment="0" applyProtection="0"/>
    <xf numFmtId="0" fontId="25" fillId="87" borderId="0" applyNumberFormat="0" applyBorder="0" applyAlignment="0" applyProtection="0"/>
    <xf numFmtId="0" fontId="26" fillId="88" borderId="0" applyNumberFormat="0" applyBorder="0" applyAlignment="0" applyProtection="0"/>
    <xf numFmtId="0" fontId="26" fillId="89" borderId="0" applyNumberFormat="0" applyBorder="0" applyAlignment="0" applyProtection="0"/>
    <xf numFmtId="0" fontId="25" fillId="84" borderId="0" applyNumberFormat="0" applyBorder="0" applyAlignment="0" applyProtection="0"/>
    <xf numFmtId="0" fontId="25" fillId="24" borderId="0" applyNumberFormat="0" applyBorder="0" applyAlignment="0" applyProtection="0"/>
    <xf numFmtId="0" fontId="26" fillId="27" borderId="0" applyNumberFormat="0" applyBorder="0" applyAlignment="0" applyProtection="0"/>
    <xf numFmtId="0" fontId="26" fillId="83" borderId="0" applyNumberFormat="0" applyBorder="0" applyAlignment="0" applyProtection="0"/>
    <xf numFmtId="0" fontId="25" fillId="26"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5" fillId="32" borderId="0" applyNumberFormat="0" applyBorder="0" applyAlignment="0" applyProtection="0"/>
    <xf numFmtId="0" fontId="26" fillId="91" borderId="0" applyNumberFormat="0" applyBorder="0" applyAlignment="0" applyProtection="0"/>
    <xf numFmtId="0" fontId="82" fillId="31" borderId="0" applyNumberFormat="0" applyBorder="0" applyAlignment="0" applyProtection="0"/>
    <xf numFmtId="0" fontId="83" fillId="92" borderId="60" applyNumberFormat="0" applyAlignment="0" applyProtection="0"/>
    <xf numFmtId="0" fontId="30" fillId="89" borderId="41" applyNumberFormat="0" applyAlignment="0" applyProtection="0"/>
    <xf numFmtId="0" fontId="32" fillId="93" borderId="0" applyNumberFormat="0" applyBorder="0" applyAlignment="0" applyProtection="0"/>
    <xf numFmtId="0" fontId="32" fillId="94" borderId="0" applyNumberFormat="0" applyBorder="0" applyAlignment="0" applyProtection="0"/>
    <xf numFmtId="0" fontId="25" fillId="87" borderId="0" applyNumberFormat="0" applyBorder="0" applyAlignment="0" applyProtection="0"/>
    <xf numFmtId="0" fontId="36" fillId="0" borderId="61" applyNumberFormat="0" applyFill="0" applyAlignment="0" applyProtection="0"/>
    <xf numFmtId="0" fontId="37" fillId="0" borderId="62" applyNumberFormat="0" applyFill="0" applyAlignment="0" applyProtection="0"/>
    <xf numFmtId="0" fontId="38" fillId="32" borderId="60" applyNumberFormat="0" applyAlignment="0" applyProtection="0"/>
    <xf numFmtId="0" fontId="34" fillId="0" borderId="63" applyNumberFormat="0" applyFill="0" applyAlignment="0" applyProtection="0"/>
    <xf numFmtId="0" fontId="34" fillId="32" borderId="0" applyNumberFormat="0" applyBorder="0" applyAlignment="0" applyProtection="0"/>
    <xf numFmtId="0" fontId="50" fillId="31" borderId="60" applyNumberFormat="0" applyFont="0" applyAlignment="0" applyProtection="0"/>
    <xf numFmtId="0" fontId="43" fillId="92" borderId="47" applyNumberFormat="0" applyAlignment="0" applyProtection="0"/>
    <xf numFmtId="4" fontId="50" fillId="39" borderId="60" applyNumberFormat="0" applyProtection="0">
      <alignment vertical="center"/>
    </xf>
    <xf numFmtId="4" fontId="85" fillId="95" borderId="60" applyNumberFormat="0" applyProtection="0">
      <alignment vertical="center"/>
    </xf>
    <xf numFmtId="4" fontId="50" fillId="95" borderId="60" applyNumberFormat="0" applyProtection="0">
      <alignment horizontal="left" vertical="center" indent="1"/>
    </xf>
    <xf numFmtId="0" fontId="79" fillId="39" borderId="48" applyNumberFormat="0" applyProtection="0">
      <alignment horizontal="left" vertical="top" indent="1"/>
    </xf>
    <xf numFmtId="4" fontId="50" fillId="96"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8" borderId="60" applyNumberFormat="0" applyProtection="0">
      <alignment horizontal="right" vertical="center"/>
    </xf>
    <xf numFmtId="4" fontId="50" fillId="47" borderId="64" applyNumberFormat="0" applyProtection="0">
      <alignment horizontal="left" vertical="center" indent="1"/>
    </xf>
    <xf numFmtId="4" fontId="50" fillId="8" borderId="64" applyNumberFormat="0" applyProtection="0">
      <alignment horizontal="left" vertical="center" indent="1"/>
    </xf>
    <xf numFmtId="0" fontId="50" fillId="16" borderId="60" applyNumberFormat="0" applyProtection="0">
      <alignment horizontal="left" vertical="center" indent="1"/>
    </xf>
    <xf numFmtId="0" fontId="50" fillId="14" borderId="48" applyNumberFormat="0" applyProtection="0">
      <alignment horizontal="left" vertical="top" indent="1"/>
    </xf>
    <xf numFmtId="0" fontId="50" fillId="98" borderId="60" applyNumberFormat="0" applyProtection="0">
      <alignment horizontal="left" vertical="center" indent="1"/>
    </xf>
    <xf numFmtId="0" fontId="50" fillId="8" borderId="48" applyNumberFormat="0" applyProtection="0">
      <alignment horizontal="left" vertical="top" indent="1"/>
    </xf>
    <xf numFmtId="0" fontId="50" fillId="12" borderId="60" applyNumberFormat="0" applyProtection="0">
      <alignment horizontal="left" vertical="center" indent="1"/>
    </xf>
    <xf numFmtId="0" fontId="50" fillId="12" borderId="48" applyNumberFormat="0" applyProtection="0">
      <alignment horizontal="left" vertical="top" indent="1"/>
    </xf>
    <xf numFmtId="0" fontId="50" fillId="47" borderId="60" applyNumberFormat="0" applyProtection="0">
      <alignment horizontal="left" vertical="center" indent="1"/>
    </xf>
    <xf numFmtId="0" fontId="50" fillId="47" borderId="48" applyNumberFormat="0" applyProtection="0">
      <alignment horizontal="left" vertical="top" indent="1"/>
    </xf>
    <xf numFmtId="0" fontId="50" fillId="11" borderId="65" applyNumberFormat="0">
      <protection locked="0"/>
    </xf>
    <xf numFmtId="4" fontId="78" fillId="10" borderId="48" applyNumberFormat="0" applyProtection="0">
      <alignment vertical="center"/>
    </xf>
    <xf numFmtId="4" fontId="85" fillId="99" borderId="28" applyNumberFormat="0" applyProtection="0">
      <alignment vertical="center"/>
    </xf>
    <xf numFmtId="4" fontId="78" fillId="16" borderId="48" applyNumberFormat="0" applyProtection="0">
      <alignment horizontal="left" vertical="center" indent="1"/>
    </xf>
    <xf numFmtId="0" fontId="78" fillId="10" borderId="48" applyNumberFormat="0" applyProtection="0">
      <alignment horizontal="left" vertical="top" indent="1"/>
    </xf>
    <xf numFmtId="4" fontId="50" fillId="0" borderId="60" applyNumberFormat="0" applyProtection="0">
      <alignment horizontal="right" vertical="center"/>
    </xf>
    <xf numFmtId="4" fontId="85" fillId="100" borderId="60" applyNumberFormat="0" applyProtection="0">
      <alignment horizontal="right" vertical="center"/>
    </xf>
    <xf numFmtId="4" fontId="50" fillId="96" borderId="60" applyNumberFormat="0" applyProtection="0">
      <alignment horizontal="left" vertical="center" indent="1"/>
    </xf>
    <xf numFmtId="0" fontId="78" fillId="8" borderId="48" applyNumberFormat="0" applyProtection="0">
      <alignment horizontal="left" vertical="top" indent="1"/>
    </xf>
    <xf numFmtId="4" fontId="80" fillId="48" borderId="64" applyNumberFormat="0" applyProtection="0">
      <alignment horizontal="left" vertical="center" indent="1"/>
    </xf>
    <xf numFmtId="4" fontId="81" fillId="11" borderId="60" applyNumberFormat="0" applyProtection="0">
      <alignment horizontal="right" vertical="center"/>
    </xf>
    <xf numFmtId="0" fontId="84" fillId="0" borderId="0" applyNumberFormat="0" applyFill="0" applyBorder="0" applyAlignment="0" applyProtection="0"/>
    <xf numFmtId="0" fontId="3" fillId="62" borderId="0" applyNumberFormat="0" applyBorder="0" applyAlignment="0" applyProtection="0"/>
    <xf numFmtId="0" fontId="26"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100" fillId="80" borderId="0" applyNumberFormat="0" applyBorder="0" applyAlignment="0" applyProtection="0"/>
    <xf numFmtId="0" fontId="42" fillId="79" borderId="0" applyNumberFormat="0" applyBorder="0" applyAlignment="0" applyProtection="0"/>
    <xf numFmtId="0" fontId="42" fillId="78" borderId="0" applyNumberFormat="0" applyBorder="0" applyAlignment="0" applyProtection="0"/>
    <xf numFmtId="0" fontId="100" fillId="77" borderId="0" applyNumberFormat="0" applyBorder="0" applyAlignment="0" applyProtection="0"/>
    <xf numFmtId="0" fontId="42" fillId="74" borderId="0" applyNumberFormat="0" applyBorder="0" applyAlignment="0" applyProtection="0"/>
    <xf numFmtId="0" fontId="100" fillId="73" borderId="0" applyNumberFormat="0" applyBorder="0" applyAlignment="0" applyProtection="0"/>
    <xf numFmtId="0" fontId="100" fillId="72"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100" fillId="69" borderId="0" applyNumberFormat="0" applyBorder="0" applyAlignment="0" applyProtection="0"/>
    <xf numFmtId="0" fontId="100" fillId="68" borderId="0" applyNumberFormat="0" applyBorder="0" applyAlignment="0" applyProtection="0"/>
    <xf numFmtId="0" fontId="42" fillId="67" borderId="0" applyNumberFormat="0" applyBorder="0" applyAlignment="0" applyProtection="0"/>
    <xf numFmtId="0" fontId="42" fillId="66" borderId="0" applyNumberFormat="0" applyBorder="0" applyAlignment="0" applyProtection="0"/>
    <xf numFmtId="0" fontId="100" fillId="65" borderId="0" applyNumberFormat="0" applyBorder="0" applyAlignment="0" applyProtection="0"/>
    <xf numFmtId="0" fontId="100" fillId="64" borderId="0" applyNumberFormat="0" applyBorder="0" applyAlignment="0" applyProtection="0"/>
    <xf numFmtId="0" fontId="42" fillId="63" borderId="0" applyNumberFormat="0" applyBorder="0" applyAlignment="0" applyProtection="0"/>
    <xf numFmtId="0" fontId="42" fillId="62" borderId="0" applyNumberFormat="0" applyBorder="0" applyAlignment="0" applyProtection="0"/>
    <xf numFmtId="0" fontId="100" fillId="61" borderId="0" applyNumberFormat="0" applyBorder="0" applyAlignment="0" applyProtection="0"/>
    <xf numFmtId="0" fontId="100" fillId="60" borderId="0" applyNumberFormat="0" applyBorder="0" applyAlignment="0" applyProtection="0"/>
    <xf numFmtId="0" fontId="42"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42" fillId="58" borderId="0" applyNumberFormat="0" applyBorder="0" applyAlignment="0" applyProtection="0"/>
    <xf numFmtId="0" fontId="100" fillId="57" borderId="0" applyNumberFormat="0" applyBorder="0" applyAlignment="0" applyProtection="0"/>
    <xf numFmtId="0" fontId="99" fillId="0" borderId="59" applyNumberFormat="0" applyFill="0" applyAlignment="0" applyProtection="0"/>
    <xf numFmtId="0" fontId="26" fillId="83" borderId="0" applyNumberFormat="0" applyBorder="0" applyAlignment="0" applyProtection="0"/>
    <xf numFmtId="0" fontId="26" fillId="83" borderId="0" applyNumberFormat="0" applyBorder="0" applyAlignment="0" applyProtection="0"/>
    <xf numFmtId="0" fontId="98" fillId="0" borderId="0" applyNumberFormat="0" applyFill="0" applyBorder="0" applyAlignment="0" applyProtection="0"/>
    <xf numFmtId="0" fontId="42" fillId="56" borderId="58" applyNumberFormat="0" applyFont="0" applyAlignment="0" applyProtection="0"/>
    <xf numFmtId="0" fontId="26" fillId="89" borderId="0" applyNumberFormat="0" applyBorder="0" applyAlignment="0" applyProtection="0"/>
    <xf numFmtId="0" fontId="97" fillId="0" borderId="0" applyNumberFormat="0" applyFill="0" applyBorder="0" applyAlignment="0" applyProtection="0"/>
    <xf numFmtId="0" fontId="26" fillId="89" borderId="0" applyNumberFormat="0" applyBorder="0" applyAlignment="0" applyProtection="0"/>
    <xf numFmtId="0" fontId="96" fillId="55" borderId="57" applyNumberFormat="0" applyAlignment="0" applyProtection="0"/>
    <xf numFmtId="0" fontId="26" fillId="85" borderId="0" applyNumberFormat="0" applyBorder="0" applyAlignment="0" applyProtection="0"/>
    <xf numFmtId="0" fontId="95" fillId="0" borderId="56" applyNumberFormat="0" applyFill="0" applyAlignment="0" applyProtection="0"/>
    <xf numFmtId="0" fontId="94" fillId="2" borderId="1" applyNumberFormat="0" applyAlignment="0" applyProtection="0"/>
    <xf numFmtId="0" fontId="26" fillId="85" borderId="0" applyNumberFormat="0" applyBorder="0" applyAlignment="0" applyProtection="0"/>
    <xf numFmtId="0" fontId="93" fillId="2" borderId="55" applyNumberFormat="0" applyAlignment="0" applyProtection="0"/>
    <xf numFmtId="0" fontId="92" fillId="54" borderId="1" applyNumberFormat="0" applyAlignment="0" applyProtection="0"/>
    <xf numFmtId="0" fontId="91" fillId="53" borderId="0" applyNumberFormat="0" applyBorder="0" applyAlignment="0" applyProtection="0"/>
    <xf numFmtId="0" fontId="42"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90" fillId="52" borderId="0" applyNumberFormat="0" applyBorder="0" applyAlignment="0" applyProtection="0"/>
    <xf numFmtId="0" fontId="89" fillId="51" borderId="0" applyNumberFormat="0" applyBorder="0" applyAlignment="0" applyProtection="0"/>
    <xf numFmtId="0" fontId="88" fillId="0" borderId="0" applyNumberFormat="0" applyFill="0" applyBorder="0" applyAlignment="0" applyProtection="0"/>
    <xf numFmtId="0" fontId="100"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8" fillId="0" borderId="54" applyNumberFormat="0" applyFill="0" applyAlignment="0" applyProtection="0"/>
    <xf numFmtId="0" fontId="87" fillId="0" borderId="53" applyNumberFormat="0" applyFill="0" applyAlignment="0" applyProtection="0"/>
    <xf numFmtId="0" fontId="86" fillId="0" borderId="52" applyNumberFormat="0" applyFill="0" applyAlignment="0" applyProtection="0"/>
    <xf numFmtId="44" fontId="42" fillId="0" borderId="0" applyFont="0" applyFill="0" applyBorder="0" applyAlignment="0" applyProtection="0"/>
    <xf numFmtId="0" fontId="42" fillId="0" borderId="0"/>
    <xf numFmtId="0" fontId="3" fillId="79" borderId="0" applyNumberFormat="0" applyBorder="0" applyAlignment="0" applyProtection="0"/>
    <xf numFmtId="0" fontId="3" fillId="79"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6" borderId="0" applyNumberFormat="0" applyBorder="0" applyAlignment="0" applyProtection="0"/>
    <xf numFmtId="0" fontId="77" fillId="80"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67" fillId="52" borderId="0" applyNumberFormat="0" applyBorder="0" applyAlignment="0" applyProtection="0"/>
    <xf numFmtId="0" fontId="71" fillId="2" borderId="1" applyNumberFormat="0" applyAlignment="0" applyProtection="0"/>
    <xf numFmtId="0" fontId="73" fillId="55" borderId="57" applyNumberFormat="0" applyAlignment="0" applyProtection="0"/>
    <xf numFmtId="0" fontId="32" fillId="35" borderId="0" applyNumberFormat="0" applyBorder="0" applyAlignment="0" applyProtection="0"/>
    <xf numFmtId="0" fontId="32" fillId="36" borderId="0" applyNumberFormat="0" applyBorder="0" applyAlignment="0" applyProtection="0"/>
    <xf numFmtId="0" fontId="75" fillId="0" borderId="0" applyNumberFormat="0" applyFill="0" applyBorder="0" applyAlignment="0" applyProtection="0"/>
    <xf numFmtId="0" fontId="66" fillId="51" borderId="0" applyNumberFormat="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9" fillId="54" borderId="1" applyNumberFormat="0" applyAlignment="0" applyProtection="0"/>
    <xf numFmtId="0" fontId="72" fillId="0" borderId="56" applyNumberFormat="0" applyFill="0" applyAlignment="0" applyProtection="0"/>
    <xf numFmtId="0" fontId="68"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70" fillId="2" borderId="55" applyNumberFormat="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8" borderId="0" applyNumberFormat="0" applyProtection="0">
      <alignment horizontal="left" vertical="center" indent="1"/>
    </xf>
    <xf numFmtId="4" fontId="48" fillId="10" borderId="48" applyNumberFormat="0" applyProtection="0">
      <alignmen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49" fillId="48" borderId="0" applyNumberFormat="0" applyProtection="0">
      <alignment horizontal="left" vertical="center" indent="1"/>
    </xf>
    <xf numFmtId="4" fontId="51" fillId="47" borderId="48" applyNumberFormat="0" applyProtection="0">
      <alignment horizontal="right" vertical="center"/>
    </xf>
    <xf numFmtId="0" fontId="62" fillId="0" borderId="0" applyNumberFormat="0" applyFill="0" applyBorder="0" applyAlignment="0" applyProtection="0"/>
    <xf numFmtId="0" fontId="76" fillId="0" borderId="59" applyNumberFormat="0" applyFill="0" applyAlignment="0" applyProtection="0"/>
    <xf numFmtId="0" fontId="74"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4" fillId="0" borderId="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4" fontId="50" fillId="96" borderId="60" applyNumberFormat="0" applyProtection="0">
      <alignment horizontal="left" vertical="center" indent="1"/>
    </xf>
    <xf numFmtId="4" fontId="50" fillId="96" borderId="60" applyNumberFormat="0" applyProtection="0">
      <alignment horizontal="left" vertical="center" indent="1"/>
    </xf>
    <xf numFmtId="0" fontId="50" fillId="16" borderId="60" applyNumberFormat="0" applyProtection="0">
      <alignment horizontal="left" vertical="center" indent="1"/>
    </xf>
    <xf numFmtId="4" fontId="50" fillId="0" borderId="60" applyNumberFormat="0" applyProtection="0">
      <alignment horizontal="right" vertical="center"/>
    </xf>
    <xf numFmtId="0" fontId="50" fillId="98" borderId="60" applyNumberFormat="0" applyProtection="0">
      <alignment horizontal="left" vertical="center" indent="1"/>
    </xf>
    <xf numFmtId="0" fontId="50" fillId="12" borderId="60" applyNumberFormat="0" applyProtection="0">
      <alignment horizontal="left" vertical="center" indent="1"/>
    </xf>
    <xf numFmtId="0" fontId="50" fillId="47" borderId="60" applyNumberFormat="0" applyProtection="0">
      <alignment horizontal="left" vertical="center" indent="1"/>
    </xf>
    <xf numFmtId="4" fontId="78" fillId="16" borderId="48" applyNumberFormat="0" applyProtection="0">
      <alignment horizontal="left" vertical="center" indent="1"/>
    </xf>
    <xf numFmtId="4" fontId="50" fillId="39" borderId="60" applyNumberFormat="0" applyProtection="0">
      <alignment vertical="center"/>
    </xf>
    <xf numFmtId="4" fontId="50" fillId="95"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50" fillId="8" borderId="60" applyNumberFormat="0" applyProtection="0">
      <alignment horizontal="right" vertical="center"/>
    </xf>
    <xf numFmtId="0" fontId="50" fillId="49" borderId="28"/>
    <xf numFmtId="0" fontId="3" fillId="0" borderId="0"/>
    <xf numFmtId="0" fontId="42" fillId="0" borderId="0"/>
    <xf numFmtId="0" fontId="42" fillId="0" borderId="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6" fillId="30" borderId="0" applyNumberFormat="0" applyBorder="0" applyAlignment="0" applyProtection="0"/>
    <xf numFmtId="0" fontId="29" fillId="34" borderId="40" applyNumberFormat="0" applyAlignment="0" applyProtection="0"/>
    <xf numFmtId="0" fontId="30" fillId="24" borderId="41" applyNumberFormat="0" applyAlignment="0" applyProtection="0"/>
    <xf numFmtId="0" fontId="26" fillId="29" borderId="0" applyNumberFormat="0" applyBorder="0" applyAlignment="0" applyProtection="0"/>
    <xf numFmtId="0" fontId="26" fillId="24" borderId="0" applyNumberFormat="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26" fillId="25" borderId="0" applyNumberFormat="0" applyBorder="0" applyAlignment="0" applyProtection="0"/>
    <xf numFmtId="0" fontId="36" fillId="0" borderId="43" applyNumberFormat="0" applyFill="0" applyAlignment="0" applyProtection="0"/>
    <xf numFmtId="0" fontId="26" fillId="21" borderId="0" applyNumberFormat="0" applyBorder="0" applyAlignment="0" applyProtection="0"/>
    <xf numFmtId="0" fontId="37" fillId="0" borderId="44" applyNumberFormat="0" applyFill="0" applyAlignment="0" applyProtection="0"/>
    <xf numFmtId="0" fontId="38" fillId="32" borderId="40" applyNumberFormat="0" applyAlignment="0" applyProtection="0"/>
    <xf numFmtId="0" fontId="39" fillId="0" borderId="45" applyNumberFormat="0" applyFill="0" applyAlignment="0" applyProtection="0"/>
    <xf numFmtId="0" fontId="40"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52" fillId="0" borderId="0" applyNumberFormat="0" applyFill="0" applyBorder="0" applyAlignment="0" applyProtection="0"/>
    <xf numFmtId="0" fontId="53" fillId="0" borderId="0" applyNumberFormat="0" applyFill="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0" fillId="81" borderId="0"/>
    <xf numFmtId="0" fontId="26" fillId="21" borderId="0" applyNumberFormat="0" applyBorder="0" applyAlignment="0" applyProtection="0"/>
    <xf numFmtId="0" fontId="26" fillId="25" borderId="0" applyNumberFormat="0" applyBorder="0" applyAlignment="0" applyProtection="0"/>
    <xf numFmtId="0" fontId="26" fillId="85" borderId="0" applyNumberFormat="0" applyBorder="0" applyAlignment="0" applyProtection="0"/>
    <xf numFmtId="0" fontId="26" fillId="89"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83"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50"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42" fillId="58" borderId="0" applyNumberFormat="0" applyBorder="0" applyAlignment="0" applyProtection="0"/>
    <xf numFmtId="0" fontId="42" fillId="62" borderId="0" applyNumberFormat="0" applyBorder="0" applyAlignment="0" applyProtection="0"/>
    <xf numFmtId="0" fontId="42" fillId="66" borderId="0" applyNumberFormat="0" applyBorder="0" applyAlignment="0" applyProtection="0"/>
    <xf numFmtId="0" fontId="42" fillId="70" borderId="0" applyNumberFormat="0" applyBorder="0" applyAlignment="0" applyProtection="0"/>
    <xf numFmtId="0" fontId="42" fillId="74" borderId="0" applyNumberFormat="0" applyBorder="0" applyAlignment="0" applyProtection="0"/>
    <xf numFmtId="0" fontId="42" fillId="78"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5" borderId="0" applyNumberFormat="0" applyBorder="0" applyAlignment="0" applyProtection="0"/>
    <xf numFmtId="0" fontId="42" fillId="79" borderId="0" applyNumberFormat="0" applyBorder="0" applyAlignment="0" applyProtection="0"/>
    <xf numFmtId="0" fontId="100" fillId="60" borderId="0" applyNumberFormat="0" applyBorder="0" applyAlignment="0" applyProtection="0"/>
    <xf numFmtId="0" fontId="100" fillId="64" borderId="0" applyNumberFormat="0" applyBorder="0" applyAlignment="0" applyProtection="0"/>
    <xf numFmtId="0" fontId="100" fillId="68" borderId="0" applyNumberFormat="0" applyBorder="0" applyAlignment="0" applyProtection="0"/>
    <xf numFmtId="0" fontId="100" fillId="72" borderId="0" applyNumberFormat="0" applyBorder="0" applyAlignment="0" applyProtection="0"/>
    <xf numFmtId="0" fontId="100" fillId="76" borderId="0" applyNumberFormat="0" applyBorder="0" applyAlignment="0" applyProtection="0"/>
    <xf numFmtId="0" fontId="100" fillId="80"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90" fillId="52" borderId="0" applyNumberFormat="0" applyBorder="0" applyAlignment="0" applyProtection="0"/>
    <xf numFmtId="0" fontId="94" fillId="2" borderId="1" applyNumberFormat="0" applyAlignment="0" applyProtection="0"/>
    <xf numFmtId="0" fontId="96" fillId="55" borderId="57" applyNumberFormat="0" applyAlignment="0" applyProtection="0"/>
    <xf numFmtId="0" fontId="98" fillId="0" borderId="0" applyNumberFormat="0" applyFill="0" applyBorder="0" applyAlignment="0" applyProtection="0"/>
    <xf numFmtId="0" fontId="89" fillId="51" borderId="0" applyNumberFormat="0" applyBorder="0" applyAlignment="0" applyProtection="0"/>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92" fillId="54" borderId="1" applyNumberFormat="0" applyAlignment="0" applyProtection="0"/>
    <xf numFmtId="0" fontId="95" fillId="0" borderId="56" applyNumberFormat="0" applyFill="0" applyAlignment="0" applyProtection="0"/>
    <xf numFmtId="0" fontId="91" fillId="53" borderId="0" applyNumberFormat="0" applyBorder="0" applyAlignment="0" applyProtection="0"/>
    <xf numFmtId="0" fontId="4" fillId="0" borderId="0"/>
    <xf numFmtId="0" fontId="42" fillId="56" borderId="58" applyNumberFormat="0" applyFont="0" applyAlignment="0" applyProtection="0"/>
    <xf numFmtId="0" fontId="93" fillId="2" borderId="55" applyNumberFormat="0" applyAlignment="0" applyProtection="0"/>
    <xf numFmtId="0" fontId="99" fillId="0" borderId="59" applyNumberFormat="0" applyFill="0" applyAlignment="0" applyProtection="0"/>
    <xf numFmtId="0" fontId="97" fillId="0" borderId="0" applyNumberFormat="0" applyFill="0" applyBorder="0" applyAlignment="0" applyProtection="0"/>
    <xf numFmtId="0" fontId="3" fillId="0" borderId="0"/>
    <xf numFmtId="0" fontId="4" fillId="0" borderId="0"/>
    <xf numFmtId="0" fontId="110" fillId="0" borderId="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9" fontId="42" fillId="0" borderId="0" applyFont="0" applyFill="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100" fillId="65" borderId="0" applyNumberFormat="0" applyBorder="0" applyAlignment="0" applyProtection="0"/>
    <xf numFmtId="0" fontId="26" fillId="30"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100" fillId="6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100" fillId="73"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43" fontId="4" fillId="0" borderId="0" applyFont="0" applyFill="0" applyBorder="0" applyAlignment="0" applyProtection="0"/>
    <xf numFmtId="0" fontId="54" fillId="0" borderId="0"/>
    <xf numFmtId="44" fontId="42" fillId="0" borderId="0" applyFont="0" applyFill="0" applyBorder="0" applyAlignment="0" applyProtection="0"/>
    <xf numFmtId="0" fontId="4" fillId="0" borderId="0"/>
    <xf numFmtId="0" fontId="4" fillId="0" borderId="0"/>
    <xf numFmtId="0" fontId="26" fillId="29" borderId="0" applyNumberFormat="0" applyBorder="0" applyAlignment="0" applyProtection="0"/>
    <xf numFmtId="43" fontId="54" fillId="0" borderId="0" applyFont="0" applyFill="0" applyBorder="0" applyAlignment="0" applyProtection="0"/>
    <xf numFmtId="0" fontId="113"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54" fillId="0" borderId="0"/>
    <xf numFmtId="0" fontId="54" fillId="0" borderId="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0" fontId="54" fillId="0" borderId="0"/>
    <xf numFmtId="0" fontId="26" fillId="2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54" fillId="0" borderId="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4" fillId="0" borderId="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54" fillId="0" borderId="0"/>
    <xf numFmtId="0" fontId="54" fillId="0" borderId="0"/>
    <xf numFmtId="184" fontId="31" fillId="0" borderId="0"/>
    <xf numFmtId="184" fontId="4" fillId="0" borderId="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31" fillId="0" borderId="0"/>
    <xf numFmtId="184" fontId="52" fillId="0" borderId="0" applyNumberFormat="0" applyFill="0" applyBorder="0" applyAlignment="0" applyProtection="0"/>
    <xf numFmtId="184" fontId="42" fillId="0" borderId="0"/>
    <xf numFmtId="184" fontId="42" fillId="0" borderId="0"/>
    <xf numFmtId="184" fontId="31" fillId="0" borderId="0"/>
    <xf numFmtId="184" fontId="19" fillId="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77" fillId="60" borderId="0" applyNumberFormat="0" applyBorder="0" applyAlignment="0" applyProtection="0"/>
    <xf numFmtId="184" fontId="77" fillId="60"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77" fillId="64" borderId="0" applyNumberFormat="0" applyBorder="0" applyAlignment="0" applyProtection="0"/>
    <xf numFmtId="184" fontId="77" fillId="64"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77" fillId="68" borderId="0" applyNumberFormat="0" applyBorder="0" applyAlignment="0" applyProtection="0"/>
    <xf numFmtId="184" fontId="77" fillId="68"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77" fillId="72" borderId="0" applyNumberFormat="0" applyBorder="0" applyAlignment="0" applyProtection="0"/>
    <xf numFmtId="184" fontId="77" fillId="72"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77" fillId="76" borderId="0" applyNumberFormat="0" applyBorder="0" applyAlignment="0" applyProtection="0"/>
    <xf numFmtId="184" fontId="77" fillId="76"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77" fillId="80" borderId="0" applyNumberFormat="0" applyBorder="0" applyAlignment="0" applyProtection="0"/>
    <xf numFmtId="184" fontId="77" fillId="80"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67" fillId="52" borderId="0" applyNumberFormat="0" applyBorder="0" applyAlignment="0" applyProtection="0"/>
    <xf numFmtId="184" fontId="67" fillId="52"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71" fillId="2" borderId="1" applyNumberFormat="0" applyAlignment="0" applyProtection="0"/>
    <xf numFmtId="184" fontId="29" fillId="34" borderId="40" applyNumberFormat="0" applyAlignment="0" applyProtection="0"/>
    <xf numFmtId="184" fontId="71" fillId="2" borderId="1" applyNumberFormat="0" applyAlignment="0" applyProtection="0"/>
    <xf numFmtId="184" fontId="71" fillId="2" borderId="1" applyNumberFormat="0" applyAlignment="0" applyProtection="0"/>
    <xf numFmtId="184" fontId="71" fillId="2" borderId="1" applyNumberFormat="0" applyAlignment="0" applyProtection="0"/>
    <xf numFmtId="184" fontId="29" fillId="34" borderId="40" applyNumberFormat="0" applyAlignment="0" applyProtection="0"/>
    <xf numFmtId="184" fontId="29" fillId="34" borderId="40" applyNumberFormat="0" applyAlignment="0" applyProtection="0"/>
    <xf numFmtId="184" fontId="30" fillId="24" borderId="41" applyNumberFormat="0" applyAlignment="0" applyProtection="0"/>
    <xf numFmtId="184" fontId="73" fillId="55" borderId="57" applyNumberFormat="0" applyAlignment="0" applyProtection="0"/>
    <xf numFmtId="184" fontId="30" fillId="24" borderId="41" applyNumberFormat="0" applyAlignment="0" applyProtection="0"/>
    <xf numFmtId="184" fontId="73" fillId="55" borderId="57" applyNumberFormat="0" applyAlignment="0" applyProtection="0"/>
    <xf numFmtId="184" fontId="73" fillId="55" borderId="57" applyNumberFormat="0" applyAlignment="0" applyProtection="0"/>
    <xf numFmtId="184" fontId="73" fillId="55" borderId="57" applyNumberFormat="0" applyAlignment="0" applyProtection="0"/>
    <xf numFmtId="184" fontId="30" fillId="24" borderId="41" applyNumberFormat="0" applyAlignment="0" applyProtection="0"/>
    <xf numFmtId="184" fontId="30"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66" fillId="51" borderId="0" applyNumberFormat="0" applyBorder="0" applyAlignment="0" applyProtection="0"/>
    <xf numFmtId="184" fontId="66" fillId="51" borderId="0" applyNumberFormat="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63" fillId="0" borderId="52" applyNumberFormat="0" applyFill="0" applyAlignment="0" applyProtection="0"/>
    <xf numFmtId="184" fontId="35" fillId="0" borderId="42" applyNumberFormat="0" applyFill="0" applyAlignment="0" applyProtection="0"/>
    <xf numFmtId="184" fontId="63" fillId="0" borderId="52" applyNumberFormat="0" applyFill="0" applyAlignment="0" applyProtection="0"/>
    <xf numFmtId="184" fontId="63" fillId="0" borderId="52" applyNumberFormat="0" applyFill="0" applyAlignment="0" applyProtection="0"/>
    <xf numFmtId="184" fontId="63" fillId="0" borderId="52" applyNumberFormat="0" applyFill="0" applyAlignment="0" applyProtection="0"/>
    <xf numFmtId="184" fontId="35" fillId="0" borderId="42" applyNumberFormat="0" applyFill="0" applyAlignment="0" applyProtection="0"/>
    <xf numFmtId="184" fontId="35" fillId="0" borderId="42" applyNumberFormat="0" applyFill="0" applyAlignment="0" applyProtection="0"/>
    <xf numFmtId="184" fontId="36" fillId="0" borderId="43"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64" fillId="0" borderId="53" applyNumberFormat="0" applyFill="0" applyAlignment="0" applyProtection="0"/>
    <xf numFmtId="184" fontId="64" fillId="0" borderId="53"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65" fillId="0" borderId="54" applyNumberFormat="0" applyFill="0" applyAlignment="0" applyProtection="0"/>
    <xf numFmtId="184" fontId="65" fillId="0" borderId="54"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65" fillId="0" borderId="0" applyNumberFormat="0" applyFill="0" applyBorder="0" applyAlignment="0" applyProtection="0"/>
    <xf numFmtId="184" fontId="65" fillId="0" borderId="0" applyNumberFormat="0" applyFill="0" applyBorder="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37" fillId="0" borderId="0" applyNumberFormat="0" applyFill="0" applyBorder="0" applyAlignment="0" applyProtection="0"/>
    <xf numFmtId="184" fontId="116" fillId="0" borderId="0" applyNumberFormat="0" applyFill="0" applyBorder="0" applyAlignment="0" applyProtection="0">
      <alignment vertical="top"/>
      <protection locked="0"/>
    </xf>
    <xf numFmtId="184" fontId="38" fillId="32" borderId="40" applyNumberFormat="0" applyAlignment="0" applyProtection="0"/>
    <xf numFmtId="184" fontId="69" fillId="54" borderId="1" applyNumberFormat="0" applyAlignment="0" applyProtection="0"/>
    <xf numFmtId="184" fontId="38" fillId="32" borderId="40" applyNumberFormat="0" applyAlignment="0" applyProtection="0"/>
    <xf numFmtId="184" fontId="69" fillId="54" borderId="1" applyNumberFormat="0" applyAlignment="0" applyProtection="0"/>
    <xf numFmtId="184" fontId="69" fillId="54" borderId="1" applyNumberFormat="0" applyAlignment="0" applyProtection="0"/>
    <xf numFmtId="184" fontId="69" fillId="54" borderId="1" applyNumberFormat="0" applyAlignment="0" applyProtection="0"/>
    <xf numFmtId="184" fontId="38" fillId="32" borderId="40" applyNumberFormat="0" applyAlignment="0" applyProtection="0"/>
    <xf numFmtId="184" fontId="38" fillId="32" borderId="40" applyNumberFormat="0" applyAlignment="0" applyProtection="0"/>
    <xf numFmtId="184" fontId="39" fillId="0" borderId="45" applyNumberFormat="0" applyFill="0" applyAlignment="0" applyProtection="0"/>
    <xf numFmtId="184" fontId="72" fillId="0" borderId="56" applyNumberFormat="0" applyFill="0" applyAlignment="0" applyProtection="0"/>
    <xf numFmtId="184" fontId="39" fillId="0" borderId="45" applyNumberFormat="0" applyFill="0" applyAlignment="0" applyProtection="0"/>
    <xf numFmtId="184" fontId="72" fillId="0" borderId="56" applyNumberFormat="0" applyFill="0" applyAlignment="0" applyProtection="0"/>
    <xf numFmtId="184" fontId="72" fillId="0" borderId="56" applyNumberFormat="0" applyFill="0" applyAlignment="0" applyProtection="0"/>
    <xf numFmtId="184" fontId="72" fillId="0" borderId="56" applyNumberFormat="0" applyFill="0" applyAlignment="0" applyProtection="0"/>
    <xf numFmtId="184" fontId="39" fillId="0" borderId="45" applyNumberFormat="0" applyFill="0" applyAlignment="0" applyProtection="0"/>
    <xf numFmtId="184" fontId="39" fillId="0" borderId="45" applyNumberFormat="0" applyFill="0" applyAlignment="0" applyProtection="0"/>
    <xf numFmtId="184" fontId="40" fillId="32" borderId="0" applyNumberFormat="0" applyBorder="0" applyAlignment="0" applyProtection="0"/>
    <xf numFmtId="184" fontId="68" fillId="53" borderId="0" applyNumberFormat="0" applyBorder="0" applyAlignment="0" applyProtection="0"/>
    <xf numFmtId="184" fontId="40" fillId="32" borderId="0" applyNumberFormat="0" applyBorder="0" applyAlignment="0" applyProtection="0"/>
    <xf numFmtId="184" fontId="68" fillId="53" borderId="0" applyNumberFormat="0" applyBorder="0" applyAlignment="0" applyProtection="0"/>
    <xf numFmtId="184" fontId="68" fillId="53" borderId="0" applyNumberFormat="0" applyBorder="0" applyAlignment="0" applyProtection="0"/>
    <xf numFmtId="184" fontId="68" fillId="53"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4" fontId="31" fillId="0" borderId="0"/>
    <xf numFmtId="184" fontId="31"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31"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3" fillId="0" borderId="0"/>
    <xf numFmtId="184" fontId="3" fillId="0" borderId="0"/>
    <xf numFmtId="184" fontId="31" fillId="0" borderId="0"/>
    <xf numFmtId="184" fontId="4" fillId="0" borderId="0"/>
    <xf numFmtId="184" fontId="31" fillId="0" borderId="0"/>
    <xf numFmtId="184" fontId="4" fillId="0" borderId="0"/>
    <xf numFmtId="184" fontId="4" fillId="0" borderId="0"/>
    <xf numFmtId="184" fontId="42" fillId="0" borderId="0"/>
    <xf numFmtId="184" fontId="42" fillId="0" borderId="0"/>
    <xf numFmtId="184" fontId="42" fillId="0" borderId="0"/>
    <xf numFmtId="184" fontId="4" fillId="0" borderId="0"/>
    <xf numFmtId="184" fontId="4" fillId="0" borderId="0"/>
    <xf numFmtId="184" fontId="3" fillId="0" borderId="0"/>
    <xf numFmtId="184" fontId="3" fillId="0" borderId="0"/>
    <xf numFmtId="184" fontId="4" fillId="0" borderId="0"/>
    <xf numFmtId="184" fontId="4" fillId="0" borderId="0"/>
    <xf numFmtId="184" fontId="3" fillId="0" borderId="0"/>
    <xf numFmtId="184" fontId="4" fillId="0" borderId="0"/>
    <xf numFmtId="184" fontId="3" fillId="0" borderId="0"/>
    <xf numFmtId="184" fontId="4" fillId="0" borderId="0"/>
    <xf numFmtId="184" fontId="31" fillId="0" borderId="0"/>
    <xf numFmtId="184" fontId="3" fillId="0" borderId="0"/>
    <xf numFmtId="184" fontId="3" fillId="0" borderId="0"/>
    <xf numFmtId="184" fontId="4" fillId="0" borderId="0"/>
    <xf numFmtId="184" fontId="31" fillId="0" borderId="0"/>
    <xf numFmtId="184" fontId="3" fillId="0" borderId="0"/>
    <xf numFmtId="184" fontId="31" fillId="0" borderId="0"/>
    <xf numFmtId="184" fontId="4" fillId="0" borderId="0"/>
    <xf numFmtId="184" fontId="31" fillId="0" borderId="0"/>
    <xf numFmtId="184" fontId="31" fillId="0" borderId="0"/>
    <xf numFmtId="184" fontId="4" fillId="0" borderId="0"/>
    <xf numFmtId="184" fontId="4" fillId="0" borderId="0"/>
    <xf numFmtId="184" fontId="4" fillId="0" borderId="0"/>
    <xf numFmtId="184" fontId="19" fillId="0" borderId="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3" fillId="34" borderId="47" applyNumberFormat="0" applyAlignment="0" applyProtection="0"/>
    <xf numFmtId="184" fontId="70" fillId="2" borderId="55" applyNumberFormat="0" applyAlignment="0" applyProtection="0"/>
    <xf numFmtId="184" fontId="43" fillId="34" borderId="47" applyNumberFormat="0" applyAlignment="0" applyProtection="0"/>
    <xf numFmtId="184" fontId="70" fillId="2" borderId="55" applyNumberFormat="0" applyAlignment="0" applyProtection="0"/>
    <xf numFmtId="184" fontId="70" fillId="2" borderId="55" applyNumberFormat="0" applyAlignment="0" applyProtection="0"/>
    <xf numFmtId="184" fontId="70" fillId="2" borderId="55" applyNumberFormat="0" applyAlignment="0" applyProtection="0"/>
    <xf numFmtId="184" fontId="43" fillId="34" borderId="47" applyNumberFormat="0" applyAlignment="0" applyProtection="0"/>
    <xf numFmtId="184" fontId="43" fillId="34" borderId="47"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4" fontId="44" fillId="39" borderId="48" applyNumberFormat="0" applyProtection="0">
      <alignment horizontal="left" vertical="top"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184" fontId="52" fillId="0" borderId="0" applyNumberFormat="0" applyFill="0" applyBorder="0" applyAlignment="0" applyProtection="0"/>
    <xf numFmtId="184" fontId="52" fillId="0" borderId="0" applyNumberFormat="0" applyFill="0" applyBorder="0" applyAlignment="0" applyProtection="0"/>
    <xf numFmtId="184" fontId="62" fillId="0" borderId="0" applyNumberFormat="0" applyFill="0" applyBorder="0" applyAlignment="0" applyProtection="0"/>
    <xf numFmtId="184" fontId="52" fillId="0" borderId="0" applyNumberFormat="0" applyFill="0" applyBorder="0" applyAlignment="0" applyProtection="0"/>
    <xf numFmtId="184" fontId="62"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76" fillId="0" borderId="59" applyNumberFormat="0" applyFill="0" applyAlignment="0" applyProtection="0"/>
    <xf numFmtId="184" fontId="32" fillId="0" borderId="51" applyNumberFormat="0" applyFill="0" applyAlignment="0" applyProtection="0"/>
    <xf numFmtId="184" fontId="76" fillId="0" borderId="59" applyNumberFormat="0" applyFill="0" applyAlignment="0" applyProtection="0"/>
    <xf numFmtId="184" fontId="76" fillId="0" borderId="59" applyNumberFormat="0" applyFill="0" applyAlignment="0" applyProtection="0"/>
    <xf numFmtId="184" fontId="76" fillId="0" borderId="59" applyNumberFormat="0" applyFill="0" applyAlignment="0" applyProtection="0"/>
    <xf numFmtId="184" fontId="32" fillId="0" borderId="51" applyNumberFormat="0" applyFill="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184" fontId="53" fillId="0" borderId="0" applyNumberForma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4" fontId="4" fillId="0" borderId="0"/>
    <xf numFmtId="184" fontId="118" fillId="0" borderId="0" applyNumberFormat="0" applyFill="0" applyBorder="0" applyAlignment="0" applyProtection="0"/>
    <xf numFmtId="184" fontId="4" fillId="0" borderId="0"/>
    <xf numFmtId="180" fontId="119" fillId="101" borderId="68">
      <alignment horizontal="center" vertical="center"/>
    </xf>
    <xf numFmtId="3"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50" fillId="102" borderId="0" applyNumberFormat="0" applyBorder="0" applyAlignment="0" applyProtection="0"/>
    <xf numFmtId="38" fontId="50" fillId="102" borderId="0" applyNumberFormat="0" applyBorder="0" applyAlignment="0" applyProtection="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4">
      <alignment horizontal="left" vertical="center"/>
    </xf>
    <xf numFmtId="181" fontId="4" fillId="0" borderId="0">
      <protection locked="0"/>
    </xf>
    <xf numFmtId="181" fontId="4" fillId="0" borderId="0">
      <protection locked="0"/>
    </xf>
    <xf numFmtId="182" fontId="4" fillId="0" borderId="0" applyFont="0" applyFill="0" applyBorder="0" applyAlignment="0" applyProtection="0">
      <alignment horizontal="center"/>
    </xf>
    <xf numFmtId="182" fontId="4" fillId="0" borderId="0" applyFont="0" applyFill="0" applyBorder="0" applyAlignment="0" applyProtection="0">
      <alignment horizontal="center"/>
    </xf>
    <xf numFmtId="184" fontId="122" fillId="0" borderId="69" applyNumberFormat="0" applyFill="0" applyAlignment="0" applyProtection="0"/>
    <xf numFmtId="10" fontId="50" fillId="99" borderId="28" applyNumberFormat="0" applyBorder="0" applyAlignment="0" applyProtection="0"/>
    <xf numFmtId="10" fontId="50" fillId="99" borderId="28" applyNumberFormat="0" applyBorder="0" applyAlignment="0" applyProtection="0"/>
    <xf numFmtId="37" fontId="123" fillId="0" borderId="0"/>
    <xf numFmtId="183" fontId="12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0" fontId="4" fillId="0" borderId="0" applyFont="0" applyFill="0" applyBorder="0" applyAlignment="0" applyProtection="0"/>
    <xf numFmtId="184" fontId="125" fillId="0" borderId="0" applyNumberFormat="0" applyFont="0" applyFill="0" applyBorder="0" applyAlignment="0" applyProtection="0"/>
    <xf numFmtId="37" fontId="50" fillId="95" borderId="0" applyNumberFormat="0" applyBorder="0" applyAlignment="0" applyProtection="0"/>
    <xf numFmtId="37" fontId="50" fillId="95" borderId="0" applyNumberFormat="0" applyBorder="0" applyAlignment="0" applyProtection="0"/>
    <xf numFmtId="37" fontId="50" fillId="0" borderId="0"/>
    <xf numFmtId="3" fontId="126" fillId="0" borderId="69" applyProtection="0"/>
    <xf numFmtId="184" fontId="4" fillId="0" borderId="0"/>
    <xf numFmtId="184" fontId="25" fillId="103" borderId="0" applyNumberFormat="0" applyBorder="0" applyAlignment="0" applyProtection="0"/>
    <xf numFmtId="184" fontId="25" fillId="13" borderId="0" applyNumberFormat="0" applyBorder="0" applyAlignment="0" applyProtection="0"/>
    <xf numFmtId="184" fontId="25" fillId="104" borderId="0" applyNumberFormat="0" applyBorder="0" applyAlignment="0" applyProtection="0"/>
    <xf numFmtId="184" fontId="25" fillId="105" borderId="0" applyNumberFormat="0" applyBorder="0" applyAlignment="0" applyProtection="0"/>
    <xf numFmtId="184" fontId="25" fillId="106" borderId="0" applyNumberFormat="0" applyBorder="0" applyAlignment="0" applyProtection="0"/>
    <xf numFmtId="184" fontId="25" fillId="17" borderId="0" applyNumberFormat="0" applyBorder="0" applyAlignment="0" applyProtection="0"/>
    <xf numFmtId="184" fontId="25" fillId="12" borderId="0" applyNumberFormat="0" applyBorder="0" applyAlignment="0" applyProtection="0"/>
    <xf numFmtId="184" fontId="25" fillId="9" borderId="0" applyNumberFormat="0" applyBorder="0" applyAlignment="0" applyProtection="0"/>
    <xf numFmtId="184" fontId="25" fillId="45" borderId="0" applyNumberFormat="0" applyBorder="0" applyAlignment="0" applyProtection="0"/>
    <xf numFmtId="184" fontId="25" fillId="105" borderId="0" applyNumberFormat="0" applyBorder="0" applyAlignment="0" applyProtection="0"/>
    <xf numFmtId="184" fontId="25" fillId="12" borderId="0" applyNumberFormat="0" applyBorder="0" applyAlignment="0" applyProtection="0"/>
    <xf numFmtId="184" fontId="25" fillId="41" borderId="0" applyNumberFormat="0" applyBorder="0" applyAlignment="0" applyProtection="0"/>
    <xf numFmtId="184" fontId="26" fillId="107" borderId="0" applyNumberFormat="0" applyBorder="0" applyAlignment="0" applyProtection="0"/>
    <xf numFmtId="184" fontId="26" fillId="9" borderId="0" applyNumberFormat="0" applyBorder="0" applyAlignment="0" applyProtection="0"/>
    <xf numFmtId="184" fontId="26" fillId="45" borderId="0" applyNumberFormat="0" applyBorder="0" applyAlignment="0" applyProtection="0"/>
    <xf numFmtId="184" fontId="26" fillId="108" borderId="0" applyNumberFormat="0" applyBorder="0" applyAlignment="0" applyProtection="0"/>
    <xf numFmtId="184" fontId="26" fillId="96" borderId="0" applyNumberFormat="0" applyBorder="0" applyAlignment="0" applyProtection="0"/>
    <xf numFmtId="184" fontId="26" fillId="42" borderId="0" applyNumberFormat="0" applyBorder="0" applyAlignment="0" applyProtection="0"/>
    <xf numFmtId="184" fontId="26" fillId="109" borderId="0" applyNumberFormat="0" applyBorder="0" applyAlignment="0" applyProtection="0"/>
    <xf numFmtId="184" fontId="26" fillId="40" borderId="0" applyNumberFormat="0" applyBorder="0" applyAlignment="0" applyProtection="0"/>
    <xf numFmtId="184" fontId="26" fillId="15" borderId="0" applyNumberFormat="0" applyBorder="0" applyAlignment="0" applyProtection="0"/>
    <xf numFmtId="184" fontId="26" fillId="108" borderId="0" applyNumberFormat="0" applyBorder="0" applyAlignment="0" applyProtection="0"/>
    <xf numFmtId="184" fontId="26" fillId="96" borderId="0" applyNumberFormat="0" applyBorder="0" applyAlignment="0" applyProtection="0"/>
    <xf numFmtId="184" fontId="26" fillId="43" borderId="0" applyNumberFormat="0" applyBorder="0" applyAlignment="0" applyProtection="0"/>
    <xf numFmtId="184" fontId="127" fillId="13" borderId="0" applyNumberFormat="0" applyBorder="0" applyAlignment="0" applyProtection="0"/>
    <xf numFmtId="184" fontId="128" fillId="16" borderId="40" applyNumberFormat="0" applyAlignment="0" applyProtection="0"/>
    <xf numFmtId="184" fontId="30" fillId="110" borderId="41" applyNumberFormat="0" applyAlignment="0" applyProtection="0"/>
    <xf numFmtId="184" fontId="129" fillId="0" borderId="0" applyNumberFormat="0" applyFill="0" applyBorder="0" applyAlignment="0" applyProtection="0"/>
    <xf numFmtId="184" fontId="34" fillId="104" borderId="0" applyNumberFormat="0" applyBorder="0" applyAlignment="0" applyProtection="0"/>
    <xf numFmtId="184" fontId="130" fillId="0" borderId="70" applyNumberFormat="0" applyFill="0" applyAlignment="0" applyProtection="0"/>
    <xf numFmtId="184" fontId="131" fillId="0" borderId="43" applyNumberFormat="0" applyFill="0" applyAlignment="0" applyProtection="0"/>
    <xf numFmtId="184" fontId="132" fillId="0" borderId="71" applyNumberFormat="0" applyFill="0" applyAlignment="0" applyProtection="0"/>
    <xf numFmtId="184" fontId="132" fillId="0" borderId="0" applyNumberFormat="0" applyFill="0" applyBorder="0" applyAlignment="0" applyProtection="0"/>
    <xf numFmtId="184" fontId="4" fillId="0" borderId="0"/>
    <xf numFmtId="184" fontId="133" fillId="17" borderId="40" applyNumberFormat="0" applyAlignment="0" applyProtection="0"/>
    <xf numFmtId="184" fontId="134" fillId="0" borderId="72" applyNumberFormat="0" applyFill="0" applyAlignment="0" applyProtection="0"/>
    <xf numFmtId="184" fontId="40" fillId="39" borderId="0" applyNumberFormat="0" applyBorder="0" applyAlignment="0" applyProtection="0"/>
    <xf numFmtId="184" fontId="4" fillId="10" borderId="46" applyNumberFormat="0" applyFont="0" applyAlignment="0" applyProtection="0"/>
    <xf numFmtId="184" fontId="43" fillId="16" borderId="47" applyNumberFormat="0" applyAlignment="0" applyProtection="0"/>
    <xf numFmtId="184" fontId="4" fillId="0" borderId="0"/>
    <xf numFmtId="184" fontId="135" fillId="0" borderId="0" applyNumberFormat="0" applyFill="0" applyBorder="0" applyAlignment="0" applyProtection="0"/>
    <xf numFmtId="184" fontId="32" fillId="0" borderId="73" applyNumberFormat="0" applyFill="0" applyAlignment="0" applyProtection="0"/>
    <xf numFmtId="184" fontId="53" fillId="0" borderId="0" applyNumberFormat="0" applyFill="0" applyBorder="0" applyAlignment="0" applyProtection="0"/>
    <xf numFmtId="184" fontId="133" fillId="17" borderId="40" applyNumberFormat="0" applyAlignment="0" applyProtection="0"/>
    <xf numFmtId="9" fontId="4" fillId="0" borderId="0" applyFont="0" applyFill="0" applyBorder="0" applyAlignment="0" applyProtection="0"/>
    <xf numFmtId="184" fontId="4" fillId="0" borderId="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9" fontId="4" fillId="0" borderId="0" applyFont="0" applyFill="0" applyBorder="0" applyAlignment="0" applyProtection="0"/>
    <xf numFmtId="184" fontId="133" fillId="17" borderId="40" applyNumberFormat="0" applyAlignment="0" applyProtection="0"/>
    <xf numFmtId="184" fontId="4" fillId="0" borderId="0"/>
    <xf numFmtId="184" fontId="4" fillId="0" borderId="0"/>
    <xf numFmtId="184" fontId="4" fillId="0" borderId="0"/>
    <xf numFmtId="184" fontId="4" fillId="0" borderId="0"/>
    <xf numFmtId="184" fontId="133" fillId="17" borderId="40" applyNumberFormat="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115" fillId="0" borderId="0"/>
    <xf numFmtId="184" fontId="42" fillId="0" borderId="0"/>
    <xf numFmtId="184" fontId="19" fillId="0" borderId="0"/>
    <xf numFmtId="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4">
      <alignment horizontal="left" vertical="center"/>
    </xf>
    <xf numFmtId="181" fontId="4" fillId="0" borderId="0">
      <protection locked="0"/>
    </xf>
    <xf numFmtId="181" fontId="4" fillId="0" borderId="0">
      <protection locked="0"/>
    </xf>
    <xf numFmtId="184" fontId="122" fillId="0" borderId="69" applyNumberFormat="0" applyFill="0" applyAlignment="0" applyProtection="0"/>
    <xf numFmtId="184" fontId="42" fillId="0" borderId="0"/>
    <xf numFmtId="184" fontId="42" fillId="0" borderId="0"/>
    <xf numFmtId="184" fontId="42" fillId="0" borderId="0"/>
    <xf numFmtId="184" fontId="42" fillId="0" borderId="0"/>
    <xf numFmtId="184" fontId="42" fillId="0" borderId="0"/>
    <xf numFmtId="184" fontId="19" fillId="0" borderId="0"/>
    <xf numFmtId="184" fontId="19" fillId="0" borderId="0"/>
    <xf numFmtId="184" fontId="19" fillId="0" borderId="0"/>
    <xf numFmtId="184" fontId="19" fillId="0" borderId="0"/>
    <xf numFmtId="184" fontId="56"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19" fillId="0" borderId="0"/>
    <xf numFmtId="184" fontId="19" fillId="0" borderId="0"/>
    <xf numFmtId="10" fontId="4" fillId="0" borderId="0" applyFont="0" applyFill="0" applyBorder="0" applyAlignment="0" applyProtection="0"/>
    <xf numFmtId="184" fontId="125" fillId="0" borderId="0" applyNumberFormat="0" applyFont="0" applyFill="0" applyBorder="0" applyAlignment="0" applyProtection="0"/>
    <xf numFmtId="184" fontId="42" fillId="0" borderId="0"/>
    <xf numFmtId="184" fontId="42" fillId="0" borderId="0"/>
    <xf numFmtId="184" fontId="42" fillId="0" borderId="0"/>
    <xf numFmtId="184"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4" fontId="4" fillId="0" borderId="0"/>
    <xf numFmtId="184" fontId="4" fillId="0" borderId="0"/>
    <xf numFmtId="184" fontId="4" fillId="0" borderId="0"/>
    <xf numFmtId="184" fontId="42" fillId="0" borderId="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30" applyNumberFormat="0" applyAlignment="0" applyProtection="0">
      <alignment horizontal="left" vertical="center"/>
    </xf>
    <xf numFmtId="184" fontId="121" fillId="0" borderId="30" applyNumberFormat="0" applyAlignment="0" applyProtection="0">
      <alignment horizontal="left" vertical="center"/>
    </xf>
    <xf numFmtId="184" fontId="121" fillId="0" borderId="4">
      <alignment horizontal="left" vertical="center"/>
    </xf>
    <xf numFmtId="184" fontId="121" fillId="0" borderId="4">
      <alignment horizontal="left" vertical="center"/>
    </xf>
    <xf numFmtId="184" fontId="121" fillId="0" borderId="4">
      <alignment horizontal="left" vertical="center"/>
    </xf>
    <xf numFmtId="184" fontId="122" fillId="0" borderId="69" applyNumberFormat="0" applyFill="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184" fontId="47" fillId="14" borderId="50" applyBorder="0"/>
    <xf numFmtId="184" fontId="47" fillId="14" borderId="50" applyBorder="0"/>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50" fillId="49" borderId="28"/>
    <xf numFmtId="184" fontId="50" fillId="49" borderId="28"/>
    <xf numFmtId="184" fontId="125" fillId="0" borderId="0" applyNumberFormat="0" applyFont="0" applyFill="0" applyBorder="0" applyAlignment="0" applyProtection="0"/>
    <xf numFmtId="37" fontId="50" fillId="0" borderId="0"/>
    <xf numFmtId="9" fontId="4" fillId="0" borderId="0" applyFont="0" applyFill="0" applyBorder="0" applyAlignment="0" applyProtection="0"/>
    <xf numFmtId="184" fontId="4" fillId="0" borderId="0"/>
    <xf numFmtId="184" fontId="4" fillId="0" borderId="0"/>
    <xf numFmtId="184" fontId="19" fillId="0" borderId="0"/>
    <xf numFmtId="184" fontId="4" fillId="0" borderId="0"/>
    <xf numFmtId="184" fontId="4" fillId="0" borderId="0"/>
    <xf numFmtId="184" fontId="42" fillId="0" borderId="0"/>
    <xf numFmtId="184" fontId="42" fillId="0" borderId="0"/>
    <xf numFmtId="184" fontId="42" fillId="0" borderId="0"/>
    <xf numFmtId="9" fontId="42" fillId="0" borderId="0" applyFont="0" applyFill="0" applyBorder="0" applyAlignment="0" applyProtection="0"/>
    <xf numFmtId="43" fontId="42" fillId="0" borderId="0" applyFont="0" applyFill="0" applyBorder="0" applyAlignment="0" applyProtection="0"/>
    <xf numFmtId="184" fontId="19" fillId="0" borderId="0"/>
    <xf numFmtId="184" fontId="62" fillId="0" borderId="0" applyNumberFormat="0" applyFill="0" applyBorder="0" applyAlignment="0" applyProtection="0"/>
    <xf numFmtId="184" fontId="42" fillId="0" borderId="0"/>
    <xf numFmtId="184" fontId="3" fillId="58" borderId="0" applyNumberFormat="0" applyBorder="0" applyAlignment="0" applyProtection="0"/>
    <xf numFmtId="184" fontId="19" fillId="8"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71" fillId="2" borderId="1" applyNumberFormat="0" applyAlignment="0" applyProtection="0"/>
    <xf numFmtId="184" fontId="29" fillId="34" borderId="40" applyNumberFormat="0" applyAlignment="0" applyProtection="0"/>
    <xf numFmtId="184" fontId="73" fillId="55" borderId="57" applyNumberFormat="0" applyAlignment="0" applyProtection="0"/>
    <xf numFmtId="184" fontId="30" fillId="24" borderId="41" applyNumberFormat="0" applyAlignment="0" applyProtection="0"/>
    <xf numFmtId="43" fontId="42" fillId="0" borderId="0" applyFont="0" applyFill="0" applyBorder="0" applyAlignment="0" applyProtection="0"/>
    <xf numFmtId="43"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63" fillId="0" borderId="52" applyNumberFormat="0" applyFill="0" applyAlignment="0" applyProtection="0"/>
    <xf numFmtId="184" fontId="35" fillId="0" borderId="42"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69" fillId="54" borderId="1" applyNumberFormat="0" applyAlignment="0" applyProtection="0"/>
    <xf numFmtId="184" fontId="38" fillId="32" borderId="40" applyNumberFormat="0" applyAlignment="0" applyProtection="0"/>
    <xf numFmtId="184" fontId="72" fillId="0" borderId="56" applyNumberFormat="0" applyFill="0" applyAlignment="0" applyProtection="0"/>
    <xf numFmtId="184" fontId="39" fillId="0" borderId="45" applyNumberFormat="0" applyFill="0" applyAlignment="0" applyProtection="0"/>
    <xf numFmtId="184" fontId="68" fillId="53" borderId="0" applyNumberFormat="0" applyBorder="0" applyAlignment="0" applyProtection="0"/>
    <xf numFmtId="184" fontId="40" fillId="32" borderId="0" applyNumberFormat="0" applyBorder="0" applyAlignment="0" applyProtection="0"/>
    <xf numFmtId="184" fontId="3" fillId="0" borderId="0"/>
    <xf numFmtId="184" fontId="4" fillId="0" borderId="0"/>
    <xf numFmtId="184" fontId="56" fillId="0" borderId="0"/>
    <xf numFmtId="184" fontId="56" fillId="0" borderId="0"/>
    <xf numFmtId="184" fontId="56" fillId="0" borderId="0"/>
    <xf numFmtId="184" fontId="56" fillId="0" borderId="0"/>
    <xf numFmtId="184" fontId="4" fillId="0" borderId="0"/>
    <xf numFmtId="184" fontId="3" fillId="56" borderId="58" applyNumberFormat="0" applyFont="0" applyAlignment="0" applyProtection="0"/>
    <xf numFmtId="184" fontId="4" fillId="31" borderId="46" applyNumberFormat="0" applyFont="0" applyAlignment="0" applyProtection="0"/>
    <xf numFmtId="184" fontId="70" fillId="2" borderId="55" applyNumberFormat="0" applyAlignment="0" applyProtection="0"/>
    <xf numFmtId="184" fontId="43" fillId="34" borderId="47" applyNumberFormat="0" applyAlignment="0" applyProtection="0"/>
    <xf numFmtId="9" fontId="42" fillId="0" borderId="0" applyFont="0" applyFill="0" applyBorder="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4" fontId="50" fillId="0" borderId="60" applyNumberFormat="0" applyProtection="0">
      <alignment horizontal="right" vertical="center"/>
    </xf>
    <xf numFmtId="4" fontId="50" fillId="96" borderId="60" applyNumberFormat="0" applyProtection="0">
      <alignment horizontal="left" vertical="center" indent="1"/>
    </xf>
    <xf numFmtId="184" fontId="19" fillId="8" borderId="48" applyNumberFormat="0" applyProtection="0">
      <alignment horizontal="left" vertical="top" indent="1"/>
    </xf>
    <xf numFmtId="184" fontId="42" fillId="0" borderId="0"/>
    <xf numFmtId="184" fontId="52" fillId="0" borderId="0" applyNumberFormat="0" applyFill="0" applyBorder="0" applyAlignment="0" applyProtection="0"/>
    <xf numFmtId="184" fontId="52" fillId="0" borderId="0" applyNumberFormat="0" applyFill="0" applyBorder="0" applyAlignment="0" applyProtection="0"/>
    <xf numFmtId="184" fontId="76" fillId="0" borderId="59" applyNumberFormat="0" applyFill="0" applyAlignment="0" applyProtection="0"/>
    <xf numFmtId="184" fontId="32" fillId="0" borderId="51" applyNumberFormat="0" applyFill="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114" fillId="0" borderId="0"/>
    <xf numFmtId="184" fontId="42" fillId="0" borderId="0"/>
    <xf numFmtId="44" fontId="42" fillId="0" borderId="0" applyFont="0" applyFill="0" applyBorder="0" applyAlignment="0" applyProtection="0"/>
    <xf numFmtId="184" fontId="114" fillId="0" borderId="0"/>
    <xf numFmtId="184" fontId="114" fillId="0" borderId="0"/>
    <xf numFmtId="184" fontId="42" fillId="0" borderId="0"/>
    <xf numFmtId="184" fontId="19" fillId="0" borderId="0"/>
    <xf numFmtId="184" fontId="42" fillId="0" borderId="0"/>
    <xf numFmtId="184" fontId="19"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4" fontId="42" fillId="0" borderId="0"/>
    <xf numFmtId="9" fontId="4" fillId="0" borderId="0" applyFont="0" applyFill="0" applyBorder="0" applyAlignment="0" applyProtection="0"/>
    <xf numFmtId="184" fontId="42" fillId="0" borderId="0"/>
    <xf numFmtId="184" fontId="42" fillId="0" borderId="0"/>
    <xf numFmtId="184" fontId="42" fillId="0" borderId="0"/>
    <xf numFmtId="9" fontId="42" fillId="0" borderId="0" applyFont="0" applyFill="0" applyBorder="0" applyAlignment="0" applyProtection="0"/>
    <xf numFmtId="43" fontId="42" fillId="0" borderId="0" applyFont="0" applyFill="0" applyBorder="0" applyAlignment="0" applyProtection="0"/>
    <xf numFmtId="184" fontId="62" fillId="0" borderId="0" applyNumberForma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42" fillId="0" borderId="0"/>
    <xf numFmtId="44" fontId="42" fillId="0" borderId="0" applyFont="0" applyFill="0" applyBorder="0" applyAlignment="0" applyProtection="0"/>
    <xf numFmtId="184" fontId="42" fillId="0" borderId="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6" fillId="21"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5"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30"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3"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4" fillId="31" borderId="46" applyNumberFormat="0" applyFont="0" applyAlignment="0" applyProtection="0"/>
    <xf numFmtId="184" fontId="43" fillId="34" borderId="47" applyNumberFormat="0" applyAlignment="0" applyProtection="0"/>
    <xf numFmtId="184" fontId="44" fillId="39" borderId="48" applyNumberFormat="0" applyProtection="0">
      <alignment horizontal="left" vertical="top" indent="1"/>
    </xf>
    <xf numFmtId="184" fontId="26" fillId="25" borderId="0" applyNumberFormat="0" applyBorder="0" applyAlignment="0" applyProtection="0"/>
    <xf numFmtId="184" fontId="26" fillId="21" borderId="0" applyNumberFormat="0" applyBorder="0" applyAlignment="0" applyProtection="0"/>
    <xf numFmtId="184" fontId="38" fillId="32" borderId="40" applyNumberFormat="0" applyAlignment="0" applyProtection="0"/>
    <xf numFmtId="184" fontId="4" fillId="0" borderId="0"/>
    <xf numFmtId="184" fontId="26" fillId="30" borderId="0" applyNumberFormat="0" applyBorder="0" applyAlignment="0" applyProtection="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26" fillId="25" borderId="0" applyNumberFormat="0" applyBorder="0" applyAlignment="0" applyProtection="0"/>
    <xf numFmtId="184" fontId="19" fillId="8" borderId="48" applyNumberFormat="0" applyProtection="0">
      <alignment horizontal="left" vertical="top" indent="1"/>
    </xf>
    <xf numFmtId="184" fontId="4" fillId="0" borderId="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 fillId="0" borderId="0"/>
    <xf numFmtId="184" fontId="62" fillId="0" borderId="0" applyNumberFormat="0" applyFill="0" applyBorder="0" applyAlignment="0" applyProtection="0"/>
    <xf numFmtId="184" fontId="86" fillId="0" borderId="52" applyNumberFormat="0" applyFill="0" applyAlignment="0" applyProtection="0"/>
    <xf numFmtId="184" fontId="87" fillId="0" borderId="53" applyNumberFormat="0" applyFill="0" applyAlignment="0" applyProtection="0"/>
    <xf numFmtId="184" fontId="88" fillId="0" borderId="54" applyNumberFormat="0" applyFill="0" applyAlignment="0" applyProtection="0"/>
    <xf numFmtId="184" fontId="88" fillId="0" borderId="0" applyNumberFormat="0" applyFill="0" applyBorder="0" applyAlignment="0" applyProtection="0"/>
    <xf numFmtId="184" fontId="89" fillId="51" borderId="0" applyNumberFormat="0" applyBorder="0" applyAlignment="0" applyProtection="0"/>
    <xf numFmtId="184" fontId="90" fillId="52" borderId="0" applyNumberFormat="0" applyBorder="0" applyAlignment="0" applyProtection="0"/>
    <xf numFmtId="184" fontId="91" fillId="53" borderId="0" applyNumberFormat="0" applyBorder="0" applyAlignment="0" applyProtection="0"/>
    <xf numFmtId="184" fontId="92" fillId="54" borderId="1" applyNumberFormat="0" applyAlignment="0" applyProtection="0"/>
    <xf numFmtId="184" fontId="93" fillId="2" borderId="55" applyNumberFormat="0" applyAlignment="0" applyProtection="0"/>
    <xf numFmtId="184" fontId="94" fillId="2" borderId="1" applyNumberFormat="0" applyAlignment="0" applyProtection="0"/>
    <xf numFmtId="184" fontId="95" fillId="0" borderId="56" applyNumberFormat="0" applyFill="0" applyAlignment="0" applyProtection="0"/>
    <xf numFmtId="184" fontId="96" fillId="55" borderId="57" applyNumberFormat="0" applyAlignment="0" applyProtection="0"/>
    <xf numFmtId="184" fontId="97" fillId="0" borderId="0" applyNumberFormat="0" applyFill="0" applyBorder="0" applyAlignment="0" applyProtection="0"/>
    <xf numFmtId="184" fontId="42" fillId="56" borderId="58" applyNumberFormat="0" applyFont="0" applyAlignment="0" applyProtection="0"/>
    <xf numFmtId="184" fontId="98" fillId="0" borderId="0" applyNumberFormat="0" applyFill="0" applyBorder="0" applyAlignment="0" applyProtection="0"/>
    <xf numFmtId="184" fontId="99" fillId="0" borderId="59" applyNumberFormat="0" applyFill="0" applyAlignment="0" applyProtection="0"/>
    <xf numFmtId="184" fontId="100" fillId="57" borderId="0" applyNumberFormat="0" applyBorder="0" applyAlignment="0" applyProtection="0"/>
    <xf numFmtId="184" fontId="42" fillId="58" borderId="0" applyNumberFormat="0" applyBorder="0" applyAlignment="0" applyProtection="0"/>
    <xf numFmtId="184" fontId="42" fillId="59" borderId="0" applyNumberFormat="0" applyBorder="0" applyAlignment="0" applyProtection="0"/>
    <xf numFmtId="184" fontId="100" fillId="60" borderId="0" applyNumberFormat="0" applyBorder="0" applyAlignment="0" applyProtection="0"/>
    <xf numFmtId="184" fontId="100" fillId="61" borderId="0" applyNumberFormat="0" applyBorder="0" applyAlignment="0" applyProtection="0"/>
    <xf numFmtId="184" fontId="42" fillId="62" borderId="0" applyNumberFormat="0" applyBorder="0" applyAlignment="0" applyProtection="0"/>
    <xf numFmtId="184" fontId="42" fillId="63" borderId="0" applyNumberFormat="0" applyBorder="0" applyAlignment="0" applyProtection="0"/>
    <xf numFmtId="184" fontId="100" fillId="64" borderId="0" applyNumberFormat="0" applyBorder="0" applyAlignment="0" applyProtection="0"/>
    <xf numFmtId="184" fontId="100" fillId="65" borderId="0" applyNumberFormat="0" applyBorder="0" applyAlignment="0" applyProtection="0"/>
    <xf numFmtId="184" fontId="42" fillId="66" borderId="0" applyNumberFormat="0" applyBorder="0" applyAlignment="0" applyProtection="0"/>
    <xf numFmtId="184" fontId="42" fillId="67" borderId="0" applyNumberFormat="0" applyBorder="0" applyAlignment="0" applyProtection="0"/>
    <xf numFmtId="184" fontId="100" fillId="68" borderId="0" applyNumberFormat="0" applyBorder="0" applyAlignment="0" applyProtection="0"/>
    <xf numFmtId="184" fontId="100" fillId="69" borderId="0" applyNumberFormat="0" applyBorder="0" applyAlignment="0" applyProtection="0"/>
    <xf numFmtId="184" fontId="42" fillId="70" borderId="0" applyNumberFormat="0" applyBorder="0" applyAlignment="0" applyProtection="0"/>
    <xf numFmtId="184" fontId="42" fillId="71" borderId="0" applyNumberFormat="0" applyBorder="0" applyAlignment="0" applyProtection="0"/>
    <xf numFmtId="184" fontId="100" fillId="72" borderId="0" applyNumberFormat="0" applyBorder="0" applyAlignment="0" applyProtection="0"/>
    <xf numFmtId="184" fontId="100" fillId="73" borderId="0" applyNumberFormat="0" applyBorder="0" applyAlignment="0" applyProtection="0"/>
    <xf numFmtId="184" fontId="42" fillId="74" borderId="0" applyNumberFormat="0" applyBorder="0" applyAlignment="0" applyProtection="0"/>
    <xf numFmtId="184" fontId="42" fillId="75" borderId="0" applyNumberFormat="0" applyBorder="0" applyAlignment="0" applyProtection="0"/>
    <xf numFmtId="184" fontId="100" fillId="76" borderId="0" applyNumberFormat="0" applyBorder="0" applyAlignment="0" applyProtection="0"/>
    <xf numFmtId="184" fontId="100" fillId="77" borderId="0" applyNumberFormat="0" applyBorder="0" applyAlignment="0" applyProtection="0"/>
    <xf numFmtId="184" fontId="42" fillId="78" borderId="0" applyNumberFormat="0" applyBorder="0" applyAlignment="0" applyProtection="0"/>
    <xf numFmtId="184" fontId="42" fillId="79" borderId="0" applyNumberFormat="0" applyBorder="0" applyAlignment="0" applyProtection="0"/>
    <xf numFmtId="184" fontId="100" fillId="80" borderId="0" applyNumberFormat="0" applyBorder="0" applyAlignment="0" applyProtection="0"/>
    <xf numFmtId="184" fontId="100" fillId="57" borderId="0" applyNumberFormat="0" applyBorder="0" applyAlignment="0" applyProtection="0"/>
    <xf numFmtId="184" fontId="100" fillId="61" borderId="0" applyNumberFormat="0" applyBorder="0" applyAlignment="0" applyProtection="0"/>
    <xf numFmtId="184" fontId="100" fillId="65" borderId="0" applyNumberFormat="0" applyBorder="0" applyAlignment="0" applyProtection="0"/>
    <xf numFmtId="184" fontId="100" fillId="69" borderId="0" applyNumberFormat="0" applyBorder="0" applyAlignment="0" applyProtection="0"/>
    <xf numFmtId="184" fontId="100" fillId="73" borderId="0" applyNumberFormat="0" applyBorder="0" applyAlignment="0" applyProtection="0"/>
    <xf numFmtId="184" fontId="100" fillId="77" borderId="0" applyNumberFormat="0" applyBorder="0" applyAlignment="0" applyProtection="0"/>
    <xf numFmtId="184" fontId="4" fillId="0" borderId="0"/>
    <xf numFmtId="184" fontId="4" fillId="0" borderId="0"/>
    <xf numFmtId="184" fontId="42" fillId="0" borderId="0"/>
    <xf numFmtId="184" fontId="26" fillId="24" borderId="0" applyNumberFormat="0" applyBorder="0" applyAlignment="0" applyProtection="0"/>
    <xf numFmtId="184" fontId="26" fillId="29" borderId="0" applyNumberFormat="0" applyBorder="0" applyAlignment="0" applyProtection="0"/>
    <xf numFmtId="184" fontId="26" fillId="30" borderId="0" applyNumberFormat="0" applyBorder="0" applyAlignment="0" applyProtection="0"/>
    <xf numFmtId="184" fontId="26" fillId="33" borderId="0" applyNumberFormat="0" applyBorder="0" applyAlignment="0" applyProtection="0"/>
    <xf numFmtId="184" fontId="26" fillId="24" borderId="0" applyNumberFormat="0" applyBorder="0" applyAlignment="0" applyProtection="0"/>
    <xf numFmtId="184" fontId="26" fillId="29" borderId="0" applyNumberFormat="0" applyBorder="0" applyAlignment="0" applyProtection="0"/>
    <xf numFmtId="184" fontId="38" fillId="32" borderId="40" applyNumberFormat="0" applyAlignment="0" applyProtection="0"/>
    <xf numFmtId="184" fontId="26" fillId="24" borderId="0" applyNumberFormat="0" applyBorder="0" applyAlignment="0" applyProtection="0"/>
    <xf numFmtId="184" fontId="26" fillId="33" borderId="0" applyNumberFormat="0" applyBorder="0" applyAlignment="0" applyProtection="0"/>
    <xf numFmtId="184" fontId="26" fillId="30" borderId="0" applyNumberFormat="0" applyBorder="0" applyAlignment="0" applyProtection="0"/>
    <xf numFmtId="184" fontId="26" fillId="29"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6" fillId="21" borderId="0" applyNumberFormat="0" applyBorder="0" applyAlignment="0" applyProtection="0"/>
    <xf numFmtId="184" fontId="38" fillId="32" borderId="40" applyNumberFormat="0" applyAlignment="0" applyProtection="0"/>
    <xf numFmtId="184" fontId="4" fillId="0" borderId="0"/>
    <xf numFmtId="184" fontId="26" fillId="33" borderId="0" applyNumberFormat="0" applyBorder="0" applyAlignment="0" applyProtection="0"/>
    <xf numFmtId="184" fontId="38" fillId="32" borderId="40" applyNumberFormat="0" applyAlignment="0" applyProtection="0"/>
    <xf numFmtId="184" fontId="26" fillId="29" borderId="0" applyNumberFormat="0" applyBorder="0" applyAlignment="0" applyProtection="0"/>
    <xf numFmtId="184" fontId="4" fillId="0" borderId="0"/>
    <xf numFmtId="184" fontId="26" fillId="30" borderId="0" applyNumberFormat="0" applyBorder="0" applyAlignment="0" applyProtection="0"/>
    <xf numFmtId="184" fontId="26" fillId="25" borderId="0" applyNumberFormat="0" applyBorder="0" applyAlignment="0" applyProtection="0"/>
    <xf numFmtId="184" fontId="26" fillId="33"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0" borderId="0"/>
    <xf numFmtId="184" fontId="4" fillId="0" borderId="0"/>
    <xf numFmtId="9" fontId="4" fillId="0" borderId="0" applyFont="0" applyFill="0" applyBorder="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0" borderId="0"/>
    <xf numFmtId="184" fontId="4" fillId="0" borderId="0"/>
    <xf numFmtId="3"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1" fontId="4" fillId="0" borderId="0">
      <protection locked="0"/>
    </xf>
    <xf numFmtId="181" fontId="4" fillId="0" borderId="0">
      <protection locked="0"/>
    </xf>
    <xf numFmtId="182" fontId="4" fillId="0" borderId="0" applyFont="0" applyFill="0" applyBorder="0" applyAlignment="0" applyProtection="0">
      <alignment horizontal="center"/>
    </xf>
    <xf numFmtId="182" fontId="4" fillId="0" borderId="0" applyFont="0" applyFill="0" applyBorder="0" applyAlignment="0" applyProtection="0">
      <alignment horizontal="center"/>
    </xf>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0" fontId="4" fillId="0" borderId="0" applyFont="0" applyFill="0" applyBorder="0" applyAlignment="0" applyProtection="0"/>
    <xf numFmtId="184" fontId="4" fillId="0" borderId="0"/>
    <xf numFmtId="184" fontId="4" fillId="0" borderId="0"/>
    <xf numFmtId="184" fontId="4" fillId="10" borderId="46" applyNumberFormat="0" applyFont="0" applyAlignment="0" applyProtection="0"/>
    <xf numFmtId="184" fontId="4" fillId="0" borderId="0"/>
    <xf numFmtId="9" fontId="4" fillId="0" borderId="0" applyFont="0" applyFill="0" applyBorder="0" applyAlignment="0" applyProtection="0"/>
    <xf numFmtId="184" fontId="4" fillId="0" borderId="0"/>
    <xf numFmtId="9" fontId="4" fillId="0" borderId="0" applyFont="0" applyFill="0" applyBorder="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1" fontId="4" fillId="0" borderId="0">
      <protection locked="0"/>
    </xf>
    <xf numFmtId="181" fontId="4" fillId="0" borderId="0">
      <protection locked="0"/>
    </xf>
    <xf numFmtId="184" fontId="4" fillId="0" borderId="0"/>
    <xf numFmtId="10" fontId="4" fillId="0" borderId="0" applyFont="0" applyFill="0" applyBorder="0" applyAlignment="0" applyProtection="0"/>
    <xf numFmtId="184" fontId="4" fillId="0" borderId="0"/>
    <xf numFmtId="184"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0" borderId="0"/>
    <xf numFmtId="184" fontId="4" fillId="0" borderId="0"/>
    <xf numFmtId="184" fontId="4" fillId="0" borderId="0"/>
    <xf numFmtId="44" fontId="4" fillId="0" borderId="0" applyFont="0" applyFill="0" applyBorder="0" applyAlignment="0" applyProtection="0"/>
    <xf numFmtId="184" fontId="4" fillId="0" borderId="0"/>
    <xf numFmtId="184" fontId="4" fillId="0" borderId="0"/>
    <xf numFmtId="184" fontId="4" fillId="31" borderId="46" applyNumberFormat="0" applyFont="0" applyAlignment="0" applyProtection="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4" fillId="0" borderId="0"/>
    <xf numFmtId="9" fontId="4" fillId="0" borderId="0" applyFont="0" applyFill="0" applyBorder="0" applyAlignment="0" applyProtection="0"/>
    <xf numFmtId="184" fontId="4" fillId="0" borderId="0"/>
    <xf numFmtId="184" fontId="4" fillId="31" borderId="46" applyNumberFormat="0" applyFont="0" applyAlignment="0" applyProtection="0"/>
    <xf numFmtId="184" fontId="4" fillId="0" borderId="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6" fillId="21" borderId="0" applyNumberFormat="0" applyBorder="0" applyAlignment="0" applyProtection="0"/>
    <xf numFmtId="184" fontId="26" fillId="25" borderId="0" applyNumberFormat="0" applyBorder="0" applyAlignment="0" applyProtection="0"/>
    <xf numFmtId="184" fontId="26" fillId="24" borderId="0" applyNumberFormat="0" applyBorder="0" applyAlignment="0" applyProtection="0"/>
    <xf numFmtId="184" fontId="26" fillId="29" borderId="0" applyNumberFormat="0" applyBorder="0" applyAlignment="0" applyProtection="0"/>
    <xf numFmtId="184" fontId="26" fillId="30"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56" fillId="0" borderId="0"/>
    <xf numFmtId="184" fontId="4" fillId="0" borderId="0"/>
    <xf numFmtId="184" fontId="56" fillId="0" borderId="0"/>
    <xf numFmtId="184" fontId="56" fillId="0" borderId="0"/>
    <xf numFmtId="184" fontId="56" fillId="0" borderId="0"/>
    <xf numFmtId="184" fontId="4" fillId="31" borderId="46" applyNumberFormat="0" applyFont="0" applyAlignment="0" applyProtection="0"/>
    <xf numFmtId="184" fontId="43" fillId="34" borderId="47" applyNumberFormat="0" applyAlignment="0" applyProtection="0"/>
    <xf numFmtId="9" fontId="4" fillId="0" borderId="0" applyFont="0" applyFill="0" applyBorder="0" applyAlignment="0" applyProtection="0"/>
    <xf numFmtId="184" fontId="4" fillId="0" borderId="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 fillId="0" borderId="0"/>
    <xf numFmtId="9" fontId="4" fillId="0" borderId="0" applyFont="0" applyFill="0" applyBorder="0" applyAlignment="0" applyProtection="0"/>
    <xf numFmtId="184" fontId="114" fillId="0" borderId="0"/>
    <xf numFmtId="43" fontId="114" fillId="0" borderId="0" applyFont="0" applyFill="0" applyBorder="0" applyAlignment="0" applyProtection="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56" fillId="0" borderId="0"/>
    <xf numFmtId="184" fontId="4" fillId="0" borderId="0"/>
    <xf numFmtId="184" fontId="56" fillId="0" borderId="0"/>
    <xf numFmtId="184" fontId="56" fillId="0" borderId="0"/>
    <xf numFmtId="184" fontId="56" fillId="0" borderId="0"/>
    <xf numFmtId="184" fontId="4" fillId="31" borderId="46" applyNumberFormat="0" applyFont="0" applyAlignment="0" applyProtection="0"/>
    <xf numFmtId="184" fontId="43" fillId="34" borderId="47" applyNumberFormat="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114" fillId="0" borderId="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 fillId="0" borderId="0"/>
    <xf numFmtId="184" fontId="4" fillId="0" borderId="0"/>
    <xf numFmtId="184" fontId="4" fillId="0" borderId="0"/>
    <xf numFmtId="184" fontId="4" fillId="0" borderId="0"/>
    <xf numFmtId="184" fontId="4" fillId="0" borderId="0"/>
    <xf numFmtId="0" fontId="42" fillId="0" borderId="0"/>
    <xf numFmtId="0" fontId="25" fillId="103"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25" fillId="103"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0" fontId="25" fillId="13"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25" fillId="13"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0" fontId="25" fillId="104"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25" fillId="104"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0" fontId="25" fillId="105"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25" fillId="105"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0" fontId="25" fillId="106"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25" fillId="106"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0" fontId="25" fillId="17"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25" fillId="17"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0" fontId="25" fillId="12"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25" fillId="12"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0" fontId="25" fillId="9"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25" fillId="9"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0" fontId="25" fillId="45"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25" fillId="45"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0" fontId="25" fillId="105"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25" fillId="105"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0" fontId="25" fillId="12"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25" fillId="12"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0" fontId="25" fillId="41"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25" fillId="41"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0" fontId="26" fillId="107"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26" fillId="107"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0" fontId="26" fillId="9"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26" fillId="9"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24" fillId="9" borderId="0" applyNumberFormat="0" applyBorder="0" applyAlignment="0" applyProtection="0"/>
    <xf numFmtId="0" fontId="26" fillId="45"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26" fillId="45"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24" fillId="15" borderId="0" applyNumberFormat="0" applyBorder="0" applyAlignment="0" applyProtection="0"/>
    <xf numFmtId="0" fontId="26" fillId="108"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26" fillId="108"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24" fillId="16" borderId="0" applyNumberFormat="0" applyBorder="0" applyAlignment="0" applyProtection="0"/>
    <xf numFmtId="0" fontId="26" fillId="9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26" fillId="9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0" fontId="26" fillId="42"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26" fillId="42"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4" fillId="17"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6" fillId="20" borderId="0" applyNumberFormat="0" applyBorder="0" applyAlignment="0" applyProtection="0"/>
    <xf numFmtId="185" fontId="26" fillId="20"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0" fontId="26" fillId="109"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109"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5" fillId="22" borderId="0" applyNumberFormat="0" applyBorder="0" applyAlignment="0" applyProtection="0"/>
    <xf numFmtId="185" fontId="25" fillId="22"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0" fontId="26" fillId="40"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40"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5" fillId="26" borderId="0" applyNumberFormat="0" applyBorder="0" applyAlignment="0" applyProtection="0"/>
    <xf numFmtId="185" fontId="25" fillId="26"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0" fontId="26" fillId="1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1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5" fillId="28"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0" fontId="26" fillId="108"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108"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6" fillId="19" borderId="0" applyNumberFormat="0" applyBorder="0" applyAlignment="0" applyProtection="0"/>
    <xf numFmtId="185" fontId="26" fillId="19"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0" fontId="26" fillId="96"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96"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5" fillId="31" borderId="0" applyNumberFormat="0" applyBorder="0" applyAlignment="0" applyProtection="0"/>
    <xf numFmtId="185" fontId="25" fillId="31"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26" fillId="32" borderId="0" applyNumberFormat="0" applyBorder="0" applyAlignment="0" applyProtection="0"/>
    <xf numFmtId="185" fontId="26" fillId="32"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0" fontId="26" fillId="4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4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0" fontId="127" fillId="1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127" fillId="1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0" fontId="128" fillId="16" borderId="40" applyNumberFormat="0" applyAlignment="0" applyProtection="0"/>
    <xf numFmtId="185" fontId="71" fillId="2" borderId="1" applyNumberFormat="0" applyAlignment="0" applyProtection="0"/>
    <xf numFmtId="185" fontId="29" fillId="34" borderId="40" applyNumberFormat="0" applyAlignment="0" applyProtection="0"/>
    <xf numFmtId="185" fontId="29" fillId="34" borderId="40" applyNumberFormat="0" applyAlignment="0" applyProtection="0"/>
    <xf numFmtId="185" fontId="71" fillId="2" borderId="1" applyNumberFormat="0" applyAlignment="0" applyProtection="0"/>
    <xf numFmtId="185" fontId="128" fillId="16" borderId="40" applyNumberFormat="0" applyAlignment="0" applyProtection="0"/>
    <xf numFmtId="185" fontId="71" fillId="2" borderId="1" applyNumberFormat="0" applyAlignment="0" applyProtection="0"/>
    <xf numFmtId="185" fontId="29" fillId="34" borderId="40" applyNumberFormat="0" applyAlignment="0" applyProtection="0"/>
    <xf numFmtId="185" fontId="71" fillId="2" borderId="1" applyNumberFormat="0" applyAlignment="0" applyProtection="0"/>
    <xf numFmtId="185" fontId="71" fillId="2" borderId="1" applyNumberFormat="0" applyAlignment="0" applyProtection="0"/>
    <xf numFmtId="185" fontId="29" fillId="34" borderId="40" applyNumberFormat="0" applyAlignment="0" applyProtection="0"/>
    <xf numFmtId="185" fontId="29" fillId="34" borderId="40" applyNumberFormat="0" applyAlignment="0" applyProtection="0"/>
    <xf numFmtId="0" fontId="30" fillId="110" borderId="41" applyNumberFormat="0" applyAlignment="0" applyProtection="0"/>
    <xf numFmtId="185" fontId="73" fillId="55" borderId="57" applyNumberFormat="0" applyAlignment="0" applyProtection="0"/>
    <xf numFmtId="185" fontId="30" fillId="24" borderId="41" applyNumberFormat="0" applyAlignment="0" applyProtection="0"/>
    <xf numFmtId="185" fontId="30" fillId="24" borderId="41" applyNumberFormat="0" applyAlignment="0" applyProtection="0"/>
    <xf numFmtId="185" fontId="73" fillId="55" borderId="57" applyNumberFormat="0" applyAlignment="0" applyProtection="0"/>
    <xf numFmtId="185" fontId="30" fillId="110" borderId="41" applyNumberFormat="0" applyAlignment="0" applyProtection="0"/>
    <xf numFmtId="185" fontId="73" fillId="55" borderId="57" applyNumberFormat="0" applyAlignment="0" applyProtection="0"/>
    <xf numFmtId="185" fontId="30" fillId="24" borderId="41" applyNumberFormat="0" applyAlignment="0" applyProtection="0"/>
    <xf numFmtId="185" fontId="73" fillId="55" borderId="57" applyNumberFormat="0" applyAlignment="0" applyProtection="0"/>
    <xf numFmtId="185" fontId="73" fillId="55" borderId="57" applyNumberFormat="0" applyAlignment="0" applyProtection="0"/>
    <xf numFmtId="185" fontId="30" fillId="24" borderId="41" applyNumberFormat="0" applyAlignment="0" applyProtection="0"/>
    <xf numFmtId="185" fontId="30" fillId="24" borderId="41" applyNumberFormat="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32" fillId="35" borderId="0" applyNumberFormat="0" applyBorder="0" applyAlignment="0" applyProtection="0"/>
    <xf numFmtId="185" fontId="32" fillId="35" borderId="0" applyNumberFormat="0" applyBorder="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6"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32" fillId="37" borderId="0" applyNumberFormat="0" applyBorder="0" applyAlignment="0" applyProtection="0"/>
    <xf numFmtId="185" fontId="32" fillId="37" borderId="0" applyNumberFormat="0" applyBorder="0" applyAlignment="0" applyProtection="0"/>
    <xf numFmtId="0" fontId="129"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129"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33" fillId="0" borderId="0" applyNumberFormat="0" applyFill="0" applyBorder="0" applyAlignment="0" applyProtection="0"/>
    <xf numFmtId="0" fontId="34" fillId="104"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34" fillId="104"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34" fillId="38" borderId="0" applyNumberFormat="0" applyBorder="0" applyAlignment="0" applyProtection="0"/>
    <xf numFmtId="0" fontId="120" fillId="0" borderId="0" applyNumberFormat="0" applyFill="0" applyBorder="0" applyAlignment="0" applyProtection="0"/>
    <xf numFmtId="185" fontId="120" fillId="0" borderId="0" applyNumberFormat="0" applyFill="0" applyBorder="0" applyAlignment="0" applyProtection="0"/>
    <xf numFmtId="185" fontId="120" fillId="0" borderId="0" applyNumberFormat="0" applyFill="0" applyBorder="0" applyAlignment="0" applyProtection="0"/>
    <xf numFmtId="185" fontId="120" fillId="0" borderId="0" applyNumberFormat="0" applyFill="0" applyBorder="0" applyAlignment="0" applyProtection="0"/>
    <xf numFmtId="0"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0"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0" fontId="130" fillId="0" borderId="70"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35" fillId="0" borderId="42" applyNumberFormat="0" applyFill="0" applyAlignment="0" applyProtection="0"/>
    <xf numFmtId="185" fontId="63" fillId="0" borderId="52" applyNumberFormat="0" applyFill="0" applyAlignment="0" applyProtection="0"/>
    <xf numFmtId="185" fontId="130" fillId="0" borderId="70"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63" fillId="0" borderId="52"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35" fillId="0" borderId="42" applyNumberFormat="0" applyFill="0" applyAlignment="0" applyProtection="0"/>
    <xf numFmtId="0" fontId="131" fillId="0" borderId="4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131" fillId="0" borderId="4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36" fillId="0" borderId="43" applyNumberFormat="0" applyFill="0" applyAlignment="0" applyProtection="0"/>
    <xf numFmtId="0" fontId="132" fillId="0" borderId="71"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132" fillId="0" borderId="71"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37" fillId="0" borderId="44" applyNumberFormat="0" applyFill="0" applyAlignment="0" applyProtection="0"/>
    <xf numFmtId="0" fontId="132"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132"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0" fontId="122" fillId="0" borderId="69" applyNumberFormat="0" applyFill="0" applyAlignment="0" applyProtection="0"/>
    <xf numFmtId="185" fontId="122" fillId="0" borderId="69" applyNumberFormat="0" applyFill="0" applyAlignment="0" applyProtection="0"/>
    <xf numFmtId="185" fontId="122" fillId="0" borderId="69" applyNumberFormat="0" applyFill="0" applyAlignment="0" applyProtection="0"/>
    <xf numFmtId="185" fontId="122" fillId="0" borderId="69" applyNumberFormat="0" applyFill="0" applyAlignment="0" applyProtection="0"/>
    <xf numFmtId="185" fontId="116" fillId="0" borderId="0" applyNumberFormat="0" applyFill="0" applyBorder="0" applyAlignment="0" applyProtection="0">
      <alignment vertical="top"/>
      <protection locked="0"/>
    </xf>
    <xf numFmtId="185" fontId="118" fillId="0" borderId="0" applyNumberFormat="0" applyFill="0" applyBorder="0" applyAlignment="0" applyProtection="0"/>
    <xf numFmtId="0"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38" fillId="32" borderId="40" applyNumberFormat="0" applyAlignment="0" applyProtection="0"/>
    <xf numFmtId="185" fontId="69" fillId="54" borderId="1" applyNumberFormat="0" applyAlignment="0" applyProtection="0"/>
    <xf numFmtId="185"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133" fillId="17" borderId="40" applyNumberFormat="0" applyAlignment="0" applyProtection="0"/>
    <xf numFmtId="185" fontId="69" fillId="54" borderId="1" applyNumberFormat="0" applyAlignment="0" applyProtection="0"/>
    <xf numFmtId="0" fontId="133" fillId="17" borderId="40" applyNumberFormat="0" applyAlignment="0" applyProtection="0"/>
    <xf numFmtId="185" fontId="133" fillId="17" borderId="40" applyNumberFormat="0" applyAlignment="0" applyProtection="0"/>
    <xf numFmtId="185" fontId="38" fillId="32"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4" fillId="0" borderId="72"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39" fillId="0" borderId="45" applyNumberFormat="0" applyFill="0" applyAlignment="0" applyProtection="0"/>
    <xf numFmtId="185" fontId="72" fillId="0" borderId="56" applyNumberFormat="0" applyFill="0" applyAlignment="0" applyProtection="0"/>
    <xf numFmtId="185" fontId="134" fillId="0" borderId="72"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72" fillId="0" borderId="56"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39" fillId="0" borderId="45" applyNumberFormat="0" applyFill="0" applyAlignment="0" applyProtection="0"/>
    <xf numFmtId="0" fontId="40" fillId="39"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185" fontId="68" fillId="53" borderId="0" applyNumberFormat="0" applyBorder="0" applyAlignment="0" applyProtection="0"/>
    <xf numFmtId="185" fontId="40" fillId="39"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68" fillId="53"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0" fontId="4" fillId="0" borderId="0"/>
    <xf numFmtId="185" fontId="31" fillId="0" borderId="0"/>
    <xf numFmtId="185" fontId="4" fillId="0" borderId="0"/>
    <xf numFmtId="185" fontId="4" fillId="0" borderId="0"/>
    <xf numFmtId="185" fontId="42" fillId="0" borderId="0"/>
    <xf numFmtId="185" fontId="31" fillId="0" borderId="0"/>
    <xf numFmtId="0"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 fillId="0" borderId="0"/>
    <xf numFmtId="0" fontId="4" fillId="0" borderId="0"/>
    <xf numFmtId="185" fontId="4" fillId="0" borderId="0"/>
    <xf numFmtId="185" fontId="42" fillId="0" borderId="0"/>
    <xf numFmtId="185" fontId="31" fillId="0" borderId="0"/>
    <xf numFmtId="0"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 fillId="0" borderId="0"/>
    <xf numFmtId="185" fontId="42" fillId="0" borderId="0"/>
    <xf numFmtId="0" fontId="4" fillId="0" borderId="0"/>
    <xf numFmtId="185" fontId="3" fillId="0" borderId="0"/>
    <xf numFmtId="185" fontId="31" fillId="0" borderId="0"/>
    <xf numFmtId="185" fontId="4" fillId="0" borderId="0"/>
    <xf numFmtId="185" fontId="42" fillId="0" borderId="0"/>
    <xf numFmtId="185" fontId="3" fillId="0" borderId="0"/>
    <xf numFmtId="0" fontId="4" fillId="0" borderId="0"/>
    <xf numFmtId="185" fontId="31" fillId="0" borderId="0"/>
    <xf numFmtId="185" fontId="4" fillId="0" borderId="0"/>
    <xf numFmtId="185" fontId="4" fillId="0" borderId="0"/>
    <xf numFmtId="185" fontId="42" fillId="0" borderId="0"/>
    <xf numFmtId="185" fontId="42" fillId="0" borderId="0"/>
    <xf numFmtId="185" fontId="42" fillId="0" borderId="0"/>
    <xf numFmtId="185" fontId="4" fillId="0" borderId="0"/>
    <xf numFmtId="185" fontId="19" fillId="0" borderId="0"/>
    <xf numFmtId="185" fontId="4" fillId="0" borderId="0"/>
    <xf numFmtId="0" fontId="4" fillId="0" borderId="0"/>
    <xf numFmtId="185" fontId="4" fillId="0" borderId="0"/>
    <xf numFmtId="185" fontId="4" fillId="0" borderId="0"/>
    <xf numFmtId="185" fontId="19" fillId="0" borderId="0"/>
    <xf numFmtId="185" fontId="4" fillId="0" borderId="0"/>
    <xf numFmtId="0" fontId="4" fillId="0" borderId="0"/>
    <xf numFmtId="185" fontId="4" fillId="0" borderId="0"/>
    <xf numFmtId="185" fontId="19" fillId="0" borderId="0"/>
    <xf numFmtId="185" fontId="42" fillId="0" borderId="0"/>
    <xf numFmtId="0" fontId="4" fillId="0" borderId="0"/>
    <xf numFmtId="185" fontId="4" fillId="0" borderId="0"/>
    <xf numFmtId="0" fontId="4" fillId="0" borderId="0"/>
    <xf numFmtId="185" fontId="4" fillId="0" borderId="0"/>
    <xf numFmtId="0" fontId="4" fillId="0" borderId="0"/>
    <xf numFmtId="185" fontId="42" fillId="0" borderId="0"/>
    <xf numFmtId="185" fontId="42" fillId="0" borderId="0"/>
    <xf numFmtId="185" fontId="3" fillId="0" borderId="0"/>
    <xf numFmtId="185" fontId="3" fillId="0" borderId="0"/>
    <xf numFmtId="185" fontId="4" fillId="0" borderId="0"/>
    <xf numFmtId="185" fontId="4" fillId="0" borderId="0"/>
    <xf numFmtId="185" fontId="56" fillId="0" borderId="0"/>
    <xf numFmtId="185" fontId="4" fillId="0" borderId="0"/>
    <xf numFmtId="185" fontId="4" fillId="0" borderId="0"/>
    <xf numFmtId="185" fontId="19" fillId="0" borderId="0"/>
    <xf numFmtId="185" fontId="56" fillId="0" borderId="0"/>
    <xf numFmtId="185" fontId="3" fillId="0" borderId="0"/>
    <xf numFmtId="185" fontId="31" fillId="0" borderId="0"/>
    <xf numFmtId="185" fontId="4" fillId="0" borderId="0"/>
    <xf numFmtId="185" fontId="19" fillId="0" borderId="0"/>
    <xf numFmtId="185" fontId="4" fillId="0" borderId="0"/>
    <xf numFmtId="185" fontId="3"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3" fillId="0" borderId="0"/>
    <xf numFmtId="185" fontId="4" fillId="0" borderId="0"/>
    <xf numFmtId="185" fontId="4" fillId="0" borderId="0"/>
    <xf numFmtId="185" fontId="4" fillId="0" borderId="0"/>
    <xf numFmtId="185" fontId="42" fillId="0" borderId="0"/>
    <xf numFmtId="185" fontId="19" fillId="0" borderId="0"/>
    <xf numFmtId="185" fontId="56"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185" fontId="4" fillId="0" borderId="0"/>
    <xf numFmtId="185" fontId="4" fillId="0" borderId="0"/>
    <xf numFmtId="185" fontId="4" fillId="0" borderId="0"/>
    <xf numFmtId="0" fontId="4" fillId="0" borderId="0"/>
    <xf numFmtId="185" fontId="3" fillId="0" borderId="0"/>
    <xf numFmtId="185" fontId="3" fillId="0" borderId="0"/>
    <xf numFmtId="185" fontId="4" fillId="0" borderId="0"/>
    <xf numFmtId="185" fontId="31" fillId="0" borderId="0"/>
    <xf numFmtId="185" fontId="3" fillId="0" borderId="0"/>
    <xf numFmtId="185" fontId="4" fillId="0" borderId="0"/>
    <xf numFmtId="185" fontId="42" fillId="0" borderId="0"/>
    <xf numFmtId="185" fontId="4" fillId="0" borderId="0"/>
    <xf numFmtId="185" fontId="56" fillId="0" borderId="0"/>
    <xf numFmtId="185" fontId="31" fillId="0" borderId="0"/>
    <xf numFmtId="185" fontId="4" fillId="0" borderId="0"/>
    <xf numFmtId="185" fontId="4" fillId="0" borderId="0"/>
    <xf numFmtId="185" fontId="115" fillId="0" borderId="0"/>
    <xf numFmtId="185" fontId="42" fillId="0" borderId="0"/>
    <xf numFmtId="185" fontId="42" fillId="0" borderId="0"/>
    <xf numFmtId="185" fontId="42" fillId="0" borderId="0"/>
    <xf numFmtId="185" fontId="4" fillId="0" borderId="0"/>
    <xf numFmtId="185" fontId="42" fillId="0" borderId="0"/>
    <xf numFmtId="185" fontId="42" fillId="0" borderId="0"/>
    <xf numFmtId="185" fontId="4" fillId="0" borderId="0"/>
    <xf numFmtId="185" fontId="4" fillId="0" borderId="0"/>
    <xf numFmtId="0" fontId="4" fillId="0" borderId="0"/>
    <xf numFmtId="185" fontId="4" fillId="0" borderId="0"/>
    <xf numFmtId="185" fontId="4" fillId="0" borderId="0"/>
    <xf numFmtId="185" fontId="42" fillId="0" borderId="0"/>
    <xf numFmtId="185" fontId="56" fillId="0" borderId="0"/>
    <xf numFmtId="185" fontId="31" fillId="0" borderId="0"/>
    <xf numFmtId="185" fontId="4" fillId="0" borderId="0"/>
    <xf numFmtId="185" fontId="42" fillId="0" borderId="0"/>
    <xf numFmtId="185" fontId="42" fillId="0" borderId="0"/>
    <xf numFmtId="185" fontId="42" fillId="0" borderId="0"/>
    <xf numFmtId="185" fontId="19" fillId="0" borderId="0"/>
    <xf numFmtId="185" fontId="42" fillId="0" borderId="0"/>
    <xf numFmtId="185" fontId="42" fillId="0" borderId="0"/>
    <xf numFmtId="185" fontId="42" fillId="0" borderId="0"/>
    <xf numFmtId="185" fontId="42" fillId="0" borderId="0"/>
    <xf numFmtId="185" fontId="42" fillId="0" borderId="0"/>
    <xf numFmtId="0" fontId="4" fillId="0" borderId="0"/>
    <xf numFmtId="185" fontId="4" fillId="0" borderId="0"/>
    <xf numFmtId="185" fontId="42" fillId="0" borderId="0"/>
    <xf numFmtId="185" fontId="4" fillId="0" borderId="0"/>
    <xf numFmtId="185" fontId="31" fillId="0" borderId="0"/>
    <xf numFmtId="185" fontId="42" fillId="0" borderId="0"/>
    <xf numFmtId="185" fontId="114" fillId="0" borderId="0"/>
    <xf numFmtId="185" fontId="114" fillId="0" borderId="0"/>
    <xf numFmtId="185" fontId="114" fillId="0" borderId="0"/>
    <xf numFmtId="0" fontId="42" fillId="0" borderId="0"/>
    <xf numFmtId="185" fontId="4" fillId="0" borderId="0"/>
    <xf numFmtId="0" fontId="4" fillId="0" borderId="0"/>
    <xf numFmtId="0" fontId="4" fillId="0" borderId="0"/>
    <xf numFmtId="0" fontId="4" fillId="0" borderId="0"/>
    <xf numFmtId="185" fontId="4" fillId="0" borderId="0"/>
    <xf numFmtId="185" fontId="42" fillId="0" borderId="0"/>
    <xf numFmtId="185" fontId="4" fillId="0" borderId="0"/>
    <xf numFmtId="185" fontId="31" fillId="0" borderId="0"/>
    <xf numFmtId="0" fontId="4" fillId="0" borderId="0"/>
    <xf numFmtId="185" fontId="4" fillId="0" borderId="0"/>
    <xf numFmtId="185" fontId="4" fillId="0" borderId="0"/>
    <xf numFmtId="185" fontId="4" fillId="0" borderId="0"/>
    <xf numFmtId="185" fontId="19" fillId="0" borderId="0"/>
    <xf numFmtId="185" fontId="42" fillId="0" borderId="0"/>
    <xf numFmtId="185" fontId="4" fillId="0" borderId="0"/>
    <xf numFmtId="0" fontId="4" fillId="0" borderId="0"/>
    <xf numFmtId="185" fontId="4" fillId="0" borderId="0"/>
    <xf numFmtId="185" fontId="19" fillId="0" borderId="0"/>
    <xf numFmtId="185" fontId="19" fillId="0" borderId="0"/>
    <xf numFmtId="0" fontId="4" fillId="10"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10"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0" fontId="43" fillId="16" borderId="47" applyNumberFormat="0" applyAlignment="0" applyProtection="0"/>
    <xf numFmtId="185" fontId="70" fillId="2" borderId="55" applyNumberFormat="0" applyAlignment="0" applyProtection="0"/>
    <xf numFmtId="185" fontId="43" fillId="34" borderId="47" applyNumberFormat="0" applyAlignment="0" applyProtection="0"/>
    <xf numFmtId="185" fontId="43" fillId="34" borderId="47" applyNumberFormat="0" applyAlignment="0" applyProtection="0"/>
    <xf numFmtId="185" fontId="70" fillId="2" borderId="55" applyNumberFormat="0" applyAlignment="0" applyProtection="0"/>
    <xf numFmtId="185" fontId="43" fillId="16" borderId="47" applyNumberFormat="0" applyAlignment="0" applyProtection="0"/>
    <xf numFmtId="185" fontId="70" fillId="2" borderId="55" applyNumberFormat="0" applyAlignment="0" applyProtection="0"/>
    <xf numFmtId="185" fontId="43" fillId="34" borderId="47" applyNumberFormat="0" applyAlignment="0" applyProtection="0"/>
    <xf numFmtId="185" fontId="70" fillId="2" borderId="55" applyNumberFormat="0" applyAlignment="0" applyProtection="0"/>
    <xf numFmtId="185" fontId="70" fillId="2" borderId="55" applyNumberFormat="0" applyAlignment="0" applyProtection="0"/>
    <xf numFmtId="185" fontId="43" fillId="34" borderId="47" applyNumberFormat="0" applyAlignment="0" applyProtection="0"/>
    <xf numFmtId="185" fontId="43" fillId="34" borderId="47" applyNumberFormat="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5" fontId="44" fillId="39" borderId="48" applyNumberFormat="0" applyProtection="0">
      <alignment horizontal="left" vertical="top" indent="1"/>
    </xf>
    <xf numFmtId="185" fontId="44" fillId="39" borderId="48" applyNumberFormat="0" applyProtection="0">
      <alignment horizontal="left" vertical="top" indent="1"/>
    </xf>
    <xf numFmtId="185" fontId="44" fillId="39" borderId="48" applyNumberFormat="0" applyProtection="0">
      <alignment horizontal="left" vertical="top"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7" fillId="14" borderId="50" applyBorder="0"/>
    <xf numFmtId="185" fontId="47" fillId="14" borderId="50" applyBorder="0"/>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50" fillId="49" borderId="28"/>
    <xf numFmtId="185" fontId="50" fillId="49" borderId="28"/>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0" fontId="125" fillId="0" borderId="0" applyNumberFormat="0" applyFont="0" applyFill="0" applyBorder="0" applyAlignment="0" applyProtection="0"/>
    <xf numFmtId="185" fontId="125" fillId="0" borderId="0" applyNumberFormat="0" applyFont="0" applyFill="0" applyBorder="0" applyAlignment="0" applyProtection="0"/>
    <xf numFmtId="185" fontId="125" fillId="0" borderId="0" applyNumberFormat="0" applyFont="0" applyFill="0" applyBorder="0" applyAlignment="0" applyProtection="0"/>
    <xf numFmtId="185" fontId="125" fillId="0" borderId="0" applyNumberFormat="0" applyFont="0" applyFill="0" applyBorder="0" applyAlignment="0" applyProtection="0"/>
    <xf numFmtId="0" fontId="135" fillId="0" borderId="0" applyNumberFormat="0" applyFill="0" applyBorder="0" applyAlignment="0" applyProtection="0"/>
    <xf numFmtId="185" fontId="6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185" fontId="135"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0" fontId="32" fillId="0" borderId="73"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32" fillId="0" borderId="51" applyNumberFormat="0" applyFill="0" applyAlignment="0" applyProtection="0"/>
    <xf numFmtId="185" fontId="76" fillId="0" borderId="59" applyNumberFormat="0" applyFill="0" applyAlignment="0" applyProtection="0"/>
    <xf numFmtId="185" fontId="32" fillId="0" borderId="73"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76" fillId="0" borderId="59"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32" fillId="0" borderId="51" applyNumberFormat="0" applyFill="0" applyAlignment="0" applyProtection="0"/>
    <xf numFmtId="0" fontId="42" fillId="0" borderId="0"/>
    <xf numFmtId="0"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53" fillId="0" borderId="0" applyNumberFormat="0" applyFill="0" applyBorder="0" applyAlignment="0" applyProtection="0"/>
    <xf numFmtId="0" fontId="114" fillId="0" borderId="0"/>
    <xf numFmtId="0" fontId="42" fillId="0" borderId="0"/>
    <xf numFmtId="9" fontId="42" fillId="0" borderId="0" applyFont="0" applyFill="0" applyBorder="0" applyAlignment="0" applyProtection="0"/>
    <xf numFmtId="0" fontId="114" fillId="0" borderId="0"/>
    <xf numFmtId="0" fontId="114" fillId="0" borderId="0"/>
    <xf numFmtId="184" fontId="31" fillId="0" borderId="0"/>
    <xf numFmtId="184" fontId="31" fillId="0" borderId="0"/>
    <xf numFmtId="184" fontId="31" fillId="0" borderId="0"/>
    <xf numFmtId="184" fontId="31" fillId="0" borderId="0"/>
    <xf numFmtId="184" fontId="31" fillId="0" borderId="0"/>
    <xf numFmtId="0" fontId="4"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38" fillId="32" borderId="40" applyNumberFormat="0" applyAlignment="0" applyProtection="0"/>
    <xf numFmtId="0" fontId="4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54" fillId="0" borderId="0"/>
    <xf numFmtId="43" fontId="4" fillId="0" borderId="0" applyFon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30" fillId="24" borderId="41" applyNumberFormat="0" applyAlignment="0" applyProtection="0"/>
    <xf numFmtId="43" fontId="31" fillId="0" borderId="0" applyFon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5" fillId="0" borderId="42"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8" fillId="32" borderId="40" applyNumberFormat="0" applyAlignment="0" applyProtection="0"/>
    <xf numFmtId="0" fontId="39" fillId="0" borderId="45" applyNumberFormat="0" applyFill="0" applyAlignment="0" applyProtection="0"/>
    <xf numFmtId="0" fontId="40" fillId="39" borderId="0" applyNumberFormat="0" applyBorder="0" applyAlignment="0" applyProtection="0"/>
    <xf numFmtId="0" fontId="31"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8" borderId="48" applyNumberFormat="0" applyProtection="0">
      <alignment horizontal="righ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19" fillId="8" borderId="48" applyNumberFormat="0" applyProtection="0">
      <alignment horizontal="left" vertical="center" indent="1"/>
    </xf>
    <xf numFmtId="0" fontId="52" fillId="0" borderId="0" applyNumberFormat="0" applyFill="0" applyBorder="0" applyAlignment="0" applyProtection="0"/>
    <xf numFmtId="0" fontId="32" fillId="0" borderId="51" applyNumberFormat="0" applyFill="0" applyAlignment="0" applyProtection="0"/>
    <xf numFmtId="0" fontId="53" fillId="0" borderId="0" applyNumberFormat="0" applyFill="0" applyBorder="0" applyAlignment="0" applyProtection="0"/>
    <xf numFmtId="0" fontId="54" fillId="0" borderId="0"/>
    <xf numFmtId="0" fontId="4" fillId="0" borderId="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4" fillId="0" borderId="0"/>
    <xf numFmtId="0" fontId="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4" fontId="85"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47" borderId="64" applyNumberFormat="0" applyProtection="0">
      <alignment horizontal="left" vertical="center" indent="1"/>
    </xf>
    <xf numFmtId="4" fontId="50" fillId="8" borderId="64" applyNumberFormat="0" applyProtection="0">
      <alignment horizontal="left" vertical="center" indent="1"/>
    </xf>
    <xf numFmtId="4" fontId="78" fillId="10" borderId="48" applyNumberFormat="0" applyProtection="0">
      <alignment vertical="center"/>
    </xf>
    <xf numFmtId="4" fontId="85" fillId="99" borderId="28" applyNumberFormat="0" applyProtection="0">
      <alignment vertical="center"/>
    </xf>
    <xf numFmtId="4" fontId="85" fillId="100" borderId="60" applyNumberFormat="0" applyProtection="0">
      <alignment horizontal="right" vertical="center"/>
    </xf>
    <xf numFmtId="4" fontId="80" fillId="48" borderId="64" applyNumberFormat="0" applyProtection="0">
      <alignment horizontal="left" vertical="center" indent="1"/>
    </xf>
    <xf numFmtId="4" fontId="81" fillId="11" borderId="60" applyNumberFormat="0" applyProtection="0">
      <alignment horizontal="right" vertical="center"/>
    </xf>
    <xf numFmtId="4" fontId="19" fillId="111" borderId="48" applyNumberFormat="0" applyProtection="0">
      <alignment horizontal="left" vertical="center" indent="1"/>
    </xf>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89" fillId="51" borderId="0" applyNumberFormat="0" applyBorder="0" applyAlignment="0" applyProtection="0"/>
    <xf numFmtId="0" fontId="90" fillId="52" borderId="0" applyNumberFormat="0" applyBorder="0" applyAlignment="0" applyProtection="0"/>
    <xf numFmtId="0" fontId="91" fillId="53" borderId="0" applyNumberFormat="0" applyBorder="0" applyAlignment="0" applyProtection="0"/>
    <xf numFmtId="0" fontId="92" fillId="54" borderId="1" applyNumberFormat="0" applyAlignment="0" applyProtection="0"/>
    <xf numFmtId="0" fontId="93" fillId="2" borderId="55" applyNumberFormat="0" applyAlignment="0" applyProtection="0"/>
    <xf numFmtId="0" fontId="94" fillId="2" borderId="1" applyNumberFormat="0" applyAlignment="0" applyProtection="0"/>
    <xf numFmtId="0" fontId="95" fillId="0" borderId="56" applyNumberFormat="0" applyFill="0" applyAlignment="0" applyProtection="0"/>
    <xf numFmtId="0" fontId="96" fillId="55" borderId="57"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9" applyNumberFormat="0" applyFill="0" applyAlignment="0" applyProtection="0"/>
    <xf numFmtId="0" fontId="100" fillId="57"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100" fillId="60" borderId="0" applyNumberFormat="0" applyBorder="0" applyAlignment="0" applyProtection="0"/>
    <xf numFmtId="0" fontId="100"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100" fillId="64" borderId="0" applyNumberFormat="0" applyBorder="0" applyAlignment="0" applyProtection="0"/>
    <xf numFmtId="0" fontId="100"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100" fillId="68" borderId="0" applyNumberFormat="0" applyBorder="0" applyAlignment="0" applyProtection="0"/>
    <xf numFmtId="0" fontId="100" fillId="69"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42" fillId="74" borderId="0" applyNumberFormat="0" applyBorder="0" applyAlignment="0" applyProtection="0"/>
    <xf numFmtId="0" fontId="42" fillId="75"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42" fillId="78" borderId="0" applyNumberFormat="0" applyBorder="0" applyAlignment="0" applyProtection="0"/>
    <xf numFmtId="0" fontId="42" fillId="79" borderId="0" applyNumberFormat="0" applyBorder="0" applyAlignment="0" applyProtection="0"/>
    <xf numFmtId="0" fontId="100" fillId="80" borderId="0" applyNumberFormat="0" applyBorder="0" applyAlignment="0" applyProtection="0"/>
    <xf numFmtId="0" fontId="1" fillId="0" borderId="0"/>
    <xf numFmtId="0" fontId="1" fillId="0" borderId="0"/>
    <xf numFmtId="0" fontId="1" fillId="0" borderId="0"/>
    <xf numFmtId="0" fontId="1" fillId="0" borderId="0"/>
    <xf numFmtId="186" fontId="136" fillId="0" borderId="0"/>
    <xf numFmtId="186" fontId="4" fillId="0" borderId="0"/>
    <xf numFmtId="186" fontId="4" fillId="0" borderId="0"/>
    <xf numFmtId="186" fontId="4" fillId="0" borderId="0"/>
    <xf numFmtId="0" fontId="31" fillId="0" borderId="0"/>
  </cellStyleXfs>
  <cellXfs count="670">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164" fontId="7" fillId="0" borderId="4" xfId="4" applyNumberFormat="1" applyFont="1" applyBorder="1" applyAlignment="1">
      <alignment horizontal="right" vertical="center" wrapText="1"/>
    </xf>
    <xf numFmtId="164" fontId="7" fillId="0" borderId="5" xfId="4" applyNumberFormat="1" applyFont="1" applyBorder="1" applyAlignment="1">
      <alignment horizontal="right" vertical="center" wrapText="1"/>
    </xf>
    <xf numFmtId="3" fontId="7" fillId="0" borderId="4" xfId="4" applyNumberFormat="1" applyFont="1" applyBorder="1" applyAlignment="1">
      <alignment horizontal="right" vertical="center" wrapText="1"/>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4" borderId="0" xfId="4" applyNumberFormat="1" applyFont="1" applyFill="1" applyBorder="1"/>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0" fontId="7" fillId="0" borderId="0" xfId="4" applyFont="1" applyFill="1" applyBorder="1" applyAlignment="1">
      <alignment horizontal="left" indent="1"/>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6" fillId="3" borderId="30" xfId="4" applyNumberFormat="1" applyFont="1" applyFill="1" applyBorder="1"/>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8" fillId="0" borderId="0" xfId="4" applyFont="1" applyFill="1" applyBorder="1"/>
    <xf numFmtId="44" fontId="6" fillId="0" borderId="0" xfId="2" applyFont="1" applyFill="1" applyBorder="1"/>
    <xf numFmtId="0" fontId="6" fillId="0" borderId="0" xfId="4" applyFont="1" applyFill="1" applyBorder="1" applyAlignment="1">
      <alignment horizontal="left"/>
    </xf>
    <xf numFmtId="174" fontId="6" fillId="0" borderId="0" xfId="2" applyNumberFormat="1" applyFont="1" applyFill="1" applyBorder="1"/>
    <xf numFmtId="174" fontId="6" fillId="0" borderId="0" xfId="2" applyNumberFormat="1" applyFont="1" applyBorder="1"/>
    <xf numFmtId="174" fontId="6" fillId="0" borderId="0" xfId="4" applyNumberFormat="1" applyFont="1" applyBorder="1"/>
    <xf numFmtId="0" fontId="20" fillId="5" borderId="0" xfId="5" applyFont="1" applyFill="1"/>
    <xf numFmtId="0" fontId="21" fillId="5" borderId="0" xfId="5" applyFont="1" applyFill="1"/>
    <xf numFmtId="0" fontId="20" fillId="5" borderId="0" xfId="5" applyFont="1" applyFill="1" applyAlignment="1">
      <alignment horizontal="center" vertical="top"/>
    </xf>
    <xf numFmtId="0" fontId="21" fillId="5" borderId="0" xfId="5" applyFont="1" applyFill="1" applyBorder="1"/>
    <xf numFmtId="0" fontId="20" fillId="5" borderId="0" xfId="5" applyFont="1" applyFill="1" applyBorder="1"/>
    <xf numFmtId="0" fontId="6" fillId="0" borderId="26" xfId="4" applyFont="1" applyFill="1" applyBorder="1" applyAlignment="1">
      <alignment horizontal="left" indent="1"/>
    </xf>
    <xf numFmtId="6" fontId="7" fillId="3" borderId="30" xfId="4" applyNumberFormat="1" applyFont="1" applyFill="1" applyBorder="1"/>
    <xf numFmtId="6" fontId="22" fillId="0" borderId="0" xfId="4" applyNumberFormat="1" applyFont="1" applyFill="1" applyBorder="1"/>
    <xf numFmtId="0" fontId="6" fillId="0" borderId="0" xfId="4" applyNumberFormat="1" applyFont="1" applyFill="1" applyBorder="1" applyAlignment="1">
      <alignment horizontal="left"/>
    </xf>
    <xf numFmtId="0" fontId="23" fillId="0" borderId="0" xfId="4" applyFont="1" applyFill="1" applyBorder="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0" fontId="7" fillId="0" borderId="6" xfId="4" applyFont="1" applyFill="1" applyBorder="1" applyAlignment="1">
      <alignment horizontal="center"/>
    </xf>
    <xf numFmtId="6" fontId="6" fillId="0" borderId="0" xfId="4" applyNumberFormat="1" applyFont="1" applyFill="1" applyBorder="1"/>
    <xf numFmtId="6" fontId="6" fillId="5"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6" fillId="5" borderId="0" xfId="4" applyNumberFormat="1" applyFont="1" applyFill="1" applyBorder="1"/>
    <xf numFmtId="0" fontId="57" fillId="5" borderId="2" xfId="4" applyFont="1" applyFill="1" applyBorder="1" applyAlignment="1"/>
    <xf numFmtId="0" fontId="57" fillId="5" borderId="6" xfId="4" applyFont="1" applyFill="1" applyBorder="1" applyAlignment="1"/>
    <xf numFmtId="0" fontId="57" fillId="5" borderId="20" xfId="4" applyFont="1" applyFill="1" applyBorder="1" applyAlignment="1">
      <alignment horizontal="center"/>
    </xf>
    <xf numFmtId="0" fontId="57" fillId="5" borderId="26" xfId="4" applyFont="1" applyFill="1" applyBorder="1" applyAlignment="1">
      <alignment horizontal="center"/>
    </xf>
    <xf numFmtId="0" fontId="57" fillId="5" borderId="6" xfId="4" applyFont="1" applyFill="1" applyBorder="1" applyAlignment="1">
      <alignment horizontal="center"/>
    </xf>
    <xf numFmtId="0" fontId="58" fillId="5" borderId="4" xfId="4" applyFont="1" applyFill="1" applyBorder="1" applyAlignment="1">
      <alignment wrapText="1"/>
    </xf>
    <xf numFmtId="0" fontId="58" fillId="5" borderId="0" xfId="4" applyFont="1" applyFill="1" applyBorder="1"/>
    <xf numFmtId="0" fontId="57" fillId="5" borderId="0" xfId="4" applyFont="1" applyFill="1" applyBorder="1"/>
    <xf numFmtId="0" fontId="57" fillId="5" borderId="26" xfId="4" applyFont="1" applyFill="1" applyBorder="1" applyAlignment="1">
      <alignment wrapText="1"/>
    </xf>
    <xf numFmtId="6" fontId="57" fillId="5" borderId="0" xfId="4" applyNumberFormat="1" applyFont="1" applyFill="1" applyBorder="1"/>
    <xf numFmtId="0" fontId="58" fillId="5" borderId="26" xfId="4" applyFont="1" applyFill="1" applyBorder="1"/>
    <xf numFmtId="0" fontId="57" fillId="5" borderId="8" xfId="4" applyFont="1" applyFill="1" applyBorder="1"/>
    <xf numFmtId="0" fontId="59" fillId="5" borderId="0" xfId="4" applyFont="1" applyFill="1" applyBorder="1"/>
    <xf numFmtId="0" fontId="56" fillId="5" borderId="0" xfId="4" applyFont="1" applyFill="1" applyBorder="1" applyAlignment="1">
      <alignment vertical="top" wrapText="1"/>
    </xf>
    <xf numFmtId="0" fontId="56" fillId="5" borderId="0" xfId="4" applyFont="1" applyFill="1" applyBorder="1" applyAlignment="1">
      <alignment horizontal="left"/>
    </xf>
    <xf numFmtId="0" fontId="60" fillId="5" borderId="0" xfId="4" applyFont="1" applyFill="1" applyBorder="1"/>
    <xf numFmtId="6" fontId="56" fillId="5" borderId="0" xfId="4" applyNumberFormat="1" applyFont="1" applyFill="1" applyBorder="1" applyAlignment="1">
      <alignment horizontal="right"/>
    </xf>
    <xf numFmtId="174" fontId="56" fillId="5" borderId="0" xfId="4" applyNumberFormat="1" applyFont="1" applyFill="1" applyBorder="1"/>
    <xf numFmtId="0" fontId="58" fillId="50" borderId="3" xfId="4" applyFont="1" applyFill="1" applyBorder="1"/>
    <xf numFmtId="0" fontId="58" fillId="50" borderId="4" xfId="4" applyFont="1" applyFill="1" applyBorder="1"/>
    <xf numFmtId="177" fontId="56" fillId="5" borderId="4" xfId="4" applyNumberFormat="1" applyFont="1" applyFill="1" applyBorder="1"/>
    <xf numFmtId="177" fontId="57"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174" fontId="6" fillId="5" borderId="0" xfId="2" applyNumberFormat="1" applyFont="1" applyFill="1" applyBorder="1"/>
    <xf numFmtId="0" fontId="6" fillId="5" borderId="0" xfId="4" applyFont="1" applyFill="1" applyBorder="1" applyAlignment="1">
      <alignment horizontal="left"/>
    </xf>
    <xf numFmtId="0" fontId="56" fillId="5" borderId="66" xfId="4" applyFont="1" applyFill="1" applyBorder="1" applyAlignment="1">
      <alignment horizontal="left" indent="2"/>
    </xf>
    <xf numFmtId="0" fontId="56" fillId="5" borderId="67" xfId="4" applyFont="1" applyFill="1" applyBorder="1" applyAlignment="1">
      <alignment horizontal="left" indent="2"/>
    </xf>
    <xf numFmtId="174" fontId="56" fillId="5" borderId="0" xfId="853" applyNumberFormat="1" applyFont="1" applyFill="1" applyBorder="1"/>
    <xf numFmtId="0" fontId="6" fillId="0" borderId="0" xfId="4" applyFont="1"/>
    <xf numFmtId="0" fontId="108" fillId="5" borderId="0" xfId="4" applyFont="1" applyFill="1" applyBorder="1"/>
    <xf numFmtId="166" fontId="6" fillId="5" borderId="0" xfId="425" applyNumberFormat="1" applyFont="1" applyFill="1"/>
    <xf numFmtId="0" fontId="57" fillId="5" borderId="0" xfId="4" applyFont="1" applyFill="1" applyBorder="1" applyAlignment="1">
      <alignment wrapText="1"/>
    </xf>
    <xf numFmtId="0" fontId="15" fillId="0" borderId="0" xfId="4" applyFont="1" applyFill="1" applyBorder="1" applyAlignment="1">
      <alignment wrapText="1"/>
    </xf>
    <xf numFmtId="0" fontId="57" fillId="6" borderId="4" xfId="4" applyFont="1" applyFill="1" applyBorder="1" applyAlignment="1">
      <alignment wrapText="1"/>
    </xf>
    <xf numFmtId="0" fontId="103" fillId="5" borderId="26" xfId="4" applyFont="1" applyFill="1" applyBorder="1" applyAlignment="1">
      <alignment horizontal="left" indent="2"/>
    </xf>
    <xf numFmtId="0" fontId="56" fillId="5" borderId="0" xfId="4" applyFont="1" applyFill="1" applyBorder="1" applyAlignment="1">
      <alignment horizontal="left" wrapText="1" indent="2"/>
    </xf>
    <xf numFmtId="0" fontId="57" fillId="4" borderId="4" xfId="4" applyFont="1" applyFill="1" applyBorder="1" applyAlignment="1">
      <alignment horizontal="left" wrapText="1"/>
    </xf>
    <xf numFmtId="0" fontId="56" fillId="5" borderId="8" xfId="4" applyFont="1" applyFill="1" applyBorder="1" applyAlignment="1">
      <alignment horizontal="left" wrapText="1" indent="2"/>
    </xf>
    <xf numFmtId="0" fontId="56" fillId="5" borderId="8" xfId="4" applyFont="1" applyFill="1" applyBorder="1" applyAlignment="1">
      <alignment horizontal="left" indent="2"/>
    </xf>
    <xf numFmtId="0" fontId="56" fillId="5" borderId="0" xfId="4" applyFont="1" applyFill="1" applyBorder="1"/>
    <xf numFmtId="0" fontId="56" fillId="5" borderId="0" xfId="4" applyFont="1" applyFill="1"/>
    <xf numFmtId="0" fontId="56" fillId="5" borderId="0" xfId="4" applyFont="1" applyFill="1" applyBorder="1" applyAlignment="1">
      <alignment horizontal="left" indent="2"/>
    </xf>
    <xf numFmtId="0" fontId="56" fillId="5" borderId="26" xfId="4" applyFont="1" applyFill="1" applyBorder="1" applyAlignment="1">
      <alignment horizontal="left" indent="2"/>
    </xf>
    <xf numFmtId="6" fontId="6" fillId="5" borderId="0" xfId="4" applyNumberFormat="1" applyFont="1" applyFill="1" applyBorder="1"/>
    <xf numFmtId="0" fontId="6" fillId="0" borderId="0" xfId="4" applyFont="1"/>
    <xf numFmtId="0" fontId="106"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0" fontId="4" fillId="0" borderId="0" xfId="424"/>
    <xf numFmtId="6" fontId="6" fillId="0" borderId="0" xfId="4" applyNumberFormat="1" applyFont="1" applyFill="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20"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6" fontId="6" fillId="4" borderId="26" xfId="4" applyNumberFormat="1" applyFont="1" applyFill="1" applyBorder="1"/>
    <xf numFmtId="9" fontId="6" fillId="4" borderId="0" xfId="3" applyFont="1" applyFill="1" applyBorder="1" applyAlignment="1">
      <alignment horizontal="right"/>
    </xf>
    <xf numFmtId="6" fontId="6" fillId="4" borderId="0" xfId="4" applyNumberFormat="1" applyFont="1" applyFill="1" applyBorder="1" applyAlignment="1"/>
    <xf numFmtId="6" fontId="6" fillId="4" borderId="0" xfId="4" applyNumberFormat="1" applyFont="1" applyFill="1" applyBorder="1" applyAlignment="1">
      <alignment horizontal="center"/>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5" borderId="26" xfId="4" applyNumberFormat="1" applyFont="1" applyFill="1" applyBorder="1" applyAlignment="1">
      <alignment horizontal="center" vertical="top"/>
    </xf>
    <xf numFmtId="3" fontId="6" fillId="0" borderId="12" xfId="4" applyNumberFormat="1" applyFont="1" applyBorder="1" applyAlignment="1">
      <alignment horizontal="right"/>
    </xf>
    <xf numFmtId="6" fontId="7" fillId="4" borderId="26" xfId="4" applyNumberFormat="1" applyFont="1" applyFill="1" applyBorder="1"/>
    <xf numFmtId="0" fontId="6" fillId="0" borderId="0" xfId="4" applyFont="1" applyFill="1" applyBorder="1" applyAlignment="1">
      <alignment horizontal="right" vertical="top"/>
    </xf>
    <xf numFmtId="0" fontId="7" fillId="0" borderId="26" xfId="4" applyFont="1" applyFill="1" applyBorder="1" applyAlignment="1">
      <alignment horizontal="right" wrapText="1"/>
    </xf>
    <xf numFmtId="6" fontId="6" fillId="0" borderId="0" xfId="4" applyNumberFormat="1" applyFont="1" applyBorder="1" applyAlignment="1">
      <alignment horizontal="right"/>
    </xf>
    <xf numFmtId="6" fontId="6" fillId="0" borderId="26" xfId="4" applyNumberFormat="1" applyFont="1" applyBorder="1" applyAlignment="1">
      <alignment horizontal="right"/>
    </xf>
    <xf numFmtId="6" fontId="112" fillId="4" borderId="0" xfId="4" applyNumberFormat="1" applyFont="1" applyFill="1" applyBorder="1" applyAlignment="1">
      <alignment horizontal="right"/>
    </xf>
    <xf numFmtId="6" fontId="7" fillId="4" borderId="0" xfId="4" applyNumberFormat="1" applyFont="1" applyFill="1" applyBorder="1" applyAlignment="1">
      <alignment horizontal="right"/>
    </xf>
    <xf numFmtId="173" fontId="6" fillId="0" borderId="0" xfId="4" applyNumberFormat="1" applyFont="1" applyBorder="1" applyAlignment="1">
      <alignment horizontal="right"/>
    </xf>
    <xf numFmtId="6" fontId="7" fillId="4" borderId="26" xfId="4" applyNumberFormat="1" applyFont="1" applyFill="1" applyBorder="1" applyAlignment="1">
      <alignment horizontal="right"/>
    </xf>
    <xf numFmtId="0" fontId="7" fillId="0" borderId="6" xfId="4" applyFont="1" applyFill="1" applyBorder="1" applyAlignment="1">
      <alignment horizontal="center"/>
    </xf>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56" fillId="5" borderId="0" xfId="4" applyFont="1" applyFill="1" applyBorder="1" applyAlignment="1">
      <alignment horizontal="left" vertical="top" wrapText="1"/>
    </xf>
    <xf numFmtId="5" fontId="56" fillId="5" borderId="8" xfId="4" applyNumberFormat="1" applyFont="1" applyFill="1" applyBorder="1"/>
    <xf numFmtId="5" fontId="56" fillId="5" borderId="0" xfId="4" applyNumberFormat="1" applyFont="1" applyFill="1" applyBorder="1"/>
    <xf numFmtId="5" fontId="56" fillId="5" borderId="26" xfId="4" applyNumberFormat="1" applyFont="1" applyFill="1" applyBorder="1"/>
    <xf numFmtId="0" fontId="6" fillId="0" borderId="0" xfId="4" applyFont="1" applyAlignment="1">
      <alignment vertical="top" wrapText="1"/>
    </xf>
    <xf numFmtId="0" fontId="6" fillId="5" borderId="35" xfId="4" applyFont="1" applyFill="1" applyBorder="1" applyAlignment="1">
      <alignment horizontal="center" vertical="top" wrapText="1"/>
    </xf>
    <xf numFmtId="5" fontId="56" fillId="6" borderId="4" xfId="4" applyNumberFormat="1" applyFont="1" applyFill="1" applyBorder="1"/>
    <xf numFmtId="5" fontId="57" fillId="5" borderId="8" xfId="4" applyNumberFormat="1" applyFont="1" applyFill="1" applyBorder="1"/>
    <xf numFmtId="5" fontId="57" fillId="4" borderId="4" xfId="4" applyNumberFormat="1" applyFont="1" applyFill="1" applyBorder="1"/>
    <xf numFmtId="5" fontId="56" fillId="5" borderId="0" xfId="4" applyNumberFormat="1" applyFont="1" applyFill="1"/>
    <xf numFmtId="5" fontId="56" fillId="0" borderId="0" xfId="4" applyNumberFormat="1" applyFont="1" applyFill="1" applyBorder="1"/>
    <xf numFmtId="5" fontId="57" fillId="5" borderId="0" xfId="4" applyNumberFormat="1" applyFont="1" applyFill="1" applyBorder="1"/>
    <xf numFmtId="5" fontId="57" fillId="50" borderId="4" xfId="4" applyNumberFormat="1" applyFont="1" applyFill="1" applyBorder="1"/>
    <xf numFmtId="5" fontId="56" fillId="5" borderId="66" xfId="4" applyNumberFormat="1" applyFont="1" applyFill="1" applyBorder="1"/>
    <xf numFmtId="5" fontId="57" fillId="5" borderId="26" xfId="4" applyNumberFormat="1" applyFont="1" applyFill="1" applyBorder="1"/>
    <xf numFmtId="5" fontId="56" fillId="5" borderId="67" xfId="4" applyNumberFormat="1" applyFont="1" applyFill="1" applyBorder="1"/>
    <xf numFmtId="5" fontId="57"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6" fontId="18" fillId="5" borderId="12" xfId="4" applyNumberFormat="1" applyFont="1" applyFill="1" applyBorder="1" applyAlignment="1">
      <alignment horizontal="right" vertical="center"/>
    </xf>
    <xf numFmtId="5" fontId="57" fillId="4" borderId="66" xfId="4" applyNumberFormat="1" applyFont="1" applyFill="1" applyBorder="1"/>
    <xf numFmtId="5" fontId="56" fillId="4" borderId="66" xfId="4" applyNumberFormat="1" applyFont="1" applyFill="1" applyBorder="1"/>
    <xf numFmtId="5" fontId="111" fillId="4" borderId="67" xfId="4" applyNumberFormat="1" applyFont="1" applyFill="1" applyBorder="1"/>
    <xf numFmtId="5" fontId="57" fillId="4" borderId="67" xfId="4" applyNumberFormat="1" applyFont="1" applyFill="1" applyBorder="1"/>
    <xf numFmtId="5" fontId="56" fillId="4" borderId="67" xfId="4" applyNumberFormat="1" applyFont="1" applyFill="1" applyBorder="1"/>
    <xf numFmtId="5" fontId="56" fillId="4" borderId="0" xfId="4" applyNumberFormat="1" applyFont="1" applyFill="1" applyBorder="1"/>
    <xf numFmtId="5" fontId="57" fillId="4" borderId="0" xfId="4" applyNumberFormat="1" applyFont="1" applyFill="1" applyBorder="1"/>
    <xf numFmtId="5" fontId="56" fillId="4" borderId="0" xfId="4" applyNumberFormat="1" applyFont="1" applyFill="1"/>
    <xf numFmtId="5" fontId="57" fillId="4" borderId="0" xfId="4" applyNumberFormat="1" applyFont="1" applyFill="1"/>
    <xf numFmtId="5" fontId="57" fillId="4" borderId="8" xfId="4" applyNumberFormat="1" applyFont="1" applyFill="1" applyBorder="1"/>
    <xf numFmtId="5" fontId="56" fillId="4" borderId="8" xfId="4" applyNumberFormat="1" applyFont="1" applyFill="1" applyBorder="1"/>
    <xf numFmtId="5" fontId="57" fillId="4" borderId="26" xfId="4" applyNumberFormat="1" applyFont="1" applyFill="1" applyBorder="1"/>
    <xf numFmtId="5" fontId="56" fillId="4" borderId="26" xfId="4" applyNumberFormat="1" applyFont="1" applyFill="1" applyBorder="1"/>
    <xf numFmtId="6" fontId="56" fillId="5" borderId="26" xfId="4" applyNumberFormat="1" applyFont="1" applyFill="1" applyBorder="1"/>
    <xf numFmtId="6" fontId="56"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3" fontId="6" fillId="5" borderId="28" xfId="4" applyNumberFormat="1" applyFont="1" applyFill="1" applyBorder="1" applyAlignment="1">
      <alignment horizontal="right" wrapText="1"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177" fontId="56" fillId="5" borderId="8" xfId="4" applyNumberFormat="1" applyFont="1" applyFill="1" applyBorder="1"/>
    <xf numFmtId="0" fontId="56" fillId="5" borderId="0" xfId="4" applyFont="1" applyFill="1" applyBorder="1" applyAlignment="1">
      <alignment horizontal="left" vertical="top" wrapText="1"/>
    </xf>
    <xf numFmtId="6" fontId="7" fillId="5" borderId="5" xfId="4" applyNumberFormat="1" applyFont="1" applyFill="1" applyBorder="1" applyAlignment="1">
      <alignment horizontal="center" vertical="center"/>
    </xf>
    <xf numFmtId="6" fontId="18" fillId="5" borderId="5" xfId="4" applyNumberFormat="1" applyFont="1" applyFill="1" applyBorder="1" applyAlignment="1">
      <alignment horizontal="right" vertical="center"/>
    </xf>
    <xf numFmtId="0" fontId="6" fillId="5" borderId="0" xfId="4" applyFont="1" applyFill="1" applyBorder="1" applyAlignment="1">
      <alignment horizontal="left"/>
    </xf>
    <xf numFmtId="0" fontId="6" fillId="5" borderId="28" xfId="425" applyFont="1" applyFill="1" applyBorder="1" applyAlignment="1">
      <alignment wrapText="1" shrinkToFit="1"/>
    </xf>
    <xf numFmtId="0" fontId="6" fillId="5" borderId="28" xfId="4" applyFont="1" applyFill="1" applyBorder="1" applyAlignment="1">
      <alignment wrapText="1" shrinkToFit="1"/>
    </xf>
    <xf numFmtId="0" fontId="20" fillId="5" borderId="32" xfId="5" applyFont="1" applyFill="1" applyBorder="1" applyAlignment="1">
      <alignment horizontal="center" vertical="top"/>
    </xf>
    <xf numFmtId="0" fontId="20" fillId="5" borderId="33" xfId="5" applyFont="1" applyFill="1" applyBorder="1" applyAlignment="1">
      <alignment horizontal="center" vertical="top"/>
    </xf>
    <xf numFmtId="0" fontId="20" fillId="5" borderId="34" xfId="5" applyFont="1" applyFill="1" applyBorder="1" applyAlignment="1">
      <alignment horizontal="center" vertical="top"/>
    </xf>
    <xf numFmtId="0" fontId="20" fillId="5" borderId="37" xfId="5" applyFont="1" applyFill="1" applyBorder="1"/>
    <xf numFmtId="6" fontId="20" fillId="5" borderId="38" xfId="5" applyNumberFormat="1" applyFont="1" applyFill="1" applyBorder="1" applyAlignment="1">
      <alignment horizontal="center"/>
    </xf>
    <xf numFmtId="0" fontId="21" fillId="5" borderId="38" xfId="5" applyFont="1" applyFill="1" applyBorder="1"/>
    <xf numFmtId="0" fontId="21" fillId="5" borderId="39" xfId="5" applyFont="1" applyFill="1" applyBorder="1"/>
    <xf numFmtId="0" fontId="7" fillId="5" borderId="0" xfId="4993" applyFont="1" applyFill="1"/>
    <xf numFmtId="175" fontId="6" fillId="5" borderId="0" xfId="4" applyNumberFormat="1" applyFont="1" applyFill="1"/>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0" fontId="15" fillId="5" borderId="3" xfId="4" applyFont="1" applyFill="1" applyBorder="1" applyAlignment="1">
      <alignment wrapText="1"/>
    </xf>
    <xf numFmtId="0" fontId="6" fillId="5" borderId="4" xfId="4" applyFont="1" applyFill="1" applyBorder="1" applyAlignment="1">
      <alignment horizontal="center"/>
    </xf>
    <xf numFmtId="175" fontId="6" fillId="5" borderId="4" xfId="4" applyNumberFormat="1" applyFont="1" applyFill="1" applyBorder="1" applyAlignment="1">
      <alignment horizontal="center"/>
    </xf>
    <xf numFmtId="0" fontId="6" fillId="5" borderId="4" xfId="4" applyFont="1" applyFill="1" applyBorder="1"/>
    <xf numFmtId="0" fontId="6" fillId="5" borderId="4" xfId="4" quotePrefix="1" applyFont="1" applyFill="1" applyBorder="1" applyAlignment="1">
      <alignment horizontal="center"/>
    </xf>
    <xf numFmtId="0" fontId="6" fillId="5" borderId="5" xfId="4" quotePrefix="1" applyFont="1" applyFill="1" applyBorder="1" applyAlignment="1">
      <alignment horizontal="center"/>
    </xf>
    <xf numFmtId="0" fontId="6" fillId="5" borderId="28" xfId="4993" applyFont="1" applyFill="1" applyBorder="1" applyAlignment="1">
      <alignment horizontal="left"/>
    </xf>
    <xf numFmtId="0" fontId="6" fillId="5" borderId="28" xfId="4993" applyFont="1" applyFill="1" applyBorder="1" applyAlignment="1">
      <alignment horizontal="center"/>
    </xf>
    <xf numFmtId="175" fontId="6" fillId="5" borderId="28" xfId="4993" applyNumberFormat="1" applyFont="1" applyFill="1" applyBorder="1" applyAlignment="1">
      <alignment horizontal="center"/>
    </xf>
    <xf numFmtId="0" fontId="6" fillId="5" borderId="28" xfId="4993" applyFont="1" applyFill="1" applyBorder="1"/>
    <xf numFmtId="178" fontId="6" fillId="5" borderId="28" xfId="4993" quotePrefix="1" applyNumberFormat="1" applyFont="1" applyFill="1" applyBorder="1" applyAlignment="1">
      <alignment horizontal="center"/>
    </xf>
    <xf numFmtId="16" fontId="6" fillId="5" borderId="28" xfId="4993" applyNumberFormat="1" applyFont="1" applyFill="1" applyBorder="1" applyAlignment="1">
      <alignment horizontal="center"/>
    </xf>
    <xf numFmtId="178" fontId="6" fillId="5" borderId="4" xfId="4" applyNumberFormat="1" applyFont="1" applyFill="1" applyBorder="1" applyAlignment="1">
      <alignment horizontal="center"/>
    </xf>
    <xf numFmtId="16" fontId="6" fillId="5" borderId="4" xfId="4" applyNumberFormat="1" applyFont="1" applyFill="1" applyBorder="1" applyAlignment="1">
      <alignment horizontal="center"/>
    </xf>
    <xf numFmtId="0" fontId="6" fillId="5" borderId="5" xfId="4" applyFont="1" applyFill="1" applyBorder="1" applyAlignment="1">
      <alignment horizontal="center"/>
    </xf>
    <xf numFmtId="178" fontId="6" fillId="5" borderId="4" xfId="4" applyNumberFormat="1" applyFont="1" applyFill="1" applyBorder="1"/>
    <xf numFmtId="0" fontId="6" fillId="5" borderId="28" xfId="4" applyFont="1" applyFill="1" applyBorder="1" applyAlignment="1">
      <alignment horizontal="center"/>
    </xf>
    <xf numFmtId="178" fontId="6" fillId="5" borderId="28" xfId="4" applyNumberFormat="1" applyFont="1" applyFill="1" applyBorder="1" applyAlignment="1">
      <alignment horizontal="center"/>
    </xf>
    <xf numFmtId="0" fontId="6" fillId="5" borderId="28" xfId="4" applyFont="1" applyFill="1" applyBorder="1" applyAlignment="1">
      <alignment vertical="top" wrapText="1"/>
    </xf>
    <xf numFmtId="0" fontId="6" fillId="5" borderId="28" xfId="4" applyFont="1" applyFill="1" applyBorder="1" applyAlignment="1">
      <alignment horizontal="center" vertical="top" wrapText="1"/>
    </xf>
    <xf numFmtId="0" fontId="6" fillId="5" borderId="28" xfId="4" applyFont="1" applyFill="1" applyBorder="1" applyAlignment="1">
      <alignment horizontal="center" wrapText="1"/>
    </xf>
    <xf numFmtId="0" fontId="6" fillId="5" borderId="28" xfId="4" applyFont="1" applyFill="1" applyBorder="1" applyAlignment="1"/>
    <xf numFmtId="0" fontId="6" fillId="5" borderId="0" xfId="4" applyFont="1" applyFill="1" applyAlignment="1">
      <alignment wrapText="1"/>
    </xf>
    <xf numFmtId="14" fontId="6" fillId="5" borderId="28" xfId="4" applyNumberFormat="1" applyFont="1" applyFill="1" applyBorder="1" applyAlignment="1">
      <alignment horizontal="center"/>
    </xf>
    <xf numFmtId="0" fontId="6" fillId="5" borderId="3" xfId="4" applyFont="1" applyFill="1" applyBorder="1" applyAlignment="1">
      <alignment horizontal="center" wrapText="1"/>
    </xf>
    <xf numFmtId="0" fontId="6" fillId="5" borderId="4" xfId="4" applyFont="1" applyFill="1" applyBorder="1" applyAlignment="1">
      <alignment wrapText="1"/>
    </xf>
    <xf numFmtId="0" fontId="6" fillId="5" borderId="0" xfId="4" applyFont="1" applyFill="1" applyAlignment="1">
      <alignment horizontal="left" wrapText="1"/>
    </xf>
    <xf numFmtId="0" fontId="6" fillId="5" borderId="0" xfId="4" applyFont="1" applyFill="1" applyAlignment="1"/>
    <xf numFmtId="0" fontId="6" fillId="5" borderId="74" xfId="4" applyFont="1" applyFill="1" applyBorder="1" applyAlignment="1">
      <alignment horizontal="center" vertical="top" wrapText="1"/>
    </xf>
    <xf numFmtId="6" fontId="6" fillId="5" borderId="0" xfId="4" applyNumberFormat="1" applyFont="1" applyFill="1" applyBorder="1" applyAlignment="1">
      <alignment horizontal="center" vertical="top"/>
    </xf>
    <xf numFmtId="0" fontId="6" fillId="5" borderId="0" xfId="4" applyFont="1" applyFill="1" applyBorder="1" applyAlignment="1">
      <alignment vertical="top" wrapText="1"/>
    </xf>
    <xf numFmtId="14" fontId="6" fillId="5" borderId="0" xfId="4" applyNumberFormat="1" applyFont="1" applyFill="1" applyBorder="1" applyAlignment="1">
      <alignment horizontal="center" vertical="top"/>
    </xf>
    <xf numFmtId="0" fontId="6" fillId="5" borderId="75" xfId="4" applyFont="1" applyFill="1" applyBorder="1" applyAlignment="1">
      <alignment vertical="top" wrapText="1"/>
    </xf>
    <xf numFmtId="6" fontId="137" fillId="5" borderId="0" xfId="4" applyNumberFormat="1" applyFont="1" applyFill="1" applyBorder="1" applyAlignment="1">
      <alignment horizontal="right"/>
    </xf>
    <xf numFmtId="37" fontId="6" fillId="0" borderId="0" xfId="4" applyNumberFormat="1" applyFont="1" applyFill="1" applyBorder="1" applyAlignment="1">
      <alignment horizontal="right"/>
    </xf>
    <xf numFmtId="37" fontId="6" fillId="4" borderId="15" xfId="4" applyNumberFormat="1" applyFont="1" applyFill="1" applyBorder="1" applyAlignment="1">
      <alignment horizontal="right" vertical="center"/>
    </xf>
    <xf numFmtId="6" fontId="18" fillId="5" borderId="0" xfId="4" applyNumberFormat="1" applyFont="1" applyFill="1" applyBorder="1" applyAlignment="1">
      <alignment horizontal="right" vertical="center"/>
    </xf>
    <xf numFmtId="6" fontId="6" fillId="5" borderId="0" xfId="4" quotePrefix="1" applyNumberFormat="1" applyFont="1" applyFill="1" applyBorder="1" applyAlignment="1">
      <alignment horizontal="right"/>
    </xf>
    <xf numFmtId="6" fontId="6" fillId="4" borderId="26" xfId="4" applyNumberFormat="1" applyFont="1" applyFill="1" applyBorder="1" applyAlignment="1">
      <alignment horizontal="right"/>
    </xf>
    <xf numFmtId="9" fontId="6" fillId="4" borderId="26" xfId="4" applyNumberFormat="1" applyFont="1" applyFill="1" applyBorder="1" applyAlignment="1">
      <alignment horizontal="right"/>
    </xf>
    <xf numFmtId="0" fontId="6" fillId="5" borderId="0" xfId="4" applyFont="1" applyFill="1" applyAlignment="1">
      <alignment horizontal="left" wrapText="1"/>
    </xf>
    <xf numFmtId="0" fontId="20" fillId="5" borderId="0" xfId="5" applyFont="1" applyFill="1" applyAlignment="1">
      <alignment horizontal="right" indent="3"/>
    </xf>
    <xf numFmtId="0" fontId="6" fillId="5" borderId="3" xfId="4" applyNumberFormat="1" applyFont="1" applyFill="1" applyBorder="1" applyAlignment="1">
      <alignment horizontal="left" vertical="center" wrapText="1"/>
    </xf>
    <xf numFmtId="0" fontId="6" fillId="5" borderId="3" xfId="4" applyNumberFormat="1" applyFont="1" applyFill="1" applyBorder="1" applyAlignment="1">
      <alignment horizontal="left"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0" borderId="0" xfId="4" applyFont="1" applyAlignment="1">
      <alignment horizontal="left" vertical="top"/>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vertical="top" wrapText="1"/>
    </xf>
    <xf numFmtId="0" fontId="6" fillId="0" borderId="0" xfId="4" applyFont="1" applyAlignment="1">
      <alignment vertical="top" wrapText="1"/>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6" fillId="5" borderId="0" xfId="4" applyFont="1" applyFill="1" applyBorder="1" applyAlignment="1">
      <alignment horizontal="left"/>
    </xf>
    <xf numFmtId="0" fontId="6" fillId="0" borderId="0" xfId="4" applyFont="1" applyFill="1" applyBorder="1" applyAlignment="1">
      <alignment horizontal="left" vertical="top" wrapText="1"/>
    </xf>
    <xf numFmtId="0" fontId="106" fillId="5" borderId="0" xfId="4" applyFont="1" applyFill="1" applyBorder="1" applyAlignment="1">
      <alignment horizontal="center"/>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17" fillId="5" borderId="0" xfId="4" applyFont="1" applyFill="1" applyBorder="1" applyAlignment="1">
      <alignment horizontal="center"/>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6" fillId="0" borderId="0" xfId="4" applyFont="1" applyFill="1" applyBorder="1" applyAlignment="1">
      <alignment horizontal="left"/>
    </xf>
    <xf numFmtId="0" fontId="7" fillId="5" borderId="0" xfId="4" applyFont="1" applyFill="1" applyBorder="1" applyAlignment="1">
      <alignment horizontal="center"/>
    </xf>
    <xf numFmtId="0" fontId="6" fillId="5" borderId="0" xfId="4" applyFont="1" applyFill="1" applyBorder="1" applyAlignment="1">
      <alignment horizontal="center"/>
    </xf>
    <xf numFmtId="0" fontId="56" fillId="5" borderId="0" xfId="4" applyFont="1" applyFill="1" applyBorder="1" applyAlignment="1">
      <alignment horizontal="left" vertical="top" wrapText="1"/>
    </xf>
    <xf numFmtId="0" fontId="104" fillId="5" borderId="0" xfId="4" applyFont="1" applyFill="1" applyBorder="1" applyAlignment="1">
      <alignment horizontal="center" wrapText="1"/>
    </xf>
    <xf numFmtId="0" fontId="104" fillId="5" borderId="0" xfId="4" applyFont="1" applyFill="1" applyBorder="1" applyAlignment="1">
      <alignment horizontal="center"/>
    </xf>
    <xf numFmtId="0" fontId="58" fillId="50" borderId="3" xfId="4" applyFont="1" applyFill="1" applyBorder="1" applyAlignment="1">
      <alignment horizontal="center"/>
    </xf>
    <xf numFmtId="0" fontId="58" fillId="50" borderId="4" xfId="4" applyFont="1" applyFill="1" applyBorder="1" applyAlignment="1">
      <alignment horizontal="center"/>
    </xf>
    <xf numFmtId="0" fontId="58" fillId="50" borderId="5" xfId="4" applyFont="1" applyFill="1" applyBorder="1" applyAlignment="1">
      <alignment horizontal="center"/>
    </xf>
    <xf numFmtId="0" fontId="57" fillId="5" borderId="9" xfId="4" applyFont="1" applyFill="1" applyBorder="1" applyAlignment="1">
      <alignment horizontal="center" vertical="center" wrapText="1"/>
    </xf>
    <xf numFmtId="0" fontId="57" fillId="5" borderId="20" xfId="4" applyFont="1" applyFill="1" applyBorder="1" applyAlignment="1">
      <alignment horizontal="center" vertical="center" wrapText="1"/>
    </xf>
    <xf numFmtId="0" fontId="57" fillId="5" borderId="8" xfId="4" applyFont="1" applyFill="1" applyBorder="1" applyAlignment="1">
      <alignment horizontal="center" vertical="center" wrapText="1"/>
    </xf>
    <xf numFmtId="0" fontId="57" fillId="5" borderId="26" xfId="4" applyFont="1" applyFill="1" applyBorder="1" applyAlignment="1">
      <alignment horizontal="center" vertical="center" wrapText="1"/>
    </xf>
    <xf numFmtId="0" fontId="105" fillId="5" borderId="0" xfId="5" applyFont="1" applyFill="1" applyAlignment="1">
      <alignment horizontal="center"/>
    </xf>
    <xf numFmtId="0" fontId="106" fillId="5" borderId="0" xfId="4" applyFont="1" applyFill="1" applyAlignment="1">
      <alignment horizontal="center"/>
    </xf>
    <xf numFmtId="0" fontId="6" fillId="5" borderId="0" xfId="4" applyFont="1" applyFill="1" applyAlignment="1">
      <alignment horizontal="left" wrapText="1"/>
    </xf>
  </cellXfs>
  <cellStyles count="5636">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tabSelected="1" topLeftCell="B1" zoomScale="85" zoomScaleNormal="85" zoomScaleSheetLayoutView="80" zoomScalePageLayoutView="80" workbookViewId="0">
      <selection activeCell="M27" sqref="M27"/>
    </sheetView>
  </sheetViews>
  <sheetFormatPr defaultColWidth="9.33203125" defaultRowHeight="12.75" x14ac:dyDescent="0.2"/>
  <cols>
    <col min="1" max="1" width="1.6640625" style="395" customWidth="1"/>
    <col min="2" max="2" width="54.33203125" style="251" customWidth="1"/>
    <col min="3" max="3" width="13" style="252" customWidth="1"/>
    <col min="4" max="5" width="13" style="251" customWidth="1"/>
    <col min="6" max="6" width="13" style="252" customWidth="1"/>
    <col min="7" max="8" width="13" style="251" customWidth="1"/>
    <col min="9" max="9" width="13" style="252" customWidth="1"/>
    <col min="10" max="11" width="13" style="251" customWidth="1"/>
    <col min="12" max="12" width="13" style="252" customWidth="1"/>
    <col min="13" max="14" width="13" style="251" customWidth="1"/>
    <col min="15" max="15" width="13" style="252" customWidth="1"/>
    <col min="16" max="17" width="13" style="251" customWidth="1"/>
    <col min="18" max="18" width="13" style="252" customWidth="1"/>
    <col min="19" max="20" width="13" style="251" customWidth="1"/>
    <col min="21" max="21" width="18.1640625" style="252" customWidth="1"/>
    <col min="22" max="22" width="11.33203125" style="251" customWidth="1"/>
    <col min="23" max="16384" width="9.33203125" style="251"/>
  </cols>
  <sheetData>
    <row r="1" spans="2:32" ht="16.5" customHeight="1" x14ac:dyDescent="0.25">
      <c r="B1" s="1" t="s">
        <v>0</v>
      </c>
    </row>
    <row r="2" spans="2:32" x14ac:dyDescent="0.2">
      <c r="B2" s="3"/>
    </row>
    <row r="3" spans="2:32" ht="18" customHeight="1" x14ac:dyDescent="0.25">
      <c r="B3" s="1" t="s">
        <v>1</v>
      </c>
      <c r="U3" s="4"/>
    </row>
    <row r="4" spans="2:32" ht="14.25" customHeight="1" x14ac:dyDescent="0.2"/>
    <row r="5" spans="2:32" ht="15" customHeight="1" x14ac:dyDescent="0.2">
      <c r="B5" s="5"/>
      <c r="C5" s="619" t="s">
        <v>2</v>
      </c>
      <c r="D5" s="620"/>
      <c r="E5" s="621"/>
      <c r="F5" s="619" t="s">
        <v>3</v>
      </c>
      <c r="G5" s="620"/>
      <c r="H5" s="621"/>
      <c r="I5" s="619" t="s">
        <v>4</v>
      </c>
      <c r="J5" s="620"/>
      <c r="K5" s="621"/>
      <c r="L5" s="619" t="s">
        <v>5</v>
      </c>
      <c r="M5" s="620"/>
      <c r="N5" s="621"/>
      <c r="O5" s="619" t="s">
        <v>6</v>
      </c>
      <c r="P5" s="620"/>
      <c r="Q5" s="621"/>
      <c r="R5" s="619" t="s">
        <v>7</v>
      </c>
      <c r="S5" s="620"/>
      <c r="T5" s="621"/>
    </row>
    <row r="6" spans="2:32" s="11" customFormat="1" ht="45.75" customHeight="1" x14ac:dyDescent="0.25">
      <c r="B6" s="6" t="s">
        <v>8</v>
      </c>
      <c r="C6" s="7" t="s">
        <v>9</v>
      </c>
      <c r="D6" s="7" t="s">
        <v>10</v>
      </c>
      <c r="E6" s="8" t="s">
        <v>11</v>
      </c>
      <c r="F6" s="7" t="s">
        <v>9</v>
      </c>
      <c r="G6" s="7" t="s">
        <v>10</v>
      </c>
      <c r="H6" s="8" t="s">
        <v>11</v>
      </c>
      <c r="I6" s="9" t="s">
        <v>9</v>
      </c>
      <c r="J6" s="7" t="s">
        <v>10</v>
      </c>
      <c r="K6" s="8" t="s">
        <v>11</v>
      </c>
      <c r="L6" s="9" t="s">
        <v>9</v>
      </c>
      <c r="M6" s="7" t="s">
        <v>10</v>
      </c>
      <c r="N6" s="8" t="s">
        <v>11</v>
      </c>
      <c r="O6" s="9" t="s">
        <v>9</v>
      </c>
      <c r="P6" s="7" t="s">
        <v>10</v>
      </c>
      <c r="Q6" s="8" t="s">
        <v>11</v>
      </c>
      <c r="R6" s="9" t="s">
        <v>9</v>
      </c>
      <c r="S6" s="7" t="s">
        <v>10</v>
      </c>
      <c r="T6" s="8" t="s">
        <v>11</v>
      </c>
      <c r="U6" s="10" t="s">
        <v>339</v>
      </c>
    </row>
    <row r="7" spans="2:32" s="18" customFormat="1" ht="13.5" customHeight="1" x14ac:dyDescent="0.2">
      <c r="B7" s="12" t="s">
        <v>12</v>
      </c>
      <c r="C7" s="13"/>
      <c r="D7" s="14"/>
      <c r="E7" s="15"/>
      <c r="F7" s="16"/>
      <c r="G7" s="524" t="str">
        <f t="shared" ref="G7" si="0">IF(F7="","",(IFERROR(F7*(INDEX(ExAnteData,MATCH($B7,ExAnteProg,0),MATCH(F$5,ExAnteMo,0)))/1000,0)))</f>
        <v/>
      </c>
      <c r="H7" s="525" t="str">
        <f t="shared" ref="H7:H10" si="1">IF(F7="","",(IFERROR(F7*(INDEX(ExPostData,MATCH($B7,ExPostProg,0),MATCH(F$5,ExPostMo,0)))/1000,0)))</f>
        <v/>
      </c>
      <c r="I7" s="16"/>
      <c r="J7" s="14"/>
      <c r="K7" s="14"/>
      <c r="L7" s="16"/>
      <c r="M7" s="14"/>
      <c r="N7" s="17"/>
      <c r="O7" s="16"/>
      <c r="P7" s="14"/>
      <c r="Q7" s="17"/>
      <c r="R7" s="16"/>
      <c r="S7" s="14"/>
      <c r="T7" s="17"/>
      <c r="U7" s="543"/>
    </row>
    <row r="8" spans="2:32" x14ac:dyDescent="0.2">
      <c r="B8" s="449" t="s">
        <v>263</v>
      </c>
      <c r="C8" s="450">
        <v>74</v>
      </c>
      <c r="D8" s="451">
        <f t="shared" ref="D8:D11" si="2">IF(C8="","",(IFERROR(C8*(INDEX(ExAnteData,MATCH($B8,ExAnteProg,0),MATCH(C$5,ExAnteMo,0)))/1000,0)))</f>
        <v>121.4636</v>
      </c>
      <c r="E8" s="452">
        <f t="shared" ref="E8:E11" si="3">IF(C8="","",(IFERROR(C8*(INDEX(ExPostData,MATCH($B8,ExPostProg,0),MATCH(C$5,ExPostMo,0)))/1000,0)))</f>
        <v>78.684200000000004</v>
      </c>
      <c r="F8" s="450">
        <v>74</v>
      </c>
      <c r="G8" s="524">
        <f>IF(F8="","",(IFERROR(F8*(INDEX(ExAnteData,MATCH($B8,ExAnteProg,0),MATCH(F$5,ExAnteMo,0)))/1000,0)))</f>
        <v>137.69180000000003</v>
      </c>
      <c r="H8" s="525">
        <f t="shared" si="1"/>
        <v>78.684200000000004</v>
      </c>
      <c r="I8" s="450">
        <v>74</v>
      </c>
      <c r="J8" s="451">
        <f t="shared" ref="J8:J11" si="4">IF(I8="","",(IFERROR(I8*(INDEX(ExAnteData,MATCH($B8,ExAnteProg,0),MATCH(I$5,ExAnteMo,0)))/1000,0)))</f>
        <v>134.976</v>
      </c>
      <c r="K8" s="452">
        <f t="shared" ref="K8:K11" si="5">IF(I8="","",(IFERROR(I8*(INDEX(ExPostData,MATCH($B8,ExPostProg,0),MATCH(I$5,ExPostMo,0)))/1000,0)))</f>
        <v>78.684200000000004</v>
      </c>
      <c r="L8" s="450">
        <v>72</v>
      </c>
      <c r="M8" s="451">
        <f t="shared" ref="M8:M11" si="6">IF(L8="","",(IFERROR(L8*(INDEX(ExAnteData,MATCH($B8,ExAnteProg,0),MATCH(L$5,ExAnteMo,0)))/1000,0)))</f>
        <v>138.852</v>
      </c>
      <c r="N8" s="452">
        <f t="shared" ref="N8:N11" si="7">IF(L8="","",(IFERROR(L8*(INDEX(ExPostData,MATCH($B8,ExPostProg,0),MATCH(L$5,ExPostMo,0)))/1000,0)))</f>
        <v>76.557599999999994</v>
      </c>
      <c r="O8" s="450">
        <v>72</v>
      </c>
      <c r="P8" s="451">
        <f t="shared" ref="P8:P9" si="8">IF(O8="","",(IFERROR(O8*(INDEX(ExAnteData,MATCH($B8,ExAnteProg,0),MATCH(O$5,ExAnteMo,0)))/1000,0)))</f>
        <v>140.95439999999999</v>
      </c>
      <c r="Q8" s="452">
        <f t="shared" ref="Q8:Q9" si="9">IF(O8="","",(IFERROR(O8*(INDEX(ExPostData,MATCH($B8,ExPostProg,0),MATCH(O$5,ExPostMo,0)))/1000,0)))</f>
        <v>76.557599999999994</v>
      </c>
      <c r="R8" s="450">
        <v>72</v>
      </c>
      <c r="S8" s="451">
        <f t="shared" ref="S8:S9" si="10">IF(R8="","",(IFERROR(R8*(INDEX(ExAnteData,MATCH($B8,ExAnteProg,0),MATCH(R$5,ExAnteMo,0)))/1000,0)))</f>
        <v>145.51919999999998</v>
      </c>
      <c r="T8" s="452">
        <f t="shared" ref="T8:T9" si="11">IF(R8="","",(IFERROR(R8*(INDEX(ExPostData,MATCH($B8,ExPostProg,0),MATCH(R$5,ExPostMo,0)))/1000,0)))</f>
        <v>76.557599999999994</v>
      </c>
      <c r="U8" s="543">
        <v>11558</v>
      </c>
    </row>
    <row r="9" spans="2:32" x14ac:dyDescent="0.2">
      <c r="B9" s="449" t="s">
        <v>262</v>
      </c>
      <c r="C9" s="450">
        <v>553</v>
      </c>
      <c r="D9" s="451">
        <f>IF(C9="","",(IFERROR(C9*(INDEX(ExAnteData,MATCH($B9,ExAnteProg,0),MATCH(C$5,ExAnteMo,0)))/1000,0)))</f>
        <v>438.97139999999996</v>
      </c>
      <c r="E9" s="452">
        <f t="shared" si="3"/>
        <v>588.00490000000002</v>
      </c>
      <c r="F9" s="450">
        <v>553</v>
      </c>
      <c r="G9" s="524">
        <f t="shared" ref="G9:G10" si="12">IF(F9="","",(IFERROR(F9*(INDEX(ExAnteData,MATCH($B9,ExAnteProg,0),MATCH(F$5,ExAnteMo,0)))/1000,0)))</f>
        <v>454.12360000000001</v>
      </c>
      <c r="H9" s="525">
        <f t="shared" si="1"/>
        <v>588.00490000000002</v>
      </c>
      <c r="I9" s="450">
        <v>547</v>
      </c>
      <c r="J9" s="451">
        <f t="shared" si="4"/>
        <v>448.75880000000001</v>
      </c>
      <c r="K9" s="452">
        <f t="shared" si="5"/>
        <v>581.62509999999997</v>
      </c>
      <c r="L9" s="450">
        <v>548</v>
      </c>
      <c r="M9" s="451">
        <f t="shared" si="6"/>
        <v>477.19839999999999</v>
      </c>
      <c r="N9" s="452">
        <f t="shared" si="7"/>
        <v>582.6884</v>
      </c>
      <c r="O9" s="450">
        <v>551</v>
      </c>
      <c r="P9" s="451">
        <f t="shared" si="8"/>
        <v>498.54480000000001</v>
      </c>
      <c r="Q9" s="452">
        <f t="shared" si="9"/>
        <v>585.87829999999997</v>
      </c>
      <c r="R9" s="450">
        <v>555</v>
      </c>
      <c r="S9" s="451">
        <f t="shared" si="10"/>
        <v>521.81100000000004</v>
      </c>
      <c r="T9" s="452">
        <f t="shared" si="11"/>
        <v>590.13149999999996</v>
      </c>
      <c r="U9" s="543">
        <v>11558</v>
      </c>
    </row>
    <row r="10" spans="2:32" x14ac:dyDescent="0.2">
      <c r="B10" s="19" t="s">
        <v>72</v>
      </c>
      <c r="C10" s="450">
        <v>11</v>
      </c>
      <c r="D10" s="451">
        <f t="shared" si="2"/>
        <v>17.565900000000003</v>
      </c>
      <c r="E10" s="452">
        <f t="shared" si="3"/>
        <v>16.687000000000001</v>
      </c>
      <c r="F10" s="450">
        <v>11</v>
      </c>
      <c r="G10" s="524">
        <f t="shared" si="12"/>
        <v>17.593400000000003</v>
      </c>
      <c r="H10" s="525">
        <f t="shared" si="1"/>
        <v>16.687000000000001</v>
      </c>
      <c r="I10" s="450">
        <v>11</v>
      </c>
      <c r="J10" s="451">
        <f t="shared" si="4"/>
        <v>17.612099999999998</v>
      </c>
      <c r="K10" s="452">
        <f t="shared" si="5"/>
        <v>16.687000000000001</v>
      </c>
      <c r="L10" s="450">
        <v>11</v>
      </c>
      <c r="M10" s="451">
        <f t="shared" si="6"/>
        <v>17.109400000000001</v>
      </c>
      <c r="N10" s="452">
        <f t="shared" si="7"/>
        <v>16.687000000000001</v>
      </c>
      <c r="O10" s="450">
        <v>11</v>
      </c>
      <c r="P10" s="451">
        <f t="shared" ref="P10:P11" si="13">IF(O10="","",(IFERROR(O10*(INDEX(ExAnteData,MATCH($B10,ExAnteProg,0),MATCH(O$5,ExAnteMo,0)))/1000,0)))</f>
        <v>17.707799999999999</v>
      </c>
      <c r="Q10" s="452">
        <f t="shared" ref="Q10:Q11" si="14">IF(O10="","",(IFERROR(O10*(INDEX(ExPostData,MATCH($B10,ExPostProg,0),MATCH(O$5,ExPostMo,0)))/1000,0)))</f>
        <v>16.687000000000001</v>
      </c>
      <c r="R10" s="450">
        <v>11</v>
      </c>
      <c r="S10" s="451">
        <f t="shared" ref="S10:S11" si="15">IF(R10="","",(IFERROR(R10*(INDEX(ExAnteData,MATCH($B10,ExAnteProg,0),MATCH(R$5,ExAnteMo,0)))/1000,0)))</f>
        <v>16.767299999999999</v>
      </c>
      <c r="T10" s="452">
        <f t="shared" ref="T10:T11" si="16">IF(R10="","",(IFERROR(R10*(INDEX(ExPostData,MATCH($B10,ExPostProg,0),MATCH(R$5,ExPostMo,0)))/1000,0)))</f>
        <v>16.687000000000001</v>
      </c>
      <c r="U10" s="543" t="s">
        <v>14</v>
      </c>
    </row>
    <row r="11" spans="2:32" x14ac:dyDescent="0.2">
      <c r="B11" s="19" t="s">
        <v>244</v>
      </c>
      <c r="C11" s="450">
        <v>1144</v>
      </c>
      <c r="D11" s="451">
        <f t="shared" si="2"/>
        <v>27.684799999999999</v>
      </c>
      <c r="E11" s="452">
        <f t="shared" si="3"/>
        <v>42.442399999999999</v>
      </c>
      <c r="F11" s="450">
        <v>1152</v>
      </c>
      <c r="G11" s="451">
        <f t="shared" ref="G11" si="17">IF(F11="","",(IFERROR(F11*(INDEX(ExAnteData,MATCH($B11,ExAnteProg,0),MATCH(F$5,ExAnteMo,0)))/1000,0)))</f>
        <v>34.329599999999999</v>
      </c>
      <c r="H11" s="452">
        <f t="shared" ref="H11" si="18">IF(F11="","",(IFERROR(F11*(INDEX(ExPostData,MATCH($B11,ExPostProg,0),MATCH(F$5,ExPostMo,0)))/1000,0)))</f>
        <v>42.739200000000004</v>
      </c>
      <c r="I11" s="450">
        <v>1165</v>
      </c>
      <c r="J11" s="451">
        <f t="shared" si="4"/>
        <v>41.008000000000003</v>
      </c>
      <c r="K11" s="452">
        <f t="shared" si="5"/>
        <v>43.221499999999999</v>
      </c>
      <c r="L11" s="450">
        <v>1173</v>
      </c>
      <c r="M11" s="451">
        <f t="shared" si="6"/>
        <v>57.946199999999997</v>
      </c>
      <c r="N11" s="452">
        <f t="shared" si="7"/>
        <v>43.518300000000004</v>
      </c>
      <c r="O11" s="450">
        <v>1184</v>
      </c>
      <c r="P11" s="451">
        <f t="shared" si="13"/>
        <v>61.449599999999997</v>
      </c>
      <c r="Q11" s="452">
        <f t="shared" si="14"/>
        <v>43.926400000000001</v>
      </c>
      <c r="R11" s="450">
        <v>1182</v>
      </c>
      <c r="S11" s="451">
        <f t="shared" si="15"/>
        <v>64.537199999999999</v>
      </c>
      <c r="T11" s="452">
        <f t="shared" si="16"/>
        <v>43.852200000000003</v>
      </c>
      <c r="U11" s="543">
        <v>8073</v>
      </c>
    </row>
    <row r="12" spans="2:32" s="18" customFormat="1" ht="14.25" customHeight="1" thickBot="1" x14ac:dyDescent="0.2">
      <c r="B12" s="22" t="s">
        <v>15</v>
      </c>
      <c r="C12" s="349">
        <f t="shared" ref="C12:T12" si="19">SUM(C8:C11)</f>
        <v>1782</v>
      </c>
      <c r="D12" s="24">
        <f t="shared" si="19"/>
        <v>605.6857</v>
      </c>
      <c r="E12" s="25">
        <f t="shared" si="19"/>
        <v>725.81850000000009</v>
      </c>
      <c r="F12" s="349">
        <f t="shared" si="19"/>
        <v>1790</v>
      </c>
      <c r="G12" s="24">
        <f t="shared" si="19"/>
        <v>643.73840000000007</v>
      </c>
      <c r="H12" s="25">
        <f t="shared" si="19"/>
        <v>726.11530000000005</v>
      </c>
      <c r="I12" s="349">
        <f t="shared" si="19"/>
        <v>1797</v>
      </c>
      <c r="J12" s="24">
        <f t="shared" si="19"/>
        <v>642.35490000000004</v>
      </c>
      <c r="K12" s="25">
        <f t="shared" si="19"/>
        <v>720.21780000000001</v>
      </c>
      <c r="L12" s="349">
        <f t="shared" si="19"/>
        <v>1804</v>
      </c>
      <c r="M12" s="24">
        <f t="shared" si="19"/>
        <v>691.10599999999999</v>
      </c>
      <c r="N12" s="25">
        <f t="shared" si="19"/>
        <v>719.45129999999995</v>
      </c>
      <c r="O12" s="349">
        <f t="shared" si="19"/>
        <v>1818</v>
      </c>
      <c r="P12" s="24">
        <f t="shared" si="19"/>
        <v>718.65660000000003</v>
      </c>
      <c r="Q12" s="25">
        <f t="shared" si="19"/>
        <v>723.0492999999999</v>
      </c>
      <c r="R12" s="349">
        <f t="shared" si="19"/>
        <v>1820</v>
      </c>
      <c r="S12" s="24">
        <f t="shared" si="19"/>
        <v>748.63469999999995</v>
      </c>
      <c r="T12" s="25">
        <f t="shared" si="19"/>
        <v>727.22829999999999</v>
      </c>
      <c r="U12" s="544"/>
    </row>
    <row r="13" spans="2:32" s="18" customFormat="1" ht="13.5" customHeight="1" thickTop="1" x14ac:dyDescent="0.2">
      <c r="B13" s="26" t="s">
        <v>16</v>
      </c>
      <c r="C13" s="20"/>
      <c r="D13" s="27"/>
      <c r="E13" s="28"/>
      <c r="F13" s="20"/>
      <c r="G13" s="27"/>
      <c r="H13" s="28"/>
      <c r="I13" s="20"/>
      <c r="J13" s="27"/>
      <c r="K13" s="28"/>
      <c r="L13" s="20"/>
      <c r="M13" s="27"/>
      <c r="N13" s="28"/>
      <c r="O13" s="20"/>
      <c r="P13" s="27"/>
      <c r="Q13" s="28"/>
      <c r="R13" s="21"/>
      <c r="S13" s="27"/>
      <c r="T13" s="28"/>
      <c r="U13" s="545"/>
      <c r="V13" s="29"/>
      <c r="W13" s="29"/>
      <c r="X13" s="29"/>
      <c r="Y13" s="29"/>
      <c r="Z13" s="29"/>
      <c r="AA13" s="29"/>
      <c r="AB13" s="29"/>
      <c r="AC13" s="29"/>
      <c r="AD13" s="29"/>
      <c r="AE13" s="29"/>
      <c r="AF13" s="29"/>
    </row>
    <row r="14" spans="2:32" x14ac:dyDescent="0.2">
      <c r="B14" s="19" t="s">
        <v>276</v>
      </c>
      <c r="C14" s="450">
        <v>302971</v>
      </c>
      <c r="D14" s="451">
        <f t="shared" ref="D14:D19" si="20">IF(C14="","",(IFERROR(C14*(INDEX(ExAnteData,MATCH($B14,ExAnteProg,0),MATCH(C$5,ExAnteMo,0)))/1000,0)))</f>
        <v>0</v>
      </c>
      <c r="E14" s="452">
        <f t="shared" ref="E14:E19" si="21">IF(C14="","",(IFERROR(C14*(INDEX(ExPostData,MATCH($B14,ExPostProg,0),MATCH(C$5,ExPostMo,0)))/1000,0)))</f>
        <v>272.6739</v>
      </c>
      <c r="F14" s="20">
        <v>301075</v>
      </c>
      <c r="G14" s="524">
        <f t="shared" ref="G14:G19" si="22">IF(F14="","",(IFERROR(F14*(INDEX(ExAnteData,MATCH($B14,ExAnteProg,0),MATCH(F$5,ExAnteMo,0)))/1000,0)))</f>
        <v>0</v>
      </c>
      <c r="H14" s="525">
        <f t="shared" ref="H14:H19" si="23">IF(F14="","",(IFERROR(F14*(INDEX(ExPostData,MATCH($B14,ExPostProg,0),MATCH(F$5,ExPostMo,0)))/1000,0)))</f>
        <v>270.96749999999997</v>
      </c>
      <c r="I14" s="450">
        <v>298310</v>
      </c>
      <c r="J14" s="524">
        <f t="shared" ref="J14:J19" si="24">IF(I14="","",(IFERROR(I14*(INDEX(ExAnteData,MATCH($B14,ExAnteProg,0),MATCH(I$5,ExAnteMo,0)))/1000,0)))</f>
        <v>0</v>
      </c>
      <c r="K14" s="452">
        <f t="shared" ref="K14:K19" si="25">IF(I14="","",(IFERROR(I14*(INDEX(ExPostData,MATCH($B14,ExPostProg,0),MATCH(I$5,ExPostMo,0)))/1000,0)))</f>
        <v>268.47899999999998</v>
      </c>
      <c r="L14" s="450">
        <v>296553</v>
      </c>
      <c r="M14" s="451">
        <f t="shared" ref="M14:M19" si="26">IF(L14="","",(IFERROR(L14*(INDEX(ExAnteData,MATCH($B14,ExAnteProg,0),MATCH(L$5,ExAnteMo,0)))/1000,0)))</f>
        <v>59.310600000000008</v>
      </c>
      <c r="N14" s="452">
        <f t="shared" ref="N14:N19" si="27">IF(L14="","",(IFERROR(L14*(INDEX(ExPostData,MATCH($B14,ExPostProg,0),MATCH(L$5,ExPostMo,0)))/1000,0)))</f>
        <v>266.89769999999999</v>
      </c>
      <c r="O14" s="450">
        <v>296950</v>
      </c>
      <c r="P14" s="451">
        <f>IF(O14="","",(IFERROR(O14*(INDEX(ExAnteData,MATCH($B14,ExAnteProg,0),MATCH(O$5,ExAnteMo,0)))/1000,0)))</f>
        <v>148.47499999999999</v>
      </c>
      <c r="Q14" s="452">
        <f>IF(O14="","",(IFERROR(O14*(INDEX(ExPostData,MATCH($B14,ExPostProg,0),MATCH(O$5,ExPostMo,0)))/1000,0)))</f>
        <v>267.255</v>
      </c>
      <c r="R14" s="450">
        <v>301559</v>
      </c>
      <c r="S14" s="451">
        <f>IF(R14="","",(IFERROR(R14*(INDEX(ExAnteData,MATCH($B14,ExAnteProg,0),MATCH(R$5,ExAnteMo,0)))/1000,0)))</f>
        <v>180.93539999999999</v>
      </c>
      <c r="T14" s="452">
        <f>IF(R14="","",(IFERROR(R14*(INDEX(ExPostData,MATCH($B14,ExPostProg,0),MATCH(R$5,ExPostMo,0)))/1000,0)))</f>
        <v>271.40310000000005</v>
      </c>
      <c r="U14" s="543">
        <v>2143943</v>
      </c>
      <c r="V14" s="30"/>
      <c r="W14" s="30"/>
      <c r="X14" s="30"/>
      <c r="Y14" s="30"/>
      <c r="Z14" s="30"/>
      <c r="AA14" s="30"/>
      <c r="AB14" s="30"/>
      <c r="AC14" s="30"/>
      <c r="AD14" s="30"/>
      <c r="AE14" s="30"/>
      <c r="AF14" s="30"/>
    </row>
    <row r="15" spans="2:32" x14ac:dyDescent="0.2">
      <c r="B15" s="19" t="s">
        <v>299</v>
      </c>
      <c r="C15" s="450">
        <v>10616</v>
      </c>
      <c r="D15" s="524">
        <f t="shared" si="20"/>
        <v>0</v>
      </c>
      <c r="E15" s="525">
        <f t="shared" si="21"/>
        <v>28.6632</v>
      </c>
      <c r="F15" s="450">
        <v>10590</v>
      </c>
      <c r="G15" s="524">
        <f t="shared" si="22"/>
        <v>0</v>
      </c>
      <c r="H15" s="525">
        <f t="shared" si="23"/>
        <v>28.593000000000004</v>
      </c>
      <c r="I15" s="450">
        <v>10562</v>
      </c>
      <c r="J15" s="524">
        <f t="shared" si="24"/>
        <v>0</v>
      </c>
      <c r="K15" s="525">
        <f t="shared" si="25"/>
        <v>28.517400000000002</v>
      </c>
      <c r="L15" s="450">
        <v>10563</v>
      </c>
      <c r="M15" s="524">
        <f t="shared" si="26"/>
        <v>9.5067000000000004</v>
      </c>
      <c r="N15" s="525">
        <f t="shared" si="27"/>
        <v>28.520100000000003</v>
      </c>
      <c r="O15" s="450">
        <v>10707</v>
      </c>
      <c r="P15" s="524">
        <f>IF(O15="","",(IFERROR(O15*(INDEX(ExAnteData,MATCH($B15,ExAnteProg,0),MATCH(O$5,ExAnteMo,0)))/1000,0)))</f>
        <v>18.201899999999998</v>
      </c>
      <c r="Q15" s="525">
        <f>IF(O15="","",(IFERROR(O15*(INDEX(ExPostData,MATCH($B15,ExPostProg,0),MATCH(O$5,ExPostMo,0)))/1000,0)))</f>
        <v>28.908900000000003</v>
      </c>
      <c r="R15" s="450">
        <v>11050</v>
      </c>
      <c r="S15" s="524">
        <f>IF(R15="","",(IFERROR(R15*(INDEX(ExAnteData,MATCH($B15,ExAnteProg,0),MATCH(R$5,ExAnteMo,0)))/1000,0)))</f>
        <v>20.995000000000001</v>
      </c>
      <c r="T15" s="525">
        <f>IF(R15="","",(IFERROR(R15*(INDEX(ExPostData,MATCH($B15,ExPostProg,0),MATCH(R$5,ExPostMo,0)))/1000,0)))</f>
        <v>29.835000000000004</v>
      </c>
      <c r="U15" s="543">
        <v>469113</v>
      </c>
    </row>
    <row r="16" spans="2:32" x14ac:dyDescent="0.2">
      <c r="B16" s="19" t="s">
        <v>261</v>
      </c>
      <c r="C16" s="450">
        <v>3466</v>
      </c>
      <c r="D16" s="451">
        <f t="shared" si="20"/>
        <v>20.449400000000001</v>
      </c>
      <c r="E16" s="452">
        <f t="shared" si="21"/>
        <v>49.217199999999998</v>
      </c>
      <c r="F16" s="20">
        <v>3474</v>
      </c>
      <c r="G16" s="524">
        <f t="shared" si="22"/>
        <v>20.496600000000001</v>
      </c>
      <c r="H16" s="525">
        <f t="shared" si="23"/>
        <v>49.330799999999996</v>
      </c>
      <c r="I16" s="450">
        <v>3489</v>
      </c>
      <c r="J16" s="524">
        <f t="shared" si="24"/>
        <v>20.585100000000001</v>
      </c>
      <c r="K16" s="452">
        <f t="shared" si="25"/>
        <v>49.543799999999997</v>
      </c>
      <c r="L16" s="450">
        <v>3501</v>
      </c>
      <c r="M16" s="451">
        <f t="shared" si="26"/>
        <v>50.764499999999998</v>
      </c>
      <c r="N16" s="452">
        <f t="shared" si="27"/>
        <v>49.714199999999998</v>
      </c>
      <c r="O16" s="450">
        <v>3517</v>
      </c>
      <c r="P16" s="451">
        <f>IF(O16="","",(IFERROR(O16*(INDEX(ExAnteData,MATCH($B16,ExAnteProg,0),MATCH(O$5,ExAnteMo,0)))/1000,0)))</f>
        <v>52.755000000000003</v>
      </c>
      <c r="Q16" s="452">
        <f>IF(O16="","",(IFERROR(O16*(INDEX(ExPostData,MATCH($B16,ExPostProg,0),MATCH(O$5,ExPostMo,0)))/1000,0)))</f>
        <v>49.941399999999994</v>
      </c>
      <c r="R16" s="450">
        <v>3525</v>
      </c>
      <c r="S16" s="451">
        <f>IF(R16="","",(IFERROR(R16*(INDEX(ExAnteData,MATCH($B16,ExAnteProg,0),MATCH(R$5,ExAnteMo,0)))/1000,0)))</f>
        <v>50.407499999999999</v>
      </c>
      <c r="T16" s="452">
        <f>IF(R16="","",(IFERROR(R16*(INDEX(ExPostData,MATCH($B16,ExPostProg,0),MATCH(R$5,ExPostMo,0)))/1000,0)))</f>
        <v>50.055</v>
      </c>
      <c r="U16" s="543">
        <v>4895906</v>
      </c>
      <c r="V16" s="30"/>
      <c r="W16" s="30"/>
      <c r="X16" s="30"/>
      <c r="Y16" s="30"/>
      <c r="Z16" s="30"/>
      <c r="AA16" s="30"/>
      <c r="AB16" s="30"/>
      <c r="AC16" s="30"/>
      <c r="AD16" s="30"/>
      <c r="AE16" s="30"/>
      <c r="AF16" s="30"/>
    </row>
    <row r="17" spans="2:32" x14ac:dyDescent="0.2">
      <c r="B17" s="19" t="s">
        <v>79</v>
      </c>
      <c r="C17" s="450">
        <v>1488</v>
      </c>
      <c r="D17" s="451">
        <f t="shared" si="20"/>
        <v>72.316800000000001</v>
      </c>
      <c r="E17" s="452">
        <f t="shared" si="21"/>
        <v>112.79039999999999</v>
      </c>
      <c r="F17" s="20">
        <v>1488</v>
      </c>
      <c r="G17" s="524">
        <f t="shared" si="22"/>
        <v>94.190399999999997</v>
      </c>
      <c r="H17" s="525">
        <f t="shared" si="23"/>
        <v>112.79039999999999</v>
      </c>
      <c r="I17" s="450">
        <v>1497</v>
      </c>
      <c r="J17" s="524">
        <f t="shared" si="24"/>
        <v>154.93950000000001</v>
      </c>
      <c r="K17" s="452">
        <f t="shared" si="25"/>
        <v>113.47259999999999</v>
      </c>
      <c r="L17" s="450">
        <v>1502</v>
      </c>
      <c r="M17" s="451">
        <f t="shared" si="26"/>
        <v>196.16119999999998</v>
      </c>
      <c r="N17" s="452">
        <f t="shared" si="27"/>
        <v>113.85159999999999</v>
      </c>
      <c r="O17" s="450">
        <v>1484</v>
      </c>
      <c r="P17" s="451">
        <f>IF(O17="","",(IFERROR(O17*(INDEX(ExAnteData,MATCH($B17,ExAnteProg,0),MATCH(O$5,ExAnteMo,0)))/1000,0)))</f>
        <v>187.57760000000002</v>
      </c>
      <c r="Q17" s="452">
        <f>IF(O17="","",(IFERROR(O17*(INDEX(ExPostData,MATCH($B17,ExPostProg,0),MATCH(O$5,ExPostMo,0)))/1000,0)))</f>
        <v>112.4872</v>
      </c>
      <c r="R17" s="450">
        <v>1477</v>
      </c>
      <c r="S17" s="451">
        <f>IF(R17="","",(IFERROR(R17*(INDEX(ExAnteData,MATCH($B17,ExAnteProg,0),MATCH(R$5,ExAnteMo,0)))/1000,0)))</f>
        <v>197.32719999999998</v>
      </c>
      <c r="T17" s="452">
        <f>IF(R17="","",(IFERROR(R17*(INDEX(ExPostData,MATCH($B17,ExPostProg,0),MATCH(R$5,ExPostMo,0)))/1000,0)))</f>
        <v>111.95659999999999</v>
      </c>
      <c r="U17" s="543">
        <v>636465</v>
      </c>
      <c r="V17" s="30"/>
      <c r="W17" s="30"/>
      <c r="X17" s="30"/>
      <c r="Y17" s="30"/>
      <c r="Z17" s="30"/>
      <c r="AA17" s="30"/>
      <c r="AB17" s="30"/>
      <c r="AC17" s="30"/>
      <c r="AD17" s="30"/>
      <c r="AE17" s="30"/>
      <c r="AF17" s="30"/>
    </row>
    <row r="18" spans="2:32" ht="12.75" customHeight="1" x14ac:dyDescent="0.2">
      <c r="B18" s="449" t="s">
        <v>265</v>
      </c>
      <c r="C18" s="472">
        <v>248</v>
      </c>
      <c r="D18" s="451">
        <f t="shared" si="20"/>
        <v>7.1920000000000002</v>
      </c>
      <c r="E18" s="452">
        <f t="shared" si="21"/>
        <v>36.059200000000004</v>
      </c>
      <c r="F18" s="472">
        <v>248</v>
      </c>
      <c r="G18" s="524">
        <f t="shared" si="22"/>
        <v>7.5144000000000002</v>
      </c>
      <c r="H18" s="525">
        <f t="shared" si="23"/>
        <v>36.059200000000004</v>
      </c>
      <c r="I18" s="472">
        <v>246</v>
      </c>
      <c r="J18" s="524">
        <f t="shared" si="24"/>
        <v>8.0442</v>
      </c>
      <c r="K18" s="452">
        <f t="shared" si="25"/>
        <v>35.7684</v>
      </c>
      <c r="L18" s="472">
        <v>252</v>
      </c>
      <c r="M18" s="451">
        <f t="shared" si="26"/>
        <v>9.5760000000000005</v>
      </c>
      <c r="N18" s="452">
        <f t="shared" si="27"/>
        <v>36.640800000000006</v>
      </c>
      <c r="O18" s="450">
        <v>220</v>
      </c>
      <c r="P18" s="451">
        <f>IF(O18="","",(IFERROR(O18*(INDEX(ExAnteData,MATCH("Capacity Bidding Program (CBP) Day Ahead",ExAnteProg,0),MATCH(O$5,ExAnteMo,0)))/1000,0)))</f>
        <v>9.3719999999999999</v>
      </c>
      <c r="Q18" s="452">
        <f>IF(O18="","",(IFERROR(O18*(INDEX(ExPostData,MATCH("Capacity Bidding Program (CBP) Day Ahead",ExPostProg,0),MATCH(O$5,ExPostMo,0)))/1000,0)))</f>
        <v>31.988</v>
      </c>
      <c r="R18" s="450">
        <v>232</v>
      </c>
      <c r="S18" s="451">
        <f>IF(R18="","",(IFERROR(R18*(INDEX(ExAnteData,MATCH("Capacity Bidding Program (CBP) Day Ahead",ExAnteProg,0),MATCH(R$5,ExAnteMo,0)))/1000,0)))</f>
        <v>10.161599999999998</v>
      </c>
      <c r="T18" s="452">
        <f>IF(R18="","",(IFERROR(R18*(INDEX(ExPostData,MATCH("Capacity Bidding Program (CBP) Day Ahead",ExPostProg,0),MATCH(R$5,ExPostMo,0)))/1000,0)))</f>
        <v>33.732800000000005</v>
      </c>
      <c r="U18" s="543">
        <v>636465</v>
      </c>
      <c r="V18" s="30"/>
      <c r="W18" s="30"/>
      <c r="X18" s="30"/>
      <c r="Y18" s="30"/>
      <c r="Z18" s="30"/>
      <c r="AA18" s="30"/>
      <c r="AB18" s="30"/>
      <c r="AC18" s="30"/>
      <c r="AD18" s="30"/>
      <c r="AE18" s="30"/>
      <c r="AF18" s="30"/>
    </row>
    <row r="19" spans="2:32" ht="12.75" customHeight="1" x14ac:dyDescent="0.2">
      <c r="B19" s="449" t="s">
        <v>264</v>
      </c>
      <c r="C19" s="472">
        <v>141</v>
      </c>
      <c r="D19" s="451">
        <f t="shared" si="20"/>
        <v>9.4893000000000001</v>
      </c>
      <c r="E19" s="452">
        <f t="shared" si="21"/>
        <v>6.1898999999999997</v>
      </c>
      <c r="F19" s="472">
        <v>140</v>
      </c>
      <c r="G19" s="524">
        <f t="shared" si="22"/>
        <v>9.4499999999999993</v>
      </c>
      <c r="H19" s="525">
        <f t="shared" si="23"/>
        <v>6.1459999999999999</v>
      </c>
      <c r="I19" s="472">
        <v>132</v>
      </c>
      <c r="J19" s="524">
        <f t="shared" si="24"/>
        <v>9.0288000000000004</v>
      </c>
      <c r="K19" s="452">
        <f t="shared" si="25"/>
        <v>5.7948000000000004</v>
      </c>
      <c r="L19" s="472">
        <v>130</v>
      </c>
      <c r="M19" s="451">
        <f t="shared" si="26"/>
        <v>9.2949999999999999</v>
      </c>
      <c r="N19" s="452">
        <f t="shared" si="27"/>
        <v>5.7069999999999999</v>
      </c>
      <c r="O19" s="450">
        <v>426</v>
      </c>
      <c r="P19" s="451">
        <f>IF(O19="","",(IFERROR(O19*(INDEX(ExAnteData,MATCH("Capacity Bidding Program (CBP) Day Of",ExAnteProg,0),MATCH(O$5,ExAnteMo,0)))/1000,0)))</f>
        <v>21.555600000000002</v>
      </c>
      <c r="Q19" s="452">
        <f>IF(O19="","",(IFERROR(O19*(INDEX(ExPostData,MATCH("Capacity Bidding Program (CBP) Day Of",ExPostProg,0),MATCH(O$5,ExPostMo,0)))/1000,0)))</f>
        <v>18.7014</v>
      </c>
      <c r="R19" s="450">
        <v>405</v>
      </c>
      <c r="S19" s="451">
        <f>IF(R19="","",(IFERROR(R19*(INDEX(ExAnteData,MATCH("Capacity Bidding Program (CBP) Day Of",ExAnteProg,0),MATCH(R$5,ExAnteMo,0)))/1000,0)))</f>
        <v>20.5335</v>
      </c>
      <c r="T19" s="452">
        <f>IF(R19="","",(IFERROR(R19*(INDEX(ExPostData,MATCH("Capacity Bidding Program (CBP) Day Of",ExPostProg,0),MATCH(R$5,ExPostMo,0)))/1000,0)))</f>
        <v>17.779499999999999</v>
      </c>
      <c r="U19" s="543">
        <v>636465</v>
      </c>
      <c r="V19" s="30"/>
      <c r="W19" s="30"/>
      <c r="X19" s="30"/>
      <c r="Y19" s="30"/>
      <c r="Z19" s="30"/>
      <c r="AA19" s="30"/>
      <c r="AB19" s="30"/>
      <c r="AC19" s="30"/>
      <c r="AD19" s="30"/>
      <c r="AE19" s="30"/>
      <c r="AF19" s="30"/>
    </row>
    <row r="20" spans="2:32" x14ac:dyDescent="0.2">
      <c r="B20" s="517" t="s">
        <v>293</v>
      </c>
      <c r="C20" s="472">
        <v>1318</v>
      </c>
      <c r="D20" s="451">
        <v>65.768199999999993</v>
      </c>
      <c r="E20" s="452">
        <v>105.0446</v>
      </c>
      <c r="F20" s="31">
        <v>1335</v>
      </c>
      <c r="G20" s="524">
        <v>72.223500000000001</v>
      </c>
      <c r="H20" s="525">
        <v>106.3995</v>
      </c>
      <c r="I20" s="31">
        <v>1259</v>
      </c>
      <c r="J20" s="524">
        <v>71.763000000000005</v>
      </c>
      <c r="K20" s="452">
        <v>100.34230000000001</v>
      </c>
      <c r="L20" s="31">
        <v>1264</v>
      </c>
      <c r="M20" s="451">
        <v>99.982399999999998</v>
      </c>
      <c r="N20" s="452">
        <v>100.74080000000001</v>
      </c>
      <c r="O20" s="31">
        <v>1708</v>
      </c>
      <c r="P20" s="451">
        <v>124.85479999999998</v>
      </c>
      <c r="Q20" s="452">
        <v>136.1276</v>
      </c>
      <c r="R20" s="31">
        <v>1797</v>
      </c>
      <c r="S20" s="451">
        <v>138.90809999999999</v>
      </c>
      <c r="T20" s="452">
        <v>143.2209</v>
      </c>
      <c r="U20" s="543">
        <v>636465</v>
      </c>
    </row>
    <row r="21" spans="2:32" x14ac:dyDescent="0.2">
      <c r="B21" s="19" t="s">
        <v>259</v>
      </c>
      <c r="C21" s="450">
        <v>125</v>
      </c>
      <c r="D21" s="451">
        <f>IF(C21="","",(IFERROR(C21*(INDEX(ExAnteData,MATCH($B21,ExAnteProg,0),MATCH(C$5,ExAnteMo,0)))/1000,0)))</f>
        <v>0.82499999999999996</v>
      </c>
      <c r="E21" s="452">
        <f>IF(C21="","",(IFERROR(C21*(INDEX(ExPostData,MATCH($B21,ExPostProg,0),MATCH(C$5,ExPostMo,0)))/1000,0)))</f>
        <v>1</v>
      </c>
      <c r="F21" s="20">
        <v>125</v>
      </c>
      <c r="G21" s="524">
        <f>IF(F21="","",(IFERROR(F21*(INDEX(ExAnteData,MATCH($B21,ExAnteProg,0),MATCH(F$5,ExAnteMo,0)))/1000,0)))</f>
        <v>0.82499999999999996</v>
      </c>
      <c r="H21" s="525">
        <f>IF(F21="","",(IFERROR(F21*(INDEX(ExPostData,MATCH($B21,ExPostProg,0),MATCH(F$5,ExPostMo,0)))/1000,0)))</f>
        <v>1</v>
      </c>
      <c r="I21" s="450">
        <v>127</v>
      </c>
      <c r="J21" s="524">
        <f>IF(I21="","",(IFERROR(I21*(INDEX(ExAnteData,MATCH($B21,ExAnteProg,0),MATCH(I$5,ExAnteMo,0)))/1000,0)))</f>
        <v>0.85089999999999999</v>
      </c>
      <c r="K21" s="452">
        <f>IF(I21="","",(IFERROR(I21*(INDEX(ExPostData,MATCH($B21,ExPostProg,0),MATCH(I$5,ExPostMo,0)))/1000,0)))</f>
        <v>0.68580000000000008</v>
      </c>
      <c r="L21" s="450">
        <v>129</v>
      </c>
      <c r="M21" s="524">
        <f>IF(L21="","",(IFERROR(L21*(INDEX(ExAnteData,MATCH($B21,ExAnteProg,0),MATCH(L$5,ExAnteMo,0)))/1000,0)))</f>
        <v>0.37409999999999999</v>
      </c>
      <c r="N21" s="452">
        <f>IF(L21="","",(IFERROR(L21*(INDEX(ExPostData,MATCH($B21,ExPostProg,0),MATCH(L$5,ExPostMo,0)))/1000,0)))</f>
        <v>0.37409999999999999</v>
      </c>
      <c r="O21" s="450">
        <v>130</v>
      </c>
      <c r="P21" s="451">
        <f>IF(O21="","",(IFERROR(O21*(INDEX(ExAnteData,MATCH($B21,ExAnteProg,0),MATCH(O$5,ExAnteMo,0)))/1000,0)))</f>
        <v>0.39</v>
      </c>
      <c r="Q21" s="452">
        <f>IF(O21="","",(IFERROR(O21*(INDEX(ExPostData,MATCH($B21,ExPostProg,0),MATCH(O$5,ExPostMo,0)))/1000,0)))</f>
        <v>0.377</v>
      </c>
      <c r="R21" s="450">
        <v>131</v>
      </c>
      <c r="S21" s="451">
        <f>IF(R21="","",(IFERROR(R21*(INDEX(ExAnteData,MATCH($B21,ExAnteProg,0),MATCH(R$5,ExAnteMo,0)))/1000,0)))</f>
        <v>-13.244099999999998</v>
      </c>
      <c r="T21" s="452">
        <f>IF(R21="","",(IFERROR(R21*(INDEX(ExPostData,MATCH($B21,ExPostProg,0),MATCH(R$5,ExPostMo,0)))/1000,0)))</f>
        <v>2.4758999999999998</v>
      </c>
      <c r="U21" s="543">
        <v>2861</v>
      </c>
    </row>
    <row r="22" spans="2:32" x14ac:dyDescent="0.2">
      <c r="B22" s="19" t="s">
        <v>260</v>
      </c>
      <c r="C22" s="450">
        <v>800108</v>
      </c>
      <c r="D22" s="451">
        <f>IF(C22="","",(IFERROR(C22*(INDEX(ExAnteData,MATCH($B22,ExAnteProg,0),MATCH(C$5,ExAnteMo,0)))/1000,0)))</f>
        <v>32.00432</v>
      </c>
      <c r="E22" s="452">
        <f>IF(C22="","",(IFERROR(C22*(INDEX(ExPostData,MATCH($B22,ExPostProg,0),MATCH(C$5,ExPostMo,0)))/1000,0)))</f>
        <v>32.00432</v>
      </c>
      <c r="F22" s="20">
        <v>795220</v>
      </c>
      <c r="G22" s="524">
        <f>IF(F22="","",(IFERROR(F22*(INDEX(ExAnteData,MATCH($B22,ExAnteProg,0),MATCH(F$5,ExAnteMo,0)))/1000,0)))</f>
        <v>31.808799999999998</v>
      </c>
      <c r="H22" s="525">
        <f>IF(F22="","",(IFERROR(F22*(INDEX(ExPostData,MATCH($B22,ExPostProg,0),MATCH(F$5,ExPostMo,0)))/1000,0)))</f>
        <v>31.808799999999998</v>
      </c>
      <c r="I22" s="450">
        <v>789660</v>
      </c>
      <c r="J22" s="524">
        <f>IF(I22="","",(IFERROR(I22*(INDEX(ExAnteData,MATCH($B22,ExAnteProg,0),MATCH(I$5,ExAnteMo,0)))/1000,0)))</f>
        <v>31.586400000000001</v>
      </c>
      <c r="K22" s="452">
        <f>IF(I22="","",(IFERROR(I22*(INDEX(ExPostData,MATCH($B22,ExPostProg,0),MATCH(I$5,ExPostMo,0)))/1000,0)))</f>
        <v>31.586400000000001</v>
      </c>
      <c r="L22" s="42">
        <v>342747</v>
      </c>
      <c r="M22" s="451">
        <f>IF(L22="","",(IFERROR(L22*(INDEX(ExAnteData,MATCH($B22,ExAnteProg,0),MATCH(L$5,ExAnteMo,0)))/1000,0)))</f>
        <v>17.137350000000001</v>
      </c>
      <c r="N22" s="452">
        <f>IF(L22="","",(IFERROR(L22*(INDEX(ExPostData,MATCH($B22,ExPostProg,0),MATCH(L$5,ExPostMo,0)))/1000,0)))</f>
        <v>13.709880000000002</v>
      </c>
      <c r="O22" s="450">
        <v>357485</v>
      </c>
      <c r="P22" s="451">
        <f>IF(O22="","",(IFERROR(O22*(INDEX(ExAnteData,MATCH($B22,ExAnteProg,0),MATCH(O$5,ExAnteMo,0)))/1000,0)))</f>
        <v>17.87425</v>
      </c>
      <c r="Q22" s="452">
        <f>IF(O22="","",(IFERROR(O22*(INDEX(ExPostData,MATCH($B22,ExPostProg,0),MATCH(O$5,ExPostMo,0)))/1000,0)))</f>
        <v>14.2994</v>
      </c>
      <c r="R22" s="450">
        <v>362022</v>
      </c>
      <c r="S22" s="451">
        <f>IF(R22="","",(IFERROR(R22*(INDEX(ExAnteData,MATCH($B22,ExAnteProg,0),MATCH(R$5,ExAnteMo,0)))/1000,0)))</f>
        <v>21.721319999999999</v>
      </c>
      <c r="T22" s="452">
        <f>IF(R22="","",(IFERROR(R22*(INDEX(ExPostData,MATCH($B22,ExPostProg,0),MATCH(R$5,ExPostMo,0)))/1000,0)))</f>
        <v>14.480880000000001</v>
      </c>
      <c r="U22" s="543">
        <v>4287885</v>
      </c>
      <c r="V22" s="89"/>
    </row>
    <row r="23" spans="2:32" x14ac:dyDescent="0.2">
      <c r="B23" s="19" t="s">
        <v>74</v>
      </c>
      <c r="C23" s="450">
        <v>0</v>
      </c>
      <c r="D23" s="451">
        <f>IF(C23="","",(IFERROR(C23*(INDEX(ExAnteData,MATCH($B23,ExAnteProg,0),MATCH(C$5,ExAnteMo,0)))/1000,0)))</f>
        <v>0</v>
      </c>
      <c r="E23" s="452">
        <f>IF(C23="","",(IFERROR(C23*(INDEX(ExPostData,MATCH($B23,ExPostProg,0),MATCH(C$5,ExPostMo,0)))/1000,0)))</f>
        <v>0</v>
      </c>
      <c r="F23" s="32">
        <v>0</v>
      </c>
      <c r="G23" s="524">
        <f>IF(F23="","",(IFERROR(F23*(INDEX(ExAnteData,MATCH($B23,ExAnteProg,0),MATCH(F$5,ExAnteMo,0)))/1000,0)))</f>
        <v>0</v>
      </c>
      <c r="H23" s="525">
        <f>IF(F23="","",(IFERROR(F23*(INDEX(ExPostData,MATCH($B23,ExPostProg,0),MATCH(F$5,ExPostMo,0)))/1000,0)))</f>
        <v>0</v>
      </c>
      <c r="I23" s="398">
        <v>0</v>
      </c>
      <c r="J23" s="524">
        <f>IF(I23="","",(IFERROR(I23*(INDEX(ExAnteData,MATCH($B23,ExAnteProg,0),MATCH(I$5,ExAnteMo,0)))/1000,0)))</f>
        <v>0</v>
      </c>
      <c r="K23" s="452">
        <f>IF(I23="","",(IFERROR(I23*(INDEX(ExPostData,MATCH($B23,ExPostProg,0),MATCH(I$5,ExPostMo,0)))/1000,0)))</f>
        <v>0</v>
      </c>
      <c r="L23" s="450">
        <v>0</v>
      </c>
      <c r="M23" s="451">
        <f>IF(L23="","",(IFERROR(L23*(INDEX(ExAnteData,MATCH($B23,ExAnteProg,0),MATCH(L$5,ExAnteMo,0)))/1000,0)))</f>
        <v>0</v>
      </c>
      <c r="N23" s="452">
        <f>IF(L23="","",(IFERROR(L23*(INDEX(ExPostData,MATCH($B23,ExPostProg,0),MATCH(L$5,ExPostMo,0)))/1000,0)))</f>
        <v>0</v>
      </c>
      <c r="O23" s="450">
        <v>0</v>
      </c>
      <c r="P23" s="451">
        <f>IF(O23="","",(IFERROR(O23*(INDEX(ExAnteData,MATCH($B23,ExAnteProg,0),MATCH(O$5,ExAnteMo,0)))/1000,0)))</f>
        <v>0</v>
      </c>
      <c r="Q23" s="452">
        <f>IF(O23="","",(IFERROR(O23*(INDEX(ExPostData,MATCH($B23,ExPostProg,0),MATCH(O$5,ExPostMo,0)))/1000,0)))</f>
        <v>0</v>
      </c>
      <c r="R23" s="450">
        <v>0</v>
      </c>
      <c r="S23" s="451">
        <f>IF(R23="","",(IFERROR(R23*(INDEX(ExAnteData,MATCH($B23,ExAnteProg,0),MATCH(R$5,ExAnteMo,0)))/1000,0)))</f>
        <v>0</v>
      </c>
      <c r="T23" s="452">
        <f>IF(R23="","",(IFERROR(R23*(INDEX(ExPostData,MATCH($B23,ExPostProg,0),MATCH(R$5,ExPostMo,0)))/1000,0)))</f>
        <v>0</v>
      </c>
      <c r="U23" s="546">
        <v>21610</v>
      </c>
      <c r="V23" s="30"/>
      <c r="W23" s="30"/>
      <c r="X23" s="30"/>
      <c r="Y23" s="30"/>
      <c r="Z23" s="30"/>
      <c r="AA23" s="30"/>
      <c r="AB23" s="30"/>
      <c r="AC23" s="30"/>
      <c r="AD23" s="30"/>
      <c r="AE23" s="30"/>
      <c r="AF23" s="30"/>
    </row>
    <row r="24" spans="2:32" s="18" customFormat="1" ht="14.25" customHeight="1" thickBot="1" x14ac:dyDescent="0.2">
      <c r="B24" s="22" t="s">
        <v>18</v>
      </c>
      <c r="C24" s="33">
        <f t="shared" ref="C24:T24" si="28">SUM(C14:C23)</f>
        <v>1120481</v>
      </c>
      <c r="D24" s="24">
        <f t="shared" si="28"/>
        <v>208.04501999999999</v>
      </c>
      <c r="E24" s="25">
        <f t="shared" si="28"/>
        <v>643.64272000000005</v>
      </c>
      <c r="F24" s="33">
        <f t="shared" si="28"/>
        <v>1113695</v>
      </c>
      <c r="G24" s="24">
        <f t="shared" si="28"/>
        <v>236.50869999999998</v>
      </c>
      <c r="H24" s="25">
        <f t="shared" si="28"/>
        <v>643.09520000000009</v>
      </c>
      <c r="I24" s="33">
        <f t="shared" si="28"/>
        <v>1105282</v>
      </c>
      <c r="J24" s="24">
        <f t="shared" si="28"/>
        <v>296.79790000000003</v>
      </c>
      <c r="K24" s="25">
        <f t="shared" si="28"/>
        <v>634.19049999999993</v>
      </c>
      <c r="L24" s="33">
        <f t="shared" si="28"/>
        <v>656641</v>
      </c>
      <c r="M24" s="24">
        <f t="shared" si="28"/>
        <v>452.10785000000004</v>
      </c>
      <c r="N24" s="25">
        <f t="shared" si="28"/>
        <v>616.15618000000006</v>
      </c>
      <c r="O24" s="33">
        <f t="shared" si="28"/>
        <v>672627</v>
      </c>
      <c r="P24" s="24">
        <f t="shared" si="28"/>
        <v>581.05615</v>
      </c>
      <c r="Q24" s="25">
        <f t="shared" si="28"/>
        <v>660.08589999999992</v>
      </c>
      <c r="R24" s="349">
        <f t="shared" si="28"/>
        <v>682198</v>
      </c>
      <c r="S24" s="24">
        <f t="shared" si="28"/>
        <v>627.74551999999994</v>
      </c>
      <c r="T24" s="25">
        <f t="shared" si="28"/>
        <v>674.93968000000007</v>
      </c>
      <c r="U24" s="34"/>
      <c r="V24" s="29"/>
      <c r="W24" s="29"/>
      <c r="X24" s="35"/>
      <c r="Y24" s="29"/>
      <c r="Z24" s="29"/>
      <c r="AA24" s="29"/>
      <c r="AB24" s="29"/>
      <c r="AC24" s="29"/>
      <c r="AD24" s="29"/>
      <c r="AE24" s="29"/>
      <c r="AF24" s="29"/>
    </row>
    <row r="25" spans="2:32" ht="14.25" customHeight="1" thickTop="1" thickBot="1" x14ac:dyDescent="0.25">
      <c r="B25" s="36" t="s">
        <v>19</v>
      </c>
      <c r="C25" s="37">
        <f t="shared" ref="C25:T25" si="29">SUM(C24,C12)</f>
        <v>1122263</v>
      </c>
      <c r="D25" s="38">
        <f t="shared" si="29"/>
        <v>813.73072000000002</v>
      </c>
      <c r="E25" s="39">
        <f t="shared" si="29"/>
        <v>1369.4612200000001</v>
      </c>
      <c r="F25" s="37">
        <f t="shared" si="29"/>
        <v>1115485</v>
      </c>
      <c r="G25" s="38">
        <f t="shared" si="29"/>
        <v>880.24710000000005</v>
      </c>
      <c r="H25" s="39">
        <f t="shared" si="29"/>
        <v>1369.2105000000001</v>
      </c>
      <c r="I25" s="37">
        <f t="shared" si="29"/>
        <v>1107079</v>
      </c>
      <c r="J25" s="38">
        <f t="shared" si="29"/>
        <v>939.15280000000007</v>
      </c>
      <c r="K25" s="39">
        <f t="shared" si="29"/>
        <v>1354.4083000000001</v>
      </c>
      <c r="L25" s="37">
        <f t="shared" si="29"/>
        <v>658445</v>
      </c>
      <c r="M25" s="38">
        <f t="shared" si="29"/>
        <v>1143.2138500000001</v>
      </c>
      <c r="N25" s="39">
        <f t="shared" si="29"/>
        <v>1335.6074800000001</v>
      </c>
      <c r="O25" s="37">
        <f t="shared" si="29"/>
        <v>674445</v>
      </c>
      <c r="P25" s="38">
        <f t="shared" si="29"/>
        <v>1299.7127500000001</v>
      </c>
      <c r="Q25" s="39">
        <f t="shared" si="29"/>
        <v>1383.1351999999997</v>
      </c>
      <c r="R25" s="37">
        <f t="shared" si="29"/>
        <v>684018</v>
      </c>
      <c r="S25" s="38">
        <f t="shared" si="29"/>
        <v>1376.38022</v>
      </c>
      <c r="T25" s="39">
        <f t="shared" si="29"/>
        <v>1402.1679800000002</v>
      </c>
      <c r="U25" s="42"/>
      <c r="V25" s="30"/>
      <c r="W25" s="30"/>
      <c r="X25" s="30"/>
      <c r="Y25" s="30"/>
      <c r="Z25" s="30"/>
      <c r="AA25" s="30"/>
      <c r="AB25" s="30"/>
      <c r="AC25" s="30"/>
      <c r="AD25" s="30"/>
      <c r="AE25" s="30"/>
      <c r="AF25" s="30"/>
    </row>
    <row r="26" spans="2:32" ht="13.5" thickTop="1" x14ac:dyDescent="0.2">
      <c r="C26" s="43"/>
      <c r="D26" s="44"/>
      <c r="E26" s="45"/>
      <c r="F26" s="43"/>
      <c r="G26" s="46"/>
      <c r="H26" s="45"/>
      <c r="I26" s="43"/>
      <c r="J26" s="44"/>
      <c r="K26" s="48"/>
      <c r="L26" s="49"/>
      <c r="M26" s="44"/>
      <c r="N26" s="47"/>
      <c r="O26" s="43"/>
      <c r="P26" s="44"/>
      <c r="Q26" s="47"/>
      <c r="R26" s="43"/>
      <c r="S26" s="44"/>
      <c r="T26" s="45"/>
    </row>
    <row r="27" spans="2:32" ht="9" customHeight="1" x14ac:dyDescent="0.2">
      <c r="C27" s="43"/>
      <c r="D27" s="47"/>
      <c r="E27" s="47"/>
      <c r="F27" s="43"/>
      <c r="G27" s="47"/>
      <c r="H27" s="47"/>
      <c r="I27" s="43"/>
      <c r="J27" s="47"/>
      <c r="K27" s="47"/>
      <c r="L27" s="43"/>
      <c r="M27" s="47"/>
      <c r="N27" s="47"/>
      <c r="O27" s="43"/>
      <c r="P27" s="47"/>
      <c r="Q27" s="47"/>
      <c r="R27" s="43"/>
      <c r="S27" s="47"/>
      <c r="T27" s="47"/>
    </row>
    <row r="28" spans="2:32" ht="15" customHeight="1" x14ac:dyDescent="0.2">
      <c r="B28" s="5"/>
      <c r="C28" s="616" t="s">
        <v>20</v>
      </c>
      <c r="D28" s="617"/>
      <c r="E28" s="618"/>
      <c r="F28" s="616" t="s">
        <v>21</v>
      </c>
      <c r="G28" s="617"/>
      <c r="H28" s="618"/>
      <c r="I28" s="616" t="s">
        <v>22</v>
      </c>
      <c r="J28" s="617"/>
      <c r="K28" s="618"/>
      <c r="L28" s="616" t="s">
        <v>23</v>
      </c>
      <c r="M28" s="617"/>
      <c r="N28" s="618"/>
      <c r="O28" s="616" t="s">
        <v>24</v>
      </c>
      <c r="P28" s="617"/>
      <c r="Q28" s="618"/>
      <c r="R28" s="616" t="s">
        <v>25</v>
      </c>
      <c r="S28" s="617"/>
      <c r="T28" s="618"/>
      <c r="U28" s="4"/>
      <c r="V28" s="50"/>
    </row>
    <row r="29" spans="2:32" s="11" customFormat="1" ht="45.75" customHeight="1" x14ac:dyDescent="0.25">
      <c r="B29" s="6" t="s">
        <v>8</v>
      </c>
      <c r="C29" s="7" t="s">
        <v>9</v>
      </c>
      <c r="D29" s="7" t="s">
        <v>10</v>
      </c>
      <c r="E29" s="8" t="s">
        <v>11</v>
      </c>
      <c r="F29" s="7" t="s">
        <v>9</v>
      </c>
      <c r="G29" s="7" t="s">
        <v>10</v>
      </c>
      <c r="H29" s="8" t="s">
        <v>11</v>
      </c>
      <c r="I29" s="9" t="s">
        <v>9</v>
      </c>
      <c r="J29" s="7" t="s">
        <v>10</v>
      </c>
      <c r="K29" s="8" t="s">
        <v>11</v>
      </c>
      <c r="L29" s="9" t="s">
        <v>9</v>
      </c>
      <c r="M29" s="7" t="s">
        <v>10</v>
      </c>
      <c r="N29" s="8" t="s">
        <v>11</v>
      </c>
      <c r="O29" s="9" t="s">
        <v>9</v>
      </c>
      <c r="P29" s="7" t="s">
        <v>10</v>
      </c>
      <c r="Q29" s="8" t="s">
        <v>11</v>
      </c>
      <c r="R29" s="9" t="s">
        <v>9</v>
      </c>
      <c r="S29" s="7" t="s">
        <v>10</v>
      </c>
      <c r="T29" s="8" t="s">
        <v>11</v>
      </c>
      <c r="U29" s="10" t="s">
        <v>339</v>
      </c>
      <c r="V29" s="51"/>
    </row>
    <row r="30" spans="2:32" s="18" customFormat="1" ht="13.5" customHeight="1" x14ac:dyDescent="0.2">
      <c r="B30" s="12" t="s">
        <v>12</v>
      </c>
      <c r="C30" s="52" t="s">
        <v>37</v>
      </c>
      <c r="D30" s="53"/>
      <c r="E30" s="54"/>
      <c r="F30" s="52"/>
      <c r="G30" s="53"/>
      <c r="H30" s="54"/>
      <c r="I30" s="52"/>
      <c r="J30" s="53"/>
      <c r="K30" s="53"/>
      <c r="L30" s="52"/>
      <c r="M30" s="53"/>
      <c r="N30" s="54"/>
      <c r="O30" s="52"/>
      <c r="P30" s="53"/>
      <c r="Q30" s="54"/>
      <c r="R30" s="52"/>
      <c r="S30" s="53"/>
      <c r="T30" s="54"/>
      <c r="U30" s="543"/>
      <c r="V30" s="55"/>
    </row>
    <row r="31" spans="2:32" x14ac:dyDescent="0.2">
      <c r="B31" s="449" t="s">
        <v>263</v>
      </c>
      <c r="C31" s="450">
        <v>72</v>
      </c>
      <c r="D31" s="451">
        <f>IF(C31="","",(IFERROR(C31*(INDEX(ExAnteData,MATCH($B31,ExAnteProg,0),MATCH(C$28,ExAnteMo,0)))/1000,0)))</f>
        <v>139.19039999999998</v>
      </c>
      <c r="E31" s="452">
        <f>IF(C31="","",(IFERROR(C31*(INDEX(ExPostData,MATCH($B31,ExPostProg,0),MATCH(C$28,ExPostMo,0)))/1000,0)))</f>
        <v>76.557599999999994</v>
      </c>
      <c r="F31" s="450">
        <v>71</v>
      </c>
      <c r="G31" s="451">
        <f>IF(F31="","",(IFERROR(F31*(INDEX(ExAnteData,MATCH($B31,ExAnteProg,0),MATCH(F$28,ExAnteMo,0)))/1000,0)))</f>
        <v>145.8766</v>
      </c>
      <c r="H31" s="452">
        <f>IF(F31="","",(IFERROR(F31*(INDEX(ExPostData,MATCH($B31,ExPostProg,0),MATCH(F$28,ExPostMo,0)))/1000,0)))</f>
        <v>75.49430000000001</v>
      </c>
      <c r="I31" s="450">
        <v>71</v>
      </c>
      <c r="J31" s="524">
        <f>IF(I31="","",(IFERROR(I31*(INDEX(ExAnteData,MATCH($B31,ExAnteProg,0),MATCH(I$28,ExAnteMo,0)))/1000,0)))</f>
        <v>145.18079999999998</v>
      </c>
      <c r="K31" s="525">
        <f>IF(I31="","",(IFERROR(I31*(INDEX(ExPostData,MATCH($B31,ExPostProg,0),MATCH(I$28,ExPostMo,0)))/1000,0)))</f>
        <v>75.49430000000001</v>
      </c>
      <c r="L31" s="450">
        <v>71</v>
      </c>
      <c r="M31" s="524">
        <f>IF(L31="","",(IFERROR(L31*(INDEX(ExAnteData,MATCH($B31,ExAnteProg,0),MATCH(L$28,ExAnteMo,0)))/1000,0)))</f>
        <v>141.32550000000001</v>
      </c>
      <c r="N31" s="525">
        <f>IF(L31="","",(IFERROR(L31*(INDEX(ExPostData,MATCH($B31,ExPostProg,0),MATCH(L$28,ExPostMo,0)))/1000,0)))</f>
        <v>75.49430000000001</v>
      </c>
      <c r="O31" s="450">
        <v>71</v>
      </c>
      <c r="P31" s="524">
        <f>IF(O31="","",(IFERROR(O31*(INDEX(ExAnteData,MATCH($B31,ExAnteProg,0),MATCH(O$28,ExAnteMo,0)))/1000,0)))</f>
        <v>139.87710000000001</v>
      </c>
      <c r="Q31" s="525">
        <f>IF(O31="","",(IFERROR(O31*(INDEX(ExPostData,MATCH($B31,ExPostProg,0),MATCH(O$28,ExPostMo,0)))/1000,0)))</f>
        <v>75.49430000000001</v>
      </c>
      <c r="R31" s="450">
        <v>66</v>
      </c>
      <c r="S31" s="524">
        <f>IF(R31="","",(IFERROR(R31*(INDEX(ExAnteData,MATCH($B31,ExAnteProg,0),MATCH(R$28,ExAnteMo,0)))/1000,0)))</f>
        <v>115.1502</v>
      </c>
      <c r="T31" s="525">
        <f>IF(R31="","",(IFERROR(R31*(INDEX(ExPostData,MATCH($B31,ExPostProg,0),MATCH(R$28,ExPostMo,0)))/1000,0)))</f>
        <v>70.177800000000005</v>
      </c>
      <c r="U31" s="543">
        <v>11558</v>
      </c>
      <c r="V31" s="56"/>
    </row>
    <row r="32" spans="2:32" x14ac:dyDescent="0.2">
      <c r="B32" s="449" t="s">
        <v>262</v>
      </c>
      <c r="C32" s="450">
        <v>561</v>
      </c>
      <c r="D32" s="451">
        <f>IF(C32="","",(IFERROR(C32*(INDEX(ExAnteData,MATCH($B32,ExAnteProg,0),MATCH(C$28,ExAnteMo,0)))/1000,0)))</f>
        <v>523.58129999999994</v>
      </c>
      <c r="E32" s="452">
        <f>IF(C32="","",(IFERROR(C32*(INDEX(ExPostData,MATCH($B32,ExPostProg,0),MATCH(C$28,ExPostMo,0)))/1000,0)))</f>
        <v>596.51129999999989</v>
      </c>
      <c r="F32" s="450">
        <v>557</v>
      </c>
      <c r="G32" s="451">
        <f>IF(F32="","",(IFERROR(F32*(INDEX(ExAnteData,MATCH($B32,ExAnteProg,0),MATCH(F$28,ExAnteMo,0)))/1000,0)))</f>
        <v>505.86740000000003</v>
      </c>
      <c r="H32" s="452">
        <f>IF(F32="","",(IFERROR(F32*(INDEX(ExPostData,MATCH($B32,ExPostProg,0),MATCH(F$28,ExPostMo,0)))/1000,0)))</f>
        <v>592.25810000000001</v>
      </c>
      <c r="I32" s="450">
        <v>559</v>
      </c>
      <c r="J32" s="524">
        <f>IF(I32="","",(IFERROR(I32*(INDEX(ExAnteData,MATCH($B32,ExAnteProg,0),MATCH(I$28,ExAnteMo,0)))/1000,0)))</f>
        <v>524.23019999999997</v>
      </c>
      <c r="K32" s="525">
        <f>IF(I32="","",(IFERROR(I32*(INDEX(ExPostData,MATCH($B32,ExPostProg,0),MATCH(I$28,ExPostMo,0)))/1000,0)))</f>
        <v>594.38469999999995</v>
      </c>
      <c r="L32" s="450">
        <v>560</v>
      </c>
      <c r="M32" s="524">
        <f>IF(L32="","",(IFERROR(L32*(INDEX(ExAnteData,MATCH($B32,ExAnteProg,0),MATCH(L$28,ExAnteMo,0)))/1000,0)))</f>
        <v>477.73599999999999</v>
      </c>
      <c r="N32" s="525">
        <f>IF(L32="","",(IFERROR(L32*(INDEX(ExPostData,MATCH($B32,ExPostProg,0),MATCH(L$28,ExPostMo,0)))/1000,0)))</f>
        <v>595.44799999999998</v>
      </c>
      <c r="O32" s="450">
        <v>552</v>
      </c>
      <c r="P32" s="524">
        <f>IF(O32="","",(IFERROR(O32*(INDEX(ExAnteData,MATCH($B32,ExAnteProg,0),MATCH(O$28,ExAnteMo,0)))/1000,0)))</f>
        <v>454.73759999999999</v>
      </c>
      <c r="Q32" s="525">
        <f>IF(O32="","",(IFERROR(O32*(INDEX(ExPostData,MATCH($B32,ExPostProg,0),MATCH(O$28,ExPostMo,0)))/1000,0)))</f>
        <v>586.94159999999999</v>
      </c>
      <c r="R32" s="450">
        <v>512</v>
      </c>
      <c r="S32" s="524">
        <f>IF(R32="","",(IFERROR(R32*(INDEX(ExAnteData,MATCH($B32,ExAnteProg,0),MATCH(R$28,ExAnteMo,0)))/1000,0)))</f>
        <v>384.71679999999998</v>
      </c>
      <c r="T32" s="525">
        <f>IF(R32="","",(IFERROR(R32*(INDEX(ExPostData,MATCH($B32,ExPostProg,0),MATCH(R$28,ExPostMo,0)))/1000,0)))</f>
        <v>544.40959999999995</v>
      </c>
      <c r="U32" s="543">
        <v>11558</v>
      </c>
      <c r="V32" s="56"/>
    </row>
    <row r="33" spans="2:22" x14ac:dyDescent="0.2">
      <c r="B33" s="449" t="s">
        <v>72</v>
      </c>
      <c r="C33" s="450">
        <v>11</v>
      </c>
      <c r="D33" s="451">
        <f>IF(C33="","",(IFERROR(C33*(INDEX(ExAnteData,MATCH($B33,ExAnteProg,0),MATCH(C$28,ExAnteMo,0)))/1000,0)))</f>
        <v>16.616599999999998</v>
      </c>
      <c r="E33" s="452">
        <f>IF(C33="","",(IFERROR(C33*(INDEX(ExPostData,MATCH($B33,ExPostProg,0),MATCH(C$28,ExPostMo,0)))/1000,0)))</f>
        <v>16.687000000000001</v>
      </c>
      <c r="F33" s="450">
        <v>11</v>
      </c>
      <c r="G33" s="451">
        <f>IF(F33="","",(IFERROR(F33*(INDEX(ExAnteData,MATCH($B33,ExAnteProg,0),MATCH(F$28,ExAnteMo,0)))/1000,0)))</f>
        <v>16.853099999999998</v>
      </c>
      <c r="H33" s="452">
        <f>IF(F33="","",(IFERROR(F33*(INDEX(ExPostData,MATCH($B33,ExPostProg,0),MATCH(F$28,ExPostMo,0)))/1000,0)))</f>
        <v>16.687000000000001</v>
      </c>
      <c r="I33" s="450">
        <v>11</v>
      </c>
      <c r="J33" s="524">
        <f>IF(I33="","",(IFERROR(I33*(INDEX(ExAnteData,MATCH($B33,ExAnteProg,0),MATCH(I$28,ExAnteMo,0)))/1000,0)))</f>
        <v>16.161200000000001</v>
      </c>
      <c r="K33" s="525">
        <f>IF(I33="","",(IFERROR(I33*(INDEX(ExPostData,MATCH($B33,ExPostProg,0),MATCH(I$28,ExPostMo,0)))/1000,0)))</f>
        <v>16.687000000000001</v>
      </c>
      <c r="L33" s="450">
        <v>11</v>
      </c>
      <c r="M33" s="524">
        <f>IF(L33="","",(IFERROR(L33*(INDEX(ExAnteData,MATCH($B33,ExAnteProg,0),MATCH(L$28,ExAnteMo,0)))/1000,0)))</f>
        <v>15.956599999999998</v>
      </c>
      <c r="N33" s="525">
        <f>IF(L33="","",(IFERROR(L33*(INDEX(ExPostData,MATCH($B33,ExPostProg,0),MATCH(L$28,ExPostMo,0)))/1000,0)))</f>
        <v>16.687000000000001</v>
      </c>
      <c r="O33" s="450">
        <v>11</v>
      </c>
      <c r="P33" s="524">
        <f>IF(O33="","",(IFERROR(O33*(INDEX(ExAnteData,MATCH($B33,ExAnteProg,0),MATCH(O$28,ExAnteMo,0)))/1000,0)))</f>
        <v>16.481300000000001</v>
      </c>
      <c r="Q33" s="525">
        <f>IF(O33="","",(IFERROR(O33*(INDEX(ExPostData,MATCH($B33,ExPostProg,0),MATCH(O$28,ExPostMo,0)))/1000,0)))</f>
        <v>16.687000000000001</v>
      </c>
      <c r="R33" s="450">
        <v>11</v>
      </c>
      <c r="S33" s="524">
        <f>IF(R33="","",(IFERROR(R33*(INDEX(ExAnteData,MATCH($B33,ExAnteProg,0),MATCH(R$28,ExAnteMo,0)))/1000,0)))</f>
        <v>14.829099999999999</v>
      </c>
      <c r="T33" s="525">
        <f>IF(R33="","",(IFERROR(R33*(INDEX(ExPostData,MATCH($B33,ExPostProg,0),MATCH(R$28,ExPostMo,0)))/1000,0)))</f>
        <v>16.687000000000001</v>
      </c>
      <c r="U33" s="543" t="s">
        <v>14</v>
      </c>
      <c r="V33" s="56"/>
    </row>
    <row r="34" spans="2:22" x14ac:dyDescent="0.2">
      <c r="B34" s="449" t="s">
        <v>244</v>
      </c>
      <c r="C34" s="450">
        <v>1194</v>
      </c>
      <c r="D34" s="451">
        <f>IF(C34="","",(IFERROR(C34*(INDEX(ExAnteData,MATCH($B34,ExAnteProg,0),MATCH(C$28,ExAnteMo,0)))/1000,0)))</f>
        <v>63.520800000000001</v>
      </c>
      <c r="E34" s="452">
        <f>IF(C34="","",(IFERROR(C34*(INDEX(ExPostData,MATCH($B34,ExPostProg,0),MATCH(C$28,ExPostMo,0)))/1000,0)))</f>
        <v>44.297400000000003</v>
      </c>
      <c r="F34" s="450">
        <v>1197</v>
      </c>
      <c r="G34" s="451">
        <f>IF(F34="","",(IFERROR(F34*(INDEX(ExAnteData,MATCH($B34,ExAnteProg,0),MATCH(F$28,ExAnteMo,0)))/1000,0)))</f>
        <v>64.518299999999996</v>
      </c>
      <c r="H34" s="452">
        <f>IF(F34="","",(IFERROR(F34*(INDEX(ExPostData,MATCH($B34,ExPostProg,0),MATCH(F$28,ExPostMo,0)))/1000,0)))</f>
        <v>44.408700000000003</v>
      </c>
      <c r="I34" s="450">
        <v>1208</v>
      </c>
      <c r="J34" s="524">
        <f>IF(I34="","",(IFERROR(I34*(INDEX(ExAnteData,MATCH($B34,ExAnteProg,0),MATCH(I$28,ExAnteMo,0)))/1000,0)))</f>
        <v>51.702399999999997</v>
      </c>
      <c r="K34" s="525">
        <f>IF(I34="","",(IFERROR(I34*(INDEX(ExPostData,MATCH($B34,ExPostProg,0),MATCH(I$28,ExPostMo,0)))/1000,0)))</f>
        <v>44.816800000000001</v>
      </c>
      <c r="L34" s="450">
        <v>1203</v>
      </c>
      <c r="M34" s="524">
        <f>IF(L34="","",(IFERROR(L34*(INDEX(ExAnteData,MATCH($B34,ExAnteProg,0),MATCH(L$28,ExAnteMo,0)))/1000,0)))</f>
        <v>43.4283</v>
      </c>
      <c r="N34" s="525">
        <f>IF(L34="","",(IFERROR(L34*(INDEX(ExPostData,MATCH($B34,ExPostProg,0),MATCH(L$28,ExPostMo,0)))/1000,0)))</f>
        <v>44.631300000000003</v>
      </c>
      <c r="O34" s="450">
        <v>1197</v>
      </c>
      <c r="P34" s="524">
        <f>IF(O34="","",(IFERROR(O34*(INDEX(ExAnteData,MATCH($B34,ExAnteProg,0),MATCH(O$28,ExAnteMo,0)))/1000,0)))</f>
        <v>33.1569</v>
      </c>
      <c r="Q34" s="525">
        <f>IF(O34="","",(IFERROR(O34*(INDEX(ExPostData,MATCH($B34,ExPostProg,0),MATCH(O$28,ExPostMo,0)))/1000,0)))</f>
        <v>44.408700000000003</v>
      </c>
      <c r="R34" s="450">
        <v>1202</v>
      </c>
      <c r="S34" s="524">
        <f>IF(R34="","",(IFERROR(R34*(INDEX(ExAnteData,MATCH($B34,ExAnteProg,0),MATCH(R$28,ExAnteMo,0)))/1000,0)))</f>
        <v>31.011600000000001</v>
      </c>
      <c r="T34" s="525">
        <f>IF(R34="","",(IFERROR(R34*(INDEX(ExPostData,MATCH($B34,ExPostProg,0),MATCH(R$28,ExPostMo,0)))/1000,0)))</f>
        <v>44.594200000000008</v>
      </c>
      <c r="U34" s="543">
        <v>8073</v>
      </c>
      <c r="V34" s="56"/>
    </row>
    <row r="35" spans="2:22" s="18" customFormat="1" ht="14.25" customHeight="1" thickBot="1" x14ac:dyDescent="0.2">
      <c r="B35" s="22" t="s">
        <v>15</v>
      </c>
      <c r="C35" s="519">
        <f t="shared" ref="C35:T35" si="30">SUM(C31:C34)</f>
        <v>1838</v>
      </c>
      <c r="D35" s="24">
        <f t="shared" si="30"/>
        <v>742.90909999999985</v>
      </c>
      <c r="E35" s="25">
        <f t="shared" si="30"/>
        <v>734.05329999999992</v>
      </c>
      <c r="F35" s="349">
        <f t="shared" si="30"/>
        <v>1836</v>
      </c>
      <c r="G35" s="24">
        <f t="shared" si="30"/>
        <v>733.11540000000002</v>
      </c>
      <c r="H35" s="25">
        <f t="shared" si="30"/>
        <v>728.84810000000004</v>
      </c>
      <c r="I35" s="349">
        <f t="shared" si="30"/>
        <v>1849</v>
      </c>
      <c r="J35" s="24">
        <f t="shared" si="30"/>
        <v>737.27459999999996</v>
      </c>
      <c r="K35" s="25">
        <f t="shared" si="30"/>
        <v>731.38279999999986</v>
      </c>
      <c r="L35" s="349">
        <f t="shared" si="30"/>
        <v>1845</v>
      </c>
      <c r="M35" s="24">
        <f t="shared" si="30"/>
        <v>678.44640000000004</v>
      </c>
      <c r="N35" s="25">
        <f t="shared" si="30"/>
        <v>732.26059999999995</v>
      </c>
      <c r="O35" s="349">
        <f t="shared" si="30"/>
        <v>1831</v>
      </c>
      <c r="P35" s="24">
        <f t="shared" si="30"/>
        <v>644.25289999999995</v>
      </c>
      <c r="Q35" s="25">
        <f t="shared" si="30"/>
        <v>723.53159999999991</v>
      </c>
      <c r="R35" s="349">
        <f t="shared" si="30"/>
        <v>1791</v>
      </c>
      <c r="S35" s="24">
        <f t="shared" si="30"/>
        <v>545.70770000000005</v>
      </c>
      <c r="T35" s="25">
        <f t="shared" si="30"/>
        <v>675.86860000000001</v>
      </c>
      <c r="U35" s="544"/>
      <c r="V35" s="55"/>
    </row>
    <row r="36" spans="2:22" s="18" customFormat="1" ht="13.5" customHeight="1" thickTop="1" x14ac:dyDescent="0.2">
      <c r="B36" s="12" t="s">
        <v>16</v>
      </c>
      <c r="C36" s="450"/>
      <c r="D36" s="57"/>
      <c r="E36" s="54"/>
      <c r="F36" s="20"/>
      <c r="G36" s="57"/>
      <c r="H36" s="54"/>
      <c r="I36" s="20"/>
      <c r="J36" s="58"/>
      <c r="K36" s="54"/>
      <c r="L36" s="20"/>
      <c r="M36" s="57"/>
      <c r="N36" s="54"/>
      <c r="O36" s="450"/>
      <c r="P36" s="57"/>
      <c r="Q36" s="54"/>
      <c r="R36" s="20"/>
      <c r="S36" s="53"/>
      <c r="T36" s="59"/>
      <c r="U36" s="545"/>
      <c r="V36" s="55"/>
    </row>
    <row r="37" spans="2:22" x14ac:dyDescent="0.2">
      <c r="B37" s="449" t="s">
        <v>276</v>
      </c>
      <c r="C37" s="450">
        <v>309036</v>
      </c>
      <c r="D37" s="451">
        <f>IF(C37="","",(IFERROR(C37*(INDEX(ExAnteData,MATCH($B37,ExAnteProg,0),MATCH(C$28,ExAnteMo,0)))/1000,0)))</f>
        <v>287.40348000000006</v>
      </c>
      <c r="E37" s="452">
        <f>IF(C37="","",(IFERROR(C37*(INDEX(ExPostData,MATCH($B37,ExPostProg,0),MATCH(C$28,ExPostMo,0)))/1000,0)))</f>
        <v>278.13240000000002</v>
      </c>
      <c r="F37" s="450">
        <v>315175</v>
      </c>
      <c r="G37" s="451">
        <f>IF(F37="","",(IFERROR(F37*(INDEX(ExAnteData,MATCH($B37,ExAnteProg,0),MATCH(F$28,ExAnteMo,0)))/1000,0)))</f>
        <v>343.54075</v>
      </c>
      <c r="H37" s="452">
        <f>IF(F37="","",(IFERROR(F37*(INDEX(ExPostData,MATCH($B37,ExPostProg,0),MATCH(F$28,ExPostMo,0)))/1000,0)))</f>
        <v>283.65750000000003</v>
      </c>
      <c r="I37" s="450">
        <v>316324</v>
      </c>
      <c r="J37" s="524">
        <f>IF(I37="","",(IFERROR(I37*(INDEX(ExAnteData,MATCH($B37,ExAnteProg,0),MATCH(I$28,ExAnteMo,0)))/1000,0)))</f>
        <v>332.14019999999999</v>
      </c>
      <c r="K37" s="525">
        <f>IF(I37="","",(IFERROR(I37*(INDEX(ExPostData,MATCH($B37,ExPostProg,0),MATCH(I$28,ExPostMo,0)))/1000,0)))</f>
        <v>284.69160000000005</v>
      </c>
      <c r="L37" s="450">
        <v>316867</v>
      </c>
      <c r="M37" s="524">
        <f>IF(L37="","",(IFERROR(L37*(INDEX(ExAnteData,MATCH($B37,ExAnteProg,0),MATCH(L$28,ExAnteMo,0)))/1000,0)))</f>
        <v>199.62620999999999</v>
      </c>
      <c r="N37" s="525">
        <f>IF(L37="","",(IFERROR(L37*(INDEX(ExPostData,MATCH($B37,ExPostProg,0),MATCH(L$28,ExPostMo,0)))/1000,0)))</f>
        <v>285.18029999999999</v>
      </c>
      <c r="O37" s="450">
        <v>315261</v>
      </c>
      <c r="P37" s="524">
        <f>IF(O37="","",(IFERROR(O37*(INDEX(ExAnteData,MATCH($B37,ExAnteProg,0),MATCH(O$28,ExAnteMo,0)))/1000,0)))</f>
        <v>28.373489999999997</v>
      </c>
      <c r="Q37" s="525">
        <f>IF(O37="","",(IFERROR(O37*(INDEX(ExPostData,MATCH($B37,ExPostProg,0),MATCH(O$28,ExPostMo,0)))/1000,0)))</f>
        <v>283.73490000000004</v>
      </c>
      <c r="R37" s="450">
        <v>313606</v>
      </c>
      <c r="S37" s="524">
        <f>IF(R37="","",(IFERROR(R37*(INDEX(ExAnteData,MATCH($B37,ExAnteProg,0),MATCH(R$28,ExAnteMo,0)))/1000,0)))</f>
        <v>0</v>
      </c>
      <c r="T37" s="525">
        <f>IF(R37="","",(IFERROR(R37*(INDEX(ExPostData,MATCH($B37,ExPostProg,0),MATCH(R$28,ExPostMo,0)))/1000,0)))</f>
        <v>282.24540000000002</v>
      </c>
      <c r="U37" s="543">
        <v>2143943</v>
      </c>
      <c r="V37" s="56"/>
    </row>
    <row r="38" spans="2:22" x14ac:dyDescent="0.2">
      <c r="B38" s="449" t="s">
        <v>299</v>
      </c>
      <c r="C38" s="450">
        <v>11414</v>
      </c>
      <c r="D38" s="524">
        <f>IF(C38="","",(IFERROR(C38*(INDEX(ExAnteData,MATCH($B38,ExAnteProg,0),MATCH(C$28,ExAnteMo,0)))/1000,0)))</f>
        <v>45.199440000000003</v>
      </c>
      <c r="E38" s="525">
        <f>IF(C38="","",(IFERROR(C38*(INDEX(ExPostData,MATCH($B38,ExPostProg,0),MATCH(C$28,ExPostMo,0)))/1000,0)))</f>
        <v>43.373199999999997</v>
      </c>
      <c r="F38" s="450">
        <v>11919</v>
      </c>
      <c r="G38" s="524">
        <f>IF(F38="","",(IFERROR(F38*(INDEX(ExAnteData,MATCH($B38,ExAnteProg,0),MATCH(F$28,ExAnteMo,0)))/1000,0)))</f>
        <v>59.714189999999995</v>
      </c>
      <c r="H38" s="525">
        <f>IF(F38="","",(IFERROR(F38*(INDEX(ExPostData,MATCH($B38,ExPostProg,0),MATCH(F$28,ExPostMo,0)))/1000,0)))</f>
        <v>45.292199999999994</v>
      </c>
      <c r="I38" s="450">
        <v>12256</v>
      </c>
      <c r="J38" s="524">
        <f>IF(I38="","",(IFERROR(I38*(INDEX(ExAnteData,MATCH($B38,ExAnteProg,0),MATCH(I$28,ExAnteMo,0)))/1000,0)))</f>
        <v>61.402560000000001</v>
      </c>
      <c r="K38" s="525">
        <f>IF(I38="","",(IFERROR(I38*(INDEX(ExPostData,MATCH($B38,ExPostProg,0),MATCH(I$28,ExPostMo,0)))/1000,0)))</f>
        <v>46.572799999999994</v>
      </c>
      <c r="L38" s="450">
        <v>12418</v>
      </c>
      <c r="M38" s="524">
        <f>IF(L38="","",(IFERROR(L38*(INDEX(ExAnteData,MATCH($B38,ExAnteProg,0),MATCH(L$28,ExAnteMo,0)))/1000,0)))</f>
        <v>42.345380000000006</v>
      </c>
      <c r="N38" s="525">
        <f>IF(L38="","",(IFERROR(L38*(INDEX(ExPostData,MATCH($B38,ExPostProg,0),MATCH(L$28,ExPostMo,0)))/1000,0)))</f>
        <v>47.188399999999994</v>
      </c>
      <c r="O38" s="450">
        <v>12466</v>
      </c>
      <c r="P38" s="524">
        <f>IF(O38="","",(IFERROR(O38*(INDEX(ExAnteData,MATCH($B38,ExAnteProg,0),MATCH(O$28,ExAnteMo,0)))/1000,0)))</f>
        <v>4.7370799999999997</v>
      </c>
      <c r="Q38" s="525">
        <f>IF(O38="","",(IFERROR(O38*(INDEX(ExPostData,MATCH($B38,ExPostProg,0),MATCH(O$28,ExPostMo,0)))/1000,0)))</f>
        <v>47.370799999999996</v>
      </c>
      <c r="R38" s="450">
        <v>12454</v>
      </c>
      <c r="S38" s="524">
        <f>IF(R38="","",(IFERROR(R38*(INDEX(ExAnteData,MATCH($B38,ExAnteProg,0),MATCH(R$28,ExAnteMo,0)))/1000,0)))</f>
        <v>0</v>
      </c>
      <c r="T38" s="525">
        <f>IF(R38="","",(IFERROR(R38*(INDEX(ExPostData,MATCH($B38,ExPostProg,0),MATCH(R$28,ExPostMo,0)))/1000,0)))</f>
        <v>47.325199999999995</v>
      </c>
      <c r="U38" s="543">
        <v>469113</v>
      </c>
      <c r="V38" s="56"/>
    </row>
    <row r="39" spans="2:22" x14ac:dyDescent="0.2">
      <c r="B39" s="449" t="s">
        <v>261</v>
      </c>
      <c r="C39" s="450">
        <v>3505</v>
      </c>
      <c r="D39" s="451">
        <f>IF(C39="","",(IFERROR(C39*(INDEX(ExAnteData,MATCH($B39,ExAnteProg,0),MATCH(C$28,ExAnteMo,0)))/1000,0)))</f>
        <v>50.121499999999997</v>
      </c>
      <c r="E39" s="452">
        <f>IF(C39="","",(IFERROR(C39*(INDEX(ExPostData,MATCH($B39,ExPostProg,0),MATCH(C$28,ExPostMo,0)))/1000,0)))</f>
        <v>49.771000000000001</v>
      </c>
      <c r="F39" s="450">
        <v>3487</v>
      </c>
      <c r="G39" s="451">
        <f>IF(F39="","",(IFERROR(F39*(INDEX(ExAnteData,MATCH($B39,ExAnteProg,0),MATCH(F$28,ExAnteMo,0)))/1000,0)))</f>
        <v>49.864100000000008</v>
      </c>
      <c r="H39" s="452">
        <f>IF(F39="","",(IFERROR(F39*(INDEX(ExPostData,MATCH($B39,ExPostProg,0),MATCH(F$28,ExPostMo,0)))/1000,0)))</f>
        <v>49.515399999999993</v>
      </c>
      <c r="I39" s="450">
        <v>3486</v>
      </c>
      <c r="J39" s="524">
        <f>IF(I39="","",(IFERROR(I39*(INDEX(ExAnteData,MATCH($B39,ExAnteProg,0),MATCH(I$28,ExAnteMo,0)))/1000,0)))</f>
        <v>52.29</v>
      </c>
      <c r="K39" s="525">
        <f>IF(I39="","",(IFERROR(I39*(INDEX(ExPostData,MATCH($B39,ExPostProg,0),MATCH(I$28,ExPostMo,0)))/1000,0)))</f>
        <v>49.501199999999997</v>
      </c>
      <c r="L39" s="450">
        <v>3504</v>
      </c>
      <c r="M39" s="524">
        <f>IF(L39="","",(IFERROR(L39*(INDEX(ExAnteData,MATCH($B39,ExAnteProg,0),MATCH(L$28,ExAnteMo,0)))/1000,0)))</f>
        <v>54.311999999999998</v>
      </c>
      <c r="N39" s="525">
        <f>IF(L39="","",(IFERROR(L39*(INDEX(ExPostData,MATCH($B39,ExPostProg,0),MATCH(L$28,ExPostMo,0)))/1000,0)))</f>
        <v>49.756799999999998</v>
      </c>
      <c r="O39" s="450">
        <v>3545</v>
      </c>
      <c r="P39" s="524">
        <f>IF(O39="","",(IFERROR(O39*(INDEX(ExAnteData,MATCH($B39,ExAnteProg,0),MATCH(O$28,ExAnteMo,0)))/1000,0)))</f>
        <v>22.333500000000001</v>
      </c>
      <c r="Q39" s="525">
        <f>IF(O39="","",(IFERROR(O39*(INDEX(ExPostData,MATCH($B39,ExPostProg,0),MATCH(O$28,ExPostMo,0)))/1000,0)))</f>
        <v>50.338999999999999</v>
      </c>
      <c r="R39" s="450">
        <v>3587</v>
      </c>
      <c r="S39" s="524">
        <f>IF(R39="","",(IFERROR(R39*(INDEX(ExAnteData,MATCH($B39,ExAnteProg,0),MATCH(R$28,ExAnteMo,0)))/1000,0)))</f>
        <v>21.163300000000003</v>
      </c>
      <c r="T39" s="525">
        <f>IF(R39="","",(IFERROR(R39*(INDEX(ExPostData,MATCH($B39,ExPostProg,0),MATCH(R$28,ExPostMo,0)))/1000,0)))</f>
        <v>50.935399999999994</v>
      </c>
      <c r="U39" s="543">
        <v>4895906</v>
      </c>
      <c r="V39" s="56"/>
    </row>
    <row r="40" spans="2:22" x14ac:dyDescent="0.2">
      <c r="B40" s="449" t="s">
        <v>79</v>
      </c>
      <c r="C40" s="450">
        <v>911</v>
      </c>
      <c r="D40" s="451">
        <f>IF(C40="","",(IFERROR(C40*(INDEX(ExAnteData,MATCH($B40,ExAnteProg,0),MATCH(C$28,ExAnteMo,0)))/1000,0)))</f>
        <v>105.2205</v>
      </c>
      <c r="E40" s="452">
        <f>IF(C40="","",(IFERROR(C40*(INDEX(ExPostData,MATCH($B40,ExPostProg,0),MATCH(C$28,ExPostMo,0)))/1000,0)))</f>
        <v>69.05380000000001</v>
      </c>
      <c r="F40" s="450">
        <v>908</v>
      </c>
      <c r="G40" s="451">
        <f>IF(F40="","",(IFERROR(F40*(INDEX(ExAnteData,MATCH($B40,ExAnteProg,0),MATCH(F$28,ExAnteMo,0)))/1000,0)))</f>
        <v>119.76520000000001</v>
      </c>
      <c r="H40" s="452">
        <f>IF(F40="","",(IFERROR(F40*(INDEX(ExPostData,MATCH($B40,ExPostProg,0),MATCH(F$28,ExPostMo,0)))/1000,0)))</f>
        <v>68.826399999999992</v>
      </c>
      <c r="I40" s="450">
        <v>909</v>
      </c>
      <c r="J40" s="524">
        <f>IF(I40="","",(IFERROR(I40*(INDEX(ExAnteData,MATCH($B40,ExAnteProg,0),MATCH(I$28,ExAnteMo,0)))/1000,0)))</f>
        <v>119.07899999999999</v>
      </c>
      <c r="K40" s="525">
        <f>IF(I40="","",(IFERROR(I40*(INDEX(ExPostData,MATCH($B40,ExPostProg,0),MATCH(I$28,ExPostMo,0)))/1000,0)))</f>
        <v>68.902199999999993</v>
      </c>
      <c r="L40" s="450">
        <v>910</v>
      </c>
      <c r="M40" s="524">
        <f>IF(L40="","",(IFERROR(L40*(INDEX(ExAnteData,MATCH($B40,ExAnteProg,0),MATCH(L$28,ExAnteMo,0)))/1000,0)))</f>
        <v>118.3</v>
      </c>
      <c r="N40" s="525">
        <f>IF(L40="","",(IFERROR(L40*(INDEX(ExPostData,MATCH($B40,ExPostProg,0),MATCH(L$28,ExPostMo,0)))/1000,0)))</f>
        <v>68.977999999999994</v>
      </c>
      <c r="O40" s="450">
        <v>912</v>
      </c>
      <c r="P40" s="524">
        <f>IF(O40="","",(IFERROR(O40*(INDEX(ExAnteData,MATCH($B40,ExAnteProg,0),MATCH(O$28,ExAnteMo,0)))/1000,0)))</f>
        <v>108.1632</v>
      </c>
      <c r="Q40" s="525">
        <f>IF(O40="","",(IFERROR(O40*(INDEX(ExPostData,MATCH($B40,ExPostProg,0),MATCH(O$28,ExPostMo,0)))/1000,0)))</f>
        <v>69.129599999999996</v>
      </c>
      <c r="R40" s="450">
        <v>910</v>
      </c>
      <c r="S40" s="524">
        <f>IF(R40="","",(IFERROR(R40*(INDEX(ExAnteData,MATCH($B40,ExAnteProg,0),MATCH(R$28,ExAnteMo,0)))/1000,0)))</f>
        <v>100.191</v>
      </c>
      <c r="T40" s="525">
        <f>IF(R40="","",(IFERROR(R40*(INDEX(ExPostData,MATCH($B40,ExPostProg,0),MATCH(R$28,ExPostMo,0)))/1000,0)))</f>
        <v>68.977999999999994</v>
      </c>
      <c r="U40" s="543">
        <v>636465</v>
      </c>
      <c r="V40" s="56"/>
    </row>
    <row r="41" spans="2:22" ht="12.75" customHeight="1" x14ac:dyDescent="0.2">
      <c r="B41" s="449" t="s">
        <v>265</v>
      </c>
      <c r="C41" s="450">
        <v>253</v>
      </c>
      <c r="D41" s="451">
        <f>IF(C41="","",(IFERROR(C41*(INDEX(ExAnteData,MATCH("Capacity Bidding Program (CBP) Day Ahead",ExAnteProg,0),MATCH(C$28,ExAnteMo,0)))/1000,0)))</f>
        <v>11.233199999999998</v>
      </c>
      <c r="E41" s="452">
        <f>IF(C41="","",(IFERROR(C41*(INDEX(ExPostData,MATCH("Capacity Bidding Program (CBP) Day Ahead",ExPostProg,0),MATCH(C$28,ExPostMo,0)))/1000,0)))</f>
        <v>36.786200000000001</v>
      </c>
      <c r="F41" s="450">
        <v>222</v>
      </c>
      <c r="G41" s="451">
        <f>IF(F41="","",(IFERROR(F41*(INDEX(ExAnteData,MATCH("Capacity Bidding Program (CBP) Day Ahead",ExAnteProg,0),MATCH(F$28,ExAnteMo,0)))/1000,0)))</f>
        <v>10.389599999999998</v>
      </c>
      <c r="H41" s="452">
        <f>IF(F41="","",(IFERROR(F41*(INDEX(ExPostData,MATCH("Capacity Bidding Program (CBP) Day Ahead",ExPostProg,0),MATCH(F$28,ExPostMo,0)))/1000,0)))</f>
        <v>32.278800000000004</v>
      </c>
      <c r="I41" s="450">
        <v>221</v>
      </c>
      <c r="J41" s="524">
        <f>IF(I41="","",(IFERROR(I41*(INDEX(ExAnteData,MATCH("Capacity Bidding Program (CBP) Day Ahead",ExAnteProg,0),MATCH(I$28,ExAnteMo,0)))/1000,0)))</f>
        <v>10.608000000000001</v>
      </c>
      <c r="K41" s="525">
        <f>IF(I41="","",(IFERROR(I41*(INDEX(ExPostData,MATCH("Capacity Bidding Program (CBP) Day Ahead",ExPostProg,0),MATCH(I$28,ExPostMo,0)))/1000,0)))</f>
        <v>32.133400000000002</v>
      </c>
      <c r="L41" s="450">
        <v>214</v>
      </c>
      <c r="M41" s="524">
        <f>IF(L41="","",(IFERROR(L41*(INDEX(ExAnteData,MATCH("Capacity Bidding Program (CBP) Day Ahead",ExAnteProg,0),MATCH(L$28,ExAnteMo,0)))/1000,0)))</f>
        <v>14.2524</v>
      </c>
      <c r="N41" s="525">
        <f>IF(L41="","",(IFERROR(L41*(INDEX(ExPostData,MATCH("Capacity Bidding Program (CBP) Day Ahead",ExPostProg,0),MATCH(L$28,ExPostMo,0)))/1000,0)))</f>
        <v>31.115600000000001</v>
      </c>
      <c r="O41" s="450">
        <v>191</v>
      </c>
      <c r="P41" s="524">
        <f>IF(O41="","",(IFERROR(O41*(INDEX(ExAnteData,MATCH("Capacity Bidding Program (CBP) Day Ahead",ExAnteProg,0),MATCH(O$28,ExAnteMo,0)))/1000,0)))</f>
        <v>5.8828000000000005</v>
      </c>
      <c r="Q41" s="525">
        <f>IF(O41="","",(IFERROR(O41*(INDEX(ExPostData,MATCH("Capacity Bidding Program (CBP) Day Ahead",ExPostProg,0),MATCH(O$28,ExPostMo,0)))/1000,0)))</f>
        <v>27.7714</v>
      </c>
      <c r="R41" s="450">
        <v>161</v>
      </c>
      <c r="S41" s="524">
        <f>IF(R41="","",(IFERROR(R41*(INDEX(ExAnteData,MATCH("Capacity Bidding Program (CBP) Day Ahead",ExAnteProg,0),MATCH(R$28,ExAnteMo,0)))/1000,0)))</f>
        <v>4.7816999999999998</v>
      </c>
      <c r="T41" s="525">
        <f>IF(R41="","",(IFERROR(R41*(INDEX(ExPostData,MATCH("Capacity Bidding Program (CBP) Day Ahead",ExPostProg,0),MATCH(R$28,ExPostMo,0)))/1000,0)))</f>
        <v>23.409400000000002</v>
      </c>
      <c r="U41" s="543">
        <v>636465</v>
      </c>
      <c r="V41" s="56"/>
    </row>
    <row r="42" spans="2:22" ht="12.75" customHeight="1" x14ac:dyDescent="0.2">
      <c r="B42" s="449" t="s">
        <v>264</v>
      </c>
      <c r="C42" s="450">
        <v>1254</v>
      </c>
      <c r="D42" s="451">
        <f>IF(C42="","",(IFERROR(C42*(INDEX(ExAnteData,MATCH("Capacity Bidding Program (CBP) Day Of",ExAnteProg,0),MATCH(C$28,ExAnteMo,0)))/1000,0)))</f>
        <v>64.9572</v>
      </c>
      <c r="E42" s="452">
        <f>IF(C42="","",(IFERROR(C42*(INDEX(ExPostData,MATCH("Capacity Bidding Program (CBP) Day Of",ExPostProg,0),MATCH(C$28,ExPostMo,0)))/1000,0)))</f>
        <v>55.050599999999996</v>
      </c>
      <c r="F42" s="450">
        <v>1259</v>
      </c>
      <c r="G42" s="451">
        <f>IF(F42="","",(IFERROR(F42*(INDEX(ExAnteData,MATCH("Capacity Bidding Program (CBP) Day Of",ExAnteProg,0),MATCH(F$28,ExAnteMo,0)))/1000,0)))</f>
        <v>66.475200000000001</v>
      </c>
      <c r="H42" s="452">
        <f>IF(F42="","",(IFERROR(F42*(INDEX(ExPostData,MATCH("Capacity Bidding Program (CBP) Day Of",ExPostProg,0),MATCH(F$28,ExPostMo,0)))/1000,0)))</f>
        <v>55.270099999999999</v>
      </c>
      <c r="I42" s="450">
        <v>1214</v>
      </c>
      <c r="J42" s="524">
        <f>IF(I42="","",(IFERROR(I42*(INDEX(ExAnteData,MATCH("Capacity Bidding Program (CBP) Day Of",ExAnteProg,0),MATCH(I$28,ExAnteMo,0)))/1000,0)))</f>
        <v>63.006599999999999</v>
      </c>
      <c r="K42" s="525">
        <f>IF(I42="","",(IFERROR(I42*(INDEX(ExPostData,MATCH("Capacity Bidding Program (CBP) Day Of",ExPostProg,0),MATCH(I$28,ExPostMo,0)))/1000,0)))</f>
        <v>53.294599999999996</v>
      </c>
      <c r="L42" s="450">
        <v>1124</v>
      </c>
      <c r="M42" s="524">
        <f>IF(L42="","",(IFERROR(L42*(INDEX(ExAnteData,MATCH("Capacity Bidding Program (CBP) Day Of",ExAnteProg,0),MATCH(L$28,ExAnteMo,0)))/1000,0)))</f>
        <v>79.354399999999998</v>
      </c>
      <c r="N42" s="525">
        <f>IF(L42="","",(IFERROR(L42*(INDEX(ExPostData,MATCH("Capacity Bidding Program (CBP) Day Of",ExPostProg,0),MATCH(L$28,ExPostMo,0)))/1000,0)))</f>
        <v>49.343599999999995</v>
      </c>
      <c r="O42" s="450">
        <v>487</v>
      </c>
      <c r="P42" s="524">
        <f>IF(O42="","",(IFERROR(O42*(INDEX(ExAnteData,MATCH("Capacity Bidding Program (CBP) Day Of",ExAnteProg,0),MATCH(O$28,ExAnteMo,0)))/1000,0)))</f>
        <v>35.697099999999999</v>
      </c>
      <c r="Q42" s="525">
        <f>IF(O42="","",(IFERROR(O42*(INDEX(ExPostData,MATCH("Capacity Bidding Program (CBP) Day Of",ExPostProg,0),MATCH(O$28,ExPostMo,0)))/1000,0)))</f>
        <v>21.379300000000001</v>
      </c>
      <c r="R42" s="450">
        <v>358</v>
      </c>
      <c r="S42" s="524">
        <f>IF(R42="","",(IFERROR(R42*(INDEX(ExAnteData,MATCH("Capacity Bidding Program (CBP) Day Of",ExAnteProg,0),MATCH(R$28,ExAnteMo,0)))/1000,0)))</f>
        <v>24.379799999999999</v>
      </c>
      <c r="T42" s="525">
        <f>IF(R42="","",(IFERROR(R42*(INDEX(ExPostData,MATCH("Capacity Bidding Program (CBP) Day Of",ExPostProg,0),MATCH(R$28,ExPostMo,0)))/1000,0)))</f>
        <v>15.716199999999999</v>
      </c>
      <c r="U42" s="543">
        <v>636465</v>
      </c>
      <c r="V42" s="56"/>
    </row>
    <row r="43" spans="2:22" x14ac:dyDescent="0.2">
      <c r="B43" s="517" t="s">
        <v>293</v>
      </c>
      <c r="C43" s="31">
        <v>954</v>
      </c>
      <c r="D43" s="451">
        <v>74.6982</v>
      </c>
      <c r="E43" s="452">
        <v>76.033799999999999</v>
      </c>
      <c r="F43" s="31">
        <v>954</v>
      </c>
      <c r="G43" s="524">
        <v>74.984399999999994</v>
      </c>
      <c r="H43" s="525">
        <v>76.033799999999999</v>
      </c>
      <c r="I43" s="31">
        <v>962</v>
      </c>
      <c r="J43" s="524">
        <v>71.861400000000003</v>
      </c>
      <c r="K43" s="525">
        <v>76.671400000000006</v>
      </c>
      <c r="L43" s="31">
        <v>876</v>
      </c>
      <c r="M43" s="524">
        <v>77.613600000000005</v>
      </c>
      <c r="N43" s="525">
        <v>69.8172</v>
      </c>
      <c r="O43" s="31">
        <v>829</v>
      </c>
      <c r="P43" s="524">
        <v>48.828099999999999</v>
      </c>
      <c r="Q43" s="525">
        <v>66.071300000000008</v>
      </c>
      <c r="R43" s="31">
        <v>814</v>
      </c>
      <c r="S43" s="524">
        <v>39.723199999999999</v>
      </c>
      <c r="T43" s="525">
        <v>64.875799999999998</v>
      </c>
      <c r="U43" s="543">
        <v>636465</v>
      </c>
      <c r="V43" s="56"/>
    </row>
    <row r="44" spans="2:22" x14ac:dyDescent="0.2">
      <c r="B44" s="449" t="s">
        <v>259</v>
      </c>
      <c r="C44" s="450">
        <v>135</v>
      </c>
      <c r="D44" s="451">
        <f>IF(C44="","",(IFERROR(C44*(INDEX(ExAnteData,MATCH($B44,ExAnteProg,0),MATCH(C$28,ExAnteMo,0)))/1000,0)))</f>
        <v>6.3449999999999998</v>
      </c>
      <c r="E44" s="452">
        <f>IF(C44="","",(IFERROR(C44*(INDEX(ExPostData,MATCH($B44,ExPostProg,0),MATCH(C$28,ExPostMo,0)))/1000,0)))</f>
        <v>32.319000000000003</v>
      </c>
      <c r="F44" s="450">
        <v>138</v>
      </c>
      <c r="G44" s="451">
        <f>IF(F44="","",(IFERROR(F44*(INDEX(ExAnteData,MATCH($B44,ExAnteProg,0),MATCH(F$28,ExAnteMo,0)))/1000,0)))</f>
        <v>37.743000000000002</v>
      </c>
      <c r="H44" s="452">
        <f>IF(F44="","",(IFERROR(F44*(INDEX(ExPostData,MATCH($B44,ExPostProg,0),MATCH(F$28,ExPostMo,0)))/1000,0)))</f>
        <v>31.422599999999999</v>
      </c>
      <c r="I44" s="450">
        <v>138</v>
      </c>
      <c r="J44" s="524">
        <f>IF(I44="","",(IFERROR(I44*(INDEX(ExAnteData,MATCH($B44,ExAnteProg,0),MATCH(I$28,ExAnteMo,0)))/1000,0)))</f>
        <v>36.349199999999996</v>
      </c>
      <c r="K44" s="525">
        <f>IF(I44="","",(IFERROR(I44*(INDEX(ExPostData,MATCH($B44,ExPostProg,0),MATCH(I$28,ExPostMo,0)))/1000,0)))</f>
        <v>31.6572</v>
      </c>
      <c r="L44" s="450">
        <v>139</v>
      </c>
      <c r="M44" s="524">
        <f>IF(L44="","",(IFERROR(L44*(INDEX(ExAnteData,MATCH($B44,ExAnteProg,0),MATCH(L$28,ExAnteMo,0)))/1000,0)))</f>
        <v>19.515600000000003</v>
      </c>
      <c r="N44" s="525">
        <f>IF(L44="","",(IFERROR(L44*(INDEX(ExPostData,MATCH($B44,ExPostProg,0),MATCH(L$28,ExPostMo,0)))/1000,0)))</f>
        <v>25.047799999999999</v>
      </c>
      <c r="O44" s="450">
        <v>139</v>
      </c>
      <c r="P44" s="524">
        <f>IF(O44="","",(IFERROR(O44*(INDEX(ExAnteData,MATCH($B44,ExAnteProg,0),MATCH(O$28,ExAnteMo,0)))/1000,0)))</f>
        <v>1.0146999999999999</v>
      </c>
      <c r="Q44" s="525">
        <f>IF(O44="","",(IFERROR(O44*(INDEX(ExPostData,MATCH($B44,ExPostProg,0),MATCH(O$28,ExPostMo,0)))/1000,0)))</f>
        <v>0.63939999999999997</v>
      </c>
      <c r="R44" s="405">
        <v>139</v>
      </c>
      <c r="S44" s="524">
        <f>IF(R44="","",(IFERROR(R44*(INDEX(ExAnteData,MATCH($B44,ExAnteProg,0),MATCH(R$28,ExAnteMo,0)))/1000,0)))</f>
        <v>1.0146999999999999</v>
      </c>
      <c r="T44" s="525">
        <f>IF(R44="","",(IFERROR(R44*(INDEX(ExPostData,MATCH($B44,ExPostProg,0),MATCH(R$28,ExPostMo,0)))/1000,0)))</f>
        <v>0.63939999999999997</v>
      </c>
      <c r="U44" s="543">
        <v>2861</v>
      </c>
      <c r="V44" s="56"/>
    </row>
    <row r="45" spans="2:22" x14ac:dyDescent="0.2">
      <c r="B45" s="449" t="s">
        <v>260</v>
      </c>
      <c r="C45" s="450">
        <v>381114</v>
      </c>
      <c r="D45" s="451">
        <f>IF(C45="","",(IFERROR(C45*(INDEX(ExAnteData,MATCH($B45,ExAnteProg,0),MATCH(C$28,ExAnteMo,0)))/1000,0)))</f>
        <v>26.677980000000002</v>
      </c>
      <c r="E45" s="452">
        <f>IF(C45="","",(IFERROR(C45*(INDEX(ExPostData,MATCH($B45,ExPostProg,0),MATCH(C$28,ExPostMo,0)))/1000,0)))</f>
        <v>15.24456</v>
      </c>
      <c r="F45" s="450">
        <v>391317</v>
      </c>
      <c r="G45" s="451">
        <f>IF(F45="","",(IFERROR(F45*(INDEX(ExAnteData,MATCH($B45,ExAnteProg,0),MATCH(F$28,ExAnteMo,0)))/1000,0)))</f>
        <v>27.392190000000003</v>
      </c>
      <c r="H45" s="452">
        <f>IF(F45="","",(IFERROR(F45*(INDEX(ExPostData,MATCH($B45,ExPostProg,0),MATCH(F$28,ExPostMo,0)))/1000,0)))</f>
        <v>15.65268</v>
      </c>
      <c r="I45" s="450">
        <v>395486</v>
      </c>
      <c r="J45" s="524">
        <f>IF(I45="","",(IFERROR(I45*(INDEX(ExAnteData,MATCH($B45,ExAnteProg,0),MATCH(I$28,ExAnteMo,0)))/1000,0)))</f>
        <v>27.684020000000004</v>
      </c>
      <c r="K45" s="525">
        <f>IF(I45="","",(IFERROR(I45*(INDEX(ExPostData,MATCH($B45,ExPostProg,0),MATCH(I$28,ExPostMo,0)))/1000,0)))</f>
        <v>15.81944</v>
      </c>
      <c r="L45" s="450">
        <v>395839</v>
      </c>
      <c r="M45" s="524">
        <f>IF(L45="","",(IFERROR(L45*(INDEX(ExAnteData,MATCH($B45,ExAnteProg,0),MATCH(L$28,ExAnteMo,0)))/1000,0)))</f>
        <v>23.750340000000001</v>
      </c>
      <c r="N45" s="525">
        <f>IF(L45="","",(IFERROR(L45*(INDEX(ExPostData,MATCH($B45,ExPostProg,0),MATCH(L$28,ExPostMo,0)))/1000,0)))</f>
        <v>15.83356</v>
      </c>
      <c r="O45" s="450">
        <v>394467</v>
      </c>
      <c r="P45" s="524">
        <f>IF(O45="","",(IFERROR(O45*(INDEX(ExAnteData,MATCH($B45,ExAnteProg,0),MATCH(O$28,ExAnteMo,0)))/1000,0)))</f>
        <v>19.723350000000003</v>
      </c>
      <c r="Q45" s="525">
        <f>IF(O45="","",(IFERROR(O45*(INDEX(ExPostData,MATCH($B45,ExPostProg,0),MATCH(O$28,ExPostMo,0)))/1000,0)))</f>
        <v>15.77868</v>
      </c>
      <c r="R45" s="450">
        <v>393325</v>
      </c>
      <c r="S45" s="524">
        <f>IF(R45="","",(IFERROR(R45*(INDEX(ExAnteData,MATCH($B45,ExAnteProg,0),MATCH(R$28,ExAnteMo,0)))/1000,0)))</f>
        <v>15.733000000000001</v>
      </c>
      <c r="T45" s="525">
        <f>IF(R45="","",(IFERROR(R45*(INDEX(ExPostData,MATCH($B45,ExPostProg,0),MATCH(R$28,ExPostMo,0)))/1000,0)))</f>
        <v>15.733000000000001</v>
      </c>
      <c r="U45" s="543">
        <v>4287885</v>
      </c>
      <c r="V45" s="56"/>
    </row>
    <row r="46" spans="2:22" x14ac:dyDescent="0.2">
      <c r="B46" s="449" t="s">
        <v>74</v>
      </c>
      <c r="C46" s="450">
        <v>0</v>
      </c>
      <c r="D46" s="451">
        <f>IF(C46="","",(IFERROR(C46*(INDEX(ExAnteData,MATCH($B46,ExAnteProg,0),MATCH(C$5,ExAnteMo,0)))/1000,0)))</f>
        <v>0</v>
      </c>
      <c r="E46" s="452">
        <f>IF(C46="","",(IFERROR(C46*(INDEX(ExPostData,MATCH($B46,ExPostProg,0),MATCH(C$5,ExPostMo,0)))/1000,0)))</f>
        <v>0</v>
      </c>
      <c r="F46" s="606">
        <v>0</v>
      </c>
      <c r="G46" s="524">
        <f>IF(F46="","",(IFERROR(F46*(INDEX(ExAnteData,MATCH($B46,ExAnteProg,0),MATCH(F$5,ExAnteMo,0)))/1000,0)))</f>
        <v>0</v>
      </c>
      <c r="H46" s="525">
        <f>IF(F46="","",(IFERROR(F46*(INDEX(ExPostData,MATCH($B46,ExPostProg,0),MATCH(F$5,ExPostMo,0)))/1000,0)))</f>
        <v>0</v>
      </c>
      <c r="I46" s="450">
        <v>0</v>
      </c>
      <c r="J46" s="524">
        <f>IF(I46="","",(IFERROR(I46*(INDEX(ExAnteData,MATCH($B46,ExAnteProg,0),MATCH(I$5,ExAnteMo,0)))/1000,0)))</f>
        <v>0</v>
      </c>
      <c r="K46" s="525">
        <f>IF(I46="","",(IFERROR(I46*(INDEX(ExPostData,MATCH($B46,ExPostProg,0),MATCH(I$5,ExPostMo,0)))/1000,0)))</f>
        <v>0</v>
      </c>
      <c r="L46" s="526">
        <v>0</v>
      </c>
      <c r="M46" s="524">
        <f>IF(L46="","",(IFERROR(L46*(INDEX(ExAnteData,MATCH($B46,ExAnteProg,0),MATCH(L$28,ExAnteMo,0)))/1000,0)))</f>
        <v>0</v>
      </c>
      <c r="N46" s="525">
        <f>IF(L46="","",(IFERROR(L46*(INDEX(ExPostData,MATCH($B46,ExPostProg,0),MATCH(L$28,ExPostMo,0)))/1000,0)))</f>
        <v>0</v>
      </c>
      <c r="O46" s="450">
        <v>0</v>
      </c>
      <c r="P46" s="524">
        <f>IF(O46="","",(IFERROR(O46*(INDEX(ExAnteData,MATCH($B46,ExAnteProg,0),MATCH(O$28,ExAnteMo,0)))/1000,0)))</f>
        <v>0</v>
      </c>
      <c r="Q46" s="525">
        <f>IF(O46="","",(IFERROR(O46*(INDEX(ExPostData,MATCH($B46,ExPostProg,0),MATCH(O$28,ExPostMo,0)))/1000,0)))</f>
        <v>0</v>
      </c>
      <c r="R46" s="450">
        <v>0</v>
      </c>
      <c r="S46" s="524">
        <f>IF(R46="","",(IFERROR(R46*(INDEX(ExAnteData,MATCH($B46,ExAnteProg,0),MATCH(R$28,ExAnteMo,0)))/1000,0)))</f>
        <v>0</v>
      </c>
      <c r="T46" s="525">
        <f>IF(R46="","",(IFERROR(R46*(INDEX(ExPostData,MATCH($B46,ExPostProg,0),MATCH(R$28,ExPostMo,0)))/1000,0)))</f>
        <v>0</v>
      </c>
      <c r="U46" s="546">
        <v>21610</v>
      </c>
      <c r="V46" s="56"/>
    </row>
    <row r="47" spans="2:22" s="18" customFormat="1" ht="14.25" customHeight="1" thickBot="1" x14ac:dyDescent="0.25">
      <c r="B47" s="60" t="s">
        <v>18</v>
      </c>
      <c r="C47" s="23">
        <f t="shared" ref="C47:T47" si="31">SUM(C37:C46)</f>
        <v>708576</v>
      </c>
      <c r="D47" s="24">
        <f t="shared" si="31"/>
        <v>671.85650000000021</v>
      </c>
      <c r="E47" s="25">
        <f t="shared" si="31"/>
        <v>655.76456000000007</v>
      </c>
      <c r="F47" s="607">
        <f>SUM(F37:F46)</f>
        <v>725379</v>
      </c>
      <c r="G47" s="24">
        <f t="shared" si="31"/>
        <v>789.86863000000005</v>
      </c>
      <c r="H47" s="25">
        <f t="shared" si="31"/>
        <v>657.94947999999999</v>
      </c>
      <c r="I47" s="23">
        <f t="shared" si="31"/>
        <v>730996</v>
      </c>
      <c r="J47" s="24">
        <f t="shared" si="31"/>
        <v>774.42097999999999</v>
      </c>
      <c r="K47" s="25">
        <f t="shared" si="31"/>
        <v>659.24383999999998</v>
      </c>
      <c r="L47" s="23">
        <f t="shared" si="31"/>
        <v>731891</v>
      </c>
      <c r="M47" s="24">
        <f t="shared" si="31"/>
        <v>629.06993</v>
      </c>
      <c r="N47" s="25">
        <f t="shared" si="31"/>
        <v>642.26126000000011</v>
      </c>
      <c r="O47" s="23">
        <f t="shared" si="31"/>
        <v>728297</v>
      </c>
      <c r="P47" s="24">
        <f t="shared" si="31"/>
        <v>274.75332000000003</v>
      </c>
      <c r="Q47" s="25">
        <f t="shared" si="31"/>
        <v>582.21438000000001</v>
      </c>
      <c r="R47" s="23">
        <f t="shared" si="31"/>
        <v>725354</v>
      </c>
      <c r="S47" s="24">
        <f t="shared" si="31"/>
        <v>206.98670000000001</v>
      </c>
      <c r="T47" s="25">
        <f t="shared" si="31"/>
        <v>569.8578</v>
      </c>
      <c r="U47" s="34"/>
      <c r="V47" s="55"/>
    </row>
    <row r="48" spans="2:22" ht="14.25" customHeight="1" thickTop="1" thickBot="1" x14ac:dyDescent="0.25">
      <c r="B48" s="36" t="s">
        <v>19</v>
      </c>
      <c r="C48" s="40">
        <f t="shared" ref="C48:T48" si="32">+C35+C47</f>
        <v>710414</v>
      </c>
      <c r="D48" s="41">
        <f t="shared" si="32"/>
        <v>1414.7656000000002</v>
      </c>
      <c r="E48" s="39">
        <f t="shared" si="32"/>
        <v>1389.8178600000001</v>
      </c>
      <c r="F48" s="40">
        <f t="shared" si="32"/>
        <v>727215</v>
      </c>
      <c r="G48" s="41">
        <f t="shared" si="32"/>
        <v>1522.9840300000001</v>
      </c>
      <c r="H48" s="39">
        <f t="shared" si="32"/>
        <v>1386.7975799999999</v>
      </c>
      <c r="I48" s="40">
        <f t="shared" si="32"/>
        <v>732845</v>
      </c>
      <c r="J48" s="61">
        <f t="shared" si="32"/>
        <v>1511.6955800000001</v>
      </c>
      <c r="K48" s="39">
        <f t="shared" si="32"/>
        <v>1390.62664</v>
      </c>
      <c r="L48" s="40">
        <f t="shared" si="32"/>
        <v>733736</v>
      </c>
      <c r="M48" s="41">
        <f t="shared" si="32"/>
        <v>1307.5163299999999</v>
      </c>
      <c r="N48" s="62">
        <f t="shared" si="32"/>
        <v>1374.5218600000001</v>
      </c>
      <c r="O48" s="40">
        <f t="shared" si="32"/>
        <v>730128</v>
      </c>
      <c r="P48" s="41">
        <f t="shared" si="32"/>
        <v>919.00621999999998</v>
      </c>
      <c r="Q48" s="62">
        <f t="shared" si="32"/>
        <v>1305.7459799999999</v>
      </c>
      <c r="R48" s="40">
        <f t="shared" si="32"/>
        <v>727145</v>
      </c>
      <c r="S48" s="38">
        <f t="shared" si="32"/>
        <v>752.69440000000009</v>
      </c>
      <c r="T48" s="62">
        <f t="shared" si="32"/>
        <v>1245.7264</v>
      </c>
      <c r="U48" s="63"/>
      <c r="V48" s="56"/>
    </row>
    <row r="49" spans="2:32" ht="13.5" thickTop="1" x14ac:dyDescent="0.2">
      <c r="B49" s="64"/>
      <c r="C49" s="65"/>
      <c r="D49" s="65"/>
      <c r="E49" s="30"/>
      <c r="F49" s="65"/>
      <c r="G49" s="65"/>
      <c r="H49" s="65"/>
      <c r="I49" s="65"/>
      <c r="J49" s="65"/>
      <c r="K49" s="65"/>
      <c r="L49" s="65"/>
      <c r="M49" s="65"/>
      <c r="N49" s="30"/>
      <c r="O49" s="65"/>
      <c r="P49" s="65"/>
      <c r="Q49" s="65"/>
      <c r="R49" s="65"/>
      <c r="S49" s="65"/>
      <c r="T49" s="65"/>
      <c r="U49" s="65"/>
      <c r="V49" s="30"/>
      <c r="W49" s="65"/>
      <c r="X49" s="65"/>
      <c r="Y49" s="66"/>
      <c r="Z49" s="63"/>
      <c r="AA49" s="63"/>
    </row>
    <row r="50" spans="2:32" ht="12.75" customHeight="1" x14ac:dyDescent="0.2">
      <c r="B50" s="625" t="s">
        <v>26</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row>
    <row r="51" spans="2:32" ht="12.75" customHeight="1" x14ac:dyDescent="0.2">
      <c r="B51" s="626" t="s">
        <v>375</v>
      </c>
      <c r="C51" s="626"/>
      <c r="D51" s="626"/>
      <c r="E51" s="626"/>
      <c r="F51" s="626"/>
      <c r="G51" s="626"/>
      <c r="H51" s="626"/>
      <c r="I51" s="626"/>
      <c r="J51" s="626"/>
      <c r="K51" s="626"/>
      <c r="L51" s="626"/>
      <c r="M51" s="626"/>
      <c r="N51" s="626"/>
      <c r="O51" s="626"/>
      <c r="P51" s="626"/>
      <c r="Q51" s="626"/>
      <c r="R51" s="626"/>
      <c r="S51" s="626"/>
      <c r="T51" s="626"/>
      <c r="U51" s="626"/>
      <c r="V51" s="418"/>
      <c r="W51" s="418"/>
      <c r="X51" s="418"/>
      <c r="Y51" s="418"/>
      <c r="Z51" s="418"/>
      <c r="AA51" s="418"/>
    </row>
    <row r="52" spans="2:32" x14ac:dyDescent="0.2">
      <c r="B52" s="626"/>
      <c r="C52" s="626"/>
      <c r="D52" s="626"/>
      <c r="E52" s="626"/>
      <c r="F52" s="626"/>
      <c r="G52" s="626"/>
      <c r="H52" s="626"/>
      <c r="I52" s="626"/>
      <c r="J52" s="626"/>
      <c r="K52" s="626"/>
      <c r="L52" s="626"/>
      <c r="M52" s="626"/>
      <c r="N52" s="626"/>
      <c r="O52" s="626"/>
      <c r="P52" s="626"/>
      <c r="Q52" s="626"/>
      <c r="R52" s="626"/>
      <c r="S52" s="626"/>
      <c r="T52" s="626"/>
      <c r="U52" s="626"/>
      <c r="V52" s="418"/>
      <c r="W52" s="418"/>
      <c r="X52" s="418"/>
      <c r="Y52" s="418"/>
      <c r="Z52" s="418"/>
      <c r="AA52" s="418"/>
    </row>
    <row r="53" spans="2:32" x14ac:dyDescent="0.2">
      <c r="B53" s="626"/>
      <c r="C53" s="626"/>
      <c r="D53" s="626"/>
      <c r="E53" s="626"/>
      <c r="F53" s="626"/>
      <c r="G53" s="626"/>
      <c r="H53" s="626"/>
      <c r="I53" s="626"/>
      <c r="J53" s="626"/>
      <c r="K53" s="626"/>
      <c r="L53" s="626"/>
      <c r="M53" s="626"/>
      <c r="N53" s="626"/>
      <c r="O53" s="626"/>
      <c r="P53" s="626"/>
      <c r="Q53" s="626"/>
      <c r="R53" s="626"/>
      <c r="S53" s="626"/>
      <c r="T53" s="626"/>
      <c r="U53" s="626"/>
      <c r="V53" s="418"/>
      <c r="W53" s="418"/>
      <c r="X53" s="418"/>
      <c r="Y53" s="418"/>
      <c r="Z53" s="418"/>
      <c r="AA53" s="418"/>
    </row>
    <row r="54" spans="2:32" ht="12.75" customHeight="1" x14ac:dyDescent="0.2">
      <c r="B54" s="627" t="s">
        <v>376</v>
      </c>
      <c r="C54" s="627"/>
      <c r="D54" s="627"/>
      <c r="E54" s="627"/>
      <c r="F54" s="627"/>
      <c r="G54" s="627"/>
      <c r="H54" s="627"/>
      <c r="I54" s="627"/>
      <c r="J54" s="627"/>
      <c r="K54" s="627"/>
      <c r="L54" s="627"/>
      <c r="M54" s="627"/>
      <c r="N54" s="627"/>
      <c r="O54" s="627"/>
      <c r="P54" s="627"/>
      <c r="Q54" s="627"/>
      <c r="R54" s="627"/>
      <c r="S54" s="627"/>
      <c r="T54" s="627"/>
      <c r="U54" s="627"/>
      <c r="V54" s="418"/>
      <c r="W54" s="418"/>
      <c r="X54" s="418"/>
      <c r="Y54" s="418"/>
      <c r="Z54" s="418"/>
      <c r="AA54" s="418"/>
    </row>
    <row r="55" spans="2:32" x14ac:dyDescent="0.2">
      <c r="B55" s="627"/>
      <c r="C55" s="627"/>
      <c r="D55" s="627"/>
      <c r="E55" s="627"/>
      <c r="F55" s="627"/>
      <c r="G55" s="627"/>
      <c r="H55" s="627"/>
      <c r="I55" s="627"/>
      <c r="J55" s="627"/>
      <c r="K55" s="627"/>
      <c r="L55" s="627"/>
      <c r="M55" s="627"/>
      <c r="N55" s="627"/>
      <c r="O55" s="627"/>
      <c r="P55" s="627"/>
      <c r="Q55" s="627"/>
      <c r="R55" s="627"/>
      <c r="S55" s="627"/>
      <c r="T55" s="627"/>
      <c r="U55" s="627"/>
      <c r="V55" s="419"/>
      <c r="W55" s="419"/>
      <c r="X55" s="419"/>
      <c r="Y55" s="419"/>
      <c r="Z55" s="419"/>
      <c r="AA55" s="419"/>
    </row>
    <row r="56" spans="2:32" s="67" customFormat="1" ht="15" customHeight="1" x14ac:dyDescent="0.15">
      <c r="B56" s="622" t="s">
        <v>27</v>
      </c>
      <c r="C56" s="622"/>
      <c r="D56" s="622"/>
      <c r="E56" s="622"/>
      <c r="F56" s="622"/>
      <c r="G56" s="622"/>
      <c r="H56" s="622"/>
      <c r="I56" s="622"/>
      <c r="J56" s="622"/>
      <c r="K56" s="622"/>
      <c r="L56" s="622"/>
      <c r="M56" s="622"/>
      <c r="N56" s="622"/>
      <c r="O56" s="622"/>
      <c r="P56" s="622"/>
      <c r="Q56" s="622"/>
      <c r="R56" s="622"/>
      <c r="S56" s="622"/>
      <c r="T56" s="622"/>
      <c r="U56" s="622"/>
      <c r="V56" s="420"/>
      <c r="W56" s="420"/>
      <c r="X56" s="420"/>
      <c r="Y56" s="420"/>
      <c r="Z56" s="420"/>
      <c r="AA56" s="420"/>
    </row>
    <row r="57" spans="2:32" ht="51.75" customHeight="1" x14ac:dyDescent="0.2">
      <c r="B57" s="623" t="s">
        <v>298</v>
      </c>
      <c r="C57" s="623"/>
      <c r="D57" s="623"/>
      <c r="E57" s="623"/>
      <c r="F57" s="623"/>
      <c r="G57" s="623"/>
      <c r="H57" s="623"/>
      <c r="I57" s="623"/>
      <c r="J57" s="623"/>
      <c r="K57" s="623"/>
      <c r="L57" s="623"/>
      <c r="M57" s="623"/>
      <c r="N57" s="623"/>
      <c r="O57" s="623"/>
      <c r="P57" s="623"/>
      <c r="Q57" s="623"/>
      <c r="R57" s="623"/>
      <c r="S57" s="623"/>
      <c r="T57" s="623"/>
      <c r="U57" s="623"/>
      <c r="V57" s="421"/>
      <c r="W57" s="421"/>
      <c r="X57" s="421"/>
      <c r="Y57" s="421"/>
      <c r="Z57" s="421"/>
      <c r="AA57" s="421"/>
    </row>
    <row r="58" spans="2:32" x14ac:dyDescent="0.2">
      <c r="B58" s="624" t="s">
        <v>338</v>
      </c>
      <c r="C58" s="624"/>
      <c r="D58" s="624"/>
      <c r="E58" s="624"/>
      <c r="F58" s="624"/>
      <c r="G58" s="624"/>
      <c r="H58" s="624"/>
      <c r="I58" s="624"/>
      <c r="J58" s="624"/>
      <c r="K58" s="624"/>
      <c r="L58" s="624"/>
      <c r="M58" s="624"/>
      <c r="N58" s="624"/>
      <c r="O58" s="624"/>
      <c r="P58" s="624"/>
      <c r="Q58" s="624"/>
      <c r="R58" s="624"/>
      <c r="S58" s="624"/>
      <c r="T58" s="624"/>
      <c r="U58" s="624"/>
      <c r="V58" s="67"/>
      <c r="W58" s="67"/>
      <c r="X58" s="67"/>
      <c r="Y58" s="67"/>
      <c r="Z58" s="67"/>
      <c r="AA58" s="67"/>
    </row>
    <row r="59" spans="2:32" s="252" customFormat="1" x14ac:dyDescent="0.2">
      <c r="B59" s="624"/>
      <c r="C59" s="624"/>
      <c r="D59" s="624"/>
      <c r="E59" s="624"/>
      <c r="F59" s="624"/>
      <c r="G59" s="624"/>
      <c r="H59" s="624"/>
      <c r="I59" s="624"/>
      <c r="J59" s="624"/>
      <c r="K59" s="624"/>
      <c r="L59" s="624"/>
      <c r="M59" s="624"/>
      <c r="N59" s="624"/>
      <c r="O59" s="624"/>
      <c r="P59" s="624"/>
      <c r="Q59" s="624"/>
      <c r="R59" s="624"/>
      <c r="S59" s="624"/>
      <c r="T59" s="624"/>
      <c r="U59" s="624"/>
      <c r="V59" s="420"/>
      <c r="W59" s="420"/>
      <c r="X59" s="420"/>
      <c r="Y59" s="420"/>
      <c r="Z59" s="420"/>
      <c r="AA59" s="420"/>
      <c r="AB59" s="251"/>
      <c r="AC59" s="251"/>
      <c r="AD59" s="251"/>
      <c r="AE59" s="251"/>
      <c r="AF59" s="251"/>
    </row>
    <row r="62" spans="2:32" s="252" customFormat="1" x14ac:dyDescent="0.2">
      <c r="B62" s="68"/>
      <c r="D62" s="251"/>
      <c r="E62" s="251"/>
      <c r="G62" s="251"/>
      <c r="H62" s="251"/>
      <c r="J62" s="251"/>
      <c r="K62" s="251"/>
      <c r="M62" s="251"/>
      <c r="N62" s="251"/>
      <c r="P62" s="251"/>
      <c r="Q62" s="251"/>
      <c r="S62" s="251"/>
      <c r="T62" s="251"/>
      <c r="V62" s="251"/>
      <c r="W62" s="251"/>
      <c r="X62" s="251"/>
      <c r="Y62" s="251"/>
      <c r="Z62" s="251"/>
      <c r="AA62" s="251"/>
      <c r="AB62" s="251"/>
      <c r="AC62" s="251"/>
      <c r="AD62" s="251"/>
      <c r="AE62" s="251"/>
      <c r="AF62" s="251"/>
    </row>
    <row r="69" spans="4:4" x14ac:dyDescent="0.2">
      <c r="D69" s="395"/>
    </row>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B56:U56"/>
    <mergeCell ref="B57:U57"/>
    <mergeCell ref="B58:U58"/>
    <mergeCell ref="B59:U59"/>
    <mergeCell ref="B50:AA50"/>
    <mergeCell ref="B51:U53"/>
    <mergeCell ref="B54:U55"/>
    <mergeCell ref="R28:T28"/>
    <mergeCell ref="C5:E5"/>
    <mergeCell ref="F5:H5"/>
    <mergeCell ref="I5:K5"/>
    <mergeCell ref="L5:N5"/>
    <mergeCell ref="O5:Q5"/>
    <mergeCell ref="R5:T5"/>
    <mergeCell ref="C28:E28"/>
    <mergeCell ref="F28:H28"/>
    <mergeCell ref="I28:K28"/>
    <mergeCell ref="L28:N28"/>
    <mergeCell ref="O28:Q28"/>
  </mergeCells>
  <printOptions horizontalCentered="1"/>
  <pageMargins left="0.17" right="0.17" top="0.59" bottom="0.33" header="0.17" footer="0.15"/>
  <pageSetup scale="56" orientation="landscape" cellComments="asDisplayed" r:id="rId2"/>
  <headerFooter alignWithMargins="0">
    <oddHeader>&amp;C&amp;"Calibri,Bold"Table I-1
SCE Interruptible and Price Responsive Programs
 Subscription Statistics -  Estimated Ex Ante and Ex Post MWs
 2014</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37"/>
  <sheetViews>
    <sheetView zoomScale="80" zoomScaleNormal="80" zoomScaleSheetLayoutView="100" workbookViewId="0"/>
  </sheetViews>
  <sheetFormatPr defaultColWidth="9.33203125" defaultRowHeight="12.75" x14ac:dyDescent="0.2"/>
  <cols>
    <col min="1" max="1" width="1.5" style="240" customWidth="1"/>
    <col min="2" max="2" width="20.83203125" style="240" customWidth="1"/>
    <col min="3" max="3" width="19.6640625" style="240" customWidth="1"/>
    <col min="4" max="4" width="68.33203125" style="240" customWidth="1"/>
    <col min="5" max="5" width="13.5" style="240" customWidth="1"/>
    <col min="6" max="6" width="84.1640625" style="240" customWidth="1"/>
    <col min="7" max="7" width="3.6640625" style="240" customWidth="1"/>
    <col min="8" max="16384" width="9.33203125" style="240"/>
  </cols>
  <sheetData>
    <row r="1" spans="2:6" x14ac:dyDescent="0.2">
      <c r="B1" s="667" t="s">
        <v>231</v>
      </c>
      <c r="C1" s="667"/>
      <c r="D1" s="667"/>
      <c r="E1" s="667"/>
      <c r="F1" s="667"/>
    </row>
    <row r="2" spans="2:6" x14ac:dyDescent="0.2">
      <c r="B2" s="667" t="s">
        <v>232</v>
      </c>
      <c r="C2" s="667"/>
      <c r="D2" s="667"/>
      <c r="E2" s="667"/>
      <c r="F2" s="667"/>
    </row>
    <row r="3" spans="2:6" x14ac:dyDescent="0.2">
      <c r="B3" s="667" t="s">
        <v>38</v>
      </c>
      <c r="C3" s="667"/>
      <c r="D3" s="667"/>
      <c r="E3" s="667"/>
      <c r="F3" s="667"/>
    </row>
    <row r="5" spans="2:6" x14ac:dyDescent="0.2">
      <c r="B5" s="239" t="s">
        <v>429</v>
      </c>
    </row>
    <row r="7" spans="2:6" s="239" customFormat="1" x14ac:dyDescent="0.2">
      <c r="B7" s="613" t="s">
        <v>421</v>
      </c>
      <c r="C7" s="239" t="s">
        <v>422</v>
      </c>
    </row>
    <row r="8" spans="2:6" s="239" customFormat="1" x14ac:dyDescent="0.2">
      <c r="B8" s="613"/>
      <c r="C8" s="239" t="s">
        <v>423</v>
      </c>
    </row>
    <row r="9" spans="2:6" s="239" customFormat="1" x14ac:dyDescent="0.2">
      <c r="B9" s="613"/>
      <c r="C9" s="239" t="s">
        <v>424</v>
      </c>
    </row>
    <row r="10" spans="2:6" s="239" customFormat="1" x14ac:dyDescent="0.2">
      <c r="B10" s="613"/>
      <c r="C10" s="239" t="s">
        <v>425</v>
      </c>
    </row>
    <row r="11" spans="2:6" s="239" customFormat="1" x14ac:dyDescent="0.2">
      <c r="B11" s="613"/>
      <c r="C11" s="239" t="s">
        <v>426</v>
      </c>
    </row>
    <row r="12" spans="2:6" s="239" customFormat="1" x14ac:dyDescent="0.2">
      <c r="B12" s="613"/>
      <c r="C12" s="239" t="s">
        <v>427</v>
      </c>
    </row>
    <row r="13" spans="2:6" s="239" customFormat="1" x14ac:dyDescent="0.2">
      <c r="B13" s="613"/>
      <c r="C13" s="239" t="s">
        <v>122</v>
      </c>
    </row>
    <row r="14" spans="2:6" s="239" customFormat="1" x14ac:dyDescent="0.2">
      <c r="B14" s="613"/>
    </row>
    <row r="15" spans="2:6" s="239" customFormat="1" x14ac:dyDescent="0.2">
      <c r="B15" s="613" t="s">
        <v>428</v>
      </c>
      <c r="C15" s="239" t="s">
        <v>430</v>
      </c>
    </row>
    <row r="17" spans="2:6" ht="13.5" thickBot="1" x14ac:dyDescent="0.25"/>
    <row r="18" spans="2:6" s="241" customFormat="1" ht="26.25" customHeight="1" x14ac:dyDescent="0.15">
      <c r="B18" s="560" t="s">
        <v>123</v>
      </c>
      <c r="C18" s="561" t="s">
        <v>124</v>
      </c>
      <c r="D18" s="561" t="s">
        <v>125</v>
      </c>
      <c r="E18" s="561" t="s">
        <v>126</v>
      </c>
      <c r="F18" s="562" t="s">
        <v>127</v>
      </c>
    </row>
    <row r="19" spans="2:6" s="241" customFormat="1" ht="58.5" customHeight="1" x14ac:dyDescent="0.15">
      <c r="B19" s="467" t="s">
        <v>190</v>
      </c>
      <c r="C19" s="471">
        <v>97000</v>
      </c>
      <c r="D19" s="468" t="s">
        <v>191</v>
      </c>
      <c r="E19" s="469">
        <v>41060</v>
      </c>
      <c r="F19" s="470" t="s">
        <v>246</v>
      </c>
    </row>
    <row r="20" spans="2:6" s="241" customFormat="1" ht="46.5" customHeight="1" x14ac:dyDescent="0.15">
      <c r="B20" s="467" t="s">
        <v>219</v>
      </c>
      <c r="C20" s="471">
        <v>1200000</v>
      </c>
      <c r="D20" s="468" t="s">
        <v>220</v>
      </c>
      <c r="E20" s="469">
        <v>41090</v>
      </c>
      <c r="F20" s="470" t="s">
        <v>221</v>
      </c>
    </row>
    <row r="21" spans="2:6" s="241" customFormat="1" ht="58.5" customHeight="1" x14ac:dyDescent="0.15">
      <c r="B21" s="467" t="s">
        <v>190</v>
      </c>
      <c r="C21" s="471">
        <v>28600</v>
      </c>
      <c r="D21" s="468" t="s">
        <v>191</v>
      </c>
      <c r="E21" s="469">
        <v>41274</v>
      </c>
      <c r="F21" s="470" t="s">
        <v>246</v>
      </c>
    </row>
    <row r="22" spans="2:6" s="241" customFormat="1" ht="58.5" customHeight="1" x14ac:dyDescent="0.15">
      <c r="B22" s="467" t="s">
        <v>190</v>
      </c>
      <c r="C22" s="471">
        <v>142555</v>
      </c>
      <c r="D22" s="468" t="s">
        <v>251</v>
      </c>
      <c r="E22" s="469">
        <v>41274</v>
      </c>
      <c r="F22" s="470" t="s">
        <v>246</v>
      </c>
    </row>
    <row r="23" spans="2:6" s="241" customFormat="1" ht="58.5" customHeight="1" x14ac:dyDescent="0.15">
      <c r="B23" s="467" t="s">
        <v>190</v>
      </c>
      <c r="C23" s="471">
        <v>53515</v>
      </c>
      <c r="D23" s="468" t="s">
        <v>253</v>
      </c>
      <c r="E23" s="469">
        <v>41274</v>
      </c>
      <c r="F23" s="470" t="s">
        <v>246</v>
      </c>
    </row>
    <row r="24" spans="2:6" s="241" customFormat="1" ht="96.75" customHeight="1" x14ac:dyDescent="0.15">
      <c r="B24" s="467" t="s">
        <v>190</v>
      </c>
      <c r="C24" s="471">
        <v>167295</v>
      </c>
      <c r="D24" s="468" t="s">
        <v>252</v>
      </c>
      <c r="E24" s="469">
        <v>41274</v>
      </c>
      <c r="F24" s="470" t="s">
        <v>258</v>
      </c>
    </row>
    <row r="25" spans="2:6" s="241" customFormat="1" ht="71.25" customHeight="1" x14ac:dyDescent="0.15">
      <c r="B25" s="467" t="s">
        <v>190</v>
      </c>
      <c r="C25" s="471">
        <v>56886</v>
      </c>
      <c r="D25" s="468" t="s">
        <v>254</v>
      </c>
      <c r="E25" s="469">
        <v>41274</v>
      </c>
      <c r="F25" s="470" t="s">
        <v>249</v>
      </c>
    </row>
    <row r="26" spans="2:6" s="241" customFormat="1" ht="58.5" customHeight="1" x14ac:dyDescent="0.15">
      <c r="B26" s="467" t="s">
        <v>190</v>
      </c>
      <c r="C26" s="471">
        <v>55500</v>
      </c>
      <c r="D26" s="468" t="s">
        <v>255</v>
      </c>
      <c r="E26" s="469">
        <v>41274</v>
      </c>
      <c r="F26" s="470" t="s">
        <v>250</v>
      </c>
    </row>
    <row r="27" spans="2:6" s="241" customFormat="1" ht="35.25" customHeight="1" x14ac:dyDescent="0.15">
      <c r="B27" s="505" t="s">
        <v>219</v>
      </c>
      <c r="C27" s="471">
        <v>693000</v>
      </c>
      <c r="D27" s="468" t="s">
        <v>302</v>
      </c>
      <c r="E27" s="469">
        <v>41383</v>
      </c>
      <c r="F27" s="470" t="s">
        <v>303</v>
      </c>
    </row>
    <row r="28" spans="2:6" s="241" customFormat="1" ht="35.25" customHeight="1" x14ac:dyDescent="0.15">
      <c r="B28" s="505" t="s">
        <v>304</v>
      </c>
      <c r="C28" s="471">
        <v>5000000</v>
      </c>
      <c r="D28" s="468" t="s">
        <v>305</v>
      </c>
      <c r="E28" s="469">
        <v>41383</v>
      </c>
      <c r="F28" s="470" t="s">
        <v>306</v>
      </c>
    </row>
    <row r="29" spans="2:6" s="241" customFormat="1" ht="35.25" customHeight="1" x14ac:dyDescent="0.15">
      <c r="B29" s="505" t="s">
        <v>304</v>
      </c>
      <c r="C29" s="471">
        <v>975000</v>
      </c>
      <c r="D29" s="468" t="s">
        <v>307</v>
      </c>
      <c r="E29" s="469">
        <v>41383</v>
      </c>
      <c r="F29" s="470" t="s">
        <v>308</v>
      </c>
    </row>
    <row r="30" spans="2:6" s="241" customFormat="1" ht="43.5" customHeight="1" x14ac:dyDescent="0.15">
      <c r="B30" s="505" t="s">
        <v>309</v>
      </c>
      <c r="C30" s="471">
        <v>175000</v>
      </c>
      <c r="D30" s="468" t="s">
        <v>310</v>
      </c>
      <c r="E30" s="469">
        <v>41383</v>
      </c>
      <c r="F30" s="470" t="s">
        <v>311</v>
      </c>
    </row>
    <row r="31" spans="2:6" s="241" customFormat="1" ht="44.25" customHeight="1" x14ac:dyDescent="0.15">
      <c r="B31" s="505" t="s">
        <v>309</v>
      </c>
      <c r="C31" s="471">
        <v>1826000</v>
      </c>
      <c r="D31" s="468" t="s">
        <v>312</v>
      </c>
      <c r="E31" s="469">
        <v>41383</v>
      </c>
      <c r="F31" s="470" t="s">
        <v>313</v>
      </c>
    </row>
    <row r="32" spans="2:6" s="241" customFormat="1" ht="42.75" customHeight="1" x14ac:dyDescent="0.15">
      <c r="B32" s="505" t="s">
        <v>309</v>
      </c>
      <c r="C32" s="471">
        <v>105000</v>
      </c>
      <c r="D32" s="468" t="s">
        <v>314</v>
      </c>
      <c r="E32" s="469">
        <v>41383</v>
      </c>
      <c r="F32" s="470" t="s">
        <v>315</v>
      </c>
    </row>
    <row r="33" spans="2:6" s="241" customFormat="1" ht="45.75" customHeight="1" x14ac:dyDescent="0.15">
      <c r="B33" s="600" t="s">
        <v>190</v>
      </c>
      <c r="C33" s="601">
        <v>350000</v>
      </c>
      <c r="D33" s="602" t="s">
        <v>401</v>
      </c>
      <c r="E33" s="603">
        <v>41851</v>
      </c>
      <c r="F33" s="604" t="s">
        <v>404</v>
      </c>
    </row>
    <row r="34" spans="2:6" ht="13.5" thickBot="1" x14ac:dyDescent="0.25">
      <c r="B34" s="563" t="s">
        <v>48</v>
      </c>
      <c r="C34" s="564">
        <f>SUM(C19:C33)</f>
        <v>10925351</v>
      </c>
      <c r="D34" s="565"/>
      <c r="E34" s="565"/>
      <c r="F34" s="566"/>
    </row>
    <row r="35" spans="2:6" s="242" customFormat="1" x14ac:dyDescent="0.2"/>
    <row r="36" spans="2:6" s="242" customFormat="1" x14ac:dyDescent="0.2">
      <c r="B36" s="243" t="s">
        <v>26</v>
      </c>
    </row>
    <row r="37" spans="2:6" s="242" customFormat="1"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63" orientation="landscape" r:id="rId2"/>
  <headerFooter alignWithMargins="0">
    <oddFooter>&amp;L&amp;"-,Bold"&amp;F&amp;C&amp;"-,Bold"- PUBLIC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304"/>
  <sheetViews>
    <sheetView topLeftCell="A5" zoomScale="80" zoomScaleNormal="80" zoomScaleSheetLayoutView="85" zoomScalePageLayoutView="80" workbookViewId="0">
      <selection activeCell="F44" sqref="F44"/>
    </sheetView>
  </sheetViews>
  <sheetFormatPr defaultColWidth="10.6640625" defaultRowHeight="12.75" x14ac:dyDescent="0.2"/>
  <cols>
    <col min="1" max="1" width="2" style="397" customWidth="1"/>
    <col min="2" max="2" width="70" style="397" customWidth="1"/>
    <col min="3" max="3" width="14.5" style="181" customWidth="1"/>
    <col min="4" max="4" width="20.5" style="568" customWidth="1"/>
    <col min="5" max="5" width="28.33203125" style="397" customWidth="1"/>
    <col min="6" max="6" width="27.6640625" style="397" bestFit="1" customWidth="1"/>
    <col min="7" max="7" width="20.1640625" style="397" customWidth="1"/>
    <col min="8" max="8" width="24.5" style="397" bestFit="1" customWidth="1"/>
    <col min="9" max="9" width="18.6640625" style="397" customWidth="1"/>
    <col min="10" max="11" width="7.83203125" style="397" customWidth="1"/>
    <col min="12" max="25" width="10.6640625" style="397" customWidth="1"/>
    <col min="26" max="16384" width="10.6640625" style="397"/>
  </cols>
  <sheetData>
    <row r="1" spans="1:10" x14ac:dyDescent="0.2">
      <c r="A1" s="668" t="s">
        <v>233</v>
      </c>
      <c r="B1" s="668"/>
      <c r="C1" s="668"/>
      <c r="D1" s="668"/>
      <c r="E1" s="668"/>
      <c r="F1" s="668"/>
      <c r="G1" s="668"/>
      <c r="H1" s="668"/>
      <c r="I1" s="668"/>
      <c r="J1" s="668"/>
    </row>
    <row r="2" spans="1:10" x14ac:dyDescent="0.2">
      <c r="A2" s="668" t="s">
        <v>234</v>
      </c>
      <c r="B2" s="668"/>
      <c r="C2" s="668"/>
      <c r="D2" s="668"/>
      <c r="E2" s="668"/>
      <c r="F2" s="668"/>
      <c r="G2" s="668"/>
      <c r="H2" s="668"/>
      <c r="I2" s="668"/>
      <c r="J2" s="668"/>
    </row>
    <row r="3" spans="1:10" x14ac:dyDescent="0.2">
      <c r="A3" s="668" t="s">
        <v>336</v>
      </c>
      <c r="B3" s="668"/>
      <c r="C3" s="668"/>
      <c r="D3" s="668"/>
      <c r="E3" s="668"/>
      <c r="F3" s="668"/>
      <c r="G3" s="668"/>
      <c r="H3" s="668"/>
      <c r="I3" s="668"/>
      <c r="J3" s="668"/>
    </row>
    <row r="4" spans="1:10" x14ac:dyDescent="0.2">
      <c r="B4" s="567" t="s">
        <v>174</v>
      </c>
    </row>
    <row r="5" spans="1:10" ht="25.5" x14ac:dyDescent="0.2">
      <c r="B5" s="569" t="s">
        <v>123</v>
      </c>
      <c r="C5" s="569" t="s">
        <v>175</v>
      </c>
      <c r="D5" s="570" t="s">
        <v>126</v>
      </c>
      <c r="E5" s="571" t="s">
        <v>366</v>
      </c>
      <c r="F5" s="571" t="s">
        <v>367</v>
      </c>
      <c r="G5" s="571" t="s">
        <v>321</v>
      </c>
      <c r="H5" s="571" t="s">
        <v>368</v>
      </c>
      <c r="I5" s="571" t="s">
        <v>369</v>
      </c>
    </row>
    <row r="6" spans="1:10" x14ac:dyDescent="0.2">
      <c r="B6" s="572" t="s">
        <v>70</v>
      </c>
      <c r="C6" s="573"/>
      <c r="D6" s="574"/>
      <c r="E6" s="575"/>
      <c r="F6" s="576"/>
      <c r="G6" s="576"/>
      <c r="H6" s="576"/>
      <c r="I6" s="577"/>
    </row>
    <row r="7" spans="1:10" x14ac:dyDescent="0.2">
      <c r="B7" s="578" t="s">
        <v>346</v>
      </c>
      <c r="C7" s="579">
        <v>1</v>
      </c>
      <c r="D7" s="580">
        <v>41676</v>
      </c>
      <c r="E7" s="581" t="s">
        <v>347</v>
      </c>
      <c r="F7" s="582">
        <v>31.7</v>
      </c>
      <c r="G7" s="582" t="s">
        <v>348</v>
      </c>
      <c r="H7" s="583" t="s">
        <v>391</v>
      </c>
      <c r="I7" s="579">
        <v>5.5</v>
      </c>
    </row>
    <row r="8" spans="1:10" x14ac:dyDescent="0.2">
      <c r="B8" s="578"/>
      <c r="C8" s="579"/>
      <c r="D8" s="580"/>
      <c r="E8" s="581"/>
      <c r="F8" s="582"/>
      <c r="G8" s="582"/>
      <c r="H8" s="583"/>
      <c r="I8" s="579"/>
    </row>
    <row r="9" spans="1:10" x14ac:dyDescent="0.2">
      <c r="B9" s="578" t="s">
        <v>349</v>
      </c>
      <c r="C9" s="579">
        <v>1</v>
      </c>
      <c r="D9" s="580">
        <v>41676</v>
      </c>
      <c r="E9" s="581" t="s">
        <v>347</v>
      </c>
      <c r="F9" s="582">
        <v>625.42999999999995</v>
      </c>
      <c r="G9" s="582" t="s">
        <v>348</v>
      </c>
      <c r="H9" s="583" t="s">
        <v>392</v>
      </c>
      <c r="I9" s="579">
        <v>5</v>
      </c>
    </row>
    <row r="10" spans="1:10" x14ac:dyDescent="0.2">
      <c r="B10" s="578"/>
      <c r="C10" s="579"/>
      <c r="D10" s="580"/>
      <c r="E10" s="581"/>
      <c r="F10" s="582"/>
      <c r="G10" s="582"/>
      <c r="H10" s="583"/>
      <c r="I10" s="579"/>
    </row>
    <row r="11" spans="1:10" x14ac:dyDescent="0.2">
      <c r="B11" s="572" t="s">
        <v>76</v>
      </c>
      <c r="C11" s="573"/>
      <c r="D11" s="574"/>
      <c r="E11" s="575"/>
      <c r="F11" s="584"/>
      <c r="G11" s="584"/>
      <c r="H11" s="585"/>
      <c r="I11" s="586"/>
    </row>
    <row r="12" spans="1:10" x14ac:dyDescent="0.2">
      <c r="B12" s="578" t="s">
        <v>350</v>
      </c>
      <c r="C12" s="579">
        <v>1</v>
      </c>
      <c r="D12" s="580">
        <v>41676</v>
      </c>
      <c r="E12" s="581" t="s">
        <v>347</v>
      </c>
      <c r="F12" s="582">
        <v>0</v>
      </c>
      <c r="G12" s="582" t="s">
        <v>348</v>
      </c>
      <c r="H12" s="583" t="s">
        <v>391</v>
      </c>
      <c r="I12" s="579">
        <v>5.4</v>
      </c>
    </row>
    <row r="13" spans="1:10" x14ac:dyDescent="0.2">
      <c r="B13" s="578" t="s">
        <v>350</v>
      </c>
      <c r="C13" s="579">
        <v>2</v>
      </c>
      <c r="D13" s="580">
        <v>41850</v>
      </c>
      <c r="E13" s="581" t="s">
        <v>372</v>
      </c>
      <c r="F13" s="582">
        <v>52.72</v>
      </c>
      <c r="G13" s="582" t="s">
        <v>348</v>
      </c>
      <c r="H13" s="591" t="s">
        <v>385</v>
      </c>
      <c r="I13" s="579">
        <v>6.4</v>
      </c>
    </row>
    <row r="14" spans="1:10" x14ac:dyDescent="0.2">
      <c r="B14" s="578" t="s">
        <v>350</v>
      </c>
      <c r="C14" s="579">
        <v>3</v>
      </c>
      <c r="D14" s="580">
        <v>41851</v>
      </c>
      <c r="E14" s="581" t="s">
        <v>372</v>
      </c>
      <c r="F14" s="582">
        <v>55.38</v>
      </c>
      <c r="G14" s="582" t="s">
        <v>348</v>
      </c>
      <c r="H14" s="591" t="s">
        <v>385</v>
      </c>
      <c r="I14" s="579">
        <v>7.4</v>
      </c>
    </row>
    <row r="15" spans="1:10" x14ac:dyDescent="0.2">
      <c r="B15" s="578" t="s">
        <v>350</v>
      </c>
      <c r="C15" s="579">
        <v>4</v>
      </c>
      <c r="D15" s="580">
        <v>41879</v>
      </c>
      <c r="E15" s="581" t="s">
        <v>372</v>
      </c>
      <c r="F15" s="582">
        <v>47.93</v>
      </c>
      <c r="G15" s="582" t="s">
        <v>348</v>
      </c>
      <c r="H15" s="591" t="s">
        <v>385</v>
      </c>
      <c r="I15" s="579">
        <v>8.4</v>
      </c>
    </row>
    <row r="16" spans="1:10" x14ac:dyDescent="0.2">
      <c r="B16" s="578" t="s">
        <v>350</v>
      </c>
      <c r="C16" s="579">
        <v>5</v>
      </c>
      <c r="D16" s="580">
        <v>41893</v>
      </c>
      <c r="E16" s="581" t="s">
        <v>372</v>
      </c>
      <c r="F16" s="582">
        <v>45.57</v>
      </c>
      <c r="G16" s="582" t="s">
        <v>348</v>
      </c>
      <c r="H16" s="591" t="s">
        <v>412</v>
      </c>
      <c r="I16" s="579">
        <v>11.4</v>
      </c>
    </row>
    <row r="17" spans="2:9" x14ac:dyDescent="0.2">
      <c r="B17" s="578" t="s">
        <v>350</v>
      </c>
      <c r="C17" s="579">
        <v>6</v>
      </c>
      <c r="D17" s="580">
        <v>41894</v>
      </c>
      <c r="E17" s="581" t="s">
        <v>372</v>
      </c>
      <c r="F17" s="582">
        <v>48.16</v>
      </c>
      <c r="G17" s="582" t="s">
        <v>348</v>
      </c>
      <c r="H17" s="591" t="s">
        <v>388</v>
      </c>
      <c r="I17" s="579">
        <v>13.4</v>
      </c>
    </row>
    <row r="18" spans="2:9" x14ac:dyDescent="0.2">
      <c r="B18" s="578" t="s">
        <v>350</v>
      </c>
      <c r="C18" s="579">
        <v>7</v>
      </c>
      <c r="D18" s="580">
        <v>41897</v>
      </c>
      <c r="E18" s="581" t="s">
        <v>372</v>
      </c>
      <c r="F18" s="582">
        <v>72.239999999999995</v>
      </c>
      <c r="G18" s="582" t="s">
        <v>348</v>
      </c>
      <c r="H18" s="591" t="s">
        <v>413</v>
      </c>
      <c r="I18" s="579">
        <v>14.15</v>
      </c>
    </row>
    <row r="19" spans="2:9" x14ac:dyDescent="0.2">
      <c r="B19" s="578" t="s">
        <v>350</v>
      </c>
      <c r="C19" s="579">
        <v>8</v>
      </c>
      <c r="D19" s="580">
        <v>41898</v>
      </c>
      <c r="E19" s="581" t="s">
        <v>372</v>
      </c>
      <c r="F19" s="582">
        <v>80.239999999999995</v>
      </c>
      <c r="G19" s="582" t="s">
        <v>348</v>
      </c>
      <c r="H19" s="591" t="s">
        <v>399</v>
      </c>
      <c r="I19" s="579">
        <v>16.149999999999999</v>
      </c>
    </row>
    <row r="20" spans="2:9" x14ac:dyDescent="0.2">
      <c r="B20" s="578" t="s">
        <v>350</v>
      </c>
      <c r="C20" s="579">
        <v>9</v>
      </c>
      <c r="D20" s="580">
        <v>41906</v>
      </c>
      <c r="E20" s="581" t="s">
        <v>372</v>
      </c>
      <c r="F20" s="582">
        <v>24.56</v>
      </c>
      <c r="G20" s="582" t="s">
        <v>348</v>
      </c>
      <c r="H20" s="591" t="s">
        <v>414</v>
      </c>
      <c r="I20" s="579">
        <v>17.149999999999999</v>
      </c>
    </row>
    <row r="21" spans="2:9" x14ac:dyDescent="0.2">
      <c r="B21" s="578" t="s">
        <v>350</v>
      </c>
      <c r="C21" s="579">
        <v>10</v>
      </c>
      <c r="D21" s="580">
        <v>41907</v>
      </c>
      <c r="E21" s="581" t="s">
        <v>372</v>
      </c>
      <c r="F21" s="582">
        <v>46.66</v>
      </c>
      <c r="G21" s="582" t="s">
        <v>348</v>
      </c>
      <c r="H21" s="583" t="s">
        <v>384</v>
      </c>
      <c r="I21" s="579">
        <v>20.149999999999999</v>
      </c>
    </row>
    <row r="22" spans="2:9" x14ac:dyDescent="0.2">
      <c r="B22" s="578"/>
      <c r="C22" s="579"/>
      <c r="D22" s="580"/>
      <c r="E22" s="581"/>
      <c r="F22" s="582"/>
      <c r="G22" s="582"/>
      <c r="H22" s="583"/>
      <c r="I22" s="579"/>
    </row>
    <row r="23" spans="2:9" x14ac:dyDescent="0.2">
      <c r="B23" s="578" t="s">
        <v>351</v>
      </c>
      <c r="C23" s="579">
        <v>1</v>
      </c>
      <c r="D23" s="580">
        <v>41676</v>
      </c>
      <c r="E23" s="581" t="s">
        <v>347</v>
      </c>
      <c r="F23" s="582">
        <v>0</v>
      </c>
      <c r="G23" s="582" t="s">
        <v>348</v>
      </c>
      <c r="H23" s="583" t="s">
        <v>391</v>
      </c>
      <c r="I23" s="579">
        <v>5.4</v>
      </c>
    </row>
    <row r="24" spans="2:9" x14ac:dyDescent="0.2">
      <c r="B24" s="578" t="s">
        <v>351</v>
      </c>
      <c r="C24" s="579">
        <v>2</v>
      </c>
      <c r="D24" s="580">
        <v>41850</v>
      </c>
      <c r="E24" s="581" t="s">
        <v>372</v>
      </c>
      <c r="F24" s="582">
        <v>312.44</v>
      </c>
      <c r="G24" s="582" t="s">
        <v>348</v>
      </c>
      <c r="H24" s="591" t="s">
        <v>385</v>
      </c>
      <c r="I24" s="579">
        <v>6.4</v>
      </c>
    </row>
    <row r="25" spans="2:9" x14ac:dyDescent="0.2">
      <c r="B25" s="578" t="s">
        <v>351</v>
      </c>
      <c r="C25" s="579">
        <v>3</v>
      </c>
      <c r="D25" s="580">
        <v>41851</v>
      </c>
      <c r="E25" s="581" t="s">
        <v>372</v>
      </c>
      <c r="F25" s="582">
        <v>331.85</v>
      </c>
      <c r="G25" s="582" t="s">
        <v>348</v>
      </c>
      <c r="H25" s="591" t="s">
        <v>399</v>
      </c>
      <c r="I25" s="579">
        <v>8.4</v>
      </c>
    </row>
    <row r="26" spans="2:9" x14ac:dyDescent="0.2">
      <c r="B26" s="578" t="s">
        <v>351</v>
      </c>
      <c r="C26" s="579">
        <v>4</v>
      </c>
      <c r="D26" s="580">
        <v>41878</v>
      </c>
      <c r="E26" s="581" t="s">
        <v>372</v>
      </c>
      <c r="F26" s="582">
        <v>270.52</v>
      </c>
      <c r="G26" s="582" t="s">
        <v>348</v>
      </c>
      <c r="H26" s="591" t="s">
        <v>385</v>
      </c>
      <c r="I26" s="579">
        <v>9.4</v>
      </c>
    </row>
    <row r="27" spans="2:9" x14ac:dyDescent="0.2">
      <c r="B27" s="578" t="s">
        <v>351</v>
      </c>
      <c r="C27" s="579">
        <v>5</v>
      </c>
      <c r="D27" s="580">
        <v>41879</v>
      </c>
      <c r="E27" s="581" t="s">
        <v>372</v>
      </c>
      <c r="F27" s="582">
        <v>336.81</v>
      </c>
      <c r="G27" s="582" t="s">
        <v>348</v>
      </c>
      <c r="H27" s="583" t="s">
        <v>409</v>
      </c>
      <c r="I27" s="579">
        <v>12.4</v>
      </c>
    </row>
    <row r="28" spans="2:9" x14ac:dyDescent="0.2">
      <c r="B28" s="578" t="s">
        <v>351</v>
      </c>
      <c r="C28" s="579">
        <v>6</v>
      </c>
      <c r="D28" s="580">
        <v>41893</v>
      </c>
      <c r="E28" s="581" t="s">
        <v>372</v>
      </c>
      <c r="F28" s="582">
        <v>323.25</v>
      </c>
      <c r="G28" s="582" t="s">
        <v>348</v>
      </c>
      <c r="H28" s="583" t="s">
        <v>415</v>
      </c>
      <c r="I28" s="579">
        <v>16.399999999999999</v>
      </c>
    </row>
    <row r="29" spans="2:9" x14ac:dyDescent="0.2">
      <c r="B29" s="578" t="s">
        <v>351</v>
      </c>
      <c r="C29" s="579">
        <v>7</v>
      </c>
      <c r="D29" s="580">
        <v>41894</v>
      </c>
      <c r="E29" s="581" t="s">
        <v>372</v>
      </c>
      <c r="F29" s="582">
        <v>339.12</v>
      </c>
      <c r="G29" s="582" t="s">
        <v>348</v>
      </c>
      <c r="H29" s="583" t="s">
        <v>415</v>
      </c>
      <c r="I29" s="579">
        <v>20.399999999999999</v>
      </c>
    </row>
    <row r="30" spans="2:9" x14ac:dyDescent="0.2">
      <c r="B30" s="578" t="s">
        <v>351</v>
      </c>
      <c r="C30" s="579">
        <v>8</v>
      </c>
      <c r="D30" s="580">
        <v>41897</v>
      </c>
      <c r="E30" s="581" t="s">
        <v>372</v>
      </c>
      <c r="F30" s="582">
        <v>485.46</v>
      </c>
      <c r="G30" s="582" t="s">
        <v>348</v>
      </c>
      <c r="H30" s="583" t="s">
        <v>416</v>
      </c>
      <c r="I30" s="579">
        <v>22.15</v>
      </c>
    </row>
    <row r="31" spans="2:9" x14ac:dyDescent="0.2">
      <c r="B31" s="578" t="s">
        <v>351</v>
      </c>
      <c r="C31" s="579">
        <v>9</v>
      </c>
      <c r="D31" s="580">
        <v>41898</v>
      </c>
      <c r="E31" s="581" t="s">
        <v>372</v>
      </c>
      <c r="F31" s="582">
        <v>453.26</v>
      </c>
      <c r="G31" s="582" t="s">
        <v>348</v>
      </c>
      <c r="H31" s="583" t="s">
        <v>384</v>
      </c>
      <c r="I31" s="579">
        <v>25.15</v>
      </c>
    </row>
    <row r="32" spans="2:9" x14ac:dyDescent="0.2">
      <c r="B32" s="578" t="s">
        <v>351</v>
      </c>
      <c r="C32" s="579">
        <v>10</v>
      </c>
      <c r="D32" s="580">
        <v>41905</v>
      </c>
      <c r="E32" s="581" t="s">
        <v>372</v>
      </c>
      <c r="F32" s="582">
        <v>97.89</v>
      </c>
      <c r="G32" s="582" t="s">
        <v>348</v>
      </c>
      <c r="H32" s="591" t="s">
        <v>414</v>
      </c>
      <c r="I32" s="579">
        <v>26.15</v>
      </c>
    </row>
    <row r="33" spans="2:9" x14ac:dyDescent="0.2">
      <c r="B33" s="578" t="s">
        <v>351</v>
      </c>
      <c r="C33" s="579">
        <v>11</v>
      </c>
      <c r="D33" s="580">
        <v>41906</v>
      </c>
      <c r="E33" s="581" t="s">
        <v>372</v>
      </c>
      <c r="F33" s="582">
        <v>333.17</v>
      </c>
      <c r="G33" s="582" t="s">
        <v>348</v>
      </c>
      <c r="H33" s="591" t="s">
        <v>412</v>
      </c>
      <c r="I33" s="579">
        <v>29.15</v>
      </c>
    </row>
    <row r="34" spans="2:9" x14ac:dyDescent="0.2">
      <c r="B34" s="578" t="s">
        <v>351</v>
      </c>
      <c r="C34" s="579">
        <v>12</v>
      </c>
      <c r="D34" s="580">
        <v>41918</v>
      </c>
      <c r="E34" s="581" t="s">
        <v>372</v>
      </c>
      <c r="F34" s="582">
        <v>303.58999999999997</v>
      </c>
      <c r="G34" s="582" t="s">
        <v>348</v>
      </c>
      <c r="H34" s="591" t="s">
        <v>412</v>
      </c>
      <c r="I34" s="579">
        <v>32.15</v>
      </c>
    </row>
    <row r="35" spans="2:9" x14ac:dyDescent="0.2">
      <c r="B35" s="578" t="s">
        <v>351</v>
      </c>
      <c r="C35" s="579">
        <v>13</v>
      </c>
      <c r="D35" s="580">
        <v>41948</v>
      </c>
      <c r="E35" s="581" t="s">
        <v>372</v>
      </c>
      <c r="F35" s="582">
        <v>13.55</v>
      </c>
      <c r="G35" s="582" t="s">
        <v>348</v>
      </c>
      <c r="H35" s="591" t="s">
        <v>388</v>
      </c>
      <c r="I35" s="579">
        <v>34.15</v>
      </c>
    </row>
    <row r="36" spans="2:9" x14ac:dyDescent="0.2">
      <c r="B36" s="578" t="s">
        <v>351</v>
      </c>
      <c r="C36" s="579">
        <v>14</v>
      </c>
      <c r="D36" s="580">
        <v>41949</v>
      </c>
      <c r="E36" s="581" t="s">
        <v>372</v>
      </c>
      <c r="F36" s="582">
        <v>24.34</v>
      </c>
      <c r="G36" s="582" t="s">
        <v>348</v>
      </c>
      <c r="H36" s="591" t="s">
        <v>385</v>
      </c>
      <c r="I36" s="579">
        <v>35.15</v>
      </c>
    </row>
    <row r="37" spans="2:9" x14ac:dyDescent="0.2">
      <c r="B37" s="578"/>
      <c r="C37" s="579"/>
      <c r="D37" s="580"/>
      <c r="E37" s="581"/>
      <c r="F37" s="582"/>
      <c r="G37" s="582"/>
      <c r="H37" s="583"/>
      <c r="I37" s="579"/>
    </row>
    <row r="38" spans="2:9" x14ac:dyDescent="0.2">
      <c r="B38" s="578" t="s">
        <v>352</v>
      </c>
      <c r="C38" s="579">
        <v>1</v>
      </c>
      <c r="D38" s="580">
        <v>41676</v>
      </c>
      <c r="E38" s="581" t="s">
        <v>353</v>
      </c>
      <c r="F38" s="582">
        <v>7.28</v>
      </c>
      <c r="G38" s="582" t="s">
        <v>348</v>
      </c>
      <c r="H38" s="583" t="s">
        <v>386</v>
      </c>
      <c r="I38" s="579">
        <v>1</v>
      </c>
    </row>
    <row r="39" spans="2:9" x14ac:dyDescent="0.2">
      <c r="B39" s="578" t="s">
        <v>352</v>
      </c>
      <c r="C39" s="579">
        <v>2</v>
      </c>
      <c r="D39" s="580">
        <v>41774</v>
      </c>
      <c r="E39" s="581" t="s">
        <v>353</v>
      </c>
      <c r="F39" s="582">
        <v>8.18</v>
      </c>
      <c r="G39" s="582" t="s">
        <v>348</v>
      </c>
      <c r="H39" s="583" t="s">
        <v>384</v>
      </c>
      <c r="I39" s="579">
        <v>4</v>
      </c>
    </row>
    <row r="40" spans="2:9" x14ac:dyDescent="0.2">
      <c r="B40" s="578" t="s">
        <v>352</v>
      </c>
      <c r="C40" s="579">
        <v>3</v>
      </c>
      <c r="D40" s="580">
        <v>41827</v>
      </c>
      <c r="E40" s="581" t="s">
        <v>353</v>
      </c>
      <c r="F40" s="582">
        <v>14.587999999999999</v>
      </c>
      <c r="G40" s="582" t="s">
        <v>348</v>
      </c>
      <c r="H40" s="583" t="s">
        <v>390</v>
      </c>
      <c r="I40" s="579">
        <v>5</v>
      </c>
    </row>
    <row r="41" spans="2:9" x14ac:dyDescent="0.2">
      <c r="B41" s="578" t="s">
        <v>352</v>
      </c>
      <c r="C41" s="579">
        <v>4</v>
      </c>
      <c r="D41" s="580">
        <v>41834</v>
      </c>
      <c r="E41" s="581" t="s">
        <v>353</v>
      </c>
      <c r="F41" s="582">
        <v>8.4770000000000003</v>
      </c>
      <c r="G41" s="582" t="s">
        <v>348</v>
      </c>
      <c r="H41" s="583" t="s">
        <v>387</v>
      </c>
      <c r="I41" s="579">
        <v>9</v>
      </c>
    </row>
    <row r="42" spans="2:9" x14ac:dyDescent="0.2">
      <c r="B42" s="578" t="s">
        <v>352</v>
      </c>
      <c r="C42" s="579">
        <v>5</v>
      </c>
      <c r="D42" s="580">
        <v>41835</v>
      </c>
      <c r="E42" s="581" t="s">
        <v>353</v>
      </c>
      <c r="F42" s="582">
        <v>9.4499999999999993</v>
      </c>
      <c r="G42" s="582" t="s">
        <v>348</v>
      </c>
      <c r="H42" s="583" t="s">
        <v>385</v>
      </c>
      <c r="I42" s="579">
        <v>10</v>
      </c>
    </row>
    <row r="43" spans="2:9" x14ac:dyDescent="0.2">
      <c r="B43" s="578" t="s">
        <v>352</v>
      </c>
      <c r="C43" s="579">
        <v>6</v>
      </c>
      <c r="D43" s="580">
        <v>41852</v>
      </c>
      <c r="E43" s="581" t="s">
        <v>353</v>
      </c>
      <c r="F43" s="582">
        <v>10.99</v>
      </c>
      <c r="G43" s="582" t="s">
        <v>348</v>
      </c>
      <c r="H43" s="583" t="s">
        <v>385</v>
      </c>
      <c r="I43" s="579">
        <v>11</v>
      </c>
    </row>
    <row r="44" spans="2:9" x14ac:dyDescent="0.2">
      <c r="B44" s="578" t="s">
        <v>352</v>
      </c>
      <c r="C44" s="579">
        <v>7</v>
      </c>
      <c r="D44" s="580">
        <v>41897</v>
      </c>
      <c r="E44" s="581" t="s">
        <v>353</v>
      </c>
      <c r="F44" s="582">
        <v>9.9109999999999996</v>
      </c>
      <c r="G44" s="582" t="s">
        <v>348</v>
      </c>
      <c r="H44" s="583" t="s">
        <v>387</v>
      </c>
      <c r="I44" s="579">
        <v>15</v>
      </c>
    </row>
    <row r="45" spans="2:9" x14ac:dyDescent="0.2">
      <c r="B45" s="578" t="s">
        <v>352</v>
      </c>
      <c r="C45" s="579">
        <v>8</v>
      </c>
      <c r="D45" s="580">
        <v>41898</v>
      </c>
      <c r="E45" s="581" t="s">
        <v>353</v>
      </c>
      <c r="F45" s="582">
        <v>9.5609999999999999</v>
      </c>
      <c r="G45" s="582" t="s">
        <v>348</v>
      </c>
      <c r="H45" s="583" t="s">
        <v>387</v>
      </c>
      <c r="I45" s="579">
        <v>19</v>
      </c>
    </row>
    <row r="46" spans="2:9" x14ac:dyDescent="0.2">
      <c r="B46" s="578" t="s">
        <v>352</v>
      </c>
      <c r="C46" s="579">
        <v>9</v>
      </c>
      <c r="D46" s="580">
        <v>41899</v>
      </c>
      <c r="E46" s="581" t="s">
        <v>353</v>
      </c>
      <c r="F46" s="582">
        <v>10.039999999999999</v>
      </c>
      <c r="G46" s="582" t="s">
        <v>348</v>
      </c>
      <c r="H46" s="583" t="s">
        <v>384</v>
      </c>
      <c r="I46" s="579">
        <v>22</v>
      </c>
    </row>
    <row r="47" spans="2:9" x14ac:dyDescent="0.2">
      <c r="B47" s="578" t="s">
        <v>352</v>
      </c>
      <c r="C47" s="579">
        <v>10</v>
      </c>
      <c r="D47" s="580">
        <v>41915</v>
      </c>
      <c r="E47" s="581" t="s">
        <v>353</v>
      </c>
      <c r="F47" s="582">
        <v>14.19</v>
      </c>
      <c r="G47" s="582" t="s">
        <v>348</v>
      </c>
      <c r="H47" s="583" t="s">
        <v>388</v>
      </c>
      <c r="I47" s="579">
        <v>24</v>
      </c>
    </row>
    <row r="48" spans="2:9" x14ac:dyDescent="0.2">
      <c r="B48" s="578" t="s">
        <v>352</v>
      </c>
      <c r="C48" s="579">
        <v>11</v>
      </c>
      <c r="D48" s="580">
        <v>41918</v>
      </c>
      <c r="E48" s="581" t="s">
        <v>353</v>
      </c>
      <c r="F48" s="582">
        <v>14.19</v>
      </c>
      <c r="G48" s="582" t="s">
        <v>348</v>
      </c>
      <c r="H48" s="583" t="s">
        <v>409</v>
      </c>
      <c r="I48" s="579">
        <v>27</v>
      </c>
    </row>
    <row r="49" spans="2:9" x14ac:dyDescent="0.2">
      <c r="B49" s="578" t="s">
        <v>352</v>
      </c>
      <c r="C49" s="579">
        <v>12</v>
      </c>
      <c r="D49" s="580">
        <v>41925</v>
      </c>
      <c r="E49" s="581" t="s">
        <v>353</v>
      </c>
      <c r="F49" s="582">
        <v>14.19</v>
      </c>
      <c r="G49" s="582" t="s">
        <v>348</v>
      </c>
      <c r="H49" s="583" t="s">
        <v>388</v>
      </c>
      <c r="I49" s="579">
        <v>29</v>
      </c>
    </row>
    <row r="50" spans="2:9" x14ac:dyDescent="0.2">
      <c r="B50" s="578" t="s">
        <v>352</v>
      </c>
      <c r="C50" s="579">
        <v>13</v>
      </c>
      <c r="D50" s="580">
        <v>41939</v>
      </c>
      <c r="E50" s="581" t="s">
        <v>353</v>
      </c>
      <c r="F50" s="582">
        <v>14.19</v>
      </c>
      <c r="G50" s="582" t="s">
        <v>348</v>
      </c>
      <c r="H50" s="583" t="s">
        <v>386</v>
      </c>
      <c r="I50" s="579">
        <v>30</v>
      </c>
    </row>
    <row r="51" spans="2:9" x14ac:dyDescent="0.2">
      <c r="B51" s="578" t="s">
        <v>352</v>
      </c>
      <c r="C51" s="579">
        <v>14</v>
      </c>
      <c r="D51" s="580">
        <v>41941</v>
      </c>
      <c r="E51" s="581" t="s">
        <v>353</v>
      </c>
      <c r="F51" s="582">
        <v>14.19</v>
      </c>
      <c r="G51" s="582" t="s">
        <v>348</v>
      </c>
      <c r="H51" s="583" t="s">
        <v>386</v>
      </c>
      <c r="I51" s="579">
        <v>31</v>
      </c>
    </row>
    <row r="52" spans="2:9" x14ac:dyDescent="0.2">
      <c r="B52" s="578" t="s">
        <v>352</v>
      </c>
      <c r="C52" s="579">
        <v>15</v>
      </c>
      <c r="D52" s="580">
        <v>41947</v>
      </c>
      <c r="E52" s="581" t="s">
        <v>353</v>
      </c>
      <c r="F52" s="582">
        <v>5.85</v>
      </c>
      <c r="G52" s="582" t="s">
        <v>348</v>
      </c>
      <c r="H52" s="583" t="s">
        <v>386</v>
      </c>
      <c r="I52" s="579">
        <v>32</v>
      </c>
    </row>
    <row r="53" spans="2:9" x14ac:dyDescent="0.2">
      <c r="B53" s="578" t="s">
        <v>352</v>
      </c>
      <c r="C53" s="579">
        <v>16</v>
      </c>
      <c r="D53" s="580">
        <v>41948</v>
      </c>
      <c r="E53" s="581" t="s">
        <v>353</v>
      </c>
      <c r="F53" s="582">
        <v>5.85</v>
      </c>
      <c r="G53" s="582" t="s">
        <v>348</v>
      </c>
      <c r="H53" s="583" t="s">
        <v>412</v>
      </c>
      <c r="I53" s="579">
        <v>35</v>
      </c>
    </row>
    <row r="54" spans="2:9" x14ac:dyDescent="0.2">
      <c r="B54" s="578" t="s">
        <v>352</v>
      </c>
      <c r="C54" s="579">
        <v>17</v>
      </c>
      <c r="D54" s="580">
        <v>41949</v>
      </c>
      <c r="E54" s="581" t="s">
        <v>353</v>
      </c>
      <c r="F54" s="582">
        <v>5.85</v>
      </c>
      <c r="G54" s="582" t="s">
        <v>348</v>
      </c>
      <c r="H54" s="583" t="s">
        <v>409</v>
      </c>
      <c r="I54" s="579">
        <v>38</v>
      </c>
    </row>
    <row r="55" spans="2:9" x14ac:dyDescent="0.2">
      <c r="B55" s="578" t="s">
        <v>352</v>
      </c>
      <c r="C55" s="579">
        <v>18</v>
      </c>
      <c r="D55" s="580">
        <v>41950</v>
      </c>
      <c r="E55" s="581" t="s">
        <v>353</v>
      </c>
      <c r="F55" s="582">
        <v>5.85</v>
      </c>
      <c r="G55" s="582" t="s">
        <v>348</v>
      </c>
      <c r="H55" s="583" t="s">
        <v>388</v>
      </c>
      <c r="I55" s="579">
        <v>40</v>
      </c>
    </row>
    <row r="56" spans="2:9" x14ac:dyDescent="0.2">
      <c r="B56" s="578" t="s">
        <v>352</v>
      </c>
      <c r="C56" s="579">
        <v>19</v>
      </c>
      <c r="D56" s="580">
        <v>41953</v>
      </c>
      <c r="E56" s="581" t="s">
        <v>353</v>
      </c>
      <c r="F56" s="582">
        <v>5.85</v>
      </c>
      <c r="G56" s="582" t="s">
        <v>348</v>
      </c>
      <c r="H56" s="583" t="s">
        <v>388</v>
      </c>
      <c r="I56" s="579">
        <v>42</v>
      </c>
    </row>
    <row r="57" spans="2:9" x14ac:dyDescent="0.2">
      <c r="B57" s="578" t="s">
        <v>352</v>
      </c>
      <c r="C57" s="579">
        <v>20</v>
      </c>
      <c r="D57" s="580">
        <v>41956</v>
      </c>
      <c r="E57" s="581" t="s">
        <v>353</v>
      </c>
      <c r="F57" s="582">
        <v>5.85</v>
      </c>
      <c r="G57" s="582" t="s">
        <v>348</v>
      </c>
      <c r="H57" s="583" t="s">
        <v>388</v>
      </c>
      <c r="I57" s="579">
        <v>44</v>
      </c>
    </row>
    <row r="58" spans="2:9" x14ac:dyDescent="0.2">
      <c r="B58" s="578" t="s">
        <v>352</v>
      </c>
      <c r="C58" s="579">
        <v>21</v>
      </c>
      <c r="D58" s="580">
        <v>41963</v>
      </c>
      <c r="E58" s="581" t="s">
        <v>353</v>
      </c>
      <c r="F58" s="582">
        <v>5.85</v>
      </c>
      <c r="G58" s="582" t="s">
        <v>348</v>
      </c>
      <c r="H58" s="583" t="s">
        <v>385</v>
      </c>
      <c r="I58" s="579">
        <v>45</v>
      </c>
    </row>
    <row r="59" spans="2:9" x14ac:dyDescent="0.2">
      <c r="B59" s="578" t="s">
        <v>352</v>
      </c>
      <c r="C59" s="579">
        <v>22</v>
      </c>
      <c r="D59" s="580">
        <v>41975</v>
      </c>
      <c r="E59" s="581" t="s">
        <v>353</v>
      </c>
      <c r="F59" s="582">
        <v>4.75</v>
      </c>
      <c r="G59" s="582" t="s">
        <v>348</v>
      </c>
      <c r="H59" s="583" t="s">
        <v>385</v>
      </c>
      <c r="I59" s="579">
        <v>46</v>
      </c>
    </row>
    <row r="60" spans="2:9" x14ac:dyDescent="0.2">
      <c r="B60" s="578" t="s">
        <v>352</v>
      </c>
      <c r="C60" s="579">
        <v>23</v>
      </c>
      <c r="D60" s="580">
        <v>41976</v>
      </c>
      <c r="E60" s="581" t="s">
        <v>353</v>
      </c>
      <c r="F60" s="582">
        <v>4.75</v>
      </c>
      <c r="G60" s="582" t="s">
        <v>348</v>
      </c>
      <c r="H60" s="583" t="s">
        <v>385</v>
      </c>
      <c r="I60" s="579">
        <v>47</v>
      </c>
    </row>
    <row r="61" spans="2:9" x14ac:dyDescent="0.2">
      <c r="B61" s="578" t="s">
        <v>352</v>
      </c>
      <c r="C61" s="579">
        <v>24</v>
      </c>
      <c r="D61" s="580">
        <v>41978</v>
      </c>
      <c r="E61" s="581" t="s">
        <v>353</v>
      </c>
      <c r="F61" s="582">
        <v>4.75</v>
      </c>
      <c r="G61" s="582" t="s">
        <v>348</v>
      </c>
      <c r="H61" s="583" t="s">
        <v>385</v>
      </c>
      <c r="I61" s="579">
        <v>48</v>
      </c>
    </row>
    <row r="62" spans="2:9" x14ac:dyDescent="0.2">
      <c r="B62" s="578" t="s">
        <v>352</v>
      </c>
      <c r="C62" s="579">
        <v>25</v>
      </c>
      <c r="D62" s="580">
        <v>41981</v>
      </c>
      <c r="E62" s="581" t="s">
        <v>353</v>
      </c>
      <c r="F62" s="582">
        <v>4.75</v>
      </c>
      <c r="G62" s="582" t="s">
        <v>348</v>
      </c>
      <c r="H62" s="583" t="s">
        <v>385</v>
      </c>
      <c r="I62" s="579">
        <v>49</v>
      </c>
    </row>
    <row r="63" spans="2:9" x14ac:dyDescent="0.2">
      <c r="B63" s="578" t="s">
        <v>352</v>
      </c>
      <c r="C63" s="579">
        <v>26</v>
      </c>
      <c r="D63" s="580">
        <v>42002</v>
      </c>
      <c r="E63" s="581" t="s">
        <v>353</v>
      </c>
      <c r="F63" s="582">
        <v>4.75</v>
      </c>
      <c r="G63" s="582" t="s">
        <v>348</v>
      </c>
      <c r="H63" s="583" t="s">
        <v>385</v>
      </c>
      <c r="I63" s="579">
        <v>50</v>
      </c>
    </row>
    <row r="64" spans="2:9" x14ac:dyDescent="0.2">
      <c r="B64" s="578"/>
      <c r="C64" s="579"/>
      <c r="D64" s="580"/>
      <c r="E64" s="581"/>
      <c r="F64" s="582"/>
      <c r="G64" s="582"/>
      <c r="H64" s="583"/>
      <c r="I64" s="579"/>
    </row>
    <row r="65" spans="2:9" x14ac:dyDescent="0.2">
      <c r="B65" s="578" t="s">
        <v>417</v>
      </c>
      <c r="C65" s="579">
        <v>1</v>
      </c>
      <c r="D65" s="580">
        <v>41897</v>
      </c>
      <c r="E65" s="581" t="s">
        <v>353</v>
      </c>
      <c r="F65" s="582">
        <v>-0.28899999999999998</v>
      </c>
      <c r="G65" s="582" t="s">
        <v>348</v>
      </c>
      <c r="H65" s="583" t="s">
        <v>387</v>
      </c>
      <c r="I65" s="579">
        <v>4</v>
      </c>
    </row>
    <row r="66" spans="2:9" x14ac:dyDescent="0.2">
      <c r="B66" s="578" t="s">
        <v>417</v>
      </c>
      <c r="C66" s="579">
        <v>2</v>
      </c>
      <c r="D66" s="580">
        <v>41898</v>
      </c>
      <c r="E66" s="581" t="s">
        <v>353</v>
      </c>
      <c r="F66" s="582">
        <v>-0.29499999999999998</v>
      </c>
      <c r="G66" s="582" t="s">
        <v>348</v>
      </c>
      <c r="H66" s="583" t="s">
        <v>387</v>
      </c>
      <c r="I66" s="579">
        <v>8</v>
      </c>
    </row>
    <row r="67" spans="2:9" x14ac:dyDescent="0.2">
      <c r="B67" s="578" t="s">
        <v>417</v>
      </c>
      <c r="C67" s="579">
        <v>3</v>
      </c>
      <c r="D67" s="580">
        <v>41899</v>
      </c>
      <c r="E67" s="581" t="s">
        <v>353</v>
      </c>
      <c r="F67" s="582">
        <v>-0.19400000000000001</v>
      </c>
      <c r="G67" s="582" t="s">
        <v>348</v>
      </c>
      <c r="H67" s="583" t="s">
        <v>384</v>
      </c>
      <c r="I67" s="579">
        <v>11</v>
      </c>
    </row>
    <row r="68" spans="2:9" x14ac:dyDescent="0.2">
      <c r="B68" s="578" t="s">
        <v>417</v>
      </c>
      <c r="C68" s="579">
        <v>4</v>
      </c>
      <c r="D68" s="580">
        <v>41915</v>
      </c>
      <c r="E68" s="581" t="s">
        <v>353</v>
      </c>
      <c r="F68" s="582">
        <v>7.0000000000000007E-2</v>
      </c>
      <c r="G68" s="582" t="s">
        <v>348</v>
      </c>
      <c r="H68" s="583" t="s">
        <v>388</v>
      </c>
      <c r="I68" s="579">
        <v>13</v>
      </c>
    </row>
    <row r="69" spans="2:9" x14ac:dyDescent="0.2">
      <c r="B69" s="578" t="s">
        <v>417</v>
      </c>
      <c r="C69" s="579">
        <v>5</v>
      </c>
      <c r="D69" s="580">
        <v>41918</v>
      </c>
      <c r="E69" s="581" t="s">
        <v>353</v>
      </c>
      <c r="F69" s="582">
        <v>7.0000000000000007E-2</v>
      </c>
      <c r="G69" s="582" t="s">
        <v>348</v>
      </c>
      <c r="H69" s="583" t="s">
        <v>409</v>
      </c>
      <c r="I69" s="579">
        <v>16</v>
      </c>
    </row>
    <row r="70" spans="2:9" x14ac:dyDescent="0.2">
      <c r="B70" s="578" t="s">
        <v>417</v>
      </c>
      <c r="C70" s="579">
        <v>6</v>
      </c>
      <c r="D70" s="580">
        <v>41925</v>
      </c>
      <c r="E70" s="581" t="s">
        <v>353</v>
      </c>
      <c r="F70" s="582">
        <v>7.0000000000000007E-2</v>
      </c>
      <c r="G70" s="582" t="s">
        <v>348</v>
      </c>
      <c r="H70" s="583" t="s">
        <v>388</v>
      </c>
      <c r="I70" s="579">
        <v>18</v>
      </c>
    </row>
    <row r="71" spans="2:9" x14ac:dyDescent="0.2">
      <c r="B71" s="578" t="s">
        <v>417</v>
      </c>
      <c r="C71" s="579">
        <v>7</v>
      </c>
      <c r="D71" s="580">
        <v>41948</v>
      </c>
      <c r="E71" s="581" t="s">
        <v>353</v>
      </c>
      <c r="F71" s="582">
        <v>7.0000000000000007E-2</v>
      </c>
      <c r="G71" s="582" t="s">
        <v>348</v>
      </c>
      <c r="H71" s="583" t="s">
        <v>412</v>
      </c>
      <c r="I71" s="579">
        <v>21</v>
      </c>
    </row>
    <row r="72" spans="2:9" x14ac:dyDescent="0.2">
      <c r="B72" s="578" t="s">
        <v>417</v>
      </c>
      <c r="C72" s="579">
        <v>8</v>
      </c>
      <c r="D72" s="580">
        <v>41949</v>
      </c>
      <c r="E72" s="581" t="s">
        <v>353</v>
      </c>
      <c r="F72" s="582">
        <v>7.0000000000000007E-2</v>
      </c>
      <c r="G72" s="582" t="s">
        <v>348</v>
      </c>
      <c r="H72" s="583" t="s">
        <v>409</v>
      </c>
      <c r="I72" s="579">
        <v>24</v>
      </c>
    </row>
    <row r="73" spans="2:9" x14ac:dyDescent="0.2">
      <c r="B73" s="578" t="s">
        <v>417</v>
      </c>
      <c r="C73" s="579">
        <v>9</v>
      </c>
      <c r="D73" s="580">
        <v>41950</v>
      </c>
      <c r="E73" s="581" t="s">
        <v>353</v>
      </c>
      <c r="F73" s="582">
        <v>7.0000000000000007E-2</v>
      </c>
      <c r="G73" s="582" t="s">
        <v>348</v>
      </c>
      <c r="H73" s="583" t="s">
        <v>388</v>
      </c>
      <c r="I73" s="579">
        <v>26</v>
      </c>
    </row>
    <row r="74" spans="2:9" x14ac:dyDescent="0.2">
      <c r="B74" s="578" t="s">
        <v>417</v>
      </c>
      <c r="C74" s="579">
        <v>10</v>
      </c>
      <c r="D74" s="580">
        <v>41953</v>
      </c>
      <c r="E74" s="581" t="s">
        <v>353</v>
      </c>
      <c r="F74" s="582">
        <v>7.0000000000000007E-2</v>
      </c>
      <c r="G74" s="582" t="s">
        <v>348</v>
      </c>
      <c r="H74" s="583" t="s">
        <v>388</v>
      </c>
      <c r="I74" s="579">
        <v>28</v>
      </c>
    </row>
    <row r="75" spans="2:9" x14ac:dyDescent="0.2">
      <c r="B75" s="578" t="s">
        <v>417</v>
      </c>
      <c r="C75" s="579">
        <v>11</v>
      </c>
      <c r="D75" s="580">
        <v>41956</v>
      </c>
      <c r="E75" s="581" t="s">
        <v>353</v>
      </c>
      <c r="F75" s="582">
        <v>7.0000000000000007E-2</v>
      </c>
      <c r="G75" s="582" t="s">
        <v>348</v>
      </c>
      <c r="H75" s="583" t="s">
        <v>388</v>
      </c>
      <c r="I75" s="579">
        <v>30</v>
      </c>
    </row>
    <row r="76" spans="2:9" x14ac:dyDescent="0.2">
      <c r="B76" s="578"/>
      <c r="C76" s="579"/>
      <c r="D76" s="580"/>
      <c r="E76" s="581"/>
      <c r="F76" s="582"/>
      <c r="G76" s="582"/>
      <c r="H76" s="583"/>
      <c r="I76" s="579"/>
    </row>
    <row r="77" spans="2:9" x14ac:dyDescent="0.2">
      <c r="B77" s="578" t="s">
        <v>354</v>
      </c>
      <c r="C77" s="579">
        <v>1</v>
      </c>
      <c r="D77" s="580">
        <v>41676</v>
      </c>
      <c r="E77" s="581" t="s">
        <v>370</v>
      </c>
      <c r="F77" s="582">
        <v>3.02</v>
      </c>
      <c r="G77" s="582" t="s">
        <v>348</v>
      </c>
      <c r="H77" s="583" t="s">
        <v>387</v>
      </c>
      <c r="I77" s="579">
        <v>4</v>
      </c>
    </row>
    <row r="78" spans="2:9" x14ac:dyDescent="0.2">
      <c r="B78" s="578" t="s">
        <v>354</v>
      </c>
      <c r="C78" s="579">
        <v>2</v>
      </c>
      <c r="D78" s="580">
        <v>41823</v>
      </c>
      <c r="E78" s="581" t="s">
        <v>353</v>
      </c>
      <c r="F78" s="582">
        <v>51.176000000000002</v>
      </c>
      <c r="G78" s="582" t="s">
        <v>348</v>
      </c>
      <c r="H78" s="583" t="s">
        <v>389</v>
      </c>
      <c r="I78" s="579">
        <v>6</v>
      </c>
    </row>
    <row r="79" spans="2:9" x14ac:dyDescent="0.2">
      <c r="B79" s="578" t="s">
        <v>354</v>
      </c>
      <c r="C79" s="579">
        <v>3</v>
      </c>
      <c r="D79" s="580">
        <v>41850</v>
      </c>
      <c r="E79" s="581" t="s">
        <v>353</v>
      </c>
      <c r="F79" s="582">
        <v>53.936</v>
      </c>
      <c r="G79" s="582" t="s">
        <v>348</v>
      </c>
      <c r="H79" s="583" t="s">
        <v>387</v>
      </c>
      <c r="I79" s="579">
        <v>10</v>
      </c>
    </row>
    <row r="80" spans="2:9" x14ac:dyDescent="0.2">
      <c r="B80" s="578" t="s">
        <v>354</v>
      </c>
      <c r="C80" s="579">
        <v>4</v>
      </c>
      <c r="D80" s="580">
        <v>41851</v>
      </c>
      <c r="E80" s="581" t="s">
        <v>353</v>
      </c>
      <c r="F80" s="582">
        <v>52.2</v>
      </c>
      <c r="G80" s="582" t="s">
        <v>348</v>
      </c>
      <c r="H80" s="583" t="s">
        <v>387</v>
      </c>
      <c r="I80" s="579">
        <v>14</v>
      </c>
    </row>
    <row r="81" spans="2:9" x14ac:dyDescent="0.2">
      <c r="B81" s="578" t="s">
        <v>354</v>
      </c>
      <c r="C81" s="579">
        <v>5</v>
      </c>
      <c r="D81" s="580">
        <v>41862</v>
      </c>
      <c r="E81" s="581" t="s">
        <v>353</v>
      </c>
      <c r="F81" s="582">
        <v>54.012</v>
      </c>
      <c r="G81" s="582" t="s">
        <v>348</v>
      </c>
      <c r="H81" s="588" t="s">
        <v>395</v>
      </c>
      <c r="I81" s="579">
        <v>18</v>
      </c>
    </row>
    <row r="82" spans="2:9" x14ac:dyDescent="0.2">
      <c r="B82" s="578" t="s">
        <v>354</v>
      </c>
      <c r="C82" s="579">
        <v>6</v>
      </c>
      <c r="D82" s="580">
        <v>41865</v>
      </c>
      <c r="E82" s="581" t="s">
        <v>353</v>
      </c>
      <c r="F82" s="582">
        <v>45.600999999999999</v>
      </c>
      <c r="G82" s="582" t="s">
        <v>348</v>
      </c>
      <c r="H82" s="588" t="s">
        <v>409</v>
      </c>
      <c r="I82" s="579">
        <v>21</v>
      </c>
    </row>
    <row r="83" spans="2:9" x14ac:dyDescent="0.2">
      <c r="B83" s="578" t="s">
        <v>354</v>
      </c>
      <c r="C83" s="579">
        <v>7</v>
      </c>
      <c r="D83" s="580">
        <v>41879</v>
      </c>
      <c r="E83" s="581" t="s">
        <v>353</v>
      </c>
      <c r="F83" s="582">
        <v>48.966999999999999</v>
      </c>
      <c r="G83" s="582" t="s">
        <v>348</v>
      </c>
      <c r="H83" s="588" t="s">
        <v>387</v>
      </c>
      <c r="I83" s="579">
        <v>25</v>
      </c>
    </row>
    <row r="84" spans="2:9" x14ac:dyDescent="0.2">
      <c r="B84" s="578" t="s">
        <v>354</v>
      </c>
      <c r="C84" s="579">
        <v>8</v>
      </c>
      <c r="D84" s="580">
        <v>41892</v>
      </c>
      <c r="E84" s="581" t="s">
        <v>353</v>
      </c>
      <c r="F84" s="582">
        <v>40.325000000000003</v>
      </c>
      <c r="G84" s="582" t="s">
        <v>348</v>
      </c>
      <c r="H84" s="588" t="s">
        <v>409</v>
      </c>
      <c r="I84" s="579">
        <v>28</v>
      </c>
    </row>
    <row r="85" spans="2:9" x14ac:dyDescent="0.2">
      <c r="B85" s="578" t="s">
        <v>354</v>
      </c>
      <c r="C85" s="579">
        <v>9</v>
      </c>
      <c r="D85" s="580">
        <v>41893</v>
      </c>
      <c r="E85" s="581" t="s">
        <v>353</v>
      </c>
      <c r="F85" s="582">
        <v>49.152000000000001</v>
      </c>
      <c r="G85" s="582" t="s">
        <v>348</v>
      </c>
      <c r="H85" s="588" t="s">
        <v>387</v>
      </c>
      <c r="I85" s="579">
        <v>32</v>
      </c>
    </row>
    <row r="86" spans="2:9" x14ac:dyDescent="0.2">
      <c r="B86" s="578" t="s">
        <v>354</v>
      </c>
      <c r="C86" s="579">
        <v>10</v>
      </c>
      <c r="D86" s="580">
        <v>41894</v>
      </c>
      <c r="E86" s="581" t="s">
        <v>353</v>
      </c>
      <c r="F86" s="582">
        <v>45.137</v>
      </c>
      <c r="G86" s="582" t="s">
        <v>348</v>
      </c>
      <c r="H86" s="588" t="s">
        <v>383</v>
      </c>
      <c r="I86" s="579">
        <v>36</v>
      </c>
    </row>
    <row r="87" spans="2:9" x14ac:dyDescent="0.2">
      <c r="B87" s="578" t="s">
        <v>354</v>
      </c>
      <c r="C87" s="579">
        <v>11</v>
      </c>
      <c r="D87" s="580">
        <v>41897</v>
      </c>
      <c r="E87" s="581" t="s">
        <v>353</v>
      </c>
      <c r="F87" s="582">
        <v>50.557000000000002</v>
      </c>
      <c r="G87" s="582" t="s">
        <v>348</v>
      </c>
      <c r="H87" s="588" t="s">
        <v>387</v>
      </c>
      <c r="I87" s="579">
        <v>40</v>
      </c>
    </row>
    <row r="88" spans="2:9" x14ac:dyDescent="0.2">
      <c r="B88" s="578" t="s">
        <v>354</v>
      </c>
      <c r="C88" s="579">
        <v>12</v>
      </c>
      <c r="D88" s="580">
        <v>41898</v>
      </c>
      <c r="E88" s="581" t="s">
        <v>353</v>
      </c>
      <c r="F88" s="582">
        <v>50.698999999999998</v>
      </c>
      <c r="G88" s="582" t="s">
        <v>348</v>
      </c>
      <c r="H88" s="588" t="s">
        <v>387</v>
      </c>
      <c r="I88" s="579">
        <v>44</v>
      </c>
    </row>
    <row r="89" spans="2:9" x14ac:dyDescent="0.2">
      <c r="B89" s="578" t="s">
        <v>354</v>
      </c>
      <c r="C89" s="579">
        <v>13</v>
      </c>
      <c r="D89" s="580">
        <v>41918</v>
      </c>
      <c r="E89" s="581" t="s">
        <v>353</v>
      </c>
      <c r="F89" s="582">
        <v>72.72</v>
      </c>
      <c r="G89" s="582" t="s">
        <v>348</v>
      </c>
      <c r="H89" s="588" t="s">
        <v>387</v>
      </c>
      <c r="I89" s="579">
        <v>48</v>
      </c>
    </row>
    <row r="90" spans="2:9" x14ac:dyDescent="0.2">
      <c r="B90" s="578" t="s">
        <v>354</v>
      </c>
      <c r="C90" s="579">
        <v>14</v>
      </c>
      <c r="D90" s="580">
        <v>41919</v>
      </c>
      <c r="E90" s="581" t="s">
        <v>353</v>
      </c>
      <c r="F90" s="582">
        <v>72.72</v>
      </c>
      <c r="G90" s="582" t="s">
        <v>348</v>
      </c>
      <c r="H90" s="588" t="s">
        <v>387</v>
      </c>
      <c r="I90" s="579">
        <v>52</v>
      </c>
    </row>
    <row r="91" spans="2:9" x14ac:dyDescent="0.2">
      <c r="B91" s="578" t="s">
        <v>354</v>
      </c>
      <c r="C91" s="579">
        <v>15</v>
      </c>
      <c r="D91" s="580">
        <v>41949</v>
      </c>
      <c r="E91" s="581" t="s">
        <v>353</v>
      </c>
      <c r="F91" s="582">
        <v>35.697099999999999</v>
      </c>
      <c r="G91" s="582" t="s">
        <v>348</v>
      </c>
      <c r="H91" s="588" t="s">
        <v>388</v>
      </c>
      <c r="I91" s="579">
        <v>54</v>
      </c>
    </row>
    <row r="92" spans="2:9" x14ac:dyDescent="0.2">
      <c r="B92" s="578"/>
      <c r="C92" s="579"/>
      <c r="D92" s="580"/>
      <c r="E92" s="581"/>
      <c r="F92" s="582"/>
      <c r="G92" s="582"/>
      <c r="H92" s="588"/>
      <c r="I92" s="579"/>
    </row>
    <row r="93" spans="2:9" x14ac:dyDescent="0.2">
      <c r="B93" s="578" t="s">
        <v>355</v>
      </c>
      <c r="C93" s="579">
        <v>1</v>
      </c>
      <c r="D93" s="580">
        <v>41676</v>
      </c>
      <c r="E93" s="581" t="s">
        <v>370</v>
      </c>
      <c r="F93" s="582">
        <v>1.7000000000000001E-2</v>
      </c>
      <c r="G93" s="582" t="s">
        <v>348</v>
      </c>
      <c r="H93" s="583" t="s">
        <v>387</v>
      </c>
      <c r="I93" s="579">
        <v>4</v>
      </c>
    </row>
    <row r="94" spans="2:9" x14ac:dyDescent="0.2">
      <c r="B94" s="578" t="s">
        <v>355</v>
      </c>
      <c r="C94" s="579">
        <v>2</v>
      </c>
      <c r="D94" s="580">
        <v>41850</v>
      </c>
      <c r="E94" s="581" t="s">
        <v>353</v>
      </c>
      <c r="F94" s="582">
        <v>10.932</v>
      </c>
      <c r="G94" s="582" t="s">
        <v>348</v>
      </c>
      <c r="H94" s="583" t="s">
        <v>387</v>
      </c>
      <c r="I94" s="579">
        <v>8</v>
      </c>
    </row>
    <row r="95" spans="2:9" x14ac:dyDescent="0.2">
      <c r="B95" s="578" t="s">
        <v>355</v>
      </c>
      <c r="C95" s="579">
        <v>3</v>
      </c>
      <c r="D95" s="580">
        <v>41851</v>
      </c>
      <c r="E95" s="581" t="s">
        <v>353</v>
      </c>
      <c r="F95" s="582">
        <v>11.199</v>
      </c>
      <c r="G95" s="582" t="s">
        <v>348</v>
      </c>
      <c r="H95" s="583" t="s">
        <v>400</v>
      </c>
      <c r="I95" s="579">
        <v>13</v>
      </c>
    </row>
    <row r="96" spans="2:9" x14ac:dyDescent="0.2">
      <c r="B96" s="578" t="s">
        <v>355</v>
      </c>
      <c r="C96" s="579">
        <v>4</v>
      </c>
      <c r="D96" s="580">
        <v>41862</v>
      </c>
      <c r="E96" s="581" t="s">
        <v>353</v>
      </c>
      <c r="F96" s="582">
        <v>10.909000000000001</v>
      </c>
      <c r="G96" s="582" t="s">
        <v>348</v>
      </c>
      <c r="H96" s="588" t="s">
        <v>400</v>
      </c>
      <c r="I96" s="579">
        <v>18</v>
      </c>
    </row>
    <row r="97" spans="2:9" x14ac:dyDescent="0.2">
      <c r="B97" s="578" t="s">
        <v>355</v>
      </c>
      <c r="C97" s="579">
        <v>5</v>
      </c>
      <c r="D97" s="580">
        <v>41865</v>
      </c>
      <c r="E97" s="581" t="s">
        <v>353</v>
      </c>
      <c r="F97" s="582">
        <v>10.218999999999999</v>
      </c>
      <c r="G97" s="582" t="s">
        <v>348</v>
      </c>
      <c r="H97" s="588" t="s">
        <v>409</v>
      </c>
      <c r="I97" s="579">
        <v>21</v>
      </c>
    </row>
    <row r="98" spans="2:9" x14ac:dyDescent="0.2">
      <c r="B98" s="578" t="s">
        <v>355</v>
      </c>
      <c r="C98" s="579">
        <v>6</v>
      </c>
      <c r="D98" s="580">
        <v>41879</v>
      </c>
      <c r="E98" s="581" t="s">
        <v>353</v>
      </c>
      <c r="F98" s="582">
        <v>10.917999999999999</v>
      </c>
      <c r="G98" s="582" t="s">
        <v>348</v>
      </c>
      <c r="H98" s="588" t="s">
        <v>387</v>
      </c>
      <c r="I98" s="579">
        <v>25</v>
      </c>
    </row>
    <row r="99" spans="2:9" x14ac:dyDescent="0.2">
      <c r="B99" s="578" t="s">
        <v>355</v>
      </c>
      <c r="C99" s="579">
        <v>7</v>
      </c>
      <c r="D99" s="580">
        <v>41892</v>
      </c>
      <c r="E99" s="581" t="s">
        <v>353</v>
      </c>
      <c r="F99" s="582">
        <v>9.3789999999999996</v>
      </c>
      <c r="G99" s="582" t="s">
        <v>348</v>
      </c>
      <c r="H99" s="588" t="s">
        <v>409</v>
      </c>
      <c r="I99" s="579">
        <v>28</v>
      </c>
    </row>
    <row r="100" spans="2:9" x14ac:dyDescent="0.2">
      <c r="B100" s="578" t="s">
        <v>355</v>
      </c>
      <c r="C100" s="579">
        <v>8</v>
      </c>
      <c r="D100" s="580">
        <v>41893</v>
      </c>
      <c r="E100" s="581" t="s">
        <v>353</v>
      </c>
      <c r="F100" s="582">
        <v>10.856999999999999</v>
      </c>
      <c r="G100" s="582" t="s">
        <v>348</v>
      </c>
      <c r="H100" s="588" t="s">
        <v>400</v>
      </c>
      <c r="I100" s="579">
        <v>33</v>
      </c>
    </row>
    <row r="101" spans="2:9" x14ac:dyDescent="0.2">
      <c r="B101" s="578" t="s">
        <v>355</v>
      </c>
      <c r="C101" s="579">
        <v>9</v>
      </c>
      <c r="D101" s="580">
        <v>41894</v>
      </c>
      <c r="E101" s="581" t="s">
        <v>353</v>
      </c>
      <c r="F101" s="582">
        <v>10.288</v>
      </c>
      <c r="G101" s="582" t="s">
        <v>348</v>
      </c>
      <c r="H101" s="583" t="s">
        <v>420</v>
      </c>
      <c r="I101" s="579">
        <v>39</v>
      </c>
    </row>
    <row r="102" spans="2:9" x14ac:dyDescent="0.2">
      <c r="B102" s="578" t="s">
        <v>355</v>
      </c>
      <c r="C102" s="579">
        <v>10</v>
      </c>
      <c r="D102" s="580">
        <v>41897</v>
      </c>
      <c r="E102" s="581" t="s">
        <v>353</v>
      </c>
      <c r="F102" s="582">
        <v>10.866</v>
      </c>
      <c r="G102" s="582" t="s">
        <v>348</v>
      </c>
      <c r="H102" s="588" t="s">
        <v>387</v>
      </c>
      <c r="I102" s="579">
        <v>43</v>
      </c>
    </row>
    <row r="103" spans="2:9" x14ac:dyDescent="0.2">
      <c r="B103" s="578" t="s">
        <v>355</v>
      </c>
      <c r="C103" s="579">
        <v>11</v>
      </c>
      <c r="D103" s="580">
        <v>41898</v>
      </c>
      <c r="E103" s="581" t="s">
        <v>353</v>
      </c>
      <c r="F103" s="582">
        <v>11.62</v>
      </c>
      <c r="G103" s="582" t="s">
        <v>348</v>
      </c>
      <c r="H103" s="588" t="s">
        <v>400</v>
      </c>
      <c r="I103" s="579">
        <v>48</v>
      </c>
    </row>
    <row r="104" spans="2:9" x14ac:dyDescent="0.2">
      <c r="B104" s="578" t="s">
        <v>355</v>
      </c>
      <c r="C104" s="579">
        <v>12</v>
      </c>
      <c r="D104" s="580">
        <v>41918</v>
      </c>
      <c r="E104" s="581" t="s">
        <v>353</v>
      </c>
      <c r="F104" s="582">
        <v>6.64</v>
      </c>
      <c r="G104" s="582" t="s">
        <v>348</v>
      </c>
      <c r="H104" s="588" t="s">
        <v>400</v>
      </c>
      <c r="I104" s="579">
        <v>53</v>
      </c>
    </row>
    <row r="105" spans="2:9" x14ac:dyDescent="0.2">
      <c r="B105" s="578" t="s">
        <v>355</v>
      </c>
      <c r="C105" s="579">
        <v>13</v>
      </c>
      <c r="D105" s="580">
        <v>41919</v>
      </c>
      <c r="E105" s="581" t="s">
        <v>353</v>
      </c>
      <c r="F105" s="582">
        <v>6.64</v>
      </c>
      <c r="G105" s="582" t="s">
        <v>348</v>
      </c>
      <c r="H105" s="588" t="s">
        <v>400</v>
      </c>
      <c r="I105" s="579">
        <v>58</v>
      </c>
    </row>
    <row r="106" spans="2:9" x14ac:dyDescent="0.2">
      <c r="B106" s="578"/>
      <c r="C106" s="579"/>
      <c r="D106" s="580"/>
      <c r="E106" s="581"/>
      <c r="F106" s="582"/>
      <c r="G106" s="582"/>
      <c r="H106" s="588"/>
      <c r="I106" s="579"/>
    </row>
    <row r="107" spans="2:9" x14ac:dyDescent="0.2">
      <c r="B107" s="578" t="s">
        <v>396</v>
      </c>
      <c r="C107" s="579">
        <v>1</v>
      </c>
      <c r="D107" s="580">
        <v>41834</v>
      </c>
      <c r="E107" s="581" t="s">
        <v>353</v>
      </c>
      <c r="F107" s="582">
        <v>165.73</v>
      </c>
      <c r="G107" s="582" t="s">
        <v>348</v>
      </c>
      <c r="H107" s="583" t="s">
        <v>397</v>
      </c>
      <c r="I107" s="579">
        <v>8</v>
      </c>
    </row>
    <row r="108" spans="2:9" x14ac:dyDescent="0.2">
      <c r="B108" s="578" t="s">
        <v>396</v>
      </c>
      <c r="C108" s="579">
        <v>2</v>
      </c>
      <c r="D108" s="580">
        <v>41890</v>
      </c>
      <c r="E108" s="581" t="s">
        <v>372</v>
      </c>
      <c r="F108" s="582">
        <v>147.38</v>
      </c>
      <c r="G108" s="582" t="s">
        <v>348</v>
      </c>
      <c r="H108" s="583" t="s">
        <v>397</v>
      </c>
      <c r="I108" s="579">
        <v>16</v>
      </c>
    </row>
    <row r="109" spans="2:9" x14ac:dyDescent="0.2">
      <c r="B109" s="578" t="s">
        <v>396</v>
      </c>
      <c r="C109" s="579">
        <v>3</v>
      </c>
      <c r="D109" s="580">
        <v>41892</v>
      </c>
      <c r="E109" s="581" t="s">
        <v>372</v>
      </c>
      <c r="F109" s="582">
        <v>79.62</v>
      </c>
      <c r="G109" s="582" t="s">
        <v>348</v>
      </c>
      <c r="H109" s="583" t="s">
        <v>397</v>
      </c>
      <c r="I109" s="579">
        <v>24</v>
      </c>
    </row>
    <row r="110" spans="2:9" x14ac:dyDescent="0.2">
      <c r="B110" s="578" t="s">
        <v>396</v>
      </c>
      <c r="C110" s="579">
        <v>4</v>
      </c>
      <c r="D110" s="580">
        <v>41897</v>
      </c>
      <c r="E110" s="581" t="s">
        <v>372</v>
      </c>
      <c r="F110" s="582">
        <v>118.54</v>
      </c>
      <c r="G110" s="582" t="s">
        <v>348</v>
      </c>
      <c r="H110" s="583" t="s">
        <v>397</v>
      </c>
      <c r="I110" s="579">
        <v>32</v>
      </c>
    </row>
    <row r="111" spans="2:9" x14ac:dyDescent="0.2">
      <c r="B111" s="578" t="s">
        <v>396</v>
      </c>
      <c r="C111" s="579">
        <v>5</v>
      </c>
      <c r="D111" s="580">
        <v>41899</v>
      </c>
      <c r="E111" s="581" t="s">
        <v>372</v>
      </c>
      <c r="F111" s="582">
        <v>113.71</v>
      </c>
      <c r="G111" s="582" t="s">
        <v>348</v>
      </c>
      <c r="H111" s="583" t="s">
        <v>397</v>
      </c>
      <c r="I111" s="579">
        <v>40</v>
      </c>
    </row>
    <row r="112" spans="2:9" x14ac:dyDescent="0.2">
      <c r="B112" s="578" t="s">
        <v>396</v>
      </c>
      <c r="C112" s="579">
        <v>6</v>
      </c>
      <c r="D112" s="580">
        <v>41914</v>
      </c>
      <c r="E112" s="581" t="s">
        <v>372</v>
      </c>
      <c r="F112" s="582">
        <v>108.61</v>
      </c>
      <c r="G112" s="582" t="s">
        <v>348</v>
      </c>
      <c r="H112" s="583" t="s">
        <v>397</v>
      </c>
      <c r="I112" s="579">
        <v>48</v>
      </c>
    </row>
    <row r="113" spans="2:9" x14ac:dyDescent="0.2">
      <c r="B113" s="578" t="s">
        <v>396</v>
      </c>
      <c r="C113" s="579">
        <v>7</v>
      </c>
      <c r="D113" s="580">
        <v>41918</v>
      </c>
      <c r="E113" s="581" t="s">
        <v>372</v>
      </c>
      <c r="F113" s="582">
        <v>87.27</v>
      </c>
      <c r="G113" s="582" t="s">
        <v>348</v>
      </c>
      <c r="H113" s="583" t="s">
        <v>397</v>
      </c>
      <c r="I113" s="579">
        <v>56</v>
      </c>
    </row>
    <row r="114" spans="2:9" x14ac:dyDescent="0.2">
      <c r="B114" s="578"/>
      <c r="C114" s="579"/>
      <c r="D114" s="580"/>
      <c r="E114" s="581"/>
      <c r="F114" s="582"/>
      <c r="G114" s="582"/>
      <c r="H114" s="583"/>
      <c r="I114" s="579"/>
    </row>
    <row r="115" spans="2:9" x14ac:dyDescent="0.2">
      <c r="B115" s="578" t="s">
        <v>398</v>
      </c>
      <c r="C115" s="579">
        <v>1</v>
      </c>
      <c r="D115" s="580">
        <v>41834</v>
      </c>
      <c r="E115" s="581" t="s">
        <v>353</v>
      </c>
      <c r="F115" s="582">
        <v>34.17</v>
      </c>
      <c r="G115" s="582" t="s">
        <v>348</v>
      </c>
      <c r="H115" s="583" t="s">
        <v>395</v>
      </c>
      <c r="I115" s="579">
        <v>4</v>
      </c>
    </row>
    <row r="116" spans="2:9" x14ac:dyDescent="0.2">
      <c r="B116" s="578" t="s">
        <v>398</v>
      </c>
      <c r="C116" s="579">
        <v>2</v>
      </c>
      <c r="D116" s="580">
        <v>41855</v>
      </c>
      <c r="E116" s="581" t="s">
        <v>372</v>
      </c>
      <c r="F116" s="582">
        <v>37.6</v>
      </c>
      <c r="G116" s="582" t="s">
        <v>348</v>
      </c>
      <c r="H116" s="583" t="s">
        <v>395</v>
      </c>
      <c r="I116" s="579">
        <v>8</v>
      </c>
    </row>
    <row r="117" spans="2:9" x14ac:dyDescent="0.2">
      <c r="B117" s="578" t="s">
        <v>398</v>
      </c>
      <c r="C117" s="579">
        <v>3</v>
      </c>
      <c r="D117" s="580">
        <v>41884</v>
      </c>
      <c r="E117" s="581" t="s">
        <v>372</v>
      </c>
      <c r="F117" s="582">
        <v>37.380000000000003</v>
      </c>
      <c r="G117" s="582" t="s">
        <v>348</v>
      </c>
      <c r="H117" s="583" t="s">
        <v>395</v>
      </c>
      <c r="I117" s="579">
        <v>12</v>
      </c>
    </row>
    <row r="118" spans="2:9" x14ac:dyDescent="0.2">
      <c r="B118" s="578" t="s">
        <v>398</v>
      </c>
      <c r="C118" s="579">
        <v>4</v>
      </c>
      <c r="D118" s="580">
        <v>41890</v>
      </c>
      <c r="E118" s="581" t="s">
        <v>372</v>
      </c>
      <c r="F118" s="582">
        <v>37.479999999999997</v>
      </c>
      <c r="G118" s="582" t="s">
        <v>348</v>
      </c>
      <c r="H118" s="583" t="s">
        <v>395</v>
      </c>
      <c r="I118" s="579">
        <v>16</v>
      </c>
    </row>
    <row r="119" spans="2:9" x14ac:dyDescent="0.2">
      <c r="B119" s="578" t="s">
        <v>398</v>
      </c>
      <c r="C119" s="579">
        <v>5</v>
      </c>
      <c r="D119" s="580">
        <v>41893</v>
      </c>
      <c r="E119" s="581" t="s">
        <v>372</v>
      </c>
      <c r="F119" s="582">
        <v>37.479999999999997</v>
      </c>
      <c r="G119" s="582" t="s">
        <v>348</v>
      </c>
      <c r="H119" s="583" t="s">
        <v>395</v>
      </c>
      <c r="I119" s="579">
        <v>20</v>
      </c>
    </row>
    <row r="120" spans="2:9" x14ac:dyDescent="0.2">
      <c r="B120" s="578" t="s">
        <v>398</v>
      </c>
      <c r="C120" s="579">
        <v>6</v>
      </c>
      <c r="D120" s="580">
        <v>41897</v>
      </c>
      <c r="E120" s="581" t="s">
        <v>372</v>
      </c>
      <c r="F120" s="582">
        <v>37.53</v>
      </c>
      <c r="G120" s="582" t="s">
        <v>348</v>
      </c>
      <c r="H120" s="583" t="s">
        <v>395</v>
      </c>
      <c r="I120" s="579">
        <v>24</v>
      </c>
    </row>
    <row r="121" spans="2:9" x14ac:dyDescent="0.2">
      <c r="B121" s="578" t="s">
        <v>398</v>
      </c>
      <c r="C121" s="579">
        <v>7</v>
      </c>
      <c r="D121" s="580">
        <v>41899</v>
      </c>
      <c r="E121" s="581" t="s">
        <v>372</v>
      </c>
      <c r="F121" s="582">
        <v>37.53</v>
      </c>
      <c r="G121" s="582" t="s">
        <v>348</v>
      </c>
      <c r="H121" s="583" t="s">
        <v>395</v>
      </c>
      <c r="I121" s="579">
        <v>28</v>
      </c>
    </row>
    <row r="122" spans="2:9" x14ac:dyDescent="0.2">
      <c r="B122" s="578" t="s">
        <v>398</v>
      </c>
      <c r="C122" s="579">
        <v>8</v>
      </c>
      <c r="D122" s="580">
        <v>41915</v>
      </c>
      <c r="E122" s="581" t="s">
        <v>372</v>
      </c>
      <c r="F122" s="582">
        <v>37.76</v>
      </c>
      <c r="G122" s="582" t="s">
        <v>348</v>
      </c>
      <c r="H122" s="583" t="s">
        <v>395</v>
      </c>
      <c r="I122" s="579">
        <v>32</v>
      </c>
    </row>
    <row r="123" spans="2:9" x14ac:dyDescent="0.2">
      <c r="B123" s="578"/>
      <c r="C123" s="579"/>
      <c r="D123" s="580"/>
      <c r="E123" s="581"/>
      <c r="F123" s="582"/>
      <c r="G123" s="582"/>
      <c r="H123" s="583"/>
      <c r="I123" s="579"/>
    </row>
    <row r="124" spans="2:9" x14ac:dyDescent="0.2">
      <c r="B124" s="572" t="s">
        <v>371</v>
      </c>
      <c r="C124" s="573"/>
      <c r="D124" s="574"/>
      <c r="E124" s="575"/>
      <c r="F124" s="584"/>
      <c r="G124" s="587"/>
      <c r="H124" s="575"/>
      <c r="I124" s="485"/>
    </row>
    <row r="125" spans="2:9" x14ac:dyDescent="0.2">
      <c r="B125" s="578" t="s">
        <v>356</v>
      </c>
      <c r="C125" s="579">
        <v>1</v>
      </c>
      <c r="D125" s="580">
        <v>41676</v>
      </c>
      <c r="E125" s="581" t="s">
        <v>372</v>
      </c>
      <c r="F125" s="582">
        <v>18.28</v>
      </c>
      <c r="G125" s="582" t="s">
        <v>348</v>
      </c>
      <c r="H125" s="583" t="s">
        <v>394</v>
      </c>
      <c r="I125" s="579">
        <v>4</v>
      </c>
    </row>
    <row r="126" spans="2:9" x14ac:dyDescent="0.2">
      <c r="B126" s="83" t="s">
        <v>356</v>
      </c>
      <c r="C126" s="588">
        <v>2</v>
      </c>
      <c r="D126" s="580">
        <v>41676</v>
      </c>
      <c r="E126" s="83" t="s">
        <v>372</v>
      </c>
      <c r="F126" s="589">
        <v>78.062700000000007</v>
      </c>
      <c r="G126" s="582" t="s">
        <v>348</v>
      </c>
      <c r="H126" s="588" t="s">
        <v>393</v>
      </c>
      <c r="I126" s="588">
        <v>10</v>
      </c>
    </row>
    <row r="127" spans="2:9" x14ac:dyDescent="0.2">
      <c r="B127" s="83" t="s">
        <v>356</v>
      </c>
      <c r="C127" s="588">
        <v>3</v>
      </c>
      <c r="D127" s="580">
        <v>41676</v>
      </c>
      <c r="E127" s="83" t="s">
        <v>372</v>
      </c>
      <c r="F127" s="589">
        <v>61.205399999999997</v>
      </c>
      <c r="G127" s="582" t="s">
        <v>348</v>
      </c>
      <c r="H127" s="588" t="s">
        <v>388</v>
      </c>
      <c r="I127" s="588">
        <v>12</v>
      </c>
    </row>
    <row r="128" spans="2:9" x14ac:dyDescent="0.2">
      <c r="B128" s="590" t="s">
        <v>356</v>
      </c>
      <c r="C128" s="591">
        <v>4</v>
      </c>
      <c r="D128" s="580">
        <v>41772</v>
      </c>
      <c r="E128" s="590" t="s">
        <v>372</v>
      </c>
      <c r="F128" s="589">
        <v>39.472000000000001</v>
      </c>
      <c r="G128" s="582" t="s">
        <v>348</v>
      </c>
      <c r="H128" s="591" t="s">
        <v>385</v>
      </c>
      <c r="I128" s="591">
        <v>13</v>
      </c>
    </row>
    <row r="129" spans="2:10" x14ac:dyDescent="0.2">
      <c r="B129" s="83" t="s">
        <v>356</v>
      </c>
      <c r="C129" s="588">
        <v>5</v>
      </c>
      <c r="D129" s="580">
        <v>41773</v>
      </c>
      <c r="E129" s="83" t="s">
        <v>372</v>
      </c>
      <c r="F129" s="589">
        <v>41.881999999999998</v>
      </c>
      <c r="G129" s="582" t="s">
        <v>348</v>
      </c>
      <c r="H129" s="588" t="s">
        <v>380</v>
      </c>
      <c r="I129" s="588">
        <v>14</v>
      </c>
    </row>
    <row r="130" spans="2:10" x14ac:dyDescent="0.2">
      <c r="B130" s="83" t="s">
        <v>356</v>
      </c>
      <c r="C130" s="588">
        <v>6</v>
      </c>
      <c r="D130" s="580">
        <v>41773</v>
      </c>
      <c r="E130" s="83" t="s">
        <v>372</v>
      </c>
      <c r="F130" s="589">
        <v>37.536999999999999</v>
      </c>
      <c r="G130" s="582" t="s">
        <v>348</v>
      </c>
      <c r="H130" s="588" t="s">
        <v>384</v>
      </c>
      <c r="I130" s="588">
        <v>17</v>
      </c>
    </row>
    <row r="131" spans="2:10" ht="12.75" customHeight="1" x14ac:dyDescent="0.2">
      <c r="B131" s="492" t="s">
        <v>356</v>
      </c>
      <c r="C131" s="592">
        <v>7</v>
      </c>
      <c r="D131" s="580">
        <v>41774</v>
      </c>
      <c r="E131" s="492" t="s">
        <v>372</v>
      </c>
      <c r="F131" s="589">
        <v>36.909999999999997</v>
      </c>
      <c r="G131" s="582" t="s">
        <v>348</v>
      </c>
      <c r="H131" s="592" t="s">
        <v>383</v>
      </c>
      <c r="I131" s="592">
        <v>21</v>
      </c>
    </row>
    <row r="132" spans="2:10" x14ac:dyDescent="0.2">
      <c r="B132" s="492" t="s">
        <v>356</v>
      </c>
      <c r="C132" s="592">
        <v>8</v>
      </c>
      <c r="D132" s="580">
        <v>41774</v>
      </c>
      <c r="E132" s="492" t="s">
        <v>372</v>
      </c>
      <c r="F132" s="589">
        <v>31.37</v>
      </c>
      <c r="G132" s="582" t="s">
        <v>348</v>
      </c>
      <c r="H132" s="592" t="s">
        <v>385</v>
      </c>
      <c r="I132" s="592">
        <v>22</v>
      </c>
    </row>
    <row r="133" spans="2:10" x14ac:dyDescent="0.2">
      <c r="B133" s="593" t="s">
        <v>356</v>
      </c>
      <c r="C133" s="588">
        <v>9</v>
      </c>
      <c r="D133" s="580">
        <v>41788</v>
      </c>
      <c r="E133" s="83" t="s">
        <v>149</v>
      </c>
      <c r="F133" s="589">
        <v>86.13</v>
      </c>
      <c r="G133" s="582" t="s">
        <v>348</v>
      </c>
      <c r="H133" s="588" t="s">
        <v>382</v>
      </c>
      <c r="I133" s="588">
        <v>24</v>
      </c>
    </row>
    <row r="134" spans="2:10" x14ac:dyDescent="0.2">
      <c r="B134" s="593" t="s">
        <v>356</v>
      </c>
      <c r="C134" s="588">
        <v>10</v>
      </c>
      <c r="D134" s="580">
        <v>41800</v>
      </c>
      <c r="E134" s="83" t="s">
        <v>149</v>
      </c>
      <c r="F134" s="589">
        <v>0</v>
      </c>
      <c r="G134" s="582" t="s">
        <v>348</v>
      </c>
      <c r="H134" s="588" t="s">
        <v>382</v>
      </c>
      <c r="I134" s="588">
        <v>26</v>
      </c>
    </row>
    <row r="135" spans="2:10" ht="12.75" customHeight="1" x14ac:dyDescent="0.2">
      <c r="B135" s="593" t="s">
        <v>356</v>
      </c>
      <c r="C135" s="588">
        <v>11</v>
      </c>
      <c r="D135" s="580">
        <v>41800</v>
      </c>
      <c r="E135" s="83" t="s">
        <v>149</v>
      </c>
      <c r="F135" s="589">
        <v>0</v>
      </c>
      <c r="G135" s="582" t="s">
        <v>348</v>
      </c>
      <c r="H135" s="588" t="s">
        <v>382</v>
      </c>
      <c r="I135" s="588">
        <v>28</v>
      </c>
    </row>
    <row r="136" spans="2:10" x14ac:dyDescent="0.2">
      <c r="B136" s="593" t="s">
        <v>356</v>
      </c>
      <c r="C136" s="588">
        <v>12</v>
      </c>
      <c r="D136" s="580">
        <v>41800</v>
      </c>
      <c r="E136" s="83" t="s">
        <v>149</v>
      </c>
      <c r="F136" s="589">
        <v>0</v>
      </c>
      <c r="G136" s="582" t="s">
        <v>348</v>
      </c>
      <c r="H136" s="588" t="s">
        <v>382</v>
      </c>
      <c r="I136" s="588">
        <v>30</v>
      </c>
      <c r="J136" s="594"/>
    </row>
    <row r="137" spans="2:10" ht="12.75" customHeight="1" x14ac:dyDescent="0.2">
      <c r="B137" s="593" t="s">
        <v>356</v>
      </c>
      <c r="C137" s="588">
        <v>13</v>
      </c>
      <c r="D137" s="580">
        <v>41816</v>
      </c>
      <c r="E137" s="83" t="s">
        <v>149</v>
      </c>
      <c r="F137" s="589">
        <v>59.078000000000003</v>
      </c>
      <c r="G137" s="582" t="s">
        <v>348</v>
      </c>
      <c r="H137" s="588" t="s">
        <v>382</v>
      </c>
      <c r="I137" s="588">
        <v>32</v>
      </c>
    </row>
    <row r="138" spans="2:10" ht="12.75" customHeight="1" x14ac:dyDescent="0.2">
      <c r="B138" s="593" t="s">
        <v>356</v>
      </c>
      <c r="C138" s="588">
        <v>14</v>
      </c>
      <c r="D138" s="580">
        <v>41820</v>
      </c>
      <c r="E138" s="83" t="s">
        <v>149</v>
      </c>
      <c r="F138" s="589">
        <v>49.536999999999999</v>
      </c>
      <c r="G138" s="582" t="s">
        <v>348</v>
      </c>
      <c r="H138" s="588" t="s">
        <v>381</v>
      </c>
      <c r="I138" s="588">
        <v>34</v>
      </c>
    </row>
    <row r="139" spans="2:10" ht="12.75" customHeight="1" x14ac:dyDescent="0.2">
      <c r="B139" s="593" t="s">
        <v>356</v>
      </c>
      <c r="C139" s="588">
        <v>15</v>
      </c>
      <c r="D139" s="580">
        <v>41845</v>
      </c>
      <c r="E139" s="83" t="s">
        <v>149</v>
      </c>
      <c r="F139" s="589">
        <v>102.72799999999999</v>
      </c>
      <c r="G139" s="582" t="s">
        <v>348</v>
      </c>
      <c r="H139" s="588" t="s">
        <v>382</v>
      </c>
      <c r="I139" s="588">
        <v>36</v>
      </c>
    </row>
    <row r="140" spans="2:10" ht="12.75" customHeight="1" x14ac:dyDescent="0.2">
      <c r="B140" s="593" t="s">
        <v>356</v>
      </c>
      <c r="C140" s="588">
        <v>16</v>
      </c>
      <c r="D140" s="580">
        <v>41862</v>
      </c>
      <c r="E140" s="492" t="s">
        <v>372</v>
      </c>
      <c r="F140" s="589">
        <v>84.760999999999996</v>
      </c>
      <c r="G140" s="582" t="s">
        <v>348</v>
      </c>
      <c r="H140" s="588" t="s">
        <v>409</v>
      </c>
      <c r="I140" s="588">
        <v>39</v>
      </c>
    </row>
    <row r="141" spans="2:10" ht="12.75" customHeight="1" x14ac:dyDescent="0.2">
      <c r="B141" s="593" t="s">
        <v>356</v>
      </c>
      <c r="C141" s="588">
        <v>17</v>
      </c>
      <c r="D141" s="580">
        <v>41879</v>
      </c>
      <c r="E141" s="83" t="s">
        <v>149</v>
      </c>
      <c r="F141" s="589">
        <v>97.929000000000002</v>
      </c>
      <c r="G141" s="582" t="s">
        <v>348</v>
      </c>
      <c r="H141" s="588" t="s">
        <v>382</v>
      </c>
      <c r="I141" s="588">
        <v>41</v>
      </c>
    </row>
    <row r="142" spans="2:10" ht="12.75" customHeight="1" x14ac:dyDescent="0.2">
      <c r="B142" s="593" t="s">
        <v>356</v>
      </c>
      <c r="C142" s="588">
        <v>18</v>
      </c>
      <c r="D142" s="580">
        <v>41879</v>
      </c>
      <c r="E142" s="492" t="s">
        <v>372</v>
      </c>
      <c r="F142" s="589">
        <v>90.064999999999998</v>
      </c>
      <c r="G142" s="582" t="s">
        <v>348</v>
      </c>
      <c r="H142" s="588" t="s">
        <v>409</v>
      </c>
      <c r="I142" s="588">
        <v>44</v>
      </c>
    </row>
    <row r="143" spans="2:10" ht="12.75" customHeight="1" x14ac:dyDescent="0.2">
      <c r="B143" s="593" t="s">
        <v>356</v>
      </c>
      <c r="C143" s="588">
        <v>19</v>
      </c>
      <c r="D143" s="580">
        <v>38241</v>
      </c>
      <c r="E143" s="492" t="s">
        <v>372</v>
      </c>
      <c r="F143" s="589">
        <v>83.436999999999998</v>
      </c>
      <c r="G143" s="582" t="s">
        <v>348</v>
      </c>
      <c r="H143" s="588" t="s">
        <v>387</v>
      </c>
      <c r="I143" s="588">
        <v>48</v>
      </c>
    </row>
    <row r="144" spans="2:10" ht="12.75" customHeight="1" x14ac:dyDescent="0.2">
      <c r="B144" s="593" t="s">
        <v>356</v>
      </c>
      <c r="C144" s="588">
        <v>20</v>
      </c>
      <c r="D144" s="580">
        <v>41898</v>
      </c>
      <c r="E144" s="492" t="s">
        <v>372</v>
      </c>
      <c r="F144" s="589">
        <v>100.12</v>
      </c>
      <c r="G144" s="582" t="s">
        <v>348</v>
      </c>
      <c r="H144" s="588" t="s">
        <v>400</v>
      </c>
      <c r="I144" s="588">
        <v>53</v>
      </c>
    </row>
    <row r="145" spans="2:9" ht="12.75" customHeight="1" x14ac:dyDescent="0.2">
      <c r="B145" s="593"/>
      <c r="C145" s="588"/>
      <c r="D145" s="595"/>
      <c r="E145" s="83"/>
      <c r="F145" s="588"/>
      <c r="G145" s="83"/>
      <c r="H145" s="588"/>
      <c r="I145" s="588"/>
    </row>
    <row r="146" spans="2:9" x14ac:dyDescent="0.2">
      <c r="B146" s="572" t="s">
        <v>377</v>
      </c>
      <c r="C146" s="596"/>
      <c r="D146" s="597"/>
      <c r="E146" s="597"/>
      <c r="F146" s="597"/>
      <c r="G146" s="597"/>
      <c r="H146" s="597"/>
      <c r="I146" s="486"/>
    </row>
    <row r="147" spans="2:9" x14ac:dyDescent="0.2">
      <c r="B147" s="492" t="s">
        <v>378</v>
      </c>
      <c r="C147" s="592">
        <v>1</v>
      </c>
      <c r="D147" s="580">
        <v>41828</v>
      </c>
      <c r="E147" s="492" t="s">
        <v>379</v>
      </c>
      <c r="F147" s="589">
        <v>46.97</v>
      </c>
      <c r="G147" s="582" t="s">
        <v>348</v>
      </c>
      <c r="H147" s="588" t="s">
        <v>395</v>
      </c>
      <c r="I147" s="588">
        <v>4</v>
      </c>
    </row>
    <row r="148" spans="2:9" x14ac:dyDescent="0.2">
      <c r="B148" s="492" t="s">
        <v>378</v>
      </c>
      <c r="C148" s="592">
        <v>2</v>
      </c>
      <c r="D148" s="580">
        <v>41834</v>
      </c>
      <c r="E148" s="492" t="s">
        <v>353</v>
      </c>
      <c r="F148" s="589">
        <v>38.53</v>
      </c>
      <c r="G148" s="582" t="s">
        <v>348</v>
      </c>
      <c r="H148" s="588" t="s">
        <v>395</v>
      </c>
      <c r="I148" s="588">
        <v>8</v>
      </c>
    </row>
    <row r="149" spans="2:9" x14ac:dyDescent="0.2">
      <c r="B149" s="492" t="s">
        <v>378</v>
      </c>
      <c r="C149" s="592">
        <v>3</v>
      </c>
      <c r="D149" s="580">
        <v>41850</v>
      </c>
      <c r="E149" s="492" t="s">
        <v>379</v>
      </c>
      <c r="F149" s="589">
        <v>29.14</v>
      </c>
      <c r="G149" s="582" t="s">
        <v>348</v>
      </c>
      <c r="H149" s="588" t="s">
        <v>395</v>
      </c>
      <c r="I149" s="588">
        <v>12</v>
      </c>
    </row>
    <row r="150" spans="2:9" x14ac:dyDescent="0.2">
      <c r="B150" s="492" t="s">
        <v>378</v>
      </c>
      <c r="C150" s="592">
        <v>4</v>
      </c>
      <c r="D150" s="580">
        <v>41855</v>
      </c>
      <c r="E150" s="492" t="s">
        <v>372</v>
      </c>
      <c r="F150" s="589">
        <v>39.71</v>
      </c>
      <c r="G150" s="582" t="s">
        <v>348</v>
      </c>
      <c r="H150" s="588" t="s">
        <v>395</v>
      </c>
      <c r="I150" s="588">
        <v>16</v>
      </c>
    </row>
    <row r="151" spans="2:9" x14ac:dyDescent="0.2">
      <c r="B151" s="492" t="s">
        <v>378</v>
      </c>
      <c r="C151" s="592">
        <v>5</v>
      </c>
      <c r="D151" s="580">
        <v>41873</v>
      </c>
      <c r="E151" s="492" t="s">
        <v>379</v>
      </c>
      <c r="F151" s="589">
        <v>32.35</v>
      </c>
      <c r="G151" s="582" t="s">
        <v>348</v>
      </c>
      <c r="H151" s="588" t="s">
        <v>395</v>
      </c>
      <c r="I151" s="588">
        <v>20</v>
      </c>
    </row>
    <row r="152" spans="2:9" x14ac:dyDescent="0.2">
      <c r="B152" s="492" t="s">
        <v>378</v>
      </c>
      <c r="C152" s="592">
        <v>6</v>
      </c>
      <c r="D152" s="580">
        <v>41879</v>
      </c>
      <c r="E152" s="492" t="s">
        <v>379</v>
      </c>
      <c r="F152" s="589">
        <v>37.18</v>
      </c>
      <c r="G152" s="582" t="s">
        <v>348</v>
      </c>
      <c r="H152" s="588" t="s">
        <v>395</v>
      </c>
      <c r="I152" s="588">
        <v>24</v>
      </c>
    </row>
    <row r="153" spans="2:9" x14ac:dyDescent="0.2">
      <c r="B153" s="492" t="s">
        <v>378</v>
      </c>
      <c r="C153" s="592">
        <v>7</v>
      </c>
      <c r="D153" s="580">
        <v>41890</v>
      </c>
      <c r="E153" s="492" t="s">
        <v>372</v>
      </c>
      <c r="F153" s="589">
        <v>24.18</v>
      </c>
      <c r="G153" s="582" t="s">
        <v>348</v>
      </c>
      <c r="H153" s="588" t="s">
        <v>395</v>
      </c>
      <c r="I153" s="588">
        <v>28</v>
      </c>
    </row>
    <row r="154" spans="2:9" x14ac:dyDescent="0.2">
      <c r="B154" s="492" t="s">
        <v>378</v>
      </c>
      <c r="C154" s="592">
        <v>8</v>
      </c>
      <c r="D154" s="580">
        <v>41893</v>
      </c>
      <c r="E154" s="492" t="s">
        <v>372</v>
      </c>
      <c r="F154" s="589">
        <v>9.3000000000000007</v>
      </c>
      <c r="G154" s="582" t="s">
        <v>348</v>
      </c>
      <c r="H154" s="588" t="s">
        <v>395</v>
      </c>
      <c r="I154" s="588">
        <v>32</v>
      </c>
    </row>
    <row r="155" spans="2:9" x14ac:dyDescent="0.2">
      <c r="B155" s="492" t="s">
        <v>378</v>
      </c>
      <c r="C155" s="592">
        <v>9</v>
      </c>
      <c r="D155" s="580">
        <v>41897</v>
      </c>
      <c r="E155" s="492" t="s">
        <v>372</v>
      </c>
      <c r="F155" s="589">
        <v>17.82</v>
      </c>
      <c r="G155" s="582" t="s">
        <v>348</v>
      </c>
      <c r="H155" s="588" t="s">
        <v>395</v>
      </c>
      <c r="I155" s="588">
        <v>36</v>
      </c>
    </row>
    <row r="156" spans="2:9" x14ac:dyDescent="0.2">
      <c r="B156" s="492" t="s">
        <v>378</v>
      </c>
      <c r="C156" s="592">
        <v>10</v>
      </c>
      <c r="D156" s="580">
        <v>41898</v>
      </c>
      <c r="E156" s="492" t="s">
        <v>372</v>
      </c>
      <c r="F156" s="589">
        <v>28.12</v>
      </c>
      <c r="G156" s="582" t="s">
        <v>348</v>
      </c>
      <c r="H156" s="588" t="s">
        <v>395</v>
      </c>
      <c r="I156" s="588">
        <v>40</v>
      </c>
    </row>
    <row r="157" spans="2:9" x14ac:dyDescent="0.2">
      <c r="B157" s="492" t="s">
        <v>378</v>
      </c>
      <c r="C157" s="592">
        <v>11</v>
      </c>
      <c r="D157" s="580">
        <v>41904</v>
      </c>
      <c r="E157" s="492" t="s">
        <v>372</v>
      </c>
      <c r="F157" s="589">
        <v>-4.6100000000000003</v>
      </c>
      <c r="G157" s="582" t="s">
        <v>348</v>
      </c>
      <c r="H157" s="588" t="s">
        <v>395</v>
      </c>
      <c r="I157" s="588">
        <v>44</v>
      </c>
    </row>
    <row r="158" spans="2:9" x14ac:dyDescent="0.2">
      <c r="B158" s="492" t="s">
        <v>378</v>
      </c>
      <c r="C158" s="592">
        <v>12</v>
      </c>
      <c r="D158" s="580">
        <v>41905</v>
      </c>
      <c r="E158" s="492" t="s">
        <v>372</v>
      </c>
      <c r="F158" s="589">
        <v>-6.1</v>
      </c>
      <c r="G158" s="582" t="s">
        <v>348</v>
      </c>
      <c r="H158" s="588" t="s">
        <v>395</v>
      </c>
      <c r="I158" s="588">
        <v>48</v>
      </c>
    </row>
    <row r="159" spans="2:9" x14ac:dyDescent="0.2">
      <c r="B159" s="492"/>
      <c r="C159" s="592"/>
      <c r="D159" s="580"/>
      <c r="E159" s="492"/>
      <c r="F159" s="589"/>
      <c r="G159" s="582"/>
      <c r="H159" s="588"/>
      <c r="I159" s="588"/>
    </row>
    <row r="160" spans="2:9" x14ac:dyDescent="0.2">
      <c r="B160" s="594"/>
      <c r="C160" s="594"/>
      <c r="D160" s="594"/>
      <c r="E160" s="594"/>
      <c r="F160" s="594"/>
      <c r="G160" s="594"/>
      <c r="H160" s="594"/>
      <c r="I160" s="594"/>
    </row>
    <row r="161" spans="2:9" x14ac:dyDescent="0.2">
      <c r="B161" s="594"/>
      <c r="C161" s="594"/>
      <c r="D161" s="594"/>
      <c r="E161" s="594"/>
      <c r="F161" s="594"/>
      <c r="G161" s="598"/>
      <c r="H161" s="612"/>
      <c r="I161" s="598"/>
    </row>
    <row r="162" spans="2:9" x14ac:dyDescent="0.2">
      <c r="B162" s="594"/>
      <c r="C162" s="594"/>
      <c r="D162" s="594"/>
      <c r="E162" s="594"/>
      <c r="F162" s="594"/>
      <c r="G162" s="598"/>
      <c r="H162" s="612"/>
      <c r="I162" s="598"/>
    </row>
    <row r="163" spans="2:9" x14ac:dyDescent="0.2">
      <c r="B163" s="594" t="s">
        <v>26</v>
      </c>
      <c r="C163" s="594"/>
      <c r="D163" s="594"/>
      <c r="E163" s="594"/>
      <c r="F163" s="594"/>
      <c r="G163" s="594"/>
      <c r="H163" s="594"/>
      <c r="I163" s="594"/>
    </row>
    <row r="164" spans="2:9" x14ac:dyDescent="0.2">
      <c r="B164" s="669" t="s">
        <v>176</v>
      </c>
      <c r="C164" s="669"/>
      <c r="D164" s="669"/>
      <c r="E164" s="669"/>
      <c r="F164" s="669"/>
      <c r="G164" s="669"/>
      <c r="H164" s="669"/>
      <c r="I164" s="669"/>
    </row>
    <row r="165" spans="2:9" x14ac:dyDescent="0.2">
      <c r="B165" s="599" t="s">
        <v>177</v>
      </c>
    </row>
    <row r="166" spans="2:9" x14ac:dyDescent="0.2">
      <c r="B166" s="397" t="s">
        <v>241</v>
      </c>
    </row>
    <row r="167" spans="2:9" x14ac:dyDescent="0.2">
      <c r="B167" s="397" t="s">
        <v>178</v>
      </c>
    </row>
    <row r="168" spans="2:9" x14ac:dyDescent="0.2">
      <c r="B168" s="397" t="s">
        <v>242</v>
      </c>
    </row>
    <row r="169" spans="2:9" x14ac:dyDescent="0.2">
      <c r="B169" s="397" t="s">
        <v>360</v>
      </c>
    </row>
    <row r="170" spans="2:9" x14ac:dyDescent="0.2">
      <c r="B170" s="397" t="s">
        <v>179</v>
      </c>
    </row>
    <row r="171" spans="2:9" x14ac:dyDescent="0.2">
      <c r="B171" s="397" t="s">
        <v>180</v>
      </c>
    </row>
    <row r="172" spans="2:9" ht="12.75" customHeight="1" x14ac:dyDescent="0.2">
      <c r="B172" s="397" t="s">
        <v>359</v>
      </c>
    </row>
    <row r="173" spans="2:9" x14ac:dyDescent="0.2">
      <c r="B173" s="397" t="s">
        <v>358</v>
      </c>
    </row>
    <row r="174" spans="2:9" x14ac:dyDescent="0.2">
      <c r="B174" s="397" t="s">
        <v>373</v>
      </c>
    </row>
    <row r="175" spans="2:9" ht="12.75" customHeight="1" x14ac:dyDescent="0.2">
      <c r="B175" s="397" t="s">
        <v>357</v>
      </c>
    </row>
    <row r="176" spans="2:9" x14ac:dyDescent="0.2">
      <c r="B176" s="397" t="s">
        <v>181</v>
      </c>
    </row>
    <row r="177" spans="2:2" ht="12.75" customHeight="1" x14ac:dyDescent="0.2">
      <c r="B177" s="397" t="s">
        <v>182</v>
      </c>
    </row>
    <row r="178" spans="2:2" x14ac:dyDescent="0.2">
      <c r="B178" s="397" t="s">
        <v>374</v>
      </c>
    </row>
    <row r="179" spans="2:2" ht="12.75" customHeight="1" x14ac:dyDescent="0.2"/>
    <row r="180" spans="2:2" ht="12.75" customHeight="1" x14ac:dyDescent="0.2"/>
    <row r="182" spans="2:2" ht="12.75" customHeight="1" x14ac:dyDescent="0.2"/>
    <row r="225" ht="24.75" customHeight="1" x14ac:dyDescent="0.2"/>
    <row r="228" ht="12.75" customHeight="1" x14ac:dyDescent="0.2"/>
    <row r="231" ht="12.75" customHeight="1" x14ac:dyDescent="0.2"/>
    <row r="233" ht="12.75" customHeight="1" x14ac:dyDescent="0.2"/>
    <row r="235" ht="12.75" customHeight="1" x14ac:dyDescent="0.2"/>
    <row r="236" ht="12.75" customHeight="1" x14ac:dyDescent="0.2"/>
    <row r="238"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60" ht="12.75" customHeight="1" x14ac:dyDescent="0.2"/>
    <row r="262" ht="12.75" customHeight="1" x14ac:dyDescent="0.2"/>
    <row r="264" ht="12.75" customHeight="1" x14ac:dyDescent="0.2"/>
    <row r="266" ht="12.75" customHeight="1" x14ac:dyDescent="0.2"/>
    <row r="268" ht="12.75" customHeight="1" x14ac:dyDescent="0.2"/>
    <row r="270"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91" ht="24.75" customHeight="1" x14ac:dyDescent="0.2"/>
    <row r="294" ht="12.75" customHeight="1" x14ac:dyDescent="0.2"/>
    <row r="297" ht="12.75" customHeight="1" x14ac:dyDescent="0.2"/>
    <row r="299" ht="12.75" customHeight="1" x14ac:dyDescent="0.2"/>
    <row r="301" ht="12.75" customHeight="1" x14ac:dyDescent="0.2"/>
    <row r="302" ht="12.75" customHeight="1" x14ac:dyDescent="0.2"/>
    <row r="304" ht="12.75" customHeight="1" x14ac:dyDescent="0.2"/>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164:I164"/>
  </mergeCells>
  <printOptions horizontalCentered="1"/>
  <pageMargins left="0.2" right="0.2" top="0.2" bottom="0.45" header="0" footer="0.2"/>
  <pageSetup scale="71"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4"/>
  <sheetViews>
    <sheetView showGridLines="0" topLeftCell="B1" zoomScale="85" zoomScaleNormal="85" zoomScaleSheetLayoutView="80" workbookViewId="0">
      <selection activeCell="B24" sqref="B24:P24"/>
    </sheetView>
  </sheetViews>
  <sheetFormatPr defaultColWidth="9.33203125" defaultRowHeight="12.75" x14ac:dyDescent="0.2"/>
  <cols>
    <col min="1" max="1" width="2" style="395" customWidth="1"/>
    <col min="2" max="2" width="63.83203125" style="2" customWidth="1"/>
    <col min="3" max="14" width="12.5" style="2" customWidth="1"/>
    <col min="15" max="15" width="18.83203125" style="69" customWidth="1"/>
    <col min="16" max="16" width="61.1640625" style="2" customWidth="1"/>
    <col min="17" max="17" width="4.33203125" style="2" customWidth="1"/>
    <col min="18" max="18" width="12.33203125" style="2" customWidth="1"/>
    <col min="19" max="19" width="11.5" style="2" customWidth="1"/>
    <col min="20" max="20" width="13" style="2" customWidth="1"/>
    <col min="21" max="21" width="11.5" style="2" customWidth="1"/>
    <col min="22" max="22" width="12.6640625" style="2" customWidth="1"/>
    <col min="23" max="24" width="14.1640625" style="2" customWidth="1"/>
    <col min="25" max="25" width="11.1640625" style="2" customWidth="1"/>
    <col min="26" max="26" width="13" style="2" customWidth="1"/>
    <col min="27" max="28" width="13.6640625" style="2" customWidth="1"/>
    <col min="29" max="16384" width="9.33203125" style="2"/>
  </cols>
  <sheetData>
    <row r="1" spans="1:17" s="379" customFormat="1" x14ac:dyDescent="0.2">
      <c r="A1" s="395"/>
      <c r="B1" s="3"/>
      <c r="O1" s="69"/>
    </row>
    <row r="2" spans="1:17" x14ac:dyDescent="0.2">
      <c r="B2" s="3" t="s">
        <v>364</v>
      </c>
    </row>
    <row r="5" spans="1:17" ht="12.75" customHeight="1" x14ac:dyDescent="0.2">
      <c r="B5" s="5"/>
      <c r="C5" s="632" t="s">
        <v>403</v>
      </c>
      <c r="D5" s="632"/>
      <c r="E5" s="632"/>
      <c r="F5" s="632"/>
      <c r="G5" s="632"/>
      <c r="H5" s="632"/>
      <c r="I5" s="632"/>
      <c r="J5" s="632"/>
      <c r="K5" s="632"/>
      <c r="L5" s="632"/>
      <c r="M5" s="632"/>
      <c r="N5" s="632"/>
      <c r="O5" s="633" t="s">
        <v>332</v>
      </c>
      <c r="P5" s="56"/>
    </row>
    <row r="6" spans="1:17" ht="40.5" customHeight="1" x14ac:dyDescent="0.2">
      <c r="B6" s="70" t="s">
        <v>28</v>
      </c>
      <c r="C6" s="71" t="s">
        <v>2</v>
      </c>
      <c r="D6" s="72" t="s">
        <v>3</v>
      </c>
      <c r="E6" s="72" t="s">
        <v>4</v>
      </c>
      <c r="F6" s="72" t="s">
        <v>5</v>
      </c>
      <c r="G6" s="72" t="s">
        <v>6</v>
      </c>
      <c r="H6" s="72" t="s">
        <v>7</v>
      </c>
      <c r="I6" s="72" t="s">
        <v>402</v>
      </c>
      <c r="J6" s="72" t="s">
        <v>21</v>
      </c>
      <c r="K6" s="72" t="s">
        <v>22</v>
      </c>
      <c r="L6" s="72" t="s">
        <v>23</v>
      </c>
      <c r="M6" s="72" t="s">
        <v>24</v>
      </c>
      <c r="N6" s="73" t="s">
        <v>25</v>
      </c>
      <c r="O6" s="634"/>
      <c r="P6" s="74" t="s">
        <v>29</v>
      </c>
    </row>
    <row r="7" spans="1:17" x14ac:dyDescent="0.2">
      <c r="B7" s="453" t="s">
        <v>244</v>
      </c>
      <c r="C7" s="483">
        <v>37.1</v>
      </c>
      <c r="D7" s="484">
        <v>37.1</v>
      </c>
      <c r="E7" s="484">
        <v>37.1</v>
      </c>
      <c r="F7" s="484">
        <v>37.1</v>
      </c>
      <c r="G7" s="484">
        <v>37.1</v>
      </c>
      <c r="H7" s="484">
        <v>37.1</v>
      </c>
      <c r="I7" s="484">
        <v>37.1</v>
      </c>
      <c r="J7" s="484">
        <v>37.1</v>
      </c>
      <c r="K7" s="484">
        <v>37.1</v>
      </c>
      <c r="L7" s="484">
        <v>37.1</v>
      </c>
      <c r="M7" s="484">
        <v>37.1</v>
      </c>
      <c r="N7" s="484">
        <v>37.1</v>
      </c>
      <c r="O7" s="547">
        <v>8073</v>
      </c>
      <c r="P7" s="485" t="s">
        <v>32</v>
      </c>
    </row>
    <row r="8" spans="1:17" x14ac:dyDescent="0.2">
      <c r="B8" s="454" t="s">
        <v>295</v>
      </c>
      <c r="C8" s="75">
        <v>33.299999999999997</v>
      </c>
      <c r="D8" s="76">
        <v>33.299999999999997</v>
      </c>
      <c r="E8" s="76">
        <v>33.299999999999997</v>
      </c>
      <c r="F8" s="76">
        <v>33.299999999999997</v>
      </c>
      <c r="G8" s="76">
        <v>33.299999999999997</v>
      </c>
      <c r="H8" s="76">
        <v>33.299999999999997</v>
      </c>
      <c r="I8" s="76">
        <v>33.299999999999997</v>
      </c>
      <c r="J8" s="76">
        <v>33.299999999999997</v>
      </c>
      <c r="K8" s="76">
        <v>33.299999999999997</v>
      </c>
      <c r="L8" s="76">
        <v>33.299999999999997</v>
      </c>
      <c r="M8" s="76">
        <v>33.299999999999997</v>
      </c>
      <c r="N8" s="76">
        <v>33.299999999999997</v>
      </c>
      <c r="O8" s="551">
        <v>636465</v>
      </c>
      <c r="P8" s="77" t="s">
        <v>33</v>
      </c>
    </row>
    <row r="9" spans="1:17" x14ac:dyDescent="0.2">
      <c r="B9" s="453" t="s">
        <v>294</v>
      </c>
      <c r="C9" s="483">
        <v>79.7</v>
      </c>
      <c r="D9" s="484">
        <v>79.7</v>
      </c>
      <c r="E9" s="484">
        <v>79.7</v>
      </c>
      <c r="F9" s="484">
        <v>79.7</v>
      </c>
      <c r="G9" s="484">
        <v>79.7</v>
      </c>
      <c r="H9" s="484">
        <v>79.7</v>
      </c>
      <c r="I9" s="484">
        <v>79.7</v>
      </c>
      <c r="J9" s="484">
        <v>79.7</v>
      </c>
      <c r="K9" s="484">
        <v>79.7</v>
      </c>
      <c r="L9" s="484">
        <v>79.7</v>
      </c>
      <c r="M9" s="484">
        <v>79.7</v>
      </c>
      <c r="N9" s="484">
        <v>79.7</v>
      </c>
      <c r="O9" s="547">
        <v>636465</v>
      </c>
      <c r="P9" s="485" t="s">
        <v>33</v>
      </c>
    </row>
    <row r="10" spans="1:17" x14ac:dyDescent="0.2">
      <c r="B10" s="454" t="s">
        <v>263</v>
      </c>
      <c r="C10" s="75">
        <v>1063.3</v>
      </c>
      <c r="D10" s="76">
        <v>1063.3</v>
      </c>
      <c r="E10" s="76">
        <v>1063.3</v>
      </c>
      <c r="F10" s="76">
        <v>1063.3</v>
      </c>
      <c r="G10" s="76">
        <v>1063.3</v>
      </c>
      <c r="H10" s="76">
        <v>1063.3</v>
      </c>
      <c r="I10" s="76">
        <v>1063.3</v>
      </c>
      <c r="J10" s="76">
        <v>1063.3</v>
      </c>
      <c r="K10" s="76">
        <v>1063.3</v>
      </c>
      <c r="L10" s="76">
        <v>1063.3</v>
      </c>
      <c r="M10" s="76">
        <v>1063.3</v>
      </c>
      <c r="N10" s="76">
        <v>1063.3</v>
      </c>
      <c r="O10" s="552">
        <v>11558</v>
      </c>
      <c r="P10" s="77" t="s">
        <v>30</v>
      </c>
    </row>
    <row r="11" spans="1:17" s="395" customFormat="1" x14ac:dyDescent="0.2">
      <c r="B11" s="453" t="s">
        <v>262</v>
      </c>
      <c r="C11" s="483">
        <v>1063.3</v>
      </c>
      <c r="D11" s="484">
        <v>1063.3</v>
      </c>
      <c r="E11" s="484">
        <v>1063.3</v>
      </c>
      <c r="F11" s="484">
        <v>1063.3</v>
      </c>
      <c r="G11" s="484">
        <v>1063.3</v>
      </c>
      <c r="H11" s="484">
        <v>1063.3</v>
      </c>
      <c r="I11" s="484">
        <v>1063.3</v>
      </c>
      <c r="J11" s="484">
        <v>1063.3</v>
      </c>
      <c r="K11" s="484">
        <v>1063.3</v>
      </c>
      <c r="L11" s="484">
        <v>1063.3</v>
      </c>
      <c r="M11" s="484">
        <v>1063.3</v>
      </c>
      <c r="N11" s="484">
        <v>1063.3</v>
      </c>
      <c r="O11" s="548">
        <v>11558</v>
      </c>
      <c r="P11" s="485" t="s">
        <v>30</v>
      </c>
    </row>
    <row r="12" spans="1:17" x14ac:dyDescent="0.2">
      <c r="B12" s="454" t="s">
        <v>265</v>
      </c>
      <c r="C12" s="75">
        <v>145.4</v>
      </c>
      <c r="D12" s="76">
        <v>145.4</v>
      </c>
      <c r="E12" s="76">
        <v>145.4</v>
      </c>
      <c r="F12" s="76">
        <v>145.4</v>
      </c>
      <c r="G12" s="76">
        <v>145.4</v>
      </c>
      <c r="H12" s="76">
        <v>145.4</v>
      </c>
      <c r="I12" s="76">
        <v>145.4</v>
      </c>
      <c r="J12" s="76">
        <v>145.4</v>
      </c>
      <c r="K12" s="76">
        <v>145.4</v>
      </c>
      <c r="L12" s="76">
        <v>145.4</v>
      </c>
      <c r="M12" s="76">
        <v>145.4</v>
      </c>
      <c r="N12" s="76">
        <v>145.4</v>
      </c>
      <c r="O12" s="551">
        <v>636465</v>
      </c>
      <c r="P12" s="77" t="s">
        <v>33</v>
      </c>
    </row>
    <row r="13" spans="1:17" s="78" customFormat="1" x14ac:dyDescent="0.2">
      <c r="B13" s="453" t="s">
        <v>264</v>
      </c>
      <c r="C13" s="483">
        <v>43.9</v>
      </c>
      <c r="D13" s="484">
        <v>43.9</v>
      </c>
      <c r="E13" s="484">
        <v>43.9</v>
      </c>
      <c r="F13" s="484">
        <v>43.9</v>
      </c>
      <c r="G13" s="484">
        <v>43.9</v>
      </c>
      <c r="H13" s="484">
        <v>43.9</v>
      </c>
      <c r="I13" s="484">
        <v>43.9</v>
      </c>
      <c r="J13" s="484">
        <v>43.9</v>
      </c>
      <c r="K13" s="484">
        <v>43.9</v>
      </c>
      <c r="L13" s="484">
        <v>43.9</v>
      </c>
      <c r="M13" s="484">
        <v>43.9</v>
      </c>
      <c r="N13" s="484">
        <v>43.9</v>
      </c>
      <c r="O13" s="547">
        <v>636465</v>
      </c>
      <c r="P13" s="485" t="s">
        <v>33</v>
      </c>
    </row>
    <row r="14" spans="1:17" x14ac:dyDescent="0.2">
      <c r="B14" s="454" t="s">
        <v>79</v>
      </c>
      <c r="C14" s="495">
        <v>75.8</v>
      </c>
      <c r="D14" s="496">
        <v>75.8</v>
      </c>
      <c r="E14" s="496">
        <v>75.8</v>
      </c>
      <c r="F14" s="496">
        <v>75.8</v>
      </c>
      <c r="G14" s="496">
        <v>75.8</v>
      </c>
      <c r="H14" s="496">
        <v>75.8</v>
      </c>
      <c r="I14" s="496">
        <v>75.8</v>
      </c>
      <c r="J14" s="496">
        <v>75.8</v>
      </c>
      <c r="K14" s="496">
        <v>75.8</v>
      </c>
      <c r="L14" s="496">
        <v>75.8</v>
      </c>
      <c r="M14" s="496">
        <v>75.8</v>
      </c>
      <c r="N14" s="496">
        <v>75.8</v>
      </c>
      <c r="O14" s="551">
        <v>636465</v>
      </c>
      <c r="P14" s="77" t="s">
        <v>33</v>
      </c>
      <c r="Q14" s="78"/>
    </row>
    <row r="15" spans="1:17" x14ac:dyDescent="0.2">
      <c r="B15" s="453" t="s">
        <v>72</v>
      </c>
      <c r="C15" s="483">
        <v>1517</v>
      </c>
      <c r="D15" s="484">
        <v>1517</v>
      </c>
      <c r="E15" s="484">
        <v>1517</v>
      </c>
      <c r="F15" s="484">
        <v>1517</v>
      </c>
      <c r="G15" s="484">
        <v>1517</v>
      </c>
      <c r="H15" s="484">
        <v>1517</v>
      </c>
      <c r="I15" s="484">
        <v>1517</v>
      </c>
      <c r="J15" s="484">
        <v>1517</v>
      </c>
      <c r="K15" s="484">
        <v>1517</v>
      </c>
      <c r="L15" s="484">
        <v>1517</v>
      </c>
      <c r="M15" s="484">
        <v>1517</v>
      </c>
      <c r="N15" s="484">
        <v>1517</v>
      </c>
      <c r="O15" s="549" t="s">
        <v>14</v>
      </c>
      <c r="P15" s="486" t="s">
        <v>31</v>
      </c>
    </row>
    <row r="16" spans="1:17" x14ac:dyDescent="0.2">
      <c r="B16" s="454" t="s">
        <v>259</v>
      </c>
      <c r="C16" s="75">
        <v>8</v>
      </c>
      <c r="D16" s="76">
        <v>8</v>
      </c>
      <c r="E16" s="76">
        <v>5.4</v>
      </c>
      <c r="F16" s="76">
        <v>2.9</v>
      </c>
      <c r="G16" s="76">
        <v>2.9</v>
      </c>
      <c r="H16" s="76">
        <v>18.899999999999999</v>
      </c>
      <c r="I16" s="76">
        <v>239.4</v>
      </c>
      <c r="J16" s="76">
        <v>227.7</v>
      </c>
      <c r="K16" s="76">
        <v>229.4</v>
      </c>
      <c r="L16" s="76">
        <v>180.2</v>
      </c>
      <c r="M16" s="76">
        <v>4.5999999999999996</v>
      </c>
      <c r="N16" s="76">
        <v>4.5999999999999996</v>
      </c>
      <c r="O16" s="551">
        <v>2861</v>
      </c>
      <c r="P16" s="77" t="s">
        <v>365</v>
      </c>
    </row>
    <row r="17" spans="2:24" ht="25.5" x14ac:dyDescent="0.2">
      <c r="B17" s="487" t="s">
        <v>260</v>
      </c>
      <c r="C17" s="488">
        <v>0.04</v>
      </c>
      <c r="D17" s="489">
        <v>0.04</v>
      </c>
      <c r="E17" s="489">
        <v>0.04</v>
      </c>
      <c r="F17" s="489">
        <v>0.04</v>
      </c>
      <c r="G17" s="489">
        <v>0.04</v>
      </c>
      <c r="H17" s="489">
        <v>0.04</v>
      </c>
      <c r="I17" s="489">
        <v>0.04</v>
      </c>
      <c r="J17" s="489">
        <v>0.04</v>
      </c>
      <c r="K17" s="489">
        <v>0.04</v>
      </c>
      <c r="L17" s="489">
        <v>0.04</v>
      </c>
      <c r="M17" s="489">
        <v>0.04</v>
      </c>
      <c r="N17" s="489">
        <v>0.04</v>
      </c>
      <c r="O17" s="550">
        <v>4287885</v>
      </c>
      <c r="P17" s="490" t="s">
        <v>34</v>
      </c>
    </row>
    <row r="18" spans="2:24" x14ac:dyDescent="0.2">
      <c r="B18" s="454" t="s">
        <v>74</v>
      </c>
      <c r="C18" s="79" t="s">
        <v>14</v>
      </c>
      <c r="D18" s="80" t="s">
        <v>14</v>
      </c>
      <c r="E18" s="80" t="s">
        <v>14</v>
      </c>
      <c r="F18" s="80" t="s">
        <v>14</v>
      </c>
      <c r="G18" s="80" t="s">
        <v>14</v>
      </c>
      <c r="H18" s="80" t="s">
        <v>14</v>
      </c>
      <c r="I18" s="80" t="s">
        <v>14</v>
      </c>
      <c r="J18" s="80" t="s">
        <v>14</v>
      </c>
      <c r="K18" s="80" t="s">
        <v>14</v>
      </c>
      <c r="L18" s="80" t="s">
        <v>14</v>
      </c>
      <c r="M18" s="80" t="s">
        <v>14</v>
      </c>
      <c r="N18" s="80" t="s">
        <v>14</v>
      </c>
      <c r="O18" s="551">
        <v>21610</v>
      </c>
      <c r="P18" s="77" t="s">
        <v>35</v>
      </c>
      <c r="U18" s="395"/>
    </row>
    <row r="19" spans="2:24" x14ac:dyDescent="0.2">
      <c r="B19" s="453" t="s">
        <v>261</v>
      </c>
      <c r="C19" s="483">
        <v>14.2</v>
      </c>
      <c r="D19" s="484">
        <v>14.2</v>
      </c>
      <c r="E19" s="484">
        <v>14.2</v>
      </c>
      <c r="F19" s="484">
        <v>14.2</v>
      </c>
      <c r="G19" s="484">
        <v>14.2</v>
      </c>
      <c r="H19" s="484">
        <v>14.2</v>
      </c>
      <c r="I19" s="484">
        <v>14.2</v>
      </c>
      <c r="J19" s="484">
        <v>14.2</v>
      </c>
      <c r="K19" s="484">
        <v>14.2</v>
      </c>
      <c r="L19" s="484">
        <v>14.2</v>
      </c>
      <c r="M19" s="484">
        <v>14.2</v>
      </c>
      <c r="N19" s="484">
        <v>14.2</v>
      </c>
      <c r="O19" s="547">
        <v>4895906</v>
      </c>
      <c r="P19" s="485" t="s">
        <v>343</v>
      </c>
      <c r="S19" s="78"/>
    </row>
    <row r="20" spans="2:24" x14ac:dyDescent="0.2">
      <c r="B20" s="454" t="s">
        <v>299</v>
      </c>
      <c r="C20" s="75">
        <v>2.7</v>
      </c>
      <c r="D20" s="76">
        <v>2.7</v>
      </c>
      <c r="E20" s="76">
        <v>2.7</v>
      </c>
      <c r="F20" s="76">
        <v>2.7</v>
      </c>
      <c r="G20" s="76">
        <v>2.7</v>
      </c>
      <c r="H20" s="76">
        <v>2.7</v>
      </c>
      <c r="I20" s="76">
        <v>3.8</v>
      </c>
      <c r="J20" s="76">
        <v>3.8</v>
      </c>
      <c r="K20" s="76">
        <v>3.8</v>
      </c>
      <c r="L20" s="76">
        <v>3.8</v>
      </c>
      <c r="M20" s="76">
        <v>3.8</v>
      </c>
      <c r="N20" s="76">
        <v>3.8</v>
      </c>
      <c r="O20" s="551">
        <v>469113</v>
      </c>
      <c r="P20" s="84" t="s">
        <v>344</v>
      </c>
      <c r="S20" s="78"/>
    </row>
    <row r="21" spans="2:24" x14ac:dyDescent="0.2">
      <c r="B21" s="453" t="s">
        <v>276</v>
      </c>
      <c r="C21" s="483">
        <v>0.9</v>
      </c>
      <c r="D21" s="484">
        <v>0.9</v>
      </c>
      <c r="E21" s="484">
        <v>0.9</v>
      </c>
      <c r="F21" s="484">
        <v>0.9</v>
      </c>
      <c r="G21" s="484">
        <v>0.9</v>
      </c>
      <c r="H21" s="484">
        <v>0.9</v>
      </c>
      <c r="I21" s="484">
        <v>0.9</v>
      </c>
      <c r="J21" s="484">
        <v>0.9</v>
      </c>
      <c r="K21" s="484">
        <v>0.9</v>
      </c>
      <c r="L21" s="484">
        <v>0.9</v>
      </c>
      <c r="M21" s="484">
        <v>0.9</v>
      </c>
      <c r="N21" s="484">
        <v>0.9</v>
      </c>
      <c r="O21" s="547">
        <v>2143943</v>
      </c>
      <c r="P21" s="83" t="s">
        <v>345</v>
      </c>
    </row>
    <row r="22" spans="2:24" x14ac:dyDescent="0.2">
      <c r="J22" s="395"/>
    </row>
    <row r="23" spans="2:24" x14ac:dyDescent="0.2">
      <c r="B23" s="64" t="s">
        <v>26</v>
      </c>
      <c r="J23" s="395"/>
    </row>
    <row r="24" spans="2:24" ht="41.25" customHeight="1" x14ac:dyDescent="0.2">
      <c r="B24" s="635" t="s">
        <v>297</v>
      </c>
      <c r="C24" s="635"/>
      <c r="D24" s="635"/>
      <c r="E24" s="635"/>
      <c r="F24" s="635"/>
      <c r="G24" s="635"/>
      <c r="H24" s="635"/>
      <c r="I24" s="635"/>
      <c r="J24" s="635"/>
      <c r="K24" s="635"/>
      <c r="L24" s="635"/>
      <c r="M24" s="635"/>
      <c r="N24" s="635"/>
      <c r="O24" s="635"/>
      <c r="P24" s="635"/>
    </row>
    <row r="25" spans="2:24" x14ac:dyDescent="0.2">
      <c r="B25" s="81"/>
      <c r="C25" s="81"/>
      <c r="D25" s="81"/>
      <c r="E25" s="81"/>
      <c r="F25" s="81"/>
      <c r="G25" s="81"/>
      <c r="H25" s="81"/>
      <c r="I25" s="81"/>
      <c r="J25" s="81"/>
      <c r="K25" s="81"/>
      <c r="L25" s="81"/>
      <c r="M25" s="81"/>
      <c r="N25" s="81"/>
      <c r="O25" s="82"/>
      <c r="P25" s="81"/>
    </row>
    <row r="26" spans="2:24" ht="25.5" customHeight="1" x14ac:dyDescent="0.2">
      <c r="B26" s="636" t="s">
        <v>36</v>
      </c>
      <c r="C26" s="636"/>
      <c r="D26" s="636"/>
      <c r="E26" s="636"/>
      <c r="F26" s="636"/>
      <c r="G26" s="636"/>
      <c r="H26" s="636"/>
      <c r="I26" s="636"/>
      <c r="J26" s="636"/>
      <c r="K26" s="636"/>
      <c r="L26" s="636"/>
      <c r="M26" s="636"/>
      <c r="N26" s="636"/>
      <c r="O26" s="636"/>
      <c r="P26" s="636"/>
    </row>
    <row r="28" spans="2:24" ht="12.75" customHeight="1" x14ac:dyDescent="0.2">
      <c r="B28" s="5"/>
      <c r="C28" s="632" t="s">
        <v>405</v>
      </c>
      <c r="D28" s="632"/>
      <c r="E28" s="632"/>
      <c r="F28" s="632"/>
      <c r="G28" s="632"/>
      <c r="H28" s="632"/>
      <c r="I28" s="632"/>
      <c r="J28" s="632"/>
      <c r="K28" s="632"/>
      <c r="L28" s="632"/>
      <c r="M28" s="632"/>
      <c r="N28" s="632"/>
      <c r="O28" s="633" t="s">
        <v>332</v>
      </c>
      <c r="P28" s="56"/>
    </row>
    <row r="29" spans="2:24" ht="40.5" customHeight="1" x14ac:dyDescent="0.2">
      <c r="B29" s="70" t="s">
        <v>28</v>
      </c>
      <c r="C29" s="71" t="s">
        <v>2</v>
      </c>
      <c r="D29" s="72" t="s">
        <v>3</v>
      </c>
      <c r="E29" s="72" t="s">
        <v>4</v>
      </c>
      <c r="F29" s="72" t="s">
        <v>5</v>
      </c>
      <c r="G29" s="72" t="s">
        <v>6</v>
      </c>
      <c r="H29" s="72" t="s">
        <v>7</v>
      </c>
      <c r="I29" s="72" t="s">
        <v>402</v>
      </c>
      <c r="J29" s="72" t="s">
        <v>21</v>
      </c>
      <c r="K29" s="72" t="s">
        <v>22</v>
      </c>
      <c r="L29" s="72" t="s">
        <v>23</v>
      </c>
      <c r="M29" s="72" t="s">
        <v>24</v>
      </c>
      <c r="N29" s="73" t="s">
        <v>25</v>
      </c>
      <c r="O29" s="634"/>
      <c r="P29" s="74" t="s">
        <v>29</v>
      </c>
      <c r="R29" s="395"/>
    </row>
    <row r="30" spans="2:24" x14ac:dyDescent="0.2">
      <c r="B30" s="453" t="s">
        <v>244</v>
      </c>
      <c r="C30" s="483">
        <v>24.2</v>
      </c>
      <c r="D30" s="484">
        <v>29.8</v>
      </c>
      <c r="E30" s="484">
        <v>35.200000000000003</v>
      </c>
      <c r="F30" s="484">
        <v>49.4</v>
      </c>
      <c r="G30" s="484">
        <v>51.9</v>
      </c>
      <c r="H30" s="484">
        <v>54.6</v>
      </c>
      <c r="I30" s="484">
        <v>53.2</v>
      </c>
      <c r="J30" s="484">
        <v>53.9</v>
      </c>
      <c r="K30" s="484">
        <v>42.8</v>
      </c>
      <c r="L30" s="484">
        <v>36.1</v>
      </c>
      <c r="M30" s="484">
        <v>27.7</v>
      </c>
      <c r="N30" s="491">
        <v>25.8</v>
      </c>
      <c r="O30" s="547">
        <v>8073</v>
      </c>
      <c r="P30" s="83" t="s">
        <v>32</v>
      </c>
      <c r="R30" s="395"/>
      <c r="S30" s="78"/>
    </row>
    <row r="31" spans="2:24" x14ac:dyDescent="0.2">
      <c r="B31" s="454" t="s">
        <v>295</v>
      </c>
      <c r="C31" s="75">
        <v>0</v>
      </c>
      <c r="D31" s="76">
        <v>0</v>
      </c>
      <c r="E31" s="76">
        <v>0</v>
      </c>
      <c r="F31" s="76">
        <v>0</v>
      </c>
      <c r="G31" s="76">
        <v>0</v>
      </c>
      <c r="H31" s="76">
        <v>0</v>
      </c>
      <c r="I31" s="76">
        <v>0</v>
      </c>
      <c r="J31" s="76">
        <v>0</v>
      </c>
      <c r="K31" s="76">
        <v>0</v>
      </c>
      <c r="L31" s="76">
        <v>0</v>
      </c>
      <c r="M31" s="76">
        <v>0</v>
      </c>
      <c r="N31" s="85">
        <v>0</v>
      </c>
      <c r="O31" s="551">
        <v>636465</v>
      </c>
      <c r="P31" s="84" t="s">
        <v>33</v>
      </c>
      <c r="Q31" s="86"/>
      <c r="R31" s="78"/>
      <c r="S31" s="78"/>
      <c r="T31" s="78"/>
    </row>
    <row r="32" spans="2:24" x14ac:dyDescent="0.2">
      <c r="B32" s="453" t="s">
        <v>294</v>
      </c>
      <c r="C32" s="483">
        <v>49.9</v>
      </c>
      <c r="D32" s="484">
        <v>54.1</v>
      </c>
      <c r="E32" s="484">
        <v>57</v>
      </c>
      <c r="F32" s="484">
        <v>79.099999999999994</v>
      </c>
      <c r="G32" s="484">
        <v>73.099999999999994</v>
      </c>
      <c r="H32" s="484">
        <v>77.3</v>
      </c>
      <c r="I32" s="484">
        <v>78.3</v>
      </c>
      <c r="J32" s="484">
        <v>78.599999999999994</v>
      </c>
      <c r="K32" s="484">
        <v>74.7</v>
      </c>
      <c r="L32" s="484">
        <v>88.6</v>
      </c>
      <c r="M32" s="484">
        <v>58.9</v>
      </c>
      <c r="N32" s="491">
        <v>48.8</v>
      </c>
      <c r="O32" s="547">
        <v>636465</v>
      </c>
      <c r="P32" s="83" t="s">
        <v>33</v>
      </c>
      <c r="X32" s="78"/>
    </row>
    <row r="33" spans="2:23" x14ac:dyDescent="0.2">
      <c r="B33" s="454" t="s">
        <v>263</v>
      </c>
      <c r="C33" s="75">
        <v>1641.4</v>
      </c>
      <c r="D33" s="76">
        <v>1860.7</v>
      </c>
      <c r="E33" s="76">
        <v>1824</v>
      </c>
      <c r="F33" s="76">
        <v>1928.5</v>
      </c>
      <c r="G33" s="76">
        <v>1957.7</v>
      </c>
      <c r="H33" s="76">
        <v>2021.1</v>
      </c>
      <c r="I33" s="76">
        <v>1933.2</v>
      </c>
      <c r="J33" s="76">
        <v>2054.6</v>
      </c>
      <c r="K33" s="76">
        <v>2044.8</v>
      </c>
      <c r="L33" s="76">
        <v>1990.5</v>
      </c>
      <c r="M33" s="76">
        <v>1970.1</v>
      </c>
      <c r="N33" s="85">
        <v>1744.7</v>
      </c>
      <c r="O33" s="552">
        <v>11558</v>
      </c>
      <c r="P33" s="84" t="s">
        <v>30</v>
      </c>
      <c r="W33" s="78"/>
    </row>
    <row r="34" spans="2:23" s="395" customFormat="1" x14ac:dyDescent="0.2">
      <c r="B34" s="453" t="s">
        <v>262</v>
      </c>
      <c r="C34" s="483">
        <v>793.8</v>
      </c>
      <c r="D34" s="484">
        <v>821.2</v>
      </c>
      <c r="E34" s="484">
        <v>820.4</v>
      </c>
      <c r="F34" s="484">
        <v>870.8</v>
      </c>
      <c r="G34" s="484">
        <v>904.8</v>
      </c>
      <c r="H34" s="484">
        <v>940.2</v>
      </c>
      <c r="I34" s="484">
        <v>933.3</v>
      </c>
      <c r="J34" s="484">
        <v>908.2</v>
      </c>
      <c r="K34" s="484">
        <v>937.8</v>
      </c>
      <c r="L34" s="484">
        <v>853.1</v>
      </c>
      <c r="M34" s="484">
        <v>823.8</v>
      </c>
      <c r="N34" s="491">
        <v>751.4</v>
      </c>
      <c r="O34" s="548">
        <v>11558</v>
      </c>
      <c r="P34" s="83" t="s">
        <v>30</v>
      </c>
      <c r="W34" s="78"/>
    </row>
    <row r="35" spans="2:23" x14ac:dyDescent="0.2">
      <c r="B35" s="454" t="s">
        <v>265</v>
      </c>
      <c r="C35" s="497">
        <v>29</v>
      </c>
      <c r="D35" s="498">
        <v>30.3</v>
      </c>
      <c r="E35" s="498">
        <v>32.700000000000003</v>
      </c>
      <c r="F35" s="498">
        <v>38</v>
      </c>
      <c r="G35" s="498">
        <v>42.6</v>
      </c>
      <c r="H35" s="498">
        <v>43.8</v>
      </c>
      <c r="I35" s="498">
        <v>44.4</v>
      </c>
      <c r="J35" s="498">
        <v>46.8</v>
      </c>
      <c r="K35" s="498">
        <v>48</v>
      </c>
      <c r="L35" s="498">
        <v>66.599999999999994</v>
      </c>
      <c r="M35" s="498">
        <v>30.8</v>
      </c>
      <c r="N35" s="499">
        <v>29.7</v>
      </c>
      <c r="O35" s="551">
        <v>636465</v>
      </c>
      <c r="P35" s="84" t="s">
        <v>33</v>
      </c>
    </row>
    <row r="36" spans="2:23" x14ac:dyDescent="0.2">
      <c r="B36" s="453" t="s">
        <v>264</v>
      </c>
      <c r="C36" s="483">
        <v>67.3</v>
      </c>
      <c r="D36" s="484">
        <v>67.5</v>
      </c>
      <c r="E36" s="484">
        <v>68.400000000000006</v>
      </c>
      <c r="F36" s="484">
        <v>71.5</v>
      </c>
      <c r="G36" s="484">
        <v>50.6</v>
      </c>
      <c r="H36" s="484">
        <v>50.7</v>
      </c>
      <c r="I36" s="484">
        <v>51.8</v>
      </c>
      <c r="J36" s="484">
        <v>52.8</v>
      </c>
      <c r="K36" s="484">
        <v>51.9</v>
      </c>
      <c r="L36" s="484">
        <v>70.599999999999994</v>
      </c>
      <c r="M36" s="484">
        <v>73.3</v>
      </c>
      <c r="N36" s="491">
        <v>68.099999999999994</v>
      </c>
      <c r="O36" s="547">
        <v>636465</v>
      </c>
      <c r="P36" s="83" t="s">
        <v>33</v>
      </c>
    </row>
    <row r="37" spans="2:23" x14ac:dyDescent="0.2">
      <c r="B37" s="454" t="s">
        <v>79</v>
      </c>
      <c r="C37" s="495">
        <v>48.6</v>
      </c>
      <c r="D37" s="496">
        <v>63.3</v>
      </c>
      <c r="E37" s="496">
        <v>103.5</v>
      </c>
      <c r="F37" s="76">
        <v>130.6</v>
      </c>
      <c r="G37" s="76">
        <v>126.4</v>
      </c>
      <c r="H37" s="76">
        <v>133.6</v>
      </c>
      <c r="I37" s="76">
        <v>115.5</v>
      </c>
      <c r="J37" s="76">
        <v>131.9</v>
      </c>
      <c r="K37" s="76">
        <v>131</v>
      </c>
      <c r="L37" s="76">
        <v>130</v>
      </c>
      <c r="M37" s="76">
        <v>118.6</v>
      </c>
      <c r="N37" s="85">
        <v>110.1</v>
      </c>
      <c r="O37" s="551">
        <v>636465</v>
      </c>
      <c r="P37" s="84" t="s">
        <v>33</v>
      </c>
    </row>
    <row r="38" spans="2:23" x14ac:dyDescent="0.2">
      <c r="B38" s="453" t="s">
        <v>72</v>
      </c>
      <c r="C38" s="483">
        <v>1596.9</v>
      </c>
      <c r="D38" s="484">
        <v>1599.4</v>
      </c>
      <c r="E38" s="484">
        <v>1601.1</v>
      </c>
      <c r="F38" s="484">
        <v>1555.4</v>
      </c>
      <c r="G38" s="484">
        <v>1609.8</v>
      </c>
      <c r="H38" s="484">
        <v>1524.3</v>
      </c>
      <c r="I38" s="484">
        <v>1510.6</v>
      </c>
      <c r="J38" s="484">
        <v>1532.1</v>
      </c>
      <c r="K38" s="484">
        <v>1469.2</v>
      </c>
      <c r="L38" s="484">
        <v>1450.6</v>
      </c>
      <c r="M38" s="484">
        <v>1498.3</v>
      </c>
      <c r="N38" s="491">
        <v>1348.1</v>
      </c>
      <c r="O38" s="549" t="s">
        <v>14</v>
      </c>
      <c r="P38" s="492" t="s">
        <v>31</v>
      </c>
    </row>
    <row r="39" spans="2:23" x14ac:dyDescent="0.2">
      <c r="B39" s="454" t="s">
        <v>259</v>
      </c>
      <c r="C39" s="75">
        <v>6.6</v>
      </c>
      <c r="D39" s="76">
        <v>6.6</v>
      </c>
      <c r="E39" s="76">
        <v>6.7</v>
      </c>
      <c r="F39" s="76">
        <v>2.9</v>
      </c>
      <c r="G39" s="76">
        <v>3</v>
      </c>
      <c r="H39" s="76">
        <v>-101.1</v>
      </c>
      <c r="I39" s="76">
        <v>47</v>
      </c>
      <c r="J39" s="76">
        <v>273.5</v>
      </c>
      <c r="K39" s="76">
        <v>263.39999999999998</v>
      </c>
      <c r="L39" s="76">
        <v>140.4</v>
      </c>
      <c r="M39" s="76">
        <v>7.3</v>
      </c>
      <c r="N39" s="85">
        <v>7.3</v>
      </c>
      <c r="O39" s="551">
        <v>2861</v>
      </c>
      <c r="P39" s="77" t="s">
        <v>365</v>
      </c>
    </row>
    <row r="40" spans="2:23" ht="25.5" x14ac:dyDescent="0.2">
      <c r="B40" s="487" t="s">
        <v>260</v>
      </c>
      <c r="C40" s="488">
        <v>0.04</v>
      </c>
      <c r="D40" s="489">
        <v>0.04</v>
      </c>
      <c r="E40" s="489">
        <v>0.04</v>
      </c>
      <c r="F40" s="489">
        <v>0.05</v>
      </c>
      <c r="G40" s="489">
        <v>0.05</v>
      </c>
      <c r="H40" s="489">
        <v>0.06</v>
      </c>
      <c r="I40" s="489">
        <v>7.0000000000000007E-2</v>
      </c>
      <c r="J40" s="489">
        <v>7.0000000000000007E-2</v>
      </c>
      <c r="K40" s="489">
        <v>7.0000000000000007E-2</v>
      </c>
      <c r="L40" s="489">
        <v>0.06</v>
      </c>
      <c r="M40" s="489">
        <v>0.05</v>
      </c>
      <c r="N40" s="493">
        <v>0.04</v>
      </c>
      <c r="O40" s="550">
        <v>4287885</v>
      </c>
      <c r="P40" s="494" t="s">
        <v>34</v>
      </c>
      <c r="T40" s="395"/>
      <c r="U40" s="395"/>
    </row>
    <row r="41" spans="2:23" x14ac:dyDescent="0.2">
      <c r="B41" s="454" t="s">
        <v>74</v>
      </c>
      <c r="C41" s="79" t="s">
        <v>14</v>
      </c>
      <c r="D41" s="80" t="s">
        <v>14</v>
      </c>
      <c r="E41" s="80" t="s">
        <v>14</v>
      </c>
      <c r="F41" s="80" t="s">
        <v>14</v>
      </c>
      <c r="G41" s="80" t="s">
        <v>14</v>
      </c>
      <c r="H41" s="80" t="s">
        <v>14</v>
      </c>
      <c r="I41" s="80" t="s">
        <v>14</v>
      </c>
      <c r="J41" s="80" t="s">
        <v>14</v>
      </c>
      <c r="K41" s="80" t="s">
        <v>14</v>
      </c>
      <c r="L41" s="80" t="s">
        <v>14</v>
      </c>
      <c r="M41" s="80" t="s">
        <v>14</v>
      </c>
      <c r="N41" s="87" t="s">
        <v>14</v>
      </c>
      <c r="O41" s="551">
        <v>21610</v>
      </c>
      <c r="P41" s="84" t="s">
        <v>35</v>
      </c>
      <c r="T41" s="395"/>
      <c r="U41" s="395"/>
    </row>
    <row r="42" spans="2:23" x14ac:dyDescent="0.2">
      <c r="B42" s="453" t="s">
        <v>261</v>
      </c>
      <c r="C42" s="483">
        <v>5.9</v>
      </c>
      <c r="D42" s="484">
        <v>5.9</v>
      </c>
      <c r="E42" s="484">
        <v>5.9</v>
      </c>
      <c r="F42" s="484">
        <v>14.5</v>
      </c>
      <c r="G42" s="484">
        <v>15</v>
      </c>
      <c r="H42" s="484">
        <v>14.3</v>
      </c>
      <c r="I42" s="484">
        <v>14.3</v>
      </c>
      <c r="J42" s="484">
        <v>14.3</v>
      </c>
      <c r="K42" s="484">
        <v>15</v>
      </c>
      <c r="L42" s="484">
        <v>15.5</v>
      </c>
      <c r="M42" s="484">
        <v>6.3</v>
      </c>
      <c r="N42" s="491">
        <v>5.9</v>
      </c>
      <c r="O42" s="547">
        <v>4895906</v>
      </c>
      <c r="P42" s="485" t="s">
        <v>343</v>
      </c>
      <c r="Q42" s="78"/>
      <c r="T42" s="395"/>
      <c r="U42" s="395"/>
    </row>
    <row r="43" spans="2:23" s="395" customFormat="1" x14ac:dyDescent="0.2">
      <c r="B43" s="454" t="s">
        <v>299</v>
      </c>
      <c r="C43" s="75">
        <v>0</v>
      </c>
      <c r="D43" s="76">
        <v>0</v>
      </c>
      <c r="E43" s="76">
        <v>0</v>
      </c>
      <c r="F43" s="76">
        <v>0.9</v>
      </c>
      <c r="G43" s="76">
        <v>1.7</v>
      </c>
      <c r="H43" s="76">
        <v>1.9</v>
      </c>
      <c r="I43" s="76">
        <v>3.96</v>
      </c>
      <c r="J43" s="76">
        <v>5.01</v>
      </c>
      <c r="K43" s="76">
        <v>5.01</v>
      </c>
      <c r="L43" s="76">
        <v>3.41</v>
      </c>
      <c r="M43" s="76">
        <v>0.38</v>
      </c>
      <c r="N43" s="85">
        <v>0</v>
      </c>
      <c r="O43" s="551">
        <v>469113</v>
      </c>
      <c r="P43" s="84" t="s">
        <v>344</v>
      </c>
      <c r="Q43" s="78"/>
    </row>
    <row r="44" spans="2:23" x14ac:dyDescent="0.2">
      <c r="B44" s="453" t="s">
        <v>276</v>
      </c>
      <c r="C44" s="483">
        <v>0</v>
      </c>
      <c r="D44" s="484">
        <v>0</v>
      </c>
      <c r="E44" s="484">
        <v>0</v>
      </c>
      <c r="F44" s="484">
        <v>0.2</v>
      </c>
      <c r="G44" s="484">
        <v>0.5</v>
      </c>
      <c r="H44" s="484">
        <v>0.6</v>
      </c>
      <c r="I44" s="484">
        <v>0.93</v>
      </c>
      <c r="J44" s="484">
        <v>1.0900000000000001</v>
      </c>
      <c r="K44" s="484">
        <v>1.05</v>
      </c>
      <c r="L44" s="484">
        <v>0.63</v>
      </c>
      <c r="M44" s="484">
        <v>0.09</v>
      </c>
      <c r="N44" s="491">
        <v>0</v>
      </c>
      <c r="O44" s="547">
        <v>2143943</v>
      </c>
      <c r="P44" s="83" t="s">
        <v>345</v>
      </c>
    </row>
    <row r="45" spans="2:23" x14ac:dyDescent="0.2">
      <c r="P45" s="397"/>
    </row>
    <row r="46" spans="2:23" x14ac:dyDescent="0.2">
      <c r="B46" s="630" t="s">
        <v>26</v>
      </c>
      <c r="C46" s="630"/>
      <c r="D46" s="630"/>
      <c r="E46" s="630"/>
      <c r="F46" s="630"/>
      <c r="G46" s="630"/>
      <c r="H46" s="630"/>
      <c r="I46" s="630"/>
      <c r="J46" s="630"/>
      <c r="K46" s="630"/>
      <c r="L46" s="630"/>
      <c r="M46" s="630"/>
      <c r="N46" s="630"/>
      <c r="O46" s="630"/>
      <c r="P46" s="630"/>
    </row>
    <row r="47" spans="2:23" ht="44.25" customHeight="1" x14ac:dyDescent="0.2">
      <c r="B47" s="631" t="s">
        <v>363</v>
      </c>
      <c r="C47" s="631"/>
      <c r="D47" s="631"/>
      <c r="E47" s="631"/>
      <c r="F47" s="631"/>
      <c r="G47" s="631"/>
      <c r="H47" s="631"/>
      <c r="I47" s="631"/>
      <c r="J47" s="631"/>
      <c r="K47" s="631"/>
      <c r="L47" s="631"/>
      <c r="M47" s="631"/>
      <c r="N47" s="631"/>
      <c r="O47" s="631"/>
      <c r="P47" s="631"/>
    </row>
    <row r="48" spans="2:23" ht="6.75" customHeight="1" x14ac:dyDescent="0.2">
      <c r="B48" s="64"/>
    </row>
    <row r="49" spans="2:17" x14ac:dyDescent="0.2">
      <c r="B49" s="88" t="s">
        <v>217</v>
      </c>
    </row>
    <row r="50" spans="2:17" s="395" customFormat="1" x14ac:dyDescent="0.2">
      <c r="B50" s="629" t="s">
        <v>296</v>
      </c>
      <c r="C50" s="629"/>
      <c r="D50" s="629"/>
      <c r="E50" s="629"/>
      <c r="F50" s="629"/>
      <c r="G50" s="629"/>
      <c r="H50" s="629"/>
      <c r="I50" s="629"/>
      <c r="J50" s="629"/>
      <c r="K50" s="629"/>
      <c r="L50" s="629"/>
      <c r="M50" s="629"/>
      <c r="N50" s="629"/>
      <c r="O50" s="629"/>
      <c r="P50" s="629"/>
    </row>
    <row r="51" spans="2:17" ht="12.75" customHeight="1" x14ac:dyDescent="0.2">
      <c r="B51" s="629" t="s">
        <v>300</v>
      </c>
      <c r="C51" s="629"/>
      <c r="D51" s="629"/>
      <c r="E51" s="629"/>
      <c r="F51" s="629"/>
      <c r="G51" s="629"/>
      <c r="H51" s="629"/>
      <c r="I51" s="629"/>
      <c r="J51" s="629"/>
      <c r="K51" s="629"/>
      <c r="L51" s="629"/>
      <c r="M51" s="629"/>
      <c r="N51" s="629"/>
      <c r="O51" s="629"/>
      <c r="P51" s="629"/>
    </row>
    <row r="52" spans="2:17" s="395" customFormat="1" ht="12.75" customHeight="1" x14ac:dyDescent="0.2">
      <c r="B52" s="628" t="s">
        <v>406</v>
      </c>
      <c r="C52" s="628"/>
      <c r="D52" s="628"/>
      <c r="E52" s="628"/>
      <c r="F52" s="628"/>
      <c r="G52" s="628"/>
      <c r="H52" s="628"/>
      <c r="I52" s="628"/>
      <c r="J52" s="628"/>
      <c r="K52" s="628"/>
      <c r="L52" s="628"/>
      <c r="M52" s="628"/>
      <c r="N52" s="628"/>
      <c r="O52" s="628"/>
      <c r="P52" s="628"/>
    </row>
    <row r="53" spans="2:17" ht="12.75" customHeight="1" x14ac:dyDescent="0.2">
      <c r="B53" s="628" t="s">
        <v>407</v>
      </c>
      <c r="C53" s="628"/>
      <c r="D53" s="628"/>
      <c r="E53" s="628"/>
      <c r="F53" s="628"/>
      <c r="G53" s="628"/>
      <c r="H53" s="628"/>
      <c r="I53" s="628"/>
      <c r="J53" s="628"/>
      <c r="K53" s="628"/>
      <c r="L53" s="628"/>
      <c r="M53" s="628"/>
      <c r="N53" s="628"/>
      <c r="O53" s="628"/>
      <c r="P53" s="628"/>
      <c r="Q53" s="504"/>
    </row>
    <row r="54" spans="2:17" x14ac:dyDescent="0.2">
      <c r="B54" s="89"/>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2">
    <mergeCell ref="C5:N5"/>
    <mergeCell ref="O5:O6"/>
    <mergeCell ref="B24:P24"/>
    <mergeCell ref="B26:P26"/>
    <mergeCell ref="C28:N28"/>
    <mergeCell ref="O28:O29"/>
    <mergeCell ref="B53:P53"/>
    <mergeCell ref="B51:P51"/>
    <mergeCell ref="B50:P50"/>
    <mergeCell ref="B46:P46"/>
    <mergeCell ref="B47:P47"/>
    <mergeCell ref="B52:P52"/>
  </mergeCells>
  <printOptions horizontalCentered="1"/>
  <pageMargins left="0.17" right="0.17" top="0.64" bottom="0.44" header="0.17" footer="0.26"/>
  <pageSetup scale="58" orientation="landscape" cellComments="asDisplayed" r:id="rId2"/>
  <headerFooter alignWithMargins="0">
    <oddHeader>&amp;C&amp;"-,Bold"Table I-1A
Average Load Impact kW / Customer
2014</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topLeftCell="B1" zoomScale="80" zoomScaleNormal="80" zoomScaleSheetLayoutView="80" zoomScalePageLayoutView="86" workbookViewId="0">
      <selection activeCell="W49" sqref="W49"/>
    </sheetView>
  </sheetViews>
  <sheetFormatPr defaultColWidth="9.33203125" defaultRowHeight="12.75" x14ac:dyDescent="0.2"/>
  <cols>
    <col min="1" max="1" width="1.83203125" style="257" customWidth="1"/>
    <col min="2" max="2" width="41.6640625" style="267" customWidth="1"/>
    <col min="3" max="5" width="11" style="267" customWidth="1"/>
    <col min="6" max="6" width="12.6640625" style="267" customWidth="1"/>
    <col min="7" max="9" width="11" style="267" customWidth="1"/>
    <col min="10" max="10" width="12.6640625" style="267" customWidth="1"/>
    <col min="11" max="13" width="11" style="267" customWidth="1"/>
    <col min="14" max="14" width="12.6640625" style="267" customWidth="1"/>
    <col min="15" max="17" width="11" style="267" customWidth="1"/>
    <col min="18" max="18" width="12.6640625" style="267" customWidth="1"/>
    <col min="19" max="21" width="11" style="267" customWidth="1"/>
    <col min="22" max="22" width="12.6640625" style="267" customWidth="1"/>
    <col min="23" max="25" width="11" style="267" customWidth="1"/>
    <col min="26" max="26" width="12.6640625" style="267" customWidth="1"/>
    <col min="27" max="27" width="4.5" style="257" customWidth="1"/>
    <col min="28" max="36" width="9.33203125" style="257" customWidth="1"/>
    <col min="37" max="115" width="9.33203125" style="267" customWidth="1"/>
    <col min="116" max="116" width="10.6640625" style="267" customWidth="1"/>
    <col min="117" max="16384" width="9.33203125" style="267"/>
  </cols>
  <sheetData>
    <row r="1" spans="1:36" s="258" customFormat="1" ht="21" customHeight="1" x14ac:dyDescent="0.25">
      <c r="B1" s="259" t="s">
        <v>323</v>
      </c>
    </row>
    <row r="2" spans="1:36" s="257" customFormat="1" ht="19.5" customHeight="1" x14ac:dyDescent="0.2"/>
    <row r="3" spans="1:36" s="262" customFormat="1" ht="20.25" customHeight="1" x14ac:dyDescent="0.15">
      <c r="A3" s="260"/>
      <c r="B3" s="261" t="s">
        <v>192</v>
      </c>
      <c r="C3" s="637" t="s">
        <v>2</v>
      </c>
      <c r="D3" s="637"/>
      <c r="E3" s="637"/>
      <c r="F3" s="637"/>
      <c r="G3" s="637" t="s">
        <v>3</v>
      </c>
      <c r="H3" s="637"/>
      <c r="I3" s="637"/>
      <c r="J3" s="637"/>
      <c r="K3" s="637" t="s">
        <v>4</v>
      </c>
      <c r="L3" s="637"/>
      <c r="M3" s="637"/>
      <c r="N3" s="637"/>
      <c r="O3" s="637" t="s">
        <v>5</v>
      </c>
      <c r="P3" s="637"/>
      <c r="Q3" s="637"/>
      <c r="R3" s="637"/>
      <c r="S3" s="637" t="s">
        <v>6</v>
      </c>
      <c r="T3" s="637"/>
      <c r="U3" s="637"/>
      <c r="V3" s="637"/>
      <c r="W3" s="637" t="s">
        <v>7</v>
      </c>
      <c r="X3" s="637"/>
      <c r="Y3" s="637"/>
      <c r="Z3" s="637"/>
      <c r="AA3" s="260"/>
      <c r="AB3" s="260"/>
      <c r="AC3" s="260"/>
      <c r="AD3" s="260"/>
      <c r="AE3" s="260"/>
      <c r="AF3" s="260"/>
      <c r="AG3" s="260"/>
      <c r="AH3" s="260"/>
      <c r="AI3" s="260"/>
      <c r="AJ3" s="260"/>
    </row>
    <row r="4" spans="1:36" ht="38.25" x14ac:dyDescent="0.2">
      <c r="B4" s="263" t="s">
        <v>39</v>
      </c>
      <c r="C4" s="264" t="s">
        <v>40</v>
      </c>
      <c r="D4" s="265" t="s">
        <v>41</v>
      </c>
      <c r="E4" s="265" t="s">
        <v>42</v>
      </c>
      <c r="F4" s="266" t="s">
        <v>43</v>
      </c>
      <c r="G4" s="264" t="s">
        <v>40</v>
      </c>
      <c r="H4" s="265" t="s">
        <v>41</v>
      </c>
      <c r="I4" s="265" t="s">
        <v>42</v>
      </c>
      <c r="J4" s="266" t="s">
        <v>43</v>
      </c>
      <c r="K4" s="264" t="s">
        <v>40</v>
      </c>
      <c r="L4" s="265" t="s">
        <v>41</v>
      </c>
      <c r="M4" s="265" t="s">
        <v>42</v>
      </c>
      <c r="N4" s="266" t="s">
        <v>43</v>
      </c>
      <c r="O4" s="264" t="s">
        <v>40</v>
      </c>
      <c r="P4" s="265" t="s">
        <v>41</v>
      </c>
      <c r="Q4" s="265" t="s">
        <v>42</v>
      </c>
      <c r="R4" s="266" t="s">
        <v>43</v>
      </c>
      <c r="S4" s="264" t="s">
        <v>40</v>
      </c>
      <c r="T4" s="265" t="s">
        <v>41</v>
      </c>
      <c r="U4" s="265" t="s">
        <v>42</v>
      </c>
      <c r="V4" s="266" t="s">
        <v>43</v>
      </c>
      <c r="W4" s="264" t="s">
        <v>40</v>
      </c>
      <c r="X4" s="265" t="s">
        <v>41</v>
      </c>
      <c r="Y4" s="265" t="s">
        <v>42</v>
      </c>
      <c r="Z4" s="266" t="s">
        <v>43</v>
      </c>
    </row>
    <row r="5" spans="1:36" x14ac:dyDescent="0.2">
      <c r="B5" s="268" t="s">
        <v>44</v>
      </c>
      <c r="C5" s="269"/>
      <c r="D5" s="101">
        <v>21.49009999999998</v>
      </c>
      <c r="E5" s="101">
        <v>3.3437099999999997</v>
      </c>
      <c r="F5" s="102">
        <f t="shared" ref="F5:F10" si="0">SUM(C5:E5)</f>
        <v>24.833809999999978</v>
      </c>
      <c r="G5" s="270"/>
      <c r="H5" s="455">
        <v>21.995899999999988</v>
      </c>
      <c r="I5" s="455">
        <v>5.5796899999999994</v>
      </c>
      <c r="J5" s="102">
        <f t="shared" ref="J5:J10" si="1">SUM(G5:I5)</f>
        <v>27.575589999999988</v>
      </c>
      <c r="K5" s="270"/>
      <c r="L5" s="455">
        <v>22.969099999999987</v>
      </c>
      <c r="M5" s="455">
        <v>5.450289999999999</v>
      </c>
      <c r="N5" s="456">
        <f t="shared" ref="N5:N10" si="2">SUM(K5:M5)</f>
        <v>28.419389999999986</v>
      </c>
      <c r="O5" s="272"/>
      <c r="P5" s="455">
        <v>23.829799999999995</v>
      </c>
      <c r="Q5" s="455">
        <v>5.3426899999999975</v>
      </c>
      <c r="R5" s="456">
        <f t="shared" ref="R5:R10" si="3">SUM(O5:Q5)</f>
        <v>29.172489999999993</v>
      </c>
      <c r="S5" s="272"/>
      <c r="T5" s="455">
        <v>23.933699999999988</v>
      </c>
      <c r="U5" s="455">
        <v>5.3426899999999984</v>
      </c>
      <c r="V5" s="456">
        <f t="shared" ref="V5:V10" si="4">SUM(S5:U5)</f>
        <v>29.276389999999985</v>
      </c>
      <c r="W5" s="272"/>
      <c r="X5" s="455">
        <v>23.933699999999988</v>
      </c>
      <c r="Y5" s="455">
        <v>5.3426899999999984</v>
      </c>
      <c r="Z5" s="271">
        <f t="shared" ref="Z5:Z10" si="5">SUM(X5:Y5)</f>
        <v>29.276389999999985</v>
      </c>
    </row>
    <row r="6" spans="1:36" x14ac:dyDescent="0.2">
      <c r="B6" s="273" t="s">
        <v>45</v>
      </c>
      <c r="C6" s="274"/>
      <c r="D6" s="108">
        <v>7.8353000000000002</v>
      </c>
      <c r="E6" s="108">
        <v>0.80570000000000008</v>
      </c>
      <c r="F6" s="109">
        <f t="shared" si="0"/>
        <v>8.641</v>
      </c>
      <c r="G6" s="275"/>
      <c r="H6" s="457">
        <v>7.8353000000000002</v>
      </c>
      <c r="I6" s="457">
        <v>0.80570000000000008</v>
      </c>
      <c r="J6" s="109">
        <f t="shared" si="1"/>
        <v>8.641</v>
      </c>
      <c r="K6" s="275"/>
      <c r="L6" s="457">
        <v>7.8353000000000002</v>
      </c>
      <c r="M6" s="457">
        <v>0.80570000000000008</v>
      </c>
      <c r="N6" s="458">
        <f t="shared" si="2"/>
        <v>8.641</v>
      </c>
      <c r="O6" s="277"/>
      <c r="P6" s="457">
        <v>7.8352999999999984</v>
      </c>
      <c r="Q6" s="457">
        <v>0.80570000000000008</v>
      </c>
      <c r="R6" s="458">
        <f t="shared" si="3"/>
        <v>8.6409999999999982</v>
      </c>
      <c r="S6" s="277"/>
      <c r="T6" s="457">
        <v>7.8353000000000002</v>
      </c>
      <c r="U6" s="457">
        <v>0.80570000000000008</v>
      </c>
      <c r="V6" s="458">
        <f t="shared" si="4"/>
        <v>8.641</v>
      </c>
      <c r="W6" s="277"/>
      <c r="X6" s="457">
        <v>7.8353000000000002</v>
      </c>
      <c r="Y6" s="457">
        <v>0.80570000000000008</v>
      </c>
      <c r="Z6" s="276">
        <f t="shared" si="5"/>
        <v>8.641</v>
      </c>
    </row>
    <row r="7" spans="1:36" x14ac:dyDescent="0.2">
      <c r="B7" s="273" t="s">
        <v>46</v>
      </c>
      <c r="C7" s="274"/>
      <c r="D7" s="108">
        <v>84.239899999999736</v>
      </c>
      <c r="E7" s="108">
        <v>2.4418999999999991</v>
      </c>
      <c r="F7" s="109">
        <f t="shared" si="0"/>
        <v>86.68179999999974</v>
      </c>
      <c r="G7" s="275"/>
      <c r="H7" s="457">
        <v>84.422599999999719</v>
      </c>
      <c r="I7" s="457">
        <v>2.4418999999999991</v>
      </c>
      <c r="J7" s="109">
        <f t="shared" si="1"/>
        <v>86.864499999999722</v>
      </c>
      <c r="K7" s="275"/>
      <c r="L7" s="457">
        <v>85.047499999999729</v>
      </c>
      <c r="M7" s="457">
        <v>2.4418999999999991</v>
      </c>
      <c r="N7" s="458">
        <f t="shared" si="2"/>
        <v>87.489399999999733</v>
      </c>
      <c r="O7" s="277"/>
      <c r="P7" s="457">
        <v>85.047500000000014</v>
      </c>
      <c r="Q7" s="457">
        <v>2.4418999999999991</v>
      </c>
      <c r="R7" s="458">
        <f t="shared" si="3"/>
        <v>87.489400000000018</v>
      </c>
      <c r="S7" s="277"/>
      <c r="T7" s="457">
        <v>85.047499999999729</v>
      </c>
      <c r="U7" s="457">
        <v>2.4418999999999991</v>
      </c>
      <c r="V7" s="458">
        <f t="shared" si="4"/>
        <v>87.489399999999733</v>
      </c>
      <c r="W7" s="277"/>
      <c r="X7" s="457">
        <v>84.753299999999726</v>
      </c>
      <c r="Y7" s="457">
        <v>2.4418999999999991</v>
      </c>
      <c r="Z7" s="276">
        <f t="shared" si="5"/>
        <v>87.19519999999973</v>
      </c>
    </row>
    <row r="8" spans="1:36" x14ac:dyDescent="0.2">
      <c r="B8" s="273" t="s">
        <v>291</v>
      </c>
      <c r="C8" s="274"/>
      <c r="D8" s="108">
        <v>37.228100000000012</v>
      </c>
      <c r="E8" s="108">
        <v>4.0998899999999994</v>
      </c>
      <c r="F8" s="109">
        <f t="shared" si="0"/>
        <v>41.327990000000014</v>
      </c>
      <c r="G8" s="275"/>
      <c r="H8" s="457">
        <v>37.21070000000001</v>
      </c>
      <c r="I8" s="457">
        <v>4.0998899999999985</v>
      </c>
      <c r="J8" s="109">
        <f t="shared" si="1"/>
        <v>41.310590000000005</v>
      </c>
      <c r="K8" s="275"/>
      <c r="L8" s="457">
        <v>39.89850000000002</v>
      </c>
      <c r="M8" s="457">
        <v>4.0998899999999985</v>
      </c>
      <c r="N8" s="458">
        <f t="shared" si="2"/>
        <v>43.998390000000015</v>
      </c>
      <c r="O8" s="277"/>
      <c r="P8" s="457">
        <v>39.898499999999999</v>
      </c>
      <c r="Q8" s="457">
        <v>3.9922899999999988</v>
      </c>
      <c r="R8" s="458">
        <f t="shared" si="3"/>
        <v>43.890789999999996</v>
      </c>
      <c r="S8" s="277"/>
      <c r="T8" s="457">
        <v>40.00240000000003</v>
      </c>
      <c r="U8" s="457">
        <v>3.9922899999999992</v>
      </c>
      <c r="V8" s="458">
        <f t="shared" si="4"/>
        <v>43.994690000000027</v>
      </c>
      <c r="W8" s="277"/>
      <c r="X8" s="457">
        <v>40.835400000000043</v>
      </c>
      <c r="Y8" s="457">
        <v>3.9922899999999992</v>
      </c>
      <c r="Z8" s="276">
        <f t="shared" si="5"/>
        <v>44.82769000000004</v>
      </c>
    </row>
    <row r="9" spans="1:36" x14ac:dyDescent="0.2">
      <c r="B9" s="273" t="s">
        <v>47</v>
      </c>
      <c r="C9" s="274"/>
      <c r="D9" s="108">
        <v>20.7407</v>
      </c>
      <c r="E9" s="108">
        <v>0</v>
      </c>
      <c r="F9" s="109">
        <f t="shared" si="0"/>
        <v>20.7407</v>
      </c>
      <c r="G9" s="275"/>
      <c r="H9" s="457">
        <v>20.7407</v>
      </c>
      <c r="I9" s="457">
        <v>0</v>
      </c>
      <c r="J9" s="109">
        <f t="shared" si="1"/>
        <v>20.7407</v>
      </c>
      <c r="K9" s="275"/>
      <c r="L9" s="457">
        <v>20.7407</v>
      </c>
      <c r="M9" s="457">
        <v>0</v>
      </c>
      <c r="N9" s="458">
        <f t="shared" si="2"/>
        <v>20.7407</v>
      </c>
      <c r="O9" s="277"/>
      <c r="P9" s="457">
        <v>20.7407</v>
      </c>
      <c r="Q9" s="457">
        <v>0</v>
      </c>
      <c r="R9" s="458">
        <f t="shared" si="3"/>
        <v>20.7407</v>
      </c>
      <c r="S9" s="277"/>
      <c r="T9" s="457">
        <v>20.7407</v>
      </c>
      <c r="U9" s="457">
        <v>0</v>
      </c>
      <c r="V9" s="458">
        <f t="shared" si="4"/>
        <v>20.7407</v>
      </c>
      <c r="W9" s="277"/>
      <c r="X9" s="457">
        <v>20.7407</v>
      </c>
      <c r="Y9" s="457">
        <v>0</v>
      </c>
      <c r="Z9" s="276">
        <f t="shared" si="5"/>
        <v>20.7407</v>
      </c>
    </row>
    <row r="10" spans="1:36" x14ac:dyDescent="0.2">
      <c r="B10" s="278" t="s">
        <v>17</v>
      </c>
      <c r="C10" s="279"/>
      <c r="D10" s="115">
        <v>0</v>
      </c>
      <c r="E10" s="115">
        <v>0</v>
      </c>
      <c r="F10" s="116">
        <f t="shared" si="0"/>
        <v>0</v>
      </c>
      <c r="G10" s="280"/>
      <c r="H10" s="459">
        <v>0</v>
      </c>
      <c r="I10" s="459">
        <v>0</v>
      </c>
      <c r="J10" s="116">
        <f t="shared" si="1"/>
        <v>0</v>
      </c>
      <c r="K10" s="280"/>
      <c r="L10" s="459">
        <v>0</v>
      </c>
      <c r="M10" s="459">
        <v>0</v>
      </c>
      <c r="N10" s="460">
        <f t="shared" si="2"/>
        <v>0</v>
      </c>
      <c r="O10" s="282"/>
      <c r="P10" s="459">
        <v>0</v>
      </c>
      <c r="Q10" s="459">
        <v>0</v>
      </c>
      <c r="R10" s="460">
        <f t="shared" si="3"/>
        <v>0</v>
      </c>
      <c r="S10" s="282"/>
      <c r="T10" s="459">
        <v>0</v>
      </c>
      <c r="U10" s="459">
        <v>0</v>
      </c>
      <c r="V10" s="460">
        <f t="shared" si="4"/>
        <v>0</v>
      </c>
      <c r="W10" s="282"/>
      <c r="X10" s="459">
        <v>0</v>
      </c>
      <c r="Y10" s="459">
        <v>0</v>
      </c>
      <c r="Z10" s="281">
        <f t="shared" si="5"/>
        <v>0</v>
      </c>
    </row>
    <row r="11" spans="1:36" s="291" customFormat="1" x14ac:dyDescent="0.2">
      <c r="A11" s="283"/>
      <c r="B11" s="284" t="s">
        <v>48</v>
      </c>
      <c r="C11" s="285"/>
      <c r="D11" s="286">
        <f>SUM(D5:D10)</f>
        <v>171.53409999999974</v>
      </c>
      <c r="E11" s="286">
        <f>SUM(E5:E10)</f>
        <v>10.691199999999998</v>
      </c>
      <c r="F11" s="287">
        <f>SUM(F5:F10)</f>
        <v>182.22529999999972</v>
      </c>
      <c r="G11" s="284"/>
      <c r="H11" s="286">
        <f>SUM(H5:H10)</f>
        <v>172.20519999999971</v>
      </c>
      <c r="I11" s="286">
        <f>SUM(I5:I10)</f>
        <v>12.927179999999996</v>
      </c>
      <c r="J11" s="288">
        <f>SUM(J5:J10)</f>
        <v>185.13237999999973</v>
      </c>
      <c r="K11" s="289"/>
      <c r="L11" s="290">
        <f>SUM(L5:L10)</f>
        <v>176.49109999999973</v>
      </c>
      <c r="M11" s="290">
        <f>SUM(M5:M10)</f>
        <v>12.797779999999996</v>
      </c>
      <c r="N11" s="288">
        <f>SUM(N5:N10)</f>
        <v>189.28887999999972</v>
      </c>
      <c r="O11" s="289"/>
      <c r="P11" s="290">
        <f>SUM(P5:P10)</f>
        <v>177.35180000000003</v>
      </c>
      <c r="Q11" s="290">
        <f>SUM(Q5:Q10)</f>
        <v>12.582579999999995</v>
      </c>
      <c r="R11" s="288">
        <f>SUM(R5:R10)</f>
        <v>189.93438</v>
      </c>
      <c r="S11" s="289"/>
      <c r="T11" s="290">
        <f>SUM(T5:T10)</f>
        <v>177.55959999999976</v>
      </c>
      <c r="U11" s="290">
        <f>SUM(U5:U10)</f>
        <v>12.582579999999997</v>
      </c>
      <c r="V11" s="288">
        <f>SUM(V5:V10)</f>
        <v>190.14217999999974</v>
      </c>
      <c r="W11" s="289"/>
      <c r="X11" s="290">
        <f>SUM(X5:X10)</f>
        <v>178.09839999999977</v>
      </c>
      <c r="Y11" s="290">
        <f>SUM(Y5:Y10)</f>
        <v>12.582579999999997</v>
      </c>
      <c r="Z11" s="288">
        <f>SUM(Z5:Z10)</f>
        <v>190.68097999999975</v>
      </c>
      <c r="AA11" s="283"/>
      <c r="AB11" s="283"/>
      <c r="AC11" s="283"/>
      <c r="AD11" s="283"/>
      <c r="AE11" s="283"/>
      <c r="AF11" s="283"/>
      <c r="AG11" s="283"/>
      <c r="AH11" s="283"/>
      <c r="AI11" s="283"/>
      <c r="AJ11" s="283"/>
    </row>
    <row r="12" spans="1:36" ht="2.1" customHeight="1" x14ac:dyDescent="0.2">
      <c r="B12" s="292"/>
      <c r="C12" s="292"/>
      <c r="D12" s="293"/>
      <c r="E12" s="293"/>
      <c r="F12" s="294"/>
      <c r="G12" s="292"/>
      <c r="H12" s="295"/>
      <c r="I12" s="295"/>
      <c r="J12" s="296"/>
      <c r="K12" s="297"/>
      <c r="L12" s="295"/>
      <c r="M12" s="298"/>
      <c r="N12" s="296"/>
      <c r="O12" s="297"/>
      <c r="P12" s="295"/>
      <c r="Q12" s="298"/>
      <c r="R12" s="296"/>
      <c r="S12" s="297"/>
      <c r="T12" s="295"/>
      <c r="U12" s="298"/>
      <c r="V12" s="296"/>
      <c r="W12" s="297"/>
      <c r="X12" s="295"/>
      <c r="Y12" s="298"/>
      <c r="Z12" s="296"/>
    </row>
    <row r="13" spans="1:36" x14ac:dyDescent="0.2">
      <c r="B13" s="299" t="s">
        <v>12</v>
      </c>
      <c r="C13" s="299"/>
      <c r="D13" s="300"/>
      <c r="E13" s="300"/>
      <c r="F13" s="299"/>
      <c r="G13" s="299"/>
      <c r="H13" s="301"/>
      <c r="I13" s="302"/>
      <c r="J13" s="302"/>
      <c r="K13" s="302"/>
      <c r="L13" s="301"/>
      <c r="M13" s="302"/>
      <c r="N13" s="303"/>
      <c r="O13" s="302"/>
      <c r="P13" s="301"/>
      <c r="Q13" s="302"/>
      <c r="R13" s="303"/>
      <c r="S13" s="302"/>
      <c r="T13" s="301"/>
      <c r="U13" s="302"/>
      <c r="V13" s="303"/>
      <c r="W13" s="302"/>
      <c r="X13" s="301"/>
      <c r="Y13" s="302"/>
      <c r="Z13" s="303"/>
    </row>
    <row r="14" spans="1:36" x14ac:dyDescent="0.2">
      <c r="B14" s="268" t="s">
        <v>49</v>
      </c>
      <c r="C14" s="269"/>
      <c r="D14" s="101">
        <v>0</v>
      </c>
      <c r="E14" s="101">
        <v>0</v>
      </c>
      <c r="F14" s="102">
        <f>SUM(C14:E14)</f>
        <v>0</v>
      </c>
      <c r="G14" s="270"/>
      <c r="H14" s="101">
        <v>0</v>
      </c>
      <c r="I14" s="101">
        <v>0</v>
      </c>
      <c r="J14" s="102">
        <v>0</v>
      </c>
      <c r="K14" s="272"/>
      <c r="L14" s="101">
        <v>0</v>
      </c>
      <c r="M14" s="101">
        <v>0</v>
      </c>
      <c r="N14" s="271">
        <v>0</v>
      </c>
      <c r="O14" s="272"/>
      <c r="P14" s="141">
        <v>0</v>
      </c>
      <c r="Q14" s="141">
        <v>0</v>
      </c>
      <c r="R14" s="271">
        <v>0</v>
      </c>
      <c r="S14" s="272"/>
      <c r="T14" s="141">
        <v>0</v>
      </c>
      <c r="U14" s="141">
        <v>0</v>
      </c>
      <c r="V14" s="271">
        <f>SUM(T14:U14)</f>
        <v>0</v>
      </c>
      <c r="W14" s="272"/>
      <c r="X14" s="141">
        <v>0</v>
      </c>
      <c r="Y14" s="141">
        <v>0</v>
      </c>
      <c r="Z14" s="271">
        <f>SUM(X14:Y14)</f>
        <v>0</v>
      </c>
    </row>
    <row r="15" spans="1:36" x14ac:dyDescent="0.2">
      <c r="B15" s="273" t="s">
        <v>50</v>
      </c>
      <c r="C15" s="274"/>
      <c r="D15" s="108">
        <v>0</v>
      </c>
      <c r="E15" s="108">
        <v>0</v>
      </c>
      <c r="F15" s="109">
        <f>SUM(C15:E15)</f>
        <v>0</v>
      </c>
      <c r="G15" s="275"/>
      <c r="H15" s="108">
        <v>0</v>
      </c>
      <c r="I15" s="108">
        <v>0</v>
      </c>
      <c r="J15" s="109">
        <v>0</v>
      </c>
      <c r="K15" s="277"/>
      <c r="L15" s="108">
        <v>0</v>
      </c>
      <c r="M15" s="108">
        <v>0</v>
      </c>
      <c r="N15" s="276">
        <v>0</v>
      </c>
      <c r="O15" s="277"/>
      <c r="P15" s="142">
        <v>0</v>
      </c>
      <c r="Q15" s="142">
        <v>0</v>
      </c>
      <c r="R15" s="276">
        <v>0</v>
      </c>
      <c r="S15" s="277"/>
      <c r="T15" s="142">
        <v>0</v>
      </c>
      <c r="U15" s="142">
        <v>0</v>
      </c>
      <c r="V15" s="276">
        <f>SUM(T15:U15)</f>
        <v>0</v>
      </c>
      <c r="W15" s="277"/>
      <c r="X15" s="142">
        <v>0</v>
      </c>
      <c r="Y15" s="142">
        <v>0</v>
      </c>
      <c r="Z15" s="276">
        <f>SUM(X15:Y15)</f>
        <v>0</v>
      </c>
    </row>
    <row r="16" spans="1:36" x14ac:dyDescent="0.2">
      <c r="B16" s="273" t="s">
        <v>51</v>
      </c>
      <c r="C16" s="274"/>
      <c r="D16" s="108">
        <v>0</v>
      </c>
      <c r="E16" s="108">
        <v>0</v>
      </c>
      <c r="F16" s="109">
        <f>SUM(C16:E16)</f>
        <v>0</v>
      </c>
      <c r="G16" s="275"/>
      <c r="H16" s="108">
        <v>0</v>
      </c>
      <c r="I16" s="108">
        <v>0</v>
      </c>
      <c r="J16" s="109">
        <v>0</v>
      </c>
      <c r="K16" s="277"/>
      <c r="L16" s="108">
        <v>0</v>
      </c>
      <c r="M16" s="108">
        <v>0</v>
      </c>
      <c r="N16" s="276">
        <v>0</v>
      </c>
      <c r="O16" s="277"/>
      <c r="P16" s="142">
        <v>0</v>
      </c>
      <c r="Q16" s="142">
        <v>0</v>
      </c>
      <c r="R16" s="276">
        <v>0</v>
      </c>
      <c r="S16" s="277"/>
      <c r="T16" s="142">
        <v>0</v>
      </c>
      <c r="U16" s="142">
        <v>0</v>
      </c>
      <c r="V16" s="276">
        <f>SUM(T16:U16)</f>
        <v>0</v>
      </c>
      <c r="W16" s="277"/>
      <c r="X16" s="142">
        <v>0</v>
      </c>
      <c r="Y16" s="142">
        <v>0</v>
      </c>
      <c r="Z16" s="276">
        <f>SUM(X16:Y16)</f>
        <v>0</v>
      </c>
    </row>
    <row r="17" spans="1:36" x14ac:dyDescent="0.2">
      <c r="B17" s="278" t="s">
        <v>13</v>
      </c>
      <c r="C17" s="304"/>
      <c r="D17" s="115">
        <v>0</v>
      </c>
      <c r="E17" s="115">
        <v>0</v>
      </c>
      <c r="F17" s="116">
        <f>SUM(C17:E17)</f>
        <v>0</v>
      </c>
      <c r="G17" s="280"/>
      <c r="H17" s="115">
        <v>0</v>
      </c>
      <c r="I17" s="115">
        <v>0</v>
      </c>
      <c r="J17" s="116">
        <v>0</v>
      </c>
      <c r="K17" s="282"/>
      <c r="L17" s="115">
        <v>0</v>
      </c>
      <c r="M17" s="115">
        <v>0</v>
      </c>
      <c r="N17" s="281">
        <v>0</v>
      </c>
      <c r="O17" s="282"/>
      <c r="P17" s="144">
        <v>0</v>
      </c>
      <c r="Q17" s="144">
        <v>0</v>
      </c>
      <c r="R17" s="281">
        <v>0</v>
      </c>
      <c r="S17" s="282"/>
      <c r="T17" s="144">
        <v>0</v>
      </c>
      <c r="U17" s="144">
        <v>0</v>
      </c>
      <c r="V17" s="281">
        <f>SUM(T17:U17)</f>
        <v>0</v>
      </c>
      <c r="W17" s="282"/>
      <c r="X17" s="144">
        <v>0</v>
      </c>
      <c r="Y17" s="144">
        <v>0</v>
      </c>
      <c r="Z17" s="281">
        <f>SUM(X17:Y17)</f>
        <v>0</v>
      </c>
    </row>
    <row r="18" spans="1:36" s="291" customFormat="1" x14ac:dyDescent="0.2">
      <c r="A18" s="283"/>
      <c r="B18" s="284" t="s">
        <v>48</v>
      </c>
      <c r="C18" s="285"/>
      <c r="D18" s="286">
        <f>SUM(D14:D17)</f>
        <v>0</v>
      </c>
      <c r="E18" s="286">
        <f>SUM(E14:E17)</f>
        <v>0</v>
      </c>
      <c r="F18" s="287">
        <f>SUM(F14:F17)</f>
        <v>0</v>
      </c>
      <c r="G18" s="284"/>
      <c r="H18" s="305">
        <v>0</v>
      </c>
      <c r="I18" s="305">
        <v>0</v>
      </c>
      <c r="J18" s="288">
        <v>0</v>
      </c>
      <c r="K18" s="289"/>
      <c r="L18" s="305">
        <v>0</v>
      </c>
      <c r="M18" s="305">
        <v>0</v>
      </c>
      <c r="N18" s="288">
        <v>0</v>
      </c>
      <c r="O18" s="289"/>
      <c r="P18" s="305">
        <v>0</v>
      </c>
      <c r="Q18" s="305">
        <v>0</v>
      </c>
      <c r="R18" s="288">
        <v>0</v>
      </c>
      <c r="S18" s="289"/>
      <c r="T18" s="305">
        <f>SUM(T14:T17)</f>
        <v>0</v>
      </c>
      <c r="U18" s="305">
        <f>SUM(U14:U17)</f>
        <v>0</v>
      </c>
      <c r="V18" s="288">
        <f>SUM(V14:V17)</f>
        <v>0</v>
      </c>
      <c r="W18" s="289"/>
      <c r="X18" s="305">
        <f>SUM(X14:X17)</f>
        <v>0</v>
      </c>
      <c r="Y18" s="305">
        <f>SUM(Y14:Y17)</f>
        <v>0</v>
      </c>
      <c r="Z18" s="288">
        <f>SUM(Z14:Z17)</f>
        <v>0</v>
      </c>
      <c r="AA18" s="283"/>
      <c r="AB18" s="283"/>
      <c r="AC18" s="283"/>
      <c r="AD18" s="283"/>
      <c r="AE18" s="283"/>
      <c r="AF18" s="283"/>
      <c r="AG18" s="283"/>
      <c r="AH18" s="283"/>
      <c r="AI18" s="283"/>
      <c r="AJ18" s="283"/>
    </row>
    <row r="19" spans="1:36" ht="2.1" customHeight="1" x14ac:dyDescent="0.2">
      <c r="B19" s="292"/>
      <c r="C19" s="292"/>
      <c r="D19" s="293"/>
      <c r="E19" s="293"/>
      <c r="F19" s="294"/>
      <c r="G19" s="292"/>
      <c r="H19" s="295"/>
      <c r="I19" s="295"/>
      <c r="J19" s="296"/>
      <c r="K19" s="297"/>
      <c r="L19" s="295">
        <v>0</v>
      </c>
      <c r="M19" s="298">
        <v>0</v>
      </c>
      <c r="N19" s="296">
        <v>0</v>
      </c>
      <c r="O19" s="297"/>
      <c r="P19" s="295">
        <v>0</v>
      </c>
      <c r="Q19" s="298">
        <v>0</v>
      </c>
      <c r="R19" s="296">
        <v>0</v>
      </c>
      <c r="S19" s="297"/>
      <c r="T19" s="295"/>
      <c r="U19" s="298"/>
      <c r="V19" s="296"/>
      <c r="W19" s="297"/>
      <c r="X19" s="295"/>
      <c r="Y19" s="298"/>
      <c r="Z19" s="296"/>
    </row>
    <row r="20" spans="1:36" s="306" customFormat="1" ht="3" customHeight="1" x14ac:dyDescent="0.2">
      <c r="B20" s="307"/>
      <c r="C20" s="307"/>
      <c r="D20" s="308"/>
      <c r="E20" s="308"/>
      <c r="F20" s="309"/>
      <c r="G20" s="307"/>
      <c r="H20" s="310"/>
      <c r="I20" s="310"/>
      <c r="J20" s="303"/>
      <c r="K20" s="303"/>
      <c r="L20" s="310"/>
      <c r="M20" s="311"/>
      <c r="N20" s="303"/>
      <c r="O20" s="303"/>
      <c r="P20" s="310"/>
      <c r="Q20" s="311"/>
      <c r="R20" s="303"/>
      <c r="S20" s="303"/>
      <c r="T20" s="310"/>
      <c r="U20" s="311"/>
      <c r="V20" s="303"/>
      <c r="W20" s="303"/>
      <c r="X20" s="310"/>
      <c r="Y20" s="311"/>
      <c r="Z20" s="303"/>
    </row>
    <row r="21" spans="1:36" s="291" customFormat="1" x14ac:dyDescent="0.2">
      <c r="A21" s="283"/>
      <c r="B21" s="312" t="s">
        <v>43</v>
      </c>
      <c r="C21" s="312"/>
      <c r="D21" s="313">
        <f>D11+D18</f>
        <v>171.53409999999974</v>
      </c>
      <c r="E21" s="313">
        <f>E11+E18</f>
        <v>10.691199999999998</v>
      </c>
      <c r="F21" s="314">
        <f>F11+F18</f>
        <v>182.22529999999972</v>
      </c>
      <c r="G21" s="312"/>
      <c r="H21" s="313">
        <f>H11+H18</f>
        <v>172.20519999999971</v>
      </c>
      <c r="I21" s="313">
        <f>I11+I18</f>
        <v>12.927179999999996</v>
      </c>
      <c r="J21" s="314">
        <f>J11+J18</f>
        <v>185.13237999999973</v>
      </c>
      <c r="K21" s="318"/>
      <c r="L21" s="315">
        <f>L11+L18</f>
        <v>176.49109999999973</v>
      </c>
      <c r="M21" s="316">
        <f>M11+M18</f>
        <v>12.797779999999996</v>
      </c>
      <c r="N21" s="317">
        <f>N11+N18</f>
        <v>189.28887999999972</v>
      </c>
      <c r="O21" s="318"/>
      <c r="P21" s="315">
        <f>P11+P18</f>
        <v>177.35180000000003</v>
      </c>
      <c r="Q21" s="316">
        <f>Q11+Q18</f>
        <v>12.582579999999995</v>
      </c>
      <c r="R21" s="317">
        <f>R11+R18</f>
        <v>189.93438</v>
      </c>
      <c r="S21" s="318"/>
      <c r="T21" s="315">
        <f>T11+T18</f>
        <v>177.55959999999976</v>
      </c>
      <c r="U21" s="316">
        <f>U11+U18</f>
        <v>12.582579999999997</v>
      </c>
      <c r="V21" s="317">
        <f>V11+V18</f>
        <v>190.14217999999974</v>
      </c>
      <c r="W21" s="318"/>
      <c r="X21" s="315">
        <f>X11+X18</f>
        <v>178.09839999999977</v>
      </c>
      <c r="Y21" s="316">
        <f>Y11+Y18</f>
        <v>12.582579999999997</v>
      </c>
      <c r="Z21" s="317">
        <f>Z11+Z18</f>
        <v>190.68097999999975</v>
      </c>
      <c r="AA21" s="283"/>
      <c r="AB21" s="283"/>
      <c r="AC21" s="283"/>
      <c r="AD21" s="283"/>
      <c r="AE21" s="283"/>
      <c r="AF21" s="283"/>
      <c r="AG21" s="283"/>
      <c r="AH21" s="283"/>
      <c r="AI21" s="283"/>
      <c r="AJ21" s="283"/>
    </row>
    <row r="22" spans="1:36" x14ac:dyDescent="0.2">
      <c r="B22" s="319" t="s">
        <v>52</v>
      </c>
      <c r="C22" s="320"/>
      <c r="D22" s="161"/>
      <c r="E22" s="161"/>
      <c r="F22" s="162"/>
      <c r="G22" s="320"/>
      <c r="H22" s="144"/>
      <c r="I22" s="144"/>
      <c r="J22" s="321"/>
      <c r="K22" s="321"/>
      <c r="L22" s="144"/>
      <c r="M22" s="144"/>
      <c r="N22" s="321"/>
      <c r="O22" s="321"/>
      <c r="P22" s="144"/>
      <c r="Q22" s="144"/>
      <c r="R22" s="321"/>
      <c r="S22" s="321"/>
      <c r="T22" s="144"/>
      <c r="U22" s="144"/>
      <c r="V22" s="321"/>
      <c r="W22" s="321"/>
      <c r="X22" s="144"/>
      <c r="Y22" s="144"/>
      <c r="Z22" s="321"/>
    </row>
    <row r="23" spans="1:36" ht="18" customHeight="1" x14ac:dyDescent="0.2">
      <c r="B23" s="322" t="s">
        <v>53</v>
      </c>
      <c r="C23" s="323">
        <v>162.13</v>
      </c>
      <c r="D23" s="324"/>
      <c r="E23" s="325">
        <v>7.3</v>
      </c>
      <c r="F23" s="168"/>
      <c r="G23" s="323">
        <v>162.13</v>
      </c>
      <c r="H23" s="169"/>
      <c r="I23" s="169">
        <v>7.5</v>
      </c>
      <c r="J23" s="326"/>
      <c r="K23" s="323">
        <v>162.13</v>
      </c>
      <c r="L23" s="169"/>
      <c r="M23" s="325">
        <v>9.3000000000000007</v>
      </c>
      <c r="N23" s="326"/>
      <c r="O23" s="323">
        <v>162.13</v>
      </c>
      <c r="P23" s="169"/>
      <c r="Q23" s="325">
        <v>9.4</v>
      </c>
      <c r="R23" s="326"/>
      <c r="S23" s="323">
        <v>162.13</v>
      </c>
      <c r="T23" s="169"/>
      <c r="U23" s="325">
        <v>9.4</v>
      </c>
      <c r="V23" s="326"/>
      <c r="W23" s="323">
        <v>162.13</v>
      </c>
      <c r="X23" s="169"/>
      <c r="Y23" s="325">
        <v>9.8000000000000007</v>
      </c>
      <c r="Z23" s="326"/>
    </row>
    <row r="24" spans="1:36" s="291" customFormat="1" x14ac:dyDescent="0.2">
      <c r="A24" s="283"/>
      <c r="B24" s="327" t="s">
        <v>48</v>
      </c>
      <c r="C24" s="328">
        <f>SUM(C23)</f>
        <v>162.13</v>
      </c>
      <c r="D24" s="313"/>
      <c r="E24" s="313">
        <f>E23</f>
        <v>7.3</v>
      </c>
      <c r="F24" s="314"/>
      <c r="G24" s="328">
        <f>SUM(G23)</f>
        <v>162.13</v>
      </c>
      <c r="H24" s="313"/>
      <c r="I24" s="313">
        <f>I23</f>
        <v>7.5</v>
      </c>
      <c r="J24" s="317"/>
      <c r="K24" s="318">
        <f>SUM(K23:K23)</f>
        <v>162.13</v>
      </c>
      <c r="L24" s="173"/>
      <c r="M24" s="315">
        <f>SUM(M23:M23)</f>
        <v>9.3000000000000007</v>
      </c>
      <c r="N24" s="317"/>
      <c r="O24" s="318">
        <f>SUM(O23:O23)</f>
        <v>162.13</v>
      </c>
      <c r="P24" s="173"/>
      <c r="Q24" s="315">
        <f>SUM(Q23:Q23)</f>
        <v>9.4</v>
      </c>
      <c r="R24" s="317"/>
      <c r="S24" s="318">
        <f>SUM(S23:S23)</f>
        <v>162.13</v>
      </c>
      <c r="T24" s="173"/>
      <c r="U24" s="315">
        <f>SUM(U23:U23)</f>
        <v>9.4</v>
      </c>
      <c r="V24" s="317"/>
      <c r="W24" s="318">
        <f>SUM(W23:W23)</f>
        <v>162.13</v>
      </c>
      <c r="X24" s="173"/>
      <c r="Y24" s="315">
        <f>SUM(Y23:Y23)</f>
        <v>9.8000000000000007</v>
      </c>
      <c r="Z24" s="317"/>
      <c r="AA24" s="283"/>
      <c r="AB24" s="283"/>
      <c r="AC24" s="283"/>
      <c r="AD24" s="283"/>
      <c r="AE24" s="283"/>
      <c r="AF24" s="283"/>
      <c r="AG24" s="283"/>
      <c r="AH24" s="283"/>
      <c r="AI24" s="283"/>
      <c r="AJ24" s="283"/>
    </row>
    <row r="25" spans="1:36" s="306" customFormat="1" x14ac:dyDescent="0.2">
      <c r="B25" s="307"/>
      <c r="C25" s="307"/>
      <c r="D25" s="308"/>
      <c r="E25" s="308"/>
      <c r="F25" s="309"/>
      <c r="G25" s="307"/>
      <c r="H25" s="310"/>
      <c r="I25" s="310"/>
      <c r="J25" s="303"/>
      <c r="K25" s="303"/>
      <c r="L25" s="310"/>
      <c r="M25" s="311"/>
      <c r="N25" s="303"/>
      <c r="O25" s="303"/>
      <c r="P25" s="310"/>
      <c r="Q25" s="311"/>
      <c r="R25" s="303"/>
      <c r="S25" s="303"/>
      <c r="T25" s="310"/>
      <c r="U25" s="311"/>
      <c r="V25" s="303"/>
      <c r="W25" s="303"/>
      <c r="X25" s="310"/>
      <c r="Y25" s="311"/>
      <c r="Z25" s="303"/>
    </row>
    <row r="26" spans="1:36" s="291" customFormat="1" x14ac:dyDescent="0.2">
      <c r="A26" s="283"/>
      <c r="B26" s="312" t="s">
        <v>54</v>
      </c>
      <c r="C26" s="329">
        <f>C24</f>
        <v>162.13</v>
      </c>
      <c r="D26" s="330"/>
      <c r="E26" s="330"/>
      <c r="F26" s="331"/>
      <c r="G26" s="329">
        <f>G24</f>
        <v>162.13</v>
      </c>
      <c r="H26" s="330"/>
      <c r="I26" s="330"/>
      <c r="J26" s="332"/>
      <c r="K26" s="333">
        <f>K24</f>
        <v>162.13</v>
      </c>
      <c r="L26" s="330"/>
      <c r="M26" s="330"/>
      <c r="N26" s="331"/>
      <c r="O26" s="333">
        <f>O24</f>
        <v>162.13</v>
      </c>
      <c r="P26" s="330"/>
      <c r="Q26" s="330"/>
      <c r="R26" s="331"/>
      <c r="S26" s="333">
        <f>S24</f>
        <v>162.13</v>
      </c>
      <c r="T26" s="330"/>
      <c r="U26" s="330"/>
      <c r="V26" s="331"/>
      <c r="W26" s="333">
        <f>W24</f>
        <v>162.13</v>
      </c>
      <c r="X26" s="330"/>
      <c r="Y26" s="330"/>
      <c r="Z26" s="331"/>
      <c r="AA26" s="283"/>
      <c r="AB26" s="283"/>
      <c r="AC26" s="283"/>
      <c r="AD26" s="283"/>
      <c r="AE26" s="283"/>
      <c r="AF26" s="283"/>
      <c r="AG26" s="283"/>
      <c r="AH26" s="283"/>
      <c r="AI26" s="283"/>
      <c r="AJ26" s="283"/>
    </row>
    <row r="27" spans="1:36" s="257" customFormat="1" ht="33.75" customHeight="1" x14ac:dyDescent="0.2">
      <c r="C27" s="381"/>
    </row>
    <row r="28" spans="1:36" s="262" customFormat="1" ht="20.25" customHeight="1" x14ac:dyDescent="0.15">
      <c r="A28" s="260"/>
      <c r="B28" s="334"/>
      <c r="C28" s="637" t="s">
        <v>20</v>
      </c>
      <c r="D28" s="637"/>
      <c r="E28" s="637"/>
      <c r="F28" s="637"/>
      <c r="G28" s="637" t="s">
        <v>21</v>
      </c>
      <c r="H28" s="637"/>
      <c r="I28" s="637"/>
      <c r="J28" s="637" t="s">
        <v>20</v>
      </c>
      <c r="K28" s="637" t="s">
        <v>22</v>
      </c>
      <c r="L28" s="637"/>
      <c r="M28" s="637"/>
      <c r="N28" s="637" t="s">
        <v>20</v>
      </c>
      <c r="O28" s="637" t="s">
        <v>23</v>
      </c>
      <c r="P28" s="637"/>
      <c r="Q28" s="637"/>
      <c r="R28" s="637" t="s">
        <v>20</v>
      </c>
      <c r="S28" s="637" t="s">
        <v>24</v>
      </c>
      <c r="T28" s="637"/>
      <c r="U28" s="637"/>
      <c r="V28" s="637" t="s">
        <v>20</v>
      </c>
      <c r="W28" s="637" t="s">
        <v>25</v>
      </c>
      <c r="X28" s="637"/>
      <c r="Y28" s="637"/>
      <c r="Z28" s="637" t="s">
        <v>20</v>
      </c>
      <c r="AA28" s="260"/>
      <c r="AB28" s="260"/>
      <c r="AC28" s="260"/>
      <c r="AD28" s="260"/>
      <c r="AE28" s="260"/>
      <c r="AF28" s="260"/>
      <c r="AG28" s="260"/>
      <c r="AH28" s="260"/>
      <c r="AI28" s="260"/>
      <c r="AJ28" s="260"/>
    </row>
    <row r="29" spans="1:36" ht="38.25" x14ac:dyDescent="0.2">
      <c r="B29" s="263" t="s">
        <v>39</v>
      </c>
      <c r="C29" s="264" t="s">
        <v>40</v>
      </c>
      <c r="D29" s="265" t="s">
        <v>41</v>
      </c>
      <c r="E29" s="265" t="s">
        <v>42</v>
      </c>
      <c r="F29" s="266" t="s">
        <v>43</v>
      </c>
      <c r="G29" s="264" t="s">
        <v>40</v>
      </c>
      <c r="H29" s="265" t="s">
        <v>41</v>
      </c>
      <c r="I29" s="265" t="s">
        <v>42</v>
      </c>
      <c r="J29" s="266" t="s">
        <v>43</v>
      </c>
      <c r="K29" s="264" t="s">
        <v>40</v>
      </c>
      <c r="L29" s="265" t="s">
        <v>41</v>
      </c>
      <c r="M29" s="265" t="s">
        <v>42</v>
      </c>
      <c r="N29" s="266" t="s">
        <v>43</v>
      </c>
      <c r="O29" s="264" t="s">
        <v>40</v>
      </c>
      <c r="P29" s="265" t="s">
        <v>41</v>
      </c>
      <c r="Q29" s="265" t="s">
        <v>42</v>
      </c>
      <c r="R29" s="266" t="s">
        <v>43</v>
      </c>
      <c r="S29" s="264" t="s">
        <v>40</v>
      </c>
      <c r="T29" s="265" t="s">
        <v>41</v>
      </c>
      <c r="U29" s="265" t="s">
        <v>42</v>
      </c>
      <c r="V29" s="266" t="s">
        <v>43</v>
      </c>
      <c r="W29" s="264" t="s">
        <v>40</v>
      </c>
      <c r="X29" s="265" t="s">
        <v>41</v>
      </c>
      <c r="Y29" s="265" t="s">
        <v>42</v>
      </c>
      <c r="Z29" s="266" t="s">
        <v>43</v>
      </c>
    </row>
    <row r="30" spans="1:36" x14ac:dyDescent="0.2">
      <c r="B30" s="268" t="s">
        <v>44</v>
      </c>
      <c r="C30" s="269"/>
      <c r="D30" s="455">
        <v>23.910099999999989</v>
      </c>
      <c r="E30" s="455">
        <v>5.3426899999999993</v>
      </c>
      <c r="F30" s="102">
        <f t="shared" ref="F30:F35" si="6">SUM(C30:E30)</f>
        <v>29.25278999999999</v>
      </c>
      <c r="G30" s="270"/>
      <c r="H30" s="455">
        <v>23.873900000000006</v>
      </c>
      <c r="I30" s="455">
        <v>5.3426899999999975</v>
      </c>
      <c r="J30" s="102">
        <f t="shared" ref="J30:J35" si="7">SUM(G30:I30)</f>
        <v>29.216590000000004</v>
      </c>
      <c r="K30" s="270"/>
      <c r="L30" s="455">
        <v>23.844300000000011</v>
      </c>
      <c r="M30" s="455">
        <v>5.3426899999999966</v>
      </c>
      <c r="N30" s="271">
        <f t="shared" ref="N30:N35" si="8">SUM(L30:M30)</f>
        <v>29.186990000000009</v>
      </c>
      <c r="O30" s="272"/>
      <c r="P30" s="455">
        <v>23.987200000000001</v>
      </c>
      <c r="Q30" s="455">
        <v>5.3426899999999966</v>
      </c>
      <c r="R30" s="271">
        <f t="shared" ref="R30:R34" si="9">SUM(P30:Q30)</f>
        <v>29.329889999999999</v>
      </c>
      <c r="S30" s="272"/>
      <c r="T30" s="455">
        <v>23.806900000000002</v>
      </c>
      <c r="U30" s="455">
        <v>5.3426899999999975</v>
      </c>
      <c r="V30" s="271">
        <f t="shared" ref="V30:V31" si="10">SUM(T30:U30)</f>
        <v>29.14959</v>
      </c>
      <c r="W30" s="272"/>
      <c r="X30" s="455">
        <v>23.785500000000003</v>
      </c>
      <c r="Y30" s="455">
        <v>5.3426899999999966</v>
      </c>
      <c r="Z30" s="271">
        <f t="shared" ref="Z30:Z35" si="11">SUM(X30:Y30)</f>
        <v>29.12819</v>
      </c>
    </row>
    <row r="31" spans="1:36" x14ac:dyDescent="0.2">
      <c r="B31" s="273" t="s">
        <v>45</v>
      </c>
      <c r="C31" s="274"/>
      <c r="D31" s="457">
        <v>7.2262000000000004</v>
      </c>
      <c r="E31" s="457">
        <v>0.80570000000000008</v>
      </c>
      <c r="F31" s="109">
        <f t="shared" si="6"/>
        <v>8.0319000000000003</v>
      </c>
      <c r="G31" s="275"/>
      <c r="H31" s="457">
        <v>7.2702999999999989</v>
      </c>
      <c r="I31" s="457">
        <v>0.80570000000000008</v>
      </c>
      <c r="J31" s="109">
        <f t="shared" si="7"/>
        <v>8.0759999999999987</v>
      </c>
      <c r="K31" s="275"/>
      <c r="L31" s="457">
        <v>7.2702999999999989</v>
      </c>
      <c r="M31" s="457">
        <v>0.80570000000000008</v>
      </c>
      <c r="N31" s="276">
        <f t="shared" si="8"/>
        <v>8.0759999999999987</v>
      </c>
      <c r="O31" s="277"/>
      <c r="P31" s="457">
        <v>7.2702999999999989</v>
      </c>
      <c r="Q31" s="457">
        <v>0.80570000000000008</v>
      </c>
      <c r="R31" s="276">
        <f t="shared" si="9"/>
        <v>8.0759999999999987</v>
      </c>
      <c r="S31" s="277"/>
      <c r="T31" s="457">
        <v>7.3285999999999998</v>
      </c>
      <c r="U31" s="457">
        <v>0.80570000000000008</v>
      </c>
      <c r="V31" s="276">
        <f t="shared" si="10"/>
        <v>8.1342999999999996</v>
      </c>
      <c r="W31" s="277"/>
      <c r="X31" s="457">
        <v>7.3285999999999998</v>
      </c>
      <c r="Y31" s="457">
        <v>0.80570000000000008</v>
      </c>
      <c r="Z31" s="276">
        <f t="shared" si="11"/>
        <v>8.1342999999999996</v>
      </c>
    </row>
    <row r="32" spans="1:36" x14ac:dyDescent="0.2">
      <c r="B32" s="273" t="s">
        <v>46</v>
      </c>
      <c r="C32" s="274"/>
      <c r="D32" s="457">
        <v>84.753499999999718</v>
      </c>
      <c r="E32" s="457">
        <v>2.4418999999999991</v>
      </c>
      <c r="F32" s="109">
        <f t="shared" si="6"/>
        <v>87.195399999999722</v>
      </c>
      <c r="G32" s="275"/>
      <c r="H32" s="457">
        <v>84.765500000000003</v>
      </c>
      <c r="I32" s="457">
        <v>2.4418999999999995</v>
      </c>
      <c r="J32" s="109">
        <f t="shared" si="7"/>
        <v>87.207400000000007</v>
      </c>
      <c r="K32" s="275"/>
      <c r="L32" s="457">
        <v>84.765500000000003</v>
      </c>
      <c r="M32" s="457">
        <v>2.4418999999999986</v>
      </c>
      <c r="N32" s="276">
        <f t="shared" si="8"/>
        <v>87.207400000000007</v>
      </c>
      <c r="O32" s="277"/>
      <c r="P32" s="457">
        <v>84.765500000000003</v>
      </c>
      <c r="Q32" s="457">
        <v>2.4418999999999986</v>
      </c>
      <c r="R32" s="276">
        <f t="shared" si="9"/>
        <v>87.207400000000007</v>
      </c>
      <c r="S32" s="277"/>
      <c r="T32" s="457">
        <v>84.661100000000005</v>
      </c>
      <c r="U32" s="457">
        <v>2.4418999999999986</v>
      </c>
      <c r="V32" s="276">
        <f>SUM(T32:U32)</f>
        <v>87.103000000000009</v>
      </c>
      <c r="W32" s="277"/>
      <c r="X32" s="457">
        <v>84.661100000000005</v>
      </c>
      <c r="Y32" s="457">
        <v>2.4418999999999995</v>
      </c>
      <c r="Z32" s="276">
        <f t="shared" si="11"/>
        <v>87.103000000000009</v>
      </c>
    </row>
    <row r="33" spans="1:36" x14ac:dyDescent="0.2">
      <c r="B33" s="273" t="s">
        <v>291</v>
      </c>
      <c r="C33" s="274"/>
      <c r="D33" s="457">
        <v>40.823800000000041</v>
      </c>
      <c r="E33" s="457">
        <v>3.9922899999999992</v>
      </c>
      <c r="F33" s="109">
        <f t="shared" si="6"/>
        <v>44.816090000000038</v>
      </c>
      <c r="G33" s="275"/>
      <c r="H33" s="457">
        <v>40.867900000000006</v>
      </c>
      <c r="I33" s="457">
        <v>3.9922899999999992</v>
      </c>
      <c r="J33" s="109">
        <f t="shared" si="7"/>
        <v>44.860190000000003</v>
      </c>
      <c r="K33" s="275"/>
      <c r="L33" s="457">
        <v>40.838300000000011</v>
      </c>
      <c r="M33" s="457">
        <v>3.9922899999999992</v>
      </c>
      <c r="N33" s="276">
        <f t="shared" si="8"/>
        <v>44.830590000000008</v>
      </c>
      <c r="O33" s="277"/>
      <c r="P33" s="457">
        <v>40.981200000000001</v>
      </c>
      <c r="Q33" s="457">
        <v>3.9922899999999988</v>
      </c>
      <c r="R33" s="276">
        <f t="shared" si="9"/>
        <v>44.973489999999998</v>
      </c>
      <c r="S33" s="277"/>
      <c r="T33" s="457">
        <v>40.800899999999999</v>
      </c>
      <c r="U33" s="457">
        <v>3.9922900000000001</v>
      </c>
      <c r="V33" s="276">
        <f t="shared" ref="V33:V35" si="12">SUM(T33:U33)</f>
        <v>44.793189999999996</v>
      </c>
      <c r="W33" s="277"/>
      <c r="X33" s="457">
        <v>20.631700000000013</v>
      </c>
      <c r="Y33" s="457">
        <v>2.3322999999999992</v>
      </c>
      <c r="Z33" s="276">
        <f t="shared" si="11"/>
        <v>22.964000000000013</v>
      </c>
    </row>
    <row r="34" spans="1:36" x14ac:dyDescent="0.2">
      <c r="B34" s="273" t="s">
        <v>47</v>
      </c>
      <c r="C34" s="274"/>
      <c r="D34" s="457">
        <v>22.6859</v>
      </c>
      <c r="E34" s="457">
        <v>0</v>
      </c>
      <c r="F34" s="109">
        <f t="shared" si="6"/>
        <v>22.6859</v>
      </c>
      <c r="G34" s="275"/>
      <c r="H34" s="457">
        <v>22.6859</v>
      </c>
      <c r="I34" s="457">
        <v>0</v>
      </c>
      <c r="J34" s="109">
        <f t="shared" si="7"/>
        <v>22.6859</v>
      </c>
      <c r="K34" s="275"/>
      <c r="L34" s="457">
        <v>22.6859</v>
      </c>
      <c r="M34" s="457">
        <v>0</v>
      </c>
      <c r="N34" s="276">
        <f t="shared" si="8"/>
        <v>22.6859</v>
      </c>
      <c r="O34" s="277"/>
      <c r="P34" s="457">
        <v>22.6859</v>
      </c>
      <c r="Q34" s="457">
        <v>0</v>
      </c>
      <c r="R34" s="276">
        <f t="shared" si="9"/>
        <v>22.6859</v>
      </c>
      <c r="S34" s="277"/>
      <c r="T34" s="457">
        <v>22.6859</v>
      </c>
      <c r="U34" s="457">
        <v>0</v>
      </c>
      <c r="V34" s="276">
        <f t="shared" si="12"/>
        <v>22.6859</v>
      </c>
      <c r="W34" s="277"/>
      <c r="X34" s="457">
        <v>22.6859</v>
      </c>
      <c r="Y34" s="457">
        <v>0</v>
      </c>
      <c r="Z34" s="276">
        <f t="shared" si="11"/>
        <v>22.6859</v>
      </c>
    </row>
    <row r="35" spans="1:36" x14ac:dyDescent="0.2">
      <c r="B35" s="278" t="s">
        <v>17</v>
      </c>
      <c r="C35" s="279"/>
      <c r="D35" s="459">
        <v>0</v>
      </c>
      <c r="E35" s="459">
        <v>0</v>
      </c>
      <c r="F35" s="116">
        <f t="shared" si="6"/>
        <v>0</v>
      </c>
      <c r="G35" s="280"/>
      <c r="H35" s="459">
        <v>0</v>
      </c>
      <c r="I35" s="459">
        <v>0</v>
      </c>
      <c r="J35" s="116">
        <f t="shared" si="7"/>
        <v>0</v>
      </c>
      <c r="K35" s="280"/>
      <c r="L35" s="459">
        <v>0</v>
      </c>
      <c r="M35" s="459">
        <v>0</v>
      </c>
      <c r="N35" s="281">
        <f t="shared" si="8"/>
        <v>0</v>
      </c>
      <c r="O35" s="282"/>
      <c r="P35" s="459">
        <v>0</v>
      </c>
      <c r="Q35" s="459">
        <v>0</v>
      </c>
      <c r="R35" s="335">
        <v>0</v>
      </c>
      <c r="S35" s="282"/>
      <c r="T35" s="459">
        <v>0</v>
      </c>
      <c r="U35" s="459">
        <v>0</v>
      </c>
      <c r="V35" s="281">
        <f t="shared" si="12"/>
        <v>0</v>
      </c>
      <c r="W35" s="282"/>
      <c r="X35" s="459">
        <v>0</v>
      </c>
      <c r="Y35" s="459">
        <v>0</v>
      </c>
      <c r="Z35" s="281">
        <f t="shared" si="11"/>
        <v>0</v>
      </c>
    </row>
    <row r="36" spans="1:36" s="291" customFormat="1" x14ac:dyDescent="0.2">
      <c r="A36" s="283"/>
      <c r="B36" s="284" t="s">
        <v>48</v>
      </c>
      <c r="C36" s="285"/>
      <c r="D36" s="286">
        <f>SUM(D30:D35)</f>
        <v>179.39949999999976</v>
      </c>
      <c r="E36" s="286">
        <f>SUM(E30:E35)</f>
        <v>12.582579999999997</v>
      </c>
      <c r="F36" s="287">
        <f>SUM(F30:F35)</f>
        <v>191.98207999999974</v>
      </c>
      <c r="G36" s="284"/>
      <c r="H36" s="286">
        <f>SUM(H30:H35)</f>
        <v>179.46350000000001</v>
      </c>
      <c r="I36" s="286">
        <f>SUM(I30:I35)</f>
        <v>12.582579999999995</v>
      </c>
      <c r="J36" s="288">
        <f>SUM(J30:J35)</f>
        <v>192.04608000000002</v>
      </c>
      <c r="K36" s="289"/>
      <c r="L36" s="290">
        <f>SUM(L30:L35)</f>
        <v>179.40430000000003</v>
      </c>
      <c r="M36" s="290">
        <f>SUM(M30:M35)</f>
        <v>12.582579999999995</v>
      </c>
      <c r="N36" s="288">
        <f>SUM(N30:N35)</f>
        <v>191.98688000000001</v>
      </c>
      <c r="O36" s="289"/>
      <c r="P36" s="290">
        <f>SUM(P30:P35)</f>
        <v>179.6901</v>
      </c>
      <c r="Q36" s="290">
        <f>SUM(Q30:Q35)</f>
        <v>12.582579999999995</v>
      </c>
      <c r="R36" s="288">
        <f>SUM(R30:R35)</f>
        <v>192.27268000000001</v>
      </c>
      <c r="S36" s="289"/>
      <c r="T36" s="290">
        <f>SUM(T30:T35)</f>
        <v>179.28340000000003</v>
      </c>
      <c r="U36" s="290">
        <f>SUM(U30:U35)</f>
        <v>12.582579999999997</v>
      </c>
      <c r="V36" s="288">
        <f>SUM(V30:V35)</f>
        <v>191.86598000000001</v>
      </c>
      <c r="W36" s="289"/>
      <c r="X36" s="290">
        <f>SUM(X30:X35)</f>
        <v>159.09280000000004</v>
      </c>
      <c r="Y36" s="290">
        <f>SUM(Y30:Y35)</f>
        <v>10.922589999999996</v>
      </c>
      <c r="Z36" s="288">
        <f>SUM(Z30:Z35)</f>
        <v>170.01539000000002</v>
      </c>
      <c r="AA36" s="283"/>
      <c r="AB36" s="283"/>
      <c r="AC36" s="283"/>
      <c r="AD36" s="283"/>
      <c r="AE36" s="283"/>
      <c r="AF36" s="283"/>
      <c r="AG36" s="283"/>
      <c r="AH36" s="283"/>
      <c r="AI36" s="283"/>
      <c r="AJ36" s="283"/>
    </row>
    <row r="37" spans="1:36" ht="2.1" customHeight="1" x14ac:dyDescent="0.2">
      <c r="B37" s="292"/>
      <c r="C37" s="292"/>
      <c r="D37" s="293"/>
      <c r="E37" s="293"/>
      <c r="F37" s="294"/>
      <c r="G37" s="292"/>
      <c r="H37" s="295"/>
      <c r="I37" s="295"/>
      <c r="J37" s="296"/>
      <c r="K37" s="297"/>
      <c r="L37" s="295"/>
      <c r="M37" s="298"/>
      <c r="N37" s="296"/>
      <c r="O37" s="297"/>
      <c r="P37" s="295"/>
      <c r="Q37" s="298"/>
      <c r="R37" s="296"/>
      <c r="S37" s="297"/>
      <c r="T37" s="295"/>
      <c r="U37" s="298"/>
      <c r="V37" s="296"/>
      <c r="W37" s="297"/>
      <c r="X37" s="295"/>
      <c r="Y37" s="298"/>
      <c r="Z37" s="296"/>
    </row>
    <row r="38" spans="1:36" x14ac:dyDescent="0.2">
      <c r="B38" s="299" t="s">
        <v>12</v>
      </c>
      <c r="C38" s="299"/>
      <c r="D38" s="300"/>
      <c r="E38" s="300"/>
      <c r="F38" s="299"/>
      <c r="G38" s="299"/>
      <c r="H38" s="301"/>
      <c r="I38" s="302"/>
      <c r="J38" s="302"/>
      <c r="K38" s="302"/>
      <c r="L38" s="301"/>
      <c r="M38" s="302"/>
      <c r="N38" s="303"/>
      <c r="O38" s="302"/>
      <c r="P38" s="301"/>
      <c r="Q38" s="302"/>
      <c r="R38" s="303"/>
      <c r="S38" s="302"/>
      <c r="T38" s="301"/>
      <c r="U38" s="302"/>
      <c r="V38" s="303"/>
      <c r="W38" s="302"/>
      <c r="X38" s="301"/>
      <c r="Y38" s="302"/>
      <c r="Z38" s="303"/>
    </row>
    <row r="39" spans="1:36" x14ac:dyDescent="0.2">
      <c r="B39" s="268" t="s">
        <v>49</v>
      </c>
      <c r="C39" s="269"/>
      <c r="D39" s="101">
        <v>0</v>
      </c>
      <c r="E39" s="101">
        <v>0</v>
      </c>
      <c r="F39" s="102">
        <f>SUM(C39:E39)</f>
        <v>0</v>
      </c>
      <c r="G39" s="270"/>
      <c r="H39" s="101">
        <v>0</v>
      </c>
      <c r="I39" s="101">
        <v>0</v>
      </c>
      <c r="J39" s="102">
        <v>0</v>
      </c>
      <c r="K39" s="272"/>
      <c r="L39" s="101">
        <v>0</v>
      </c>
      <c r="M39" s="101">
        <v>0</v>
      </c>
      <c r="N39" s="271">
        <f>SUM(L39:M39)</f>
        <v>0</v>
      </c>
      <c r="O39" s="272"/>
      <c r="P39" s="141">
        <v>0</v>
      </c>
      <c r="Q39" s="141">
        <v>0</v>
      </c>
      <c r="R39" s="271">
        <f>SUM(P39:Q39)</f>
        <v>0</v>
      </c>
      <c r="S39" s="272"/>
      <c r="T39" s="141">
        <v>0</v>
      </c>
      <c r="U39" s="141">
        <v>0</v>
      </c>
      <c r="V39" s="271">
        <f>SUM(T39:U39)</f>
        <v>0</v>
      </c>
      <c r="W39" s="272"/>
      <c r="X39" s="141">
        <v>0</v>
      </c>
      <c r="Y39" s="141">
        <v>0</v>
      </c>
      <c r="Z39" s="271">
        <f>SUM(X39:Y39)</f>
        <v>0</v>
      </c>
    </row>
    <row r="40" spans="1:36" x14ac:dyDescent="0.2">
      <c r="B40" s="273" t="s">
        <v>50</v>
      </c>
      <c r="C40" s="274"/>
      <c r="D40" s="108">
        <v>0</v>
      </c>
      <c r="E40" s="108">
        <v>0</v>
      </c>
      <c r="F40" s="109">
        <f>SUM(C40:E40)</f>
        <v>0</v>
      </c>
      <c r="G40" s="275"/>
      <c r="H40" s="108">
        <v>0</v>
      </c>
      <c r="I40" s="108">
        <v>0</v>
      </c>
      <c r="J40" s="109">
        <v>0</v>
      </c>
      <c r="K40" s="277"/>
      <c r="L40" s="108">
        <v>0</v>
      </c>
      <c r="M40" s="108">
        <v>0</v>
      </c>
      <c r="N40" s="276">
        <f>SUM(L40:M40)</f>
        <v>0</v>
      </c>
      <c r="O40" s="277"/>
      <c r="P40" s="142">
        <v>0</v>
      </c>
      <c r="Q40" s="142">
        <v>0</v>
      </c>
      <c r="R40" s="276">
        <f>SUM(P40:Q40)</f>
        <v>0</v>
      </c>
      <c r="S40" s="277"/>
      <c r="T40" s="142">
        <v>0</v>
      </c>
      <c r="U40" s="142">
        <v>0</v>
      </c>
      <c r="V40" s="276">
        <f>SUM(T40:U40)</f>
        <v>0</v>
      </c>
      <c r="W40" s="277"/>
      <c r="X40" s="142">
        <v>0</v>
      </c>
      <c r="Y40" s="142">
        <v>0</v>
      </c>
      <c r="Z40" s="276">
        <f>SUM(X40:Y40)</f>
        <v>0</v>
      </c>
    </row>
    <row r="41" spans="1:36" x14ac:dyDescent="0.2">
      <c r="B41" s="273" t="s">
        <v>51</v>
      </c>
      <c r="C41" s="274"/>
      <c r="D41" s="108">
        <v>0</v>
      </c>
      <c r="E41" s="108">
        <v>0</v>
      </c>
      <c r="F41" s="109">
        <f>SUM(C41:E41)</f>
        <v>0</v>
      </c>
      <c r="G41" s="275"/>
      <c r="H41" s="108">
        <v>0</v>
      </c>
      <c r="I41" s="108">
        <v>0</v>
      </c>
      <c r="J41" s="109">
        <v>0</v>
      </c>
      <c r="K41" s="277"/>
      <c r="L41" s="108">
        <v>0</v>
      </c>
      <c r="M41" s="108">
        <v>0</v>
      </c>
      <c r="N41" s="276">
        <f>SUM(L41:M41)</f>
        <v>0</v>
      </c>
      <c r="O41" s="277"/>
      <c r="P41" s="142">
        <v>0</v>
      </c>
      <c r="Q41" s="142">
        <v>0</v>
      </c>
      <c r="R41" s="276">
        <f>SUM(P41:Q41)</f>
        <v>0</v>
      </c>
      <c r="S41" s="277"/>
      <c r="T41" s="142">
        <v>0</v>
      </c>
      <c r="U41" s="142">
        <v>0</v>
      </c>
      <c r="V41" s="276">
        <f>SUM(T41:U41)</f>
        <v>0</v>
      </c>
      <c r="W41" s="277"/>
      <c r="X41" s="142">
        <v>0</v>
      </c>
      <c r="Y41" s="142">
        <v>0</v>
      </c>
      <c r="Z41" s="276">
        <f>SUM(X41:Y41)</f>
        <v>0</v>
      </c>
    </row>
    <row r="42" spans="1:36" x14ac:dyDescent="0.2">
      <c r="B42" s="278" t="s">
        <v>13</v>
      </c>
      <c r="C42" s="304"/>
      <c r="D42" s="115">
        <v>0</v>
      </c>
      <c r="E42" s="115">
        <v>0</v>
      </c>
      <c r="F42" s="116">
        <f>SUM(C42:E42)</f>
        <v>0</v>
      </c>
      <c r="G42" s="280"/>
      <c r="H42" s="115">
        <v>0</v>
      </c>
      <c r="I42" s="115">
        <v>0</v>
      </c>
      <c r="J42" s="116">
        <v>0</v>
      </c>
      <c r="K42" s="282"/>
      <c r="L42" s="115">
        <v>0</v>
      </c>
      <c r="M42" s="115">
        <v>0</v>
      </c>
      <c r="N42" s="281">
        <f>SUM(L42:M42)</f>
        <v>0</v>
      </c>
      <c r="O42" s="282"/>
      <c r="P42" s="144">
        <v>0</v>
      </c>
      <c r="Q42" s="144">
        <v>0</v>
      </c>
      <c r="R42" s="281">
        <f>SUM(P42:Q42)</f>
        <v>0</v>
      </c>
      <c r="S42" s="282"/>
      <c r="T42" s="144">
        <v>0</v>
      </c>
      <c r="U42" s="144">
        <v>0</v>
      </c>
      <c r="V42" s="281">
        <f>SUM(T42:U42)</f>
        <v>0</v>
      </c>
      <c r="W42" s="282"/>
      <c r="X42" s="144">
        <v>0</v>
      </c>
      <c r="Y42" s="144">
        <v>0</v>
      </c>
      <c r="Z42" s="281">
        <f>SUM(X42:Y42)</f>
        <v>0</v>
      </c>
    </row>
    <row r="43" spans="1:36" s="291" customFormat="1" x14ac:dyDescent="0.2">
      <c r="A43" s="283"/>
      <c r="B43" s="284" t="s">
        <v>48</v>
      </c>
      <c r="C43" s="285"/>
      <c r="D43" s="286">
        <f>SUM(D39:D42)</f>
        <v>0</v>
      </c>
      <c r="E43" s="286">
        <f>SUM(E39:E42)</f>
        <v>0</v>
      </c>
      <c r="F43" s="287">
        <f>SUM(F39:F42)</f>
        <v>0</v>
      </c>
      <c r="G43" s="284"/>
      <c r="H43" s="305">
        <v>0</v>
      </c>
      <c r="I43" s="305">
        <v>0</v>
      </c>
      <c r="J43" s="288">
        <v>0</v>
      </c>
      <c r="K43" s="289"/>
      <c r="L43" s="305">
        <f>SUM(L39:L42)</f>
        <v>0</v>
      </c>
      <c r="M43" s="305">
        <f>SUM(M39:M42)</f>
        <v>0</v>
      </c>
      <c r="N43" s="288">
        <f>SUM(N39:N42)</f>
        <v>0</v>
      </c>
      <c r="O43" s="289"/>
      <c r="P43" s="305">
        <f>SUM(P39:P42)</f>
        <v>0</v>
      </c>
      <c r="Q43" s="305">
        <f>SUM(Q39:Q42)</f>
        <v>0</v>
      </c>
      <c r="R43" s="288">
        <f>SUM(R39:R42)</f>
        <v>0</v>
      </c>
      <c r="S43" s="289"/>
      <c r="T43" s="305">
        <f>SUM(T39:T42)</f>
        <v>0</v>
      </c>
      <c r="U43" s="305">
        <f>SUM(U39:U42)</f>
        <v>0</v>
      </c>
      <c r="V43" s="288">
        <f>SUM(V39:V42)</f>
        <v>0</v>
      </c>
      <c r="W43" s="289"/>
      <c r="X43" s="305">
        <f>SUM(X39:X42)</f>
        <v>0</v>
      </c>
      <c r="Y43" s="305">
        <f>SUM(Y39:Y42)</f>
        <v>0</v>
      </c>
      <c r="Z43" s="288">
        <f>SUM(Z39:Z42)</f>
        <v>0</v>
      </c>
      <c r="AA43" s="283"/>
      <c r="AB43" s="283"/>
      <c r="AC43" s="283"/>
      <c r="AD43" s="283"/>
      <c r="AE43" s="283"/>
      <c r="AF43" s="283"/>
      <c r="AG43" s="283"/>
      <c r="AH43" s="283"/>
      <c r="AI43" s="283"/>
      <c r="AJ43" s="283"/>
    </row>
    <row r="44" spans="1:36" ht="2.1" customHeight="1" x14ac:dyDescent="0.2">
      <c r="B44" s="292"/>
      <c r="C44" s="292"/>
      <c r="D44" s="293"/>
      <c r="E44" s="293"/>
      <c r="F44" s="294"/>
      <c r="G44" s="292"/>
      <c r="H44" s="295"/>
      <c r="I44" s="295"/>
      <c r="J44" s="296"/>
      <c r="K44" s="297"/>
      <c r="L44" s="295"/>
      <c r="M44" s="298"/>
      <c r="N44" s="296"/>
      <c r="O44" s="297"/>
      <c r="P44" s="295"/>
      <c r="Q44" s="298"/>
      <c r="R44" s="296"/>
      <c r="S44" s="297"/>
      <c r="T44" s="295"/>
      <c r="U44" s="298"/>
      <c r="V44" s="296"/>
      <c r="W44" s="297"/>
      <c r="X44" s="295"/>
      <c r="Y44" s="298"/>
      <c r="Z44" s="296"/>
    </row>
    <row r="45" spans="1:36" s="306" customFormat="1" ht="3" customHeight="1" x14ac:dyDescent="0.2">
      <c r="B45" s="307"/>
      <c r="C45" s="307"/>
      <c r="D45" s="308"/>
      <c r="E45" s="308"/>
      <c r="F45" s="309"/>
      <c r="G45" s="307"/>
      <c r="H45" s="310"/>
      <c r="I45" s="310"/>
      <c r="J45" s="303"/>
      <c r="K45" s="303"/>
      <c r="L45" s="310"/>
      <c r="M45" s="311"/>
      <c r="N45" s="303"/>
      <c r="O45" s="303"/>
      <c r="P45" s="310"/>
      <c r="Q45" s="311"/>
      <c r="R45" s="303"/>
      <c r="S45" s="303"/>
      <c r="T45" s="310"/>
      <c r="U45" s="311"/>
      <c r="V45" s="303"/>
      <c r="W45" s="303"/>
      <c r="X45" s="310"/>
      <c r="Y45" s="311"/>
      <c r="Z45" s="303"/>
    </row>
    <row r="46" spans="1:36" s="291" customFormat="1" x14ac:dyDescent="0.2">
      <c r="A46" s="283"/>
      <c r="B46" s="312" t="s">
        <v>43</v>
      </c>
      <c r="C46" s="312"/>
      <c r="D46" s="313">
        <f>D36+D43</f>
        <v>179.39949999999976</v>
      </c>
      <c r="E46" s="313">
        <f>E36+E43</f>
        <v>12.582579999999997</v>
      </c>
      <c r="F46" s="314">
        <f>F36+F43</f>
        <v>191.98207999999974</v>
      </c>
      <c r="G46" s="312"/>
      <c r="H46" s="313">
        <f>H36+H43</f>
        <v>179.46350000000001</v>
      </c>
      <c r="I46" s="313">
        <f>I36+I43</f>
        <v>12.582579999999995</v>
      </c>
      <c r="J46" s="314">
        <f>J36+J43</f>
        <v>192.04608000000002</v>
      </c>
      <c r="K46" s="318"/>
      <c r="L46" s="315">
        <f>L36+L43</f>
        <v>179.40430000000003</v>
      </c>
      <c r="M46" s="316">
        <f>M36+M43</f>
        <v>12.582579999999995</v>
      </c>
      <c r="N46" s="317">
        <f>N36+N43</f>
        <v>191.98688000000001</v>
      </c>
      <c r="O46" s="318"/>
      <c r="P46" s="315">
        <f>P36+P43</f>
        <v>179.6901</v>
      </c>
      <c r="Q46" s="316">
        <f>Q36+Q43</f>
        <v>12.582579999999995</v>
      </c>
      <c r="R46" s="317">
        <f>R36+R43</f>
        <v>192.27268000000001</v>
      </c>
      <c r="S46" s="318"/>
      <c r="T46" s="315">
        <f>T36+T43</f>
        <v>179.28340000000003</v>
      </c>
      <c r="U46" s="316">
        <f>U36+U43</f>
        <v>12.582579999999997</v>
      </c>
      <c r="V46" s="317">
        <f>V36+V43</f>
        <v>191.86598000000001</v>
      </c>
      <c r="W46" s="318"/>
      <c r="X46" s="315">
        <f>X36+X43</f>
        <v>159.09280000000004</v>
      </c>
      <c r="Y46" s="316">
        <f>Y36+Y43</f>
        <v>10.922589999999996</v>
      </c>
      <c r="Z46" s="317">
        <f>Z36+Z43</f>
        <v>170.01539000000002</v>
      </c>
      <c r="AA46" s="283"/>
      <c r="AB46" s="283"/>
      <c r="AC46" s="283"/>
      <c r="AD46" s="283"/>
      <c r="AE46" s="283"/>
      <c r="AF46" s="283"/>
      <c r="AG46" s="283"/>
      <c r="AH46" s="283"/>
      <c r="AI46" s="283"/>
      <c r="AJ46" s="283"/>
    </row>
    <row r="47" spans="1:36" s="339" customFormat="1" x14ac:dyDescent="0.2">
      <c r="A47" s="336"/>
      <c r="B47" s="319" t="s">
        <v>52</v>
      </c>
      <c r="C47" s="337"/>
      <c r="D47" s="183"/>
      <c r="E47" s="183"/>
      <c r="F47" s="184"/>
      <c r="G47" s="337"/>
      <c r="H47" s="185"/>
      <c r="I47" s="185"/>
      <c r="J47" s="338"/>
      <c r="K47" s="338"/>
      <c r="L47" s="185"/>
      <c r="M47" s="185"/>
      <c r="N47" s="338"/>
      <c r="O47" s="338"/>
      <c r="P47" s="185"/>
      <c r="Q47" s="185"/>
      <c r="R47" s="338"/>
      <c r="S47" s="338"/>
      <c r="T47" s="185"/>
      <c r="U47" s="185"/>
      <c r="V47" s="338"/>
      <c r="W47" s="338"/>
      <c r="X47" s="185"/>
      <c r="Y47" s="185"/>
      <c r="Z47" s="338"/>
      <c r="AA47" s="336"/>
      <c r="AB47" s="336"/>
      <c r="AC47" s="336"/>
      <c r="AD47" s="336"/>
      <c r="AE47" s="336"/>
      <c r="AF47" s="336"/>
      <c r="AG47" s="336"/>
      <c r="AH47" s="336"/>
      <c r="AI47" s="336"/>
      <c r="AJ47" s="336"/>
    </row>
    <row r="48" spans="1:36" ht="18.75" customHeight="1" x14ac:dyDescent="0.2">
      <c r="B48" s="558" t="s">
        <v>53</v>
      </c>
      <c r="C48" s="520">
        <v>162.1</v>
      </c>
      <c r="D48" s="521"/>
      <c r="E48" s="522">
        <v>10</v>
      </c>
      <c r="F48" s="168"/>
      <c r="G48" s="323">
        <v>162.13</v>
      </c>
      <c r="H48" s="169"/>
      <c r="I48" s="169">
        <v>10</v>
      </c>
      <c r="J48" s="326"/>
      <c r="K48" s="323">
        <v>162.1</v>
      </c>
      <c r="L48" s="169"/>
      <c r="M48" s="325">
        <v>10.1</v>
      </c>
      <c r="N48" s="326"/>
      <c r="O48" s="323">
        <v>162.13</v>
      </c>
      <c r="P48" s="169"/>
      <c r="Q48" s="325">
        <v>10.1</v>
      </c>
      <c r="R48" s="326"/>
      <c r="S48" s="323">
        <v>162.1</v>
      </c>
      <c r="T48" s="169"/>
      <c r="U48" s="325">
        <v>10.4</v>
      </c>
      <c r="V48" s="326"/>
      <c r="W48" s="323">
        <v>162.1</v>
      </c>
      <c r="X48" s="169"/>
      <c r="Y48" s="325">
        <v>10.4</v>
      </c>
      <c r="Z48" s="326"/>
    </row>
    <row r="49" spans="1:36" s="291" customFormat="1" x14ac:dyDescent="0.2">
      <c r="A49" s="283"/>
      <c r="B49" s="327" t="s">
        <v>48</v>
      </c>
      <c r="C49" s="328">
        <f>SUM(C48)</f>
        <v>162.1</v>
      </c>
      <c r="D49" s="313"/>
      <c r="E49" s="313">
        <f>E48</f>
        <v>10</v>
      </c>
      <c r="F49" s="314"/>
      <c r="G49" s="328">
        <f>G48</f>
        <v>162.13</v>
      </c>
      <c r="H49" s="313"/>
      <c r="I49" s="313">
        <f>I48</f>
        <v>10</v>
      </c>
      <c r="J49" s="317"/>
      <c r="K49" s="318">
        <f>SUM(K48:K48)</f>
        <v>162.1</v>
      </c>
      <c r="L49" s="173"/>
      <c r="M49" s="173">
        <f>M48</f>
        <v>10.1</v>
      </c>
      <c r="N49" s="317"/>
      <c r="O49" s="318">
        <f>SUM(O48:O48)</f>
        <v>162.13</v>
      </c>
      <c r="P49" s="173"/>
      <c r="Q49" s="173">
        <f>Q48</f>
        <v>10.1</v>
      </c>
      <c r="R49" s="317"/>
      <c r="S49" s="318">
        <f>SUM(S48:S48)</f>
        <v>162.1</v>
      </c>
      <c r="T49" s="173"/>
      <c r="U49" s="173">
        <f>U48</f>
        <v>10.4</v>
      </c>
      <c r="V49" s="317"/>
      <c r="W49" s="318">
        <f>SUM(W48:W48)</f>
        <v>162.1</v>
      </c>
      <c r="X49" s="173"/>
      <c r="Y49" s="173">
        <f>Y48</f>
        <v>10.4</v>
      </c>
      <c r="Z49" s="317"/>
      <c r="AA49" s="283"/>
      <c r="AB49" s="283"/>
      <c r="AC49" s="283"/>
      <c r="AD49" s="283"/>
      <c r="AE49" s="283"/>
      <c r="AF49" s="283"/>
      <c r="AG49" s="283"/>
      <c r="AH49" s="283"/>
      <c r="AI49" s="283"/>
      <c r="AJ49" s="283"/>
    </row>
    <row r="50" spans="1:36" s="306" customFormat="1" x14ac:dyDescent="0.2">
      <c r="B50" s="307"/>
      <c r="C50" s="307"/>
      <c r="D50" s="308"/>
      <c r="E50" s="308"/>
      <c r="F50" s="309"/>
      <c r="G50" s="307"/>
      <c r="H50" s="310"/>
      <c r="I50" s="310"/>
      <c r="J50" s="303"/>
      <c r="K50" s="303"/>
      <c r="L50" s="310"/>
      <c r="M50" s="311"/>
      <c r="N50" s="303"/>
      <c r="O50" s="303"/>
      <c r="P50" s="310"/>
      <c r="Q50" s="311"/>
      <c r="R50" s="303"/>
      <c r="S50" s="303"/>
      <c r="T50" s="310"/>
      <c r="U50" s="311"/>
      <c r="V50" s="303"/>
      <c r="W50" s="303"/>
      <c r="X50" s="310"/>
      <c r="Y50" s="311"/>
      <c r="Z50" s="303"/>
    </row>
    <row r="51" spans="1:36" s="291" customFormat="1" x14ac:dyDescent="0.2">
      <c r="A51" s="283"/>
      <c r="B51" s="312" t="s">
        <v>54</v>
      </c>
      <c r="C51" s="329">
        <f>C49</f>
        <v>162.1</v>
      </c>
      <c r="D51" s="330"/>
      <c r="E51" s="330"/>
      <c r="F51" s="331"/>
      <c r="G51" s="328">
        <f>G49</f>
        <v>162.13</v>
      </c>
      <c r="H51" s="330"/>
      <c r="I51" s="330"/>
      <c r="J51" s="332"/>
      <c r="K51" s="333">
        <f>K49</f>
        <v>162.1</v>
      </c>
      <c r="L51" s="330"/>
      <c r="M51" s="330"/>
      <c r="N51" s="331"/>
      <c r="O51" s="333">
        <f>O49</f>
        <v>162.13</v>
      </c>
      <c r="P51" s="330"/>
      <c r="Q51" s="330"/>
      <c r="R51" s="331"/>
      <c r="S51" s="333">
        <f>S49</f>
        <v>162.1</v>
      </c>
      <c r="T51" s="330"/>
      <c r="U51" s="330"/>
      <c r="V51" s="331"/>
      <c r="W51" s="333">
        <f>W49</f>
        <v>162.1</v>
      </c>
      <c r="X51" s="330"/>
      <c r="Y51" s="330"/>
      <c r="Z51" s="331"/>
      <c r="AA51" s="283"/>
      <c r="AB51" s="283"/>
      <c r="AC51" s="283"/>
      <c r="AD51" s="283"/>
      <c r="AE51" s="283"/>
      <c r="AF51" s="283"/>
      <c r="AG51" s="283"/>
      <c r="AH51" s="283"/>
      <c r="AI51" s="283"/>
      <c r="AJ51" s="283"/>
    </row>
    <row r="52" spans="1:36" s="340" customFormat="1" x14ac:dyDescent="0.2">
      <c r="B52" s="341"/>
      <c r="C52" s="342"/>
      <c r="D52" s="342"/>
      <c r="E52" s="342"/>
      <c r="F52" s="343"/>
      <c r="G52" s="344"/>
      <c r="H52" s="345"/>
      <c r="I52" s="346"/>
      <c r="J52" s="344"/>
      <c r="K52" s="344"/>
      <c r="L52" s="345"/>
      <c r="M52" s="346"/>
      <c r="N52" s="344"/>
      <c r="O52" s="344"/>
      <c r="P52" s="345"/>
      <c r="Q52" s="346"/>
      <c r="R52" s="344"/>
      <c r="S52" s="344"/>
      <c r="T52" s="345"/>
      <c r="U52" s="346"/>
      <c r="V52" s="344"/>
      <c r="W52" s="344"/>
      <c r="X52" s="345"/>
      <c r="Y52" s="346"/>
      <c r="Z52" s="344"/>
    </row>
    <row r="53" spans="1:36" s="257" customFormat="1" x14ac:dyDescent="0.2">
      <c r="B53" s="341" t="s">
        <v>26</v>
      </c>
      <c r="C53" s="341"/>
      <c r="D53" s="347"/>
      <c r="E53" s="347"/>
      <c r="F53" s="347"/>
      <c r="G53" s="341"/>
      <c r="H53" s="347"/>
      <c r="I53" s="347"/>
      <c r="J53" s="341"/>
      <c r="K53" s="341"/>
      <c r="L53" s="347"/>
      <c r="M53" s="347"/>
      <c r="N53" s="341"/>
      <c r="O53" s="341"/>
      <c r="P53" s="347"/>
      <c r="Q53" s="347"/>
      <c r="R53" s="341"/>
      <c r="S53" s="341"/>
      <c r="T53" s="347"/>
      <c r="U53" s="347"/>
      <c r="V53" s="341"/>
      <c r="W53" s="341"/>
      <c r="X53" s="347"/>
      <c r="Y53" s="347"/>
      <c r="Z53" s="341"/>
    </row>
    <row r="54" spans="1:36" s="257" customFormat="1" x14ac:dyDescent="0.2">
      <c r="B54" s="341"/>
      <c r="C54" s="306" t="s">
        <v>193</v>
      </c>
      <c r="D54" s="347"/>
      <c r="E54" s="347"/>
      <c r="F54" s="347"/>
      <c r="G54" s="341"/>
      <c r="H54" s="347"/>
      <c r="I54" s="347"/>
      <c r="J54" s="341"/>
      <c r="K54" s="341"/>
      <c r="L54" s="347"/>
      <c r="M54" s="347"/>
      <c r="N54" s="341"/>
      <c r="O54" s="341"/>
      <c r="P54" s="347"/>
      <c r="Q54" s="347"/>
      <c r="R54" s="341"/>
      <c r="S54" s="341"/>
      <c r="T54" s="347"/>
      <c r="U54" s="347"/>
      <c r="V54" s="341"/>
      <c r="W54" s="341"/>
      <c r="X54" s="347"/>
      <c r="Y54" s="347"/>
      <c r="Z54" s="341"/>
    </row>
    <row r="55" spans="1:36" s="257" customFormat="1" x14ac:dyDescent="0.2">
      <c r="B55" s="341"/>
      <c r="C55" s="306" t="s">
        <v>56</v>
      </c>
      <c r="D55" s="347"/>
      <c r="E55" s="347"/>
      <c r="F55" s="347"/>
      <c r="G55" s="341"/>
      <c r="H55" s="347"/>
      <c r="I55" s="347"/>
      <c r="J55" s="341"/>
      <c r="K55" s="341"/>
      <c r="L55" s="347"/>
      <c r="M55" s="347"/>
      <c r="N55" s="341"/>
      <c r="O55" s="341"/>
      <c r="P55" s="347"/>
      <c r="Q55" s="347"/>
      <c r="R55" s="341"/>
      <c r="S55" s="341"/>
      <c r="T55" s="347"/>
      <c r="U55" s="347"/>
      <c r="V55" s="341"/>
      <c r="W55" s="341"/>
      <c r="X55" s="347"/>
      <c r="Y55" s="347"/>
      <c r="Z55" s="341"/>
    </row>
    <row r="56" spans="1:36" s="257" customFormat="1" ht="20.25" customHeight="1" x14ac:dyDescent="0.2"/>
    <row r="57" spans="1:36" s="257" customFormat="1" x14ac:dyDescent="0.2">
      <c r="B57" s="341" t="s">
        <v>40</v>
      </c>
      <c r="C57" s="306" t="s">
        <v>57</v>
      </c>
      <c r="E57" s="347"/>
      <c r="H57" s="347"/>
      <c r="J57" s="341"/>
      <c r="L57" s="347"/>
      <c r="N57" s="341"/>
      <c r="O57" s="306"/>
      <c r="P57" s="347"/>
      <c r="Q57" s="347"/>
      <c r="R57" s="306"/>
      <c r="S57" s="306"/>
      <c r="T57" s="347"/>
      <c r="U57" s="347"/>
      <c r="V57" s="306"/>
      <c r="W57" s="306"/>
      <c r="X57" s="347"/>
      <c r="Y57" s="347"/>
      <c r="Z57" s="306"/>
    </row>
    <row r="58" spans="1:36" s="257" customFormat="1" x14ac:dyDescent="0.2">
      <c r="B58" s="341" t="s">
        <v>58</v>
      </c>
      <c r="C58" s="306" t="s">
        <v>59</v>
      </c>
      <c r="E58" s="347"/>
      <c r="H58" s="347"/>
      <c r="J58" s="341"/>
      <c r="L58" s="347"/>
      <c r="N58" s="341"/>
      <c r="O58" s="306"/>
      <c r="P58" s="347"/>
      <c r="Q58" s="347"/>
      <c r="R58" s="306"/>
      <c r="S58" s="306"/>
      <c r="T58" s="347"/>
      <c r="U58" s="347"/>
      <c r="V58" s="306"/>
      <c r="W58" s="306"/>
      <c r="X58" s="347"/>
      <c r="Y58" s="347"/>
      <c r="Z58" s="306"/>
    </row>
    <row r="59" spans="1:36" s="257" customFormat="1" x14ac:dyDescent="0.2">
      <c r="B59" s="341" t="s">
        <v>42</v>
      </c>
      <c r="C59" s="306" t="s">
        <v>60</v>
      </c>
      <c r="E59" s="347"/>
      <c r="H59" s="347"/>
      <c r="J59" s="341"/>
      <c r="L59" s="347"/>
      <c r="N59" s="341"/>
    </row>
    <row r="60" spans="1:36" s="257" customFormat="1" x14ac:dyDescent="0.2">
      <c r="B60" s="341"/>
      <c r="C60" s="306"/>
      <c r="D60" s="257" t="s">
        <v>61</v>
      </c>
      <c r="E60" s="347"/>
      <c r="H60" s="347"/>
      <c r="J60" s="341"/>
      <c r="L60" s="347"/>
      <c r="N60" s="341"/>
    </row>
    <row r="61" spans="1:36" s="257" customFormat="1" x14ac:dyDescent="0.2">
      <c r="B61" s="341"/>
      <c r="C61" s="306"/>
      <c r="D61" s="257" t="s">
        <v>62</v>
      </c>
      <c r="E61" s="347"/>
      <c r="H61" s="347"/>
      <c r="J61" s="341"/>
      <c r="L61" s="347"/>
      <c r="N61" s="341"/>
    </row>
    <row r="62" spans="1:36" s="257" customFormat="1" x14ac:dyDescent="0.2">
      <c r="B62" s="341" t="s">
        <v>43</v>
      </c>
      <c r="C62" s="306" t="s">
        <v>63</v>
      </c>
      <c r="E62" s="347"/>
      <c r="G62" s="348"/>
      <c r="J62" s="348"/>
      <c r="K62" s="348"/>
      <c r="N62" s="348"/>
      <c r="O62" s="348"/>
      <c r="R62" s="348"/>
      <c r="S62" s="348"/>
      <c r="V62" s="348"/>
      <c r="W62" s="348"/>
      <c r="Z62" s="348"/>
    </row>
    <row r="63" spans="1:36" s="257" customFormat="1" x14ac:dyDescent="0.2">
      <c r="B63" s="341" t="s">
        <v>64</v>
      </c>
      <c r="C63" s="306" t="s">
        <v>65</v>
      </c>
      <c r="E63" s="347"/>
      <c r="H63" s="347"/>
      <c r="J63" s="341"/>
      <c r="L63" s="347"/>
      <c r="N63" s="341"/>
      <c r="O63" s="306"/>
      <c r="P63" s="347"/>
      <c r="Q63" s="347"/>
      <c r="R63" s="306"/>
      <c r="S63" s="306"/>
      <c r="T63" s="347"/>
      <c r="U63" s="347"/>
      <c r="V63" s="306"/>
      <c r="W63" s="306"/>
      <c r="X63" s="347"/>
      <c r="Y63" s="347"/>
      <c r="Z63" s="306"/>
    </row>
    <row r="64" spans="1:36" s="257" customFormat="1" x14ac:dyDescent="0.2">
      <c r="B64" s="348"/>
      <c r="C64" s="348"/>
      <c r="G64" s="348"/>
      <c r="J64" s="348"/>
      <c r="K64" s="348"/>
      <c r="N64" s="348"/>
      <c r="O64" s="348"/>
      <c r="R64" s="348"/>
      <c r="S64" s="348"/>
      <c r="V64" s="348"/>
      <c r="W64" s="348"/>
      <c r="Z64" s="348"/>
    </row>
    <row r="65" spans="2:26" s="257" customFormat="1" x14ac:dyDescent="0.2">
      <c r="B65" s="348"/>
      <c r="C65" s="348"/>
      <c r="G65" s="348"/>
      <c r="J65" s="348"/>
      <c r="K65" s="348"/>
      <c r="N65" s="348"/>
      <c r="O65" s="348"/>
      <c r="R65" s="348"/>
      <c r="S65" s="348"/>
      <c r="V65" s="348"/>
      <c r="W65" s="348"/>
      <c r="Z65" s="348"/>
    </row>
    <row r="66" spans="2:26" s="257" customFormat="1" x14ac:dyDescent="0.2">
      <c r="B66" s="348"/>
      <c r="C66" s="348"/>
      <c r="G66" s="348"/>
      <c r="J66" s="348"/>
      <c r="K66" s="348"/>
      <c r="N66" s="348"/>
      <c r="O66" s="348"/>
      <c r="R66" s="348"/>
      <c r="S66" s="348"/>
      <c r="V66" s="348"/>
      <c r="W66" s="348"/>
      <c r="Z66" s="348"/>
    </row>
    <row r="67" spans="2:26" s="257" customFormat="1" x14ac:dyDescent="0.2">
      <c r="B67" s="348"/>
      <c r="G67" s="348"/>
      <c r="J67" s="348"/>
      <c r="K67" s="348"/>
      <c r="N67" s="348"/>
      <c r="O67" s="348"/>
      <c r="R67" s="348"/>
      <c r="S67" s="348"/>
      <c r="V67" s="348"/>
      <c r="W67" s="348"/>
      <c r="Z67" s="348"/>
    </row>
    <row r="68" spans="2:26" s="257" customFormat="1" x14ac:dyDescent="0.2"/>
    <row r="69" spans="2:26" s="257" customFormat="1" x14ac:dyDescent="0.2"/>
    <row r="70" spans="2:26" s="257" customFormat="1" x14ac:dyDescent="0.2"/>
    <row r="71" spans="2:26" s="257" customFormat="1" x14ac:dyDescent="0.2"/>
    <row r="72" spans="2:26" s="257" customFormat="1" x14ac:dyDescent="0.2"/>
    <row r="73" spans="2:26" s="257" customFormat="1" x14ac:dyDescent="0.2"/>
    <row r="74" spans="2:26" s="257" customFormat="1" x14ac:dyDescent="0.2"/>
    <row r="75" spans="2:26" s="257" customFormat="1" x14ac:dyDescent="0.2"/>
    <row r="76" spans="2:26" s="257" customFormat="1" x14ac:dyDescent="0.2"/>
    <row r="77" spans="2:26" s="257" customFormat="1" x14ac:dyDescent="0.2"/>
    <row r="78" spans="2:26" s="257" customFormat="1" x14ac:dyDescent="0.2"/>
    <row r="79" spans="2:26" s="257" customFormat="1" x14ac:dyDescent="0.2"/>
    <row r="80" spans="2:26" s="257" customFormat="1" x14ac:dyDescent="0.2"/>
    <row r="81" s="257" customFormat="1" x14ac:dyDescent="0.2"/>
    <row r="82" s="257" customFormat="1" x14ac:dyDescent="0.2"/>
    <row r="83" s="257" customFormat="1" x14ac:dyDescent="0.2"/>
    <row r="84" s="257" customFormat="1" x14ac:dyDescent="0.2"/>
    <row r="85" s="257" customFormat="1" x14ac:dyDescent="0.2"/>
    <row r="86" s="257" customFormat="1" x14ac:dyDescent="0.2"/>
    <row r="87" s="257" customFormat="1" x14ac:dyDescent="0.2"/>
    <row r="88" s="257" customFormat="1" x14ac:dyDescent="0.2"/>
    <row r="89" s="257" customFormat="1" x14ac:dyDescent="0.2"/>
    <row r="90" s="257" customFormat="1" x14ac:dyDescent="0.2"/>
    <row r="91" s="257" customFormat="1" x14ac:dyDescent="0.2"/>
    <row r="92" s="257" customFormat="1" x14ac:dyDescent="0.2"/>
    <row r="93" s="257" customFormat="1" x14ac:dyDescent="0.2"/>
    <row r="94" s="257" customFormat="1" x14ac:dyDescent="0.2"/>
    <row r="95" s="257" customFormat="1" x14ac:dyDescent="0.2"/>
    <row r="96" s="257" customFormat="1" x14ac:dyDescent="0.2"/>
    <row r="97" s="257" customFormat="1" x14ac:dyDescent="0.2"/>
    <row r="98" s="257" customFormat="1" x14ac:dyDescent="0.2"/>
    <row r="99" s="257" customFormat="1" x14ac:dyDescent="0.2"/>
    <row r="100" s="257" customFormat="1" x14ac:dyDescent="0.2"/>
    <row r="101" s="257" customFormat="1" x14ac:dyDescent="0.2"/>
    <row r="102" s="257" customFormat="1" x14ac:dyDescent="0.2"/>
    <row r="103" s="257" customFormat="1" x14ac:dyDescent="0.2"/>
    <row r="104" s="257" customFormat="1" x14ac:dyDescent="0.2"/>
    <row r="105" s="257" customFormat="1" x14ac:dyDescent="0.2"/>
    <row r="106" s="257" customFormat="1" x14ac:dyDescent="0.2"/>
    <row r="107" s="257" customFormat="1" x14ac:dyDescent="0.2"/>
    <row r="108" s="257" customFormat="1" x14ac:dyDescent="0.2"/>
    <row r="109" s="257" customFormat="1" x14ac:dyDescent="0.2"/>
    <row r="110" s="257" customFormat="1" x14ac:dyDescent="0.2"/>
    <row r="111" s="257" customFormat="1" x14ac:dyDescent="0.2"/>
    <row r="112" s="257" customFormat="1" x14ac:dyDescent="0.2"/>
    <row r="113" s="257" customFormat="1" x14ac:dyDescent="0.2"/>
    <row r="114" s="257" customFormat="1" x14ac:dyDescent="0.2"/>
    <row r="115" s="257" customFormat="1" x14ac:dyDescent="0.2"/>
    <row r="116" s="257" customFormat="1" x14ac:dyDescent="0.2"/>
    <row r="117" s="257" customFormat="1" x14ac:dyDescent="0.2"/>
    <row r="118" s="257" customFormat="1" x14ac:dyDescent="0.2"/>
    <row r="119" s="257" customFormat="1" x14ac:dyDescent="0.2"/>
    <row r="120" s="257" customFormat="1" x14ac:dyDescent="0.2"/>
    <row r="121" s="257" customFormat="1" x14ac:dyDescent="0.2"/>
    <row r="122" s="257" customFormat="1" x14ac:dyDescent="0.2"/>
    <row r="123" s="257" customFormat="1" x14ac:dyDescent="0.2"/>
    <row r="124" s="257" customFormat="1" x14ac:dyDescent="0.2"/>
    <row r="125" s="257" customFormat="1" x14ac:dyDescent="0.2"/>
    <row r="126" s="257" customFormat="1" x14ac:dyDescent="0.2"/>
    <row r="127" s="257" customFormat="1" x14ac:dyDescent="0.2"/>
    <row r="128" s="257" customFormat="1" x14ac:dyDescent="0.2"/>
    <row r="129" s="257" customFormat="1" x14ac:dyDescent="0.2"/>
    <row r="130" s="257" customFormat="1" x14ac:dyDescent="0.2"/>
    <row r="131" s="257" customFormat="1" x14ac:dyDescent="0.2"/>
    <row r="132" s="257" customFormat="1" x14ac:dyDescent="0.2"/>
    <row r="133" s="257" customFormat="1" x14ac:dyDescent="0.2"/>
    <row r="134" s="257" customFormat="1" x14ac:dyDescent="0.2"/>
    <row r="135" s="257" customFormat="1" x14ac:dyDescent="0.2"/>
    <row r="136" s="257" customFormat="1" x14ac:dyDescent="0.2"/>
    <row r="137" s="257" customFormat="1" x14ac:dyDescent="0.2"/>
    <row r="138" s="257" customFormat="1" x14ac:dyDescent="0.2"/>
    <row r="139" s="257" customFormat="1" x14ac:dyDescent="0.2"/>
    <row r="140" s="257" customFormat="1" x14ac:dyDescent="0.2"/>
    <row r="141" s="257" customFormat="1" x14ac:dyDescent="0.2"/>
    <row r="142" s="257" customFormat="1" x14ac:dyDescent="0.2"/>
    <row r="143" s="257" customFormat="1" x14ac:dyDescent="0.2"/>
    <row r="144" s="257" customFormat="1" x14ac:dyDescent="0.2"/>
    <row r="145" s="257" customFormat="1" x14ac:dyDescent="0.2"/>
    <row r="146" s="257" customFormat="1" x14ac:dyDescent="0.2"/>
    <row r="147" s="257" customFormat="1" x14ac:dyDescent="0.2"/>
    <row r="148" s="257" customFormat="1" x14ac:dyDescent="0.2"/>
    <row r="149" s="257" customFormat="1" x14ac:dyDescent="0.2"/>
    <row r="150" s="257" customFormat="1" x14ac:dyDescent="0.2"/>
    <row r="151" s="257" customFormat="1" x14ac:dyDescent="0.2"/>
    <row r="152" s="257" customFormat="1" x14ac:dyDescent="0.2"/>
    <row r="153" s="257" customFormat="1" x14ac:dyDescent="0.2"/>
    <row r="154" s="257" customFormat="1" x14ac:dyDescent="0.2"/>
    <row r="155" s="257" customFormat="1" x14ac:dyDescent="0.2"/>
    <row r="156" s="257" customFormat="1" x14ac:dyDescent="0.2"/>
    <row r="157" s="257" customFormat="1" x14ac:dyDescent="0.2"/>
    <row r="158" s="257" customFormat="1" x14ac:dyDescent="0.2"/>
    <row r="159" s="257" customFormat="1" x14ac:dyDescent="0.2"/>
    <row r="160" s="257" customFormat="1" x14ac:dyDescent="0.2"/>
    <row r="161" s="257" customFormat="1" x14ac:dyDescent="0.2"/>
    <row r="162" s="257" customFormat="1" x14ac:dyDescent="0.2"/>
    <row r="163" s="257" customFormat="1" x14ac:dyDescent="0.2"/>
    <row r="164" s="257" customFormat="1" x14ac:dyDescent="0.2"/>
    <row r="165" s="257" customFormat="1" x14ac:dyDescent="0.2"/>
    <row r="166" s="257" customFormat="1" x14ac:dyDescent="0.2"/>
    <row r="167" s="257" customFormat="1" x14ac:dyDescent="0.2"/>
    <row r="168" s="257" customFormat="1" x14ac:dyDescent="0.2"/>
    <row r="169" s="257" customFormat="1" x14ac:dyDescent="0.2"/>
    <row r="170" s="257" customFormat="1" x14ac:dyDescent="0.2"/>
    <row r="171" s="257" customFormat="1" x14ac:dyDescent="0.2"/>
    <row r="172" s="257" customFormat="1" x14ac:dyDescent="0.2"/>
    <row r="173" s="257" customFormat="1" x14ac:dyDescent="0.2"/>
    <row r="174" s="257" customFormat="1" x14ac:dyDescent="0.2"/>
    <row r="175" s="257" customFormat="1" x14ac:dyDescent="0.2"/>
    <row r="176" s="257" customFormat="1" x14ac:dyDescent="0.2"/>
    <row r="177" s="257" customFormat="1" x14ac:dyDescent="0.2"/>
    <row r="178" s="257" customFormat="1" x14ac:dyDescent="0.2"/>
    <row r="179" s="257" customFormat="1" x14ac:dyDescent="0.2"/>
    <row r="180" s="257" customFormat="1" x14ac:dyDescent="0.2"/>
    <row r="181" s="257" customFormat="1" x14ac:dyDescent="0.2"/>
    <row r="182" s="257" customFormat="1" x14ac:dyDescent="0.2"/>
    <row r="183" s="257" customFormat="1" x14ac:dyDescent="0.2"/>
    <row r="184" s="257" customFormat="1" x14ac:dyDescent="0.2"/>
    <row r="185" s="257" customFormat="1" x14ac:dyDescent="0.2"/>
    <row r="186" s="257" customFormat="1" x14ac:dyDescent="0.2"/>
    <row r="187" s="257" customFormat="1" x14ac:dyDescent="0.2"/>
    <row r="188" s="257" customFormat="1" x14ac:dyDescent="0.2"/>
    <row r="189" s="257" customFormat="1" x14ac:dyDescent="0.2"/>
    <row r="190" s="257" customFormat="1" x14ac:dyDescent="0.2"/>
    <row r="191" s="257" customFormat="1" x14ac:dyDescent="0.2"/>
    <row r="192" s="257" customFormat="1" x14ac:dyDescent="0.2"/>
    <row r="193" s="257" customFormat="1" x14ac:dyDescent="0.2"/>
    <row r="194" s="257" customFormat="1" x14ac:dyDescent="0.2"/>
    <row r="195" s="257" customFormat="1" x14ac:dyDescent="0.2"/>
    <row r="196" s="257" customFormat="1" x14ac:dyDescent="0.2"/>
    <row r="197" s="257" customFormat="1" x14ac:dyDescent="0.2"/>
    <row r="198" s="257" customFormat="1" x14ac:dyDescent="0.2"/>
    <row r="199" s="257" customFormat="1" x14ac:dyDescent="0.2"/>
    <row r="200" s="257" customFormat="1" x14ac:dyDescent="0.2"/>
    <row r="201" s="257" customFormat="1" x14ac:dyDescent="0.2"/>
    <row r="202" s="257" customFormat="1" x14ac:dyDescent="0.2"/>
    <row r="203" s="257" customFormat="1" x14ac:dyDescent="0.2"/>
    <row r="204" s="257" customFormat="1" x14ac:dyDescent="0.2"/>
    <row r="205" s="257" customFormat="1" x14ac:dyDescent="0.2"/>
    <row r="206" s="257" customFormat="1" x14ac:dyDescent="0.2"/>
    <row r="207" s="257" customFormat="1" x14ac:dyDescent="0.2"/>
    <row r="208" s="257" customFormat="1" x14ac:dyDescent="0.2"/>
    <row r="209" s="257" customFormat="1" x14ac:dyDescent="0.2"/>
    <row r="210" s="257" customFormat="1" x14ac:dyDescent="0.2"/>
    <row r="211" s="257" customFormat="1" x14ac:dyDescent="0.2"/>
    <row r="212" s="257" customFormat="1" x14ac:dyDescent="0.2"/>
    <row r="213" s="257" customFormat="1" x14ac:dyDescent="0.2"/>
    <row r="214" s="257" customFormat="1" x14ac:dyDescent="0.2"/>
    <row r="215" s="257" customFormat="1" x14ac:dyDescent="0.2"/>
    <row r="216" s="257" customFormat="1" x14ac:dyDescent="0.2"/>
    <row r="217" s="257" customFormat="1" x14ac:dyDescent="0.2"/>
    <row r="218" s="257" customFormat="1" x14ac:dyDescent="0.2"/>
    <row r="219" s="257" customFormat="1" x14ac:dyDescent="0.2"/>
    <row r="220" s="257" customFormat="1" x14ac:dyDescent="0.2"/>
    <row r="221" s="257" customFormat="1" x14ac:dyDescent="0.2"/>
    <row r="222" s="257" customFormat="1" x14ac:dyDescent="0.2"/>
    <row r="223" s="257" customFormat="1" x14ac:dyDescent="0.2"/>
    <row r="224" s="257" customFormat="1" x14ac:dyDescent="0.2"/>
    <row r="225" s="257" customFormat="1" x14ac:dyDescent="0.2"/>
    <row r="226" s="257" customFormat="1" x14ac:dyDescent="0.2"/>
    <row r="227" s="257" customFormat="1" x14ac:dyDescent="0.2"/>
    <row r="228" s="257" customFormat="1" x14ac:dyDescent="0.2"/>
    <row r="229" s="257" customFormat="1" x14ac:dyDescent="0.2"/>
    <row r="230" s="257" customFormat="1" x14ac:dyDescent="0.2"/>
    <row r="231" s="257" customFormat="1" x14ac:dyDescent="0.2"/>
    <row r="232" s="257" customFormat="1" x14ac:dyDescent="0.2"/>
    <row r="233" s="257" customFormat="1" x14ac:dyDescent="0.2"/>
    <row r="234" s="257" customFormat="1" x14ac:dyDescent="0.2"/>
    <row r="235" s="257" customFormat="1" x14ac:dyDescent="0.2"/>
    <row r="236" s="257" customFormat="1" x14ac:dyDescent="0.2"/>
    <row r="237" s="257" customFormat="1" x14ac:dyDescent="0.2"/>
    <row r="238" s="257" customFormat="1" x14ac:dyDescent="0.2"/>
    <row r="239" s="257" customFormat="1" x14ac:dyDescent="0.2"/>
    <row r="240" s="257" customFormat="1" x14ac:dyDescent="0.2"/>
    <row r="241" s="257" customFormat="1" x14ac:dyDescent="0.2"/>
    <row r="242" s="257" customFormat="1" x14ac:dyDescent="0.2"/>
    <row r="243" s="257" customFormat="1" x14ac:dyDescent="0.2"/>
    <row r="244" s="257" customFormat="1" x14ac:dyDescent="0.2"/>
    <row r="245" s="257" customFormat="1" x14ac:dyDescent="0.2"/>
    <row r="246" s="257" customFormat="1" x14ac:dyDescent="0.2"/>
    <row r="247" s="257" customFormat="1" x14ac:dyDescent="0.2"/>
    <row r="248" s="257" customFormat="1" x14ac:dyDescent="0.2"/>
    <row r="249" s="257" customFormat="1" x14ac:dyDescent="0.2"/>
    <row r="250" s="257" customFormat="1" x14ac:dyDescent="0.2"/>
    <row r="251" s="257" customFormat="1" x14ac:dyDescent="0.2"/>
    <row r="252" s="257" customFormat="1" x14ac:dyDescent="0.2"/>
    <row r="253" s="257" customFormat="1" x14ac:dyDescent="0.2"/>
    <row r="254" s="257" customFormat="1" x14ac:dyDescent="0.2"/>
    <row r="255" s="257" customFormat="1" x14ac:dyDescent="0.2"/>
    <row r="256" s="257" customFormat="1" x14ac:dyDescent="0.2"/>
    <row r="257" s="257" customFormat="1" x14ac:dyDescent="0.2"/>
    <row r="258" s="257" customFormat="1" x14ac:dyDescent="0.2"/>
    <row r="259" s="257" customFormat="1" x14ac:dyDescent="0.2"/>
    <row r="260" s="257" customFormat="1" x14ac:dyDescent="0.2"/>
    <row r="261" s="257" customFormat="1" x14ac:dyDescent="0.2"/>
    <row r="262" s="257" customFormat="1" x14ac:dyDescent="0.2"/>
    <row r="263" s="257" customFormat="1" x14ac:dyDescent="0.2"/>
    <row r="264" s="257" customFormat="1" x14ac:dyDescent="0.2"/>
    <row r="265" s="257" customFormat="1" x14ac:dyDescent="0.2"/>
    <row r="266" s="257" customFormat="1" x14ac:dyDescent="0.2"/>
    <row r="267" s="257" customFormat="1" x14ac:dyDescent="0.2"/>
    <row r="268" s="257" customFormat="1" x14ac:dyDescent="0.2"/>
    <row r="269" s="257" customFormat="1" x14ac:dyDescent="0.2"/>
    <row r="270" s="257" customFormat="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zoomScale="80" zoomScaleNormal="80" zoomScaleSheetLayoutView="80" zoomScalePageLayoutView="86" workbookViewId="0">
      <selection activeCell="W1" sqref="W1"/>
    </sheetView>
  </sheetViews>
  <sheetFormatPr defaultColWidth="9.33203125" defaultRowHeight="12.75" x14ac:dyDescent="0.2"/>
  <cols>
    <col min="1" max="1" width="1.83203125" style="397" customWidth="1"/>
    <col min="2" max="2" width="42" style="78" customWidth="1"/>
    <col min="3" max="5" width="11" style="78" customWidth="1"/>
    <col min="6" max="6" width="12.6640625" style="78" customWidth="1"/>
    <col min="7" max="9" width="11" style="78" customWidth="1"/>
    <col min="10" max="10" width="12.6640625" style="78" customWidth="1"/>
    <col min="11" max="13" width="11" style="78" customWidth="1"/>
    <col min="14" max="14" width="12.6640625" style="78" customWidth="1"/>
    <col min="15" max="17" width="11" style="78" customWidth="1"/>
    <col min="18" max="18" width="12.6640625" style="78" customWidth="1"/>
    <col min="19" max="21" width="11" style="78" customWidth="1"/>
    <col min="22" max="22" width="12.6640625" style="78" customWidth="1"/>
    <col min="23" max="25" width="11" style="78" customWidth="1"/>
    <col min="26" max="26" width="12.6640625" style="78" customWidth="1"/>
    <col min="27" max="27" width="4.5" style="89" customWidth="1"/>
    <col min="28" max="115" width="9.33203125" style="78" customWidth="1"/>
    <col min="116" max="116" width="10.6640625" style="78" customWidth="1"/>
    <col min="117" max="16384" width="9.33203125" style="78"/>
  </cols>
  <sheetData>
    <row r="1" spans="1:27" s="90" customFormat="1" ht="21" customHeight="1" x14ac:dyDescent="0.25">
      <c r="B1" s="91" t="s">
        <v>323</v>
      </c>
    </row>
    <row r="2" spans="1:27" s="89" customFormat="1" ht="19.5" customHeight="1" x14ac:dyDescent="0.2">
      <c r="A2" s="397"/>
    </row>
    <row r="3" spans="1:27" s="94" customFormat="1" ht="20.25" customHeight="1" x14ac:dyDescent="0.15">
      <c r="A3" s="92"/>
      <c r="B3" s="93" t="s">
        <v>38</v>
      </c>
      <c r="C3" s="638" t="s">
        <v>2</v>
      </c>
      <c r="D3" s="638"/>
      <c r="E3" s="638"/>
      <c r="F3" s="638"/>
      <c r="G3" s="638" t="s">
        <v>3</v>
      </c>
      <c r="H3" s="638"/>
      <c r="I3" s="638"/>
      <c r="J3" s="638"/>
      <c r="K3" s="638" t="s">
        <v>4</v>
      </c>
      <c r="L3" s="638"/>
      <c r="M3" s="638"/>
      <c r="N3" s="638"/>
      <c r="O3" s="638" t="s">
        <v>5</v>
      </c>
      <c r="P3" s="638"/>
      <c r="Q3" s="638"/>
      <c r="R3" s="638"/>
      <c r="S3" s="638" t="s">
        <v>6</v>
      </c>
      <c r="T3" s="638"/>
      <c r="U3" s="638"/>
      <c r="V3" s="638"/>
      <c r="W3" s="638" t="s">
        <v>7</v>
      </c>
      <c r="X3" s="638"/>
      <c r="Y3" s="638"/>
      <c r="Z3" s="638"/>
      <c r="AA3" s="92"/>
    </row>
    <row r="4" spans="1:27" ht="38.25" x14ac:dyDescent="0.2">
      <c r="B4" s="95" t="s">
        <v>39</v>
      </c>
      <c r="C4" s="96" t="s">
        <v>40</v>
      </c>
      <c r="D4" s="97" t="s">
        <v>41</v>
      </c>
      <c r="E4" s="97" t="s">
        <v>42</v>
      </c>
      <c r="F4" s="98" t="s">
        <v>43</v>
      </c>
      <c r="G4" s="96" t="s">
        <v>40</v>
      </c>
      <c r="H4" s="97" t="s">
        <v>41</v>
      </c>
      <c r="I4" s="97" t="s">
        <v>42</v>
      </c>
      <c r="J4" s="98" t="s">
        <v>43</v>
      </c>
      <c r="K4" s="96" t="s">
        <v>40</v>
      </c>
      <c r="L4" s="97" t="s">
        <v>41</v>
      </c>
      <c r="M4" s="97" t="s">
        <v>42</v>
      </c>
      <c r="N4" s="98" t="s">
        <v>43</v>
      </c>
      <c r="O4" s="96" t="s">
        <v>40</v>
      </c>
      <c r="P4" s="97" t="s">
        <v>41</v>
      </c>
      <c r="Q4" s="97" t="s">
        <v>42</v>
      </c>
      <c r="R4" s="98" t="s">
        <v>43</v>
      </c>
      <c r="S4" s="96" t="s">
        <v>40</v>
      </c>
      <c r="T4" s="97" t="s">
        <v>41</v>
      </c>
      <c r="U4" s="97" t="s">
        <v>42</v>
      </c>
      <c r="V4" s="98" t="s">
        <v>43</v>
      </c>
      <c r="W4" s="96" t="s">
        <v>40</v>
      </c>
      <c r="X4" s="97" t="s">
        <v>41</v>
      </c>
      <c r="Y4" s="97" t="s">
        <v>42</v>
      </c>
      <c r="Z4" s="98" t="s">
        <v>43</v>
      </c>
    </row>
    <row r="5" spans="1:27" x14ac:dyDescent="0.2">
      <c r="B5" s="99" t="s">
        <v>44</v>
      </c>
      <c r="C5" s="100"/>
      <c r="D5" s="101">
        <v>10.147299999999998</v>
      </c>
      <c r="E5" s="101">
        <v>0</v>
      </c>
      <c r="F5" s="102">
        <f t="shared" ref="F5:F10" si="0">SUM(C5:E5)</f>
        <v>10.147299999999998</v>
      </c>
      <c r="G5" s="103"/>
      <c r="H5" s="101">
        <v>13.002600000000001</v>
      </c>
      <c r="I5" s="101">
        <v>0</v>
      </c>
      <c r="J5" s="102">
        <f t="shared" ref="J5:J10" si="1">SUM(G5:I5)</f>
        <v>13.002600000000001</v>
      </c>
      <c r="K5" s="103"/>
      <c r="L5" s="101">
        <v>13.26</v>
      </c>
      <c r="M5" s="101">
        <v>0</v>
      </c>
      <c r="N5" s="104">
        <f t="shared" ref="N5:N10" si="2">SUM(L5:M5)</f>
        <v>13.26</v>
      </c>
      <c r="O5" s="105"/>
      <c r="P5" s="455">
        <v>14.939599999999993</v>
      </c>
      <c r="Q5" s="101">
        <v>0</v>
      </c>
      <c r="R5" s="104">
        <f t="shared" ref="R5:R10" si="3">SUM(P5:Q5)</f>
        <v>14.939599999999993</v>
      </c>
      <c r="S5" s="105"/>
      <c r="T5" s="455">
        <v>15.7675</v>
      </c>
      <c r="U5" s="455">
        <v>0</v>
      </c>
      <c r="V5" s="104">
        <f t="shared" ref="V5:V10" si="4">SUM(T5:U5)</f>
        <v>15.7675</v>
      </c>
      <c r="W5" s="105"/>
      <c r="X5" s="101">
        <v>16.972800000000003</v>
      </c>
      <c r="Y5" s="101">
        <v>0</v>
      </c>
      <c r="Z5" s="104">
        <f t="shared" ref="Z5:Z10" si="5">SUM(X5:Y5)</f>
        <v>16.972800000000003</v>
      </c>
    </row>
    <row r="6" spans="1:27" x14ac:dyDescent="0.2">
      <c r="B6" s="106" t="s">
        <v>45</v>
      </c>
      <c r="C6" s="107"/>
      <c r="D6" s="108">
        <v>3.1309</v>
      </c>
      <c r="E6" s="108">
        <v>0</v>
      </c>
      <c r="F6" s="109">
        <f t="shared" si="0"/>
        <v>3.1309</v>
      </c>
      <c r="G6" s="110"/>
      <c r="H6" s="108">
        <v>3.1309</v>
      </c>
      <c r="I6" s="108">
        <v>0</v>
      </c>
      <c r="J6" s="109">
        <f t="shared" si="1"/>
        <v>3.1309</v>
      </c>
      <c r="K6" s="110"/>
      <c r="L6" s="108">
        <v>3.01</v>
      </c>
      <c r="M6" s="108">
        <v>0</v>
      </c>
      <c r="N6" s="111">
        <f t="shared" si="2"/>
        <v>3.01</v>
      </c>
      <c r="O6" s="112"/>
      <c r="P6" s="457">
        <v>3.0126000000000004</v>
      </c>
      <c r="Q6" s="108">
        <v>0</v>
      </c>
      <c r="R6" s="111">
        <f t="shared" si="3"/>
        <v>3.0126000000000004</v>
      </c>
      <c r="S6" s="112"/>
      <c r="T6" s="457">
        <v>3.4646000000000003</v>
      </c>
      <c r="U6" s="457">
        <v>0</v>
      </c>
      <c r="V6" s="111">
        <f t="shared" si="4"/>
        <v>3.4646000000000003</v>
      </c>
      <c r="W6" s="112"/>
      <c r="X6" s="108">
        <v>3.9091999999999998</v>
      </c>
      <c r="Y6" s="108">
        <v>0</v>
      </c>
      <c r="Z6" s="111">
        <f t="shared" si="5"/>
        <v>3.9091999999999998</v>
      </c>
    </row>
    <row r="7" spans="1:27" x14ac:dyDescent="0.2">
      <c r="B7" s="106" t="s">
        <v>46</v>
      </c>
      <c r="C7" s="107"/>
      <c r="D7" s="108">
        <v>8.8207999999999966</v>
      </c>
      <c r="E7" s="108">
        <v>0</v>
      </c>
      <c r="F7" s="109">
        <f t="shared" si="0"/>
        <v>8.8207999999999966</v>
      </c>
      <c r="G7" s="110"/>
      <c r="H7" s="108">
        <v>11.343399999999997</v>
      </c>
      <c r="I7" s="108">
        <v>0</v>
      </c>
      <c r="J7" s="109">
        <f t="shared" si="1"/>
        <v>11.343399999999997</v>
      </c>
      <c r="K7" s="110"/>
      <c r="L7" s="108">
        <v>13.58</v>
      </c>
      <c r="M7" s="108">
        <v>0</v>
      </c>
      <c r="N7" s="111">
        <f t="shared" si="2"/>
        <v>13.58</v>
      </c>
      <c r="O7" s="112"/>
      <c r="P7" s="457">
        <v>18.443100000000001</v>
      </c>
      <c r="Q7" s="108">
        <v>0</v>
      </c>
      <c r="R7" s="111">
        <f t="shared" si="3"/>
        <v>18.443100000000001</v>
      </c>
      <c r="S7" s="112"/>
      <c r="T7" s="457">
        <v>18.651799999999994</v>
      </c>
      <c r="U7" s="457">
        <v>0</v>
      </c>
      <c r="V7" s="111">
        <f t="shared" si="4"/>
        <v>18.651799999999994</v>
      </c>
      <c r="W7" s="112"/>
      <c r="X7" s="108">
        <v>19.142700000000001</v>
      </c>
      <c r="Y7" s="108">
        <v>0</v>
      </c>
      <c r="Z7" s="111">
        <f t="shared" si="5"/>
        <v>19.142700000000001</v>
      </c>
    </row>
    <row r="8" spans="1:27" x14ac:dyDescent="0.2">
      <c r="B8" s="273" t="s">
        <v>291</v>
      </c>
      <c r="C8" s="107"/>
      <c r="D8" s="108">
        <v>19.799700000000001</v>
      </c>
      <c r="E8" s="108">
        <v>0</v>
      </c>
      <c r="F8" s="109">
        <f t="shared" si="0"/>
        <v>19.799700000000001</v>
      </c>
      <c r="G8" s="110"/>
      <c r="H8" s="108">
        <v>23.219999999999995</v>
      </c>
      <c r="I8" s="108">
        <v>0</v>
      </c>
      <c r="J8" s="109">
        <f t="shared" si="1"/>
        <v>23.219999999999995</v>
      </c>
      <c r="K8" s="110"/>
      <c r="L8" s="108">
        <v>24.71</v>
      </c>
      <c r="M8" s="108">
        <v>0</v>
      </c>
      <c r="N8" s="111">
        <f t="shared" si="2"/>
        <v>24.71</v>
      </c>
      <c r="O8" s="112"/>
      <c r="P8" s="457">
        <v>25.939799999999973</v>
      </c>
      <c r="Q8" s="108">
        <v>0</v>
      </c>
      <c r="R8" s="111">
        <f t="shared" si="3"/>
        <v>25.939799999999973</v>
      </c>
      <c r="S8" s="112"/>
      <c r="T8" s="457">
        <v>27.088299999999986</v>
      </c>
      <c r="U8" s="457">
        <v>0</v>
      </c>
      <c r="V8" s="111">
        <f t="shared" si="4"/>
        <v>27.088299999999986</v>
      </c>
      <c r="W8" s="112"/>
      <c r="X8" s="108">
        <v>28.653199999999984</v>
      </c>
      <c r="Y8" s="108">
        <v>0</v>
      </c>
      <c r="Z8" s="111">
        <f t="shared" si="5"/>
        <v>28.653199999999984</v>
      </c>
    </row>
    <row r="9" spans="1:27" x14ac:dyDescent="0.2">
      <c r="B9" s="106" t="s">
        <v>47</v>
      </c>
      <c r="C9" s="107"/>
      <c r="D9" s="108">
        <v>1.5817000000000001</v>
      </c>
      <c r="E9" s="108">
        <v>0</v>
      </c>
      <c r="F9" s="109">
        <f t="shared" si="0"/>
        <v>1.5817000000000001</v>
      </c>
      <c r="G9" s="110"/>
      <c r="H9" s="108">
        <v>1.8874000000000002</v>
      </c>
      <c r="I9" s="108">
        <v>0</v>
      </c>
      <c r="J9" s="109">
        <f t="shared" si="1"/>
        <v>1.8874000000000002</v>
      </c>
      <c r="K9" s="110"/>
      <c r="L9" s="108">
        <v>1.89</v>
      </c>
      <c r="M9" s="108">
        <v>0</v>
      </c>
      <c r="N9" s="111">
        <f t="shared" si="2"/>
        <v>1.89</v>
      </c>
      <c r="O9" s="112"/>
      <c r="P9" s="457">
        <v>1.8874000000000002</v>
      </c>
      <c r="Q9" s="108">
        <v>0</v>
      </c>
      <c r="R9" s="111">
        <f t="shared" si="3"/>
        <v>1.8874000000000002</v>
      </c>
      <c r="S9" s="112"/>
      <c r="T9" s="457">
        <v>1.8874000000000002</v>
      </c>
      <c r="U9" s="457">
        <v>0</v>
      </c>
      <c r="V9" s="111">
        <f t="shared" si="4"/>
        <v>1.8874000000000002</v>
      </c>
      <c r="W9" s="112"/>
      <c r="X9" s="108">
        <v>1.8874000000000002</v>
      </c>
      <c r="Y9" s="108">
        <v>0</v>
      </c>
      <c r="Z9" s="111">
        <f t="shared" si="5"/>
        <v>1.8874000000000002</v>
      </c>
    </row>
    <row r="10" spans="1:27" x14ac:dyDescent="0.2">
      <c r="B10" s="113" t="s">
        <v>17</v>
      </c>
      <c r="C10" s="114"/>
      <c r="D10" s="115">
        <v>0</v>
      </c>
      <c r="E10" s="115">
        <v>0</v>
      </c>
      <c r="F10" s="116">
        <f t="shared" si="0"/>
        <v>0</v>
      </c>
      <c r="G10" s="117"/>
      <c r="H10" s="115">
        <v>0</v>
      </c>
      <c r="I10" s="115">
        <v>0</v>
      </c>
      <c r="J10" s="116">
        <f t="shared" si="1"/>
        <v>0</v>
      </c>
      <c r="K10" s="117"/>
      <c r="L10" s="115">
        <v>0</v>
      </c>
      <c r="M10" s="115">
        <v>0</v>
      </c>
      <c r="N10" s="118">
        <f t="shared" si="2"/>
        <v>0</v>
      </c>
      <c r="O10" s="119"/>
      <c r="P10" s="459">
        <v>0</v>
      </c>
      <c r="Q10" s="115">
        <v>0</v>
      </c>
      <c r="R10" s="118">
        <f t="shared" si="3"/>
        <v>0</v>
      </c>
      <c r="S10" s="119"/>
      <c r="T10" s="459">
        <v>0</v>
      </c>
      <c r="U10" s="459">
        <v>0</v>
      </c>
      <c r="V10" s="118">
        <f t="shared" si="4"/>
        <v>0</v>
      </c>
      <c r="W10" s="119"/>
      <c r="X10" s="115">
        <v>0</v>
      </c>
      <c r="Y10" s="115">
        <v>0</v>
      </c>
      <c r="Z10" s="118">
        <f t="shared" si="5"/>
        <v>0</v>
      </c>
    </row>
    <row r="11" spans="1:27" s="128" customFormat="1" x14ac:dyDescent="0.2">
      <c r="A11" s="120"/>
      <c r="B11" s="121" t="s">
        <v>48</v>
      </c>
      <c r="C11" s="122"/>
      <c r="D11" s="123">
        <f>SUM(D5:D10)</f>
        <v>43.480399999999996</v>
      </c>
      <c r="E11" s="123">
        <f>SUM(E5:E10)</f>
        <v>0</v>
      </c>
      <c r="F11" s="124">
        <f>SUM(F5:F10)</f>
        <v>43.480399999999996</v>
      </c>
      <c r="G11" s="121"/>
      <c r="H11" s="123">
        <f>SUM(H5:H10)</f>
        <v>52.584299999999999</v>
      </c>
      <c r="I11" s="123">
        <f>SUM(I5:I10)</f>
        <v>0</v>
      </c>
      <c r="J11" s="125">
        <f>SUM(J5:J10)</f>
        <v>52.584299999999999</v>
      </c>
      <c r="K11" s="126"/>
      <c r="L11" s="127">
        <f>SUM(L5:L10)</f>
        <v>56.45</v>
      </c>
      <c r="M11" s="127">
        <f>SUM(M5:M10)</f>
        <v>0</v>
      </c>
      <c r="N11" s="125">
        <f>SUM(N5:N10)</f>
        <v>56.45</v>
      </c>
      <c r="O11" s="126"/>
      <c r="P11" s="127">
        <f>SUM(P5:P10)</f>
        <v>64.222499999999968</v>
      </c>
      <c r="Q11" s="127">
        <f>SUM(Q5:Q10)</f>
        <v>0</v>
      </c>
      <c r="R11" s="125">
        <f>SUM(R5:R10)</f>
        <v>64.222499999999968</v>
      </c>
      <c r="S11" s="126"/>
      <c r="T11" s="127">
        <f>SUM(T5:T10)</f>
        <v>66.859599999999986</v>
      </c>
      <c r="U11" s="127">
        <f>SUM(U5:U10)</f>
        <v>0</v>
      </c>
      <c r="V11" s="125">
        <f>SUM(V5:V10)</f>
        <v>66.859599999999986</v>
      </c>
      <c r="W11" s="126"/>
      <c r="X11" s="127">
        <f>SUM(X5:X10)</f>
        <v>70.565299999999993</v>
      </c>
      <c r="Y11" s="127">
        <f>SUM(Y5:Y10)</f>
        <v>0</v>
      </c>
      <c r="Z11" s="125">
        <f>SUM(Z5:Z10)</f>
        <v>70.565299999999993</v>
      </c>
      <c r="AA11" s="120"/>
    </row>
    <row r="12" spans="1:27" ht="2.1" customHeight="1" x14ac:dyDescent="0.2">
      <c r="B12" s="129"/>
      <c r="C12" s="129"/>
      <c r="D12" s="130"/>
      <c r="E12" s="130"/>
      <c r="F12" s="131"/>
      <c r="G12" s="129"/>
      <c r="H12" s="132"/>
      <c r="I12" s="132"/>
      <c r="J12" s="133"/>
      <c r="K12" s="134"/>
      <c r="L12" s="132"/>
      <c r="M12" s="135"/>
      <c r="N12" s="133"/>
      <c r="O12" s="134"/>
      <c r="P12" s="132"/>
      <c r="Q12" s="135"/>
      <c r="R12" s="133"/>
      <c r="S12" s="134"/>
      <c r="T12" s="132"/>
      <c r="U12" s="135"/>
      <c r="V12" s="133"/>
      <c r="W12" s="134"/>
      <c r="X12" s="132"/>
      <c r="Y12" s="135"/>
      <c r="Z12" s="133"/>
    </row>
    <row r="13" spans="1:27" x14ac:dyDescent="0.2">
      <c r="B13" s="136" t="s">
        <v>12</v>
      </c>
      <c r="C13" s="136"/>
      <c r="D13" s="137"/>
      <c r="E13" s="137"/>
      <c r="F13" s="136"/>
      <c r="G13" s="136"/>
      <c r="H13" s="138"/>
      <c r="I13" s="139"/>
      <c r="J13" s="139"/>
      <c r="K13" s="139"/>
      <c r="L13" s="138"/>
      <c r="M13" s="139"/>
      <c r="N13" s="140"/>
      <c r="O13" s="139"/>
      <c r="P13" s="138"/>
      <c r="Q13" s="139"/>
      <c r="R13" s="140"/>
      <c r="S13" s="139"/>
      <c r="T13" s="138"/>
      <c r="U13" s="139"/>
      <c r="V13" s="140"/>
      <c r="W13" s="139"/>
      <c r="X13" s="138"/>
      <c r="Y13" s="139"/>
      <c r="Z13" s="140"/>
    </row>
    <row r="14" spans="1:27" x14ac:dyDescent="0.2">
      <c r="B14" s="99" t="s">
        <v>49</v>
      </c>
      <c r="C14" s="100"/>
      <c r="D14" s="101">
        <v>0</v>
      </c>
      <c r="E14" s="101">
        <v>0</v>
      </c>
      <c r="F14" s="102">
        <f>SUM(C14:E14)</f>
        <v>0</v>
      </c>
      <c r="G14" s="103"/>
      <c r="H14" s="101">
        <v>0</v>
      </c>
      <c r="I14" s="101">
        <v>0</v>
      </c>
      <c r="J14" s="102">
        <v>0</v>
      </c>
      <c r="K14" s="105"/>
      <c r="L14" s="101">
        <v>0</v>
      </c>
      <c r="M14" s="101">
        <v>0</v>
      </c>
      <c r="N14" s="104">
        <v>0</v>
      </c>
      <c r="O14" s="105"/>
      <c r="P14" s="141">
        <v>0</v>
      </c>
      <c r="Q14" s="141">
        <v>0</v>
      </c>
      <c r="R14" s="104">
        <v>0</v>
      </c>
      <c r="S14" s="105"/>
      <c r="T14" s="141">
        <v>0</v>
      </c>
      <c r="U14" s="141">
        <v>0</v>
      </c>
      <c r="V14" s="104">
        <f>SUM(T14:U14)</f>
        <v>0</v>
      </c>
      <c r="W14" s="105"/>
      <c r="X14" s="141">
        <v>0</v>
      </c>
      <c r="Y14" s="141">
        <v>0</v>
      </c>
      <c r="Z14" s="104">
        <f>SUM(X14:Y14)</f>
        <v>0</v>
      </c>
    </row>
    <row r="15" spans="1:27" x14ac:dyDescent="0.2">
      <c r="B15" s="106" t="s">
        <v>50</v>
      </c>
      <c r="C15" s="107"/>
      <c r="D15" s="108">
        <v>0</v>
      </c>
      <c r="E15" s="108">
        <v>0</v>
      </c>
      <c r="F15" s="109">
        <f>SUM(C15:E15)</f>
        <v>0</v>
      </c>
      <c r="G15" s="110"/>
      <c r="H15" s="108">
        <v>0</v>
      </c>
      <c r="I15" s="108">
        <v>0</v>
      </c>
      <c r="J15" s="109">
        <v>0</v>
      </c>
      <c r="K15" s="112"/>
      <c r="L15" s="108">
        <v>0</v>
      </c>
      <c r="M15" s="108">
        <v>0</v>
      </c>
      <c r="N15" s="111">
        <v>0</v>
      </c>
      <c r="O15" s="112"/>
      <c r="P15" s="142">
        <v>0</v>
      </c>
      <c r="Q15" s="142">
        <v>0</v>
      </c>
      <c r="R15" s="111">
        <v>0</v>
      </c>
      <c r="S15" s="112"/>
      <c r="T15" s="142">
        <v>0</v>
      </c>
      <c r="U15" s="142">
        <v>0</v>
      </c>
      <c r="V15" s="111">
        <f>SUM(T15:U15)</f>
        <v>0</v>
      </c>
      <c r="W15" s="112"/>
      <c r="X15" s="142">
        <v>0</v>
      </c>
      <c r="Y15" s="142">
        <v>0</v>
      </c>
      <c r="Z15" s="111">
        <f>SUM(X15:Y15)</f>
        <v>0</v>
      </c>
    </row>
    <row r="16" spans="1:27" x14ac:dyDescent="0.2">
      <c r="B16" s="106" t="s">
        <v>51</v>
      </c>
      <c r="C16" s="107"/>
      <c r="D16" s="108">
        <v>0</v>
      </c>
      <c r="E16" s="108">
        <v>0</v>
      </c>
      <c r="F16" s="109">
        <f>SUM(C16:E16)</f>
        <v>0</v>
      </c>
      <c r="G16" s="110"/>
      <c r="H16" s="108">
        <v>0</v>
      </c>
      <c r="I16" s="108">
        <v>0</v>
      </c>
      <c r="J16" s="109">
        <v>0</v>
      </c>
      <c r="K16" s="112"/>
      <c r="L16" s="108">
        <v>0</v>
      </c>
      <c r="M16" s="108">
        <v>0</v>
      </c>
      <c r="N16" s="111">
        <v>0</v>
      </c>
      <c r="O16" s="112"/>
      <c r="P16" s="142">
        <v>0</v>
      </c>
      <c r="Q16" s="142">
        <v>0</v>
      </c>
      <c r="R16" s="111">
        <v>0</v>
      </c>
      <c r="S16" s="112"/>
      <c r="T16" s="142">
        <v>0</v>
      </c>
      <c r="U16" s="142">
        <v>0</v>
      </c>
      <c r="V16" s="111">
        <f>SUM(T16:U16)</f>
        <v>0</v>
      </c>
      <c r="W16" s="112"/>
      <c r="X16" s="142">
        <v>0</v>
      </c>
      <c r="Y16" s="142">
        <v>0</v>
      </c>
      <c r="Z16" s="111">
        <f>SUM(X16:Y16)</f>
        <v>0</v>
      </c>
    </row>
    <row r="17" spans="1:27" x14ac:dyDescent="0.2">
      <c r="B17" s="113" t="s">
        <v>13</v>
      </c>
      <c r="C17" s="143"/>
      <c r="D17" s="115">
        <v>0</v>
      </c>
      <c r="E17" s="115">
        <v>0</v>
      </c>
      <c r="F17" s="116">
        <f>SUM(C17:E17)</f>
        <v>0</v>
      </c>
      <c r="G17" s="117"/>
      <c r="H17" s="115">
        <v>0</v>
      </c>
      <c r="I17" s="115">
        <v>0</v>
      </c>
      <c r="J17" s="116">
        <v>0</v>
      </c>
      <c r="K17" s="119"/>
      <c r="L17" s="115">
        <v>0</v>
      </c>
      <c r="M17" s="115">
        <v>0</v>
      </c>
      <c r="N17" s="118">
        <v>0</v>
      </c>
      <c r="O17" s="119"/>
      <c r="P17" s="144">
        <v>0</v>
      </c>
      <c r="Q17" s="144">
        <v>0</v>
      </c>
      <c r="R17" s="118">
        <v>0</v>
      </c>
      <c r="S17" s="119"/>
      <c r="T17" s="144">
        <v>0</v>
      </c>
      <c r="U17" s="144">
        <v>0</v>
      </c>
      <c r="V17" s="118">
        <f>SUM(T17:U17)</f>
        <v>0</v>
      </c>
      <c r="W17" s="119"/>
      <c r="X17" s="144">
        <v>0</v>
      </c>
      <c r="Y17" s="144">
        <v>0</v>
      </c>
      <c r="Z17" s="118">
        <f>SUM(X17:Y17)</f>
        <v>0</v>
      </c>
    </row>
    <row r="18" spans="1:27" s="128" customFormat="1" x14ac:dyDescent="0.2">
      <c r="A18" s="120"/>
      <c r="B18" s="121" t="s">
        <v>48</v>
      </c>
      <c r="C18" s="122"/>
      <c r="D18" s="123">
        <f>SUM(D14:D17)</f>
        <v>0</v>
      </c>
      <c r="E18" s="123">
        <f>SUM(E14:E17)</f>
        <v>0</v>
      </c>
      <c r="F18" s="124">
        <f>SUM(F14:F17)</f>
        <v>0</v>
      </c>
      <c r="G18" s="121"/>
      <c r="H18" s="145">
        <v>0</v>
      </c>
      <c r="I18" s="145">
        <v>0</v>
      </c>
      <c r="J18" s="125">
        <v>0</v>
      </c>
      <c r="K18" s="126"/>
      <c r="L18" s="145">
        <v>0</v>
      </c>
      <c r="M18" s="145">
        <v>0</v>
      </c>
      <c r="N18" s="125">
        <v>0</v>
      </c>
      <c r="O18" s="126"/>
      <c r="P18" s="145">
        <v>0</v>
      </c>
      <c r="Q18" s="145">
        <v>0</v>
      </c>
      <c r="R18" s="125">
        <v>0</v>
      </c>
      <c r="S18" s="126"/>
      <c r="T18" s="145">
        <f>SUM(T14:T17)</f>
        <v>0</v>
      </c>
      <c r="U18" s="145">
        <f>SUM(U14:U17)</f>
        <v>0</v>
      </c>
      <c r="V18" s="125">
        <f>SUM(V14:V17)</f>
        <v>0</v>
      </c>
      <c r="W18" s="126"/>
      <c r="X18" s="145">
        <f>SUM(X14:X17)</f>
        <v>0</v>
      </c>
      <c r="Y18" s="145">
        <f>SUM(Y14:Y17)</f>
        <v>0</v>
      </c>
      <c r="Z18" s="125">
        <f>SUM(Z14:Z17)</f>
        <v>0</v>
      </c>
      <c r="AA18" s="120"/>
    </row>
    <row r="19" spans="1:27" ht="2.1" customHeight="1" x14ac:dyDescent="0.2">
      <c r="B19" s="129"/>
      <c r="C19" s="129"/>
      <c r="D19" s="130"/>
      <c r="E19" s="130"/>
      <c r="F19" s="131"/>
      <c r="G19" s="129"/>
      <c r="H19" s="132"/>
      <c r="I19" s="132"/>
      <c r="J19" s="133"/>
      <c r="K19" s="134"/>
      <c r="L19" s="132">
        <v>0</v>
      </c>
      <c r="M19" s="135">
        <v>0</v>
      </c>
      <c r="N19" s="133">
        <v>0</v>
      </c>
      <c r="O19" s="134"/>
      <c r="P19" s="132">
        <v>0</v>
      </c>
      <c r="Q19" s="135">
        <v>0</v>
      </c>
      <c r="R19" s="133">
        <v>0</v>
      </c>
      <c r="S19" s="134"/>
      <c r="T19" s="132"/>
      <c r="U19" s="135"/>
      <c r="V19" s="133"/>
      <c r="W19" s="134"/>
      <c r="X19" s="132"/>
      <c r="Y19" s="135"/>
      <c r="Z19" s="133"/>
    </row>
    <row r="20" spans="1:27" s="146" customFormat="1" ht="3" customHeight="1" x14ac:dyDescent="0.2">
      <c r="B20" s="147"/>
      <c r="C20" s="147"/>
      <c r="D20" s="148"/>
      <c r="E20" s="148"/>
      <c r="F20" s="149"/>
      <c r="G20" s="147"/>
      <c r="H20" s="150"/>
      <c r="I20" s="150"/>
      <c r="J20" s="140"/>
      <c r="K20" s="140"/>
      <c r="L20" s="150"/>
      <c r="M20" s="151"/>
      <c r="N20" s="140"/>
      <c r="O20" s="140"/>
      <c r="P20" s="150"/>
      <c r="Q20" s="151"/>
      <c r="R20" s="140"/>
      <c r="S20" s="140"/>
      <c r="T20" s="150"/>
      <c r="U20" s="151"/>
      <c r="V20" s="140"/>
      <c r="W20" s="140"/>
      <c r="X20" s="150"/>
      <c r="Y20" s="151"/>
      <c r="Z20" s="140"/>
    </row>
    <row r="21" spans="1:27" s="128" customFormat="1" x14ac:dyDescent="0.2">
      <c r="A21" s="120"/>
      <c r="B21" s="152" t="s">
        <v>43</v>
      </c>
      <c r="C21" s="152"/>
      <c r="D21" s="153">
        <f>D11+D18</f>
        <v>43.480399999999996</v>
      </c>
      <c r="E21" s="153">
        <f>E11+E18</f>
        <v>0</v>
      </c>
      <c r="F21" s="154">
        <f>F11+F18</f>
        <v>43.480399999999996</v>
      </c>
      <c r="G21" s="152"/>
      <c r="H21" s="153">
        <f>H11+H18</f>
        <v>52.584299999999999</v>
      </c>
      <c r="I21" s="153">
        <f>I11+I18</f>
        <v>0</v>
      </c>
      <c r="J21" s="154">
        <f>J11+J18</f>
        <v>52.584299999999999</v>
      </c>
      <c r="K21" s="155"/>
      <c r="L21" s="153">
        <f>L11+L18</f>
        <v>56.45</v>
      </c>
      <c r="M21" s="153">
        <f>M11+M18</f>
        <v>0</v>
      </c>
      <c r="N21" s="154">
        <f>N11+N18</f>
        <v>56.45</v>
      </c>
      <c r="O21" s="155"/>
      <c r="P21" s="153">
        <f>P11+P18</f>
        <v>64.222499999999968</v>
      </c>
      <c r="Q21" s="153">
        <f>Q11+Q18</f>
        <v>0</v>
      </c>
      <c r="R21" s="154">
        <f>R11+R18</f>
        <v>64.222499999999968</v>
      </c>
      <c r="S21" s="155"/>
      <c r="T21" s="153">
        <f>T11+T18</f>
        <v>66.859599999999986</v>
      </c>
      <c r="U21" s="153">
        <f>U11+U18</f>
        <v>0</v>
      </c>
      <c r="V21" s="154">
        <f>V11+V18</f>
        <v>66.859599999999986</v>
      </c>
      <c r="W21" s="155"/>
      <c r="X21" s="156">
        <f>X11+X18</f>
        <v>70.565299999999993</v>
      </c>
      <c r="Y21" s="157">
        <f>Y11+Y18</f>
        <v>0</v>
      </c>
      <c r="Z21" s="158">
        <f>Z11+Z18</f>
        <v>70.565299999999993</v>
      </c>
      <c r="AA21" s="120"/>
    </row>
    <row r="22" spans="1:27" x14ac:dyDescent="0.2">
      <c r="B22" s="159" t="s">
        <v>52</v>
      </c>
      <c r="C22" s="160"/>
      <c r="D22" s="161"/>
      <c r="E22" s="161"/>
      <c r="F22" s="162"/>
      <c r="G22" s="160"/>
      <c r="H22" s="144"/>
      <c r="I22" s="144"/>
      <c r="J22" s="163"/>
      <c r="K22" s="163"/>
      <c r="L22" s="144"/>
      <c r="M22" s="144"/>
      <c r="N22" s="163"/>
      <c r="O22" s="163"/>
      <c r="P22" s="144"/>
      <c r="Q22" s="144"/>
      <c r="R22" s="163"/>
      <c r="S22" s="163"/>
      <c r="T22" s="144"/>
      <c r="U22" s="144"/>
      <c r="V22" s="163"/>
      <c r="W22" s="163"/>
      <c r="X22" s="144"/>
      <c r="Y22" s="144"/>
      <c r="Z22" s="163"/>
    </row>
    <row r="23" spans="1:27" ht="18" customHeight="1" x14ac:dyDescent="0.2">
      <c r="B23" s="164" t="s">
        <v>53</v>
      </c>
      <c r="C23" s="165">
        <v>3.73</v>
      </c>
      <c r="D23" s="166"/>
      <c r="E23" s="167">
        <v>0.5</v>
      </c>
      <c r="F23" s="168"/>
      <c r="G23" s="165">
        <v>3.73</v>
      </c>
      <c r="H23" s="169"/>
      <c r="I23" s="169">
        <v>0.7</v>
      </c>
      <c r="J23" s="170"/>
      <c r="K23" s="165">
        <v>3.73</v>
      </c>
      <c r="L23" s="169"/>
      <c r="M23" s="167">
        <v>0.9</v>
      </c>
      <c r="N23" s="170"/>
      <c r="O23" s="165">
        <v>3.73</v>
      </c>
      <c r="P23" s="169"/>
      <c r="Q23" s="167">
        <v>0.6</v>
      </c>
      <c r="R23" s="170"/>
      <c r="S23" s="165">
        <v>3.73</v>
      </c>
      <c r="T23" s="169"/>
      <c r="U23" s="167">
        <v>0.6</v>
      </c>
      <c r="V23" s="170"/>
      <c r="W23" s="165">
        <v>3.7</v>
      </c>
      <c r="X23" s="169"/>
      <c r="Y23" s="167">
        <v>0.6</v>
      </c>
      <c r="Z23" s="170"/>
    </row>
    <row r="24" spans="1:27" s="128" customFormat="1" x14ac:dyDescent="0.2">
      <c r="A24" s="120"/>
      <c r="B24" s="171" t="s">
        <v>48</v>
      </c>
      <c r="C24" s="172">
        <f>SUM(C23)</f>
        <v>3.73</v>
      </c>
      <c r="D24" s="153"/>
      <c r="E24" s="153">
        <f>E23</f>
        <v>0.5</v>
      </c>
      <c r="F24" s="154"/>
      <c r="G24" s="172">
        <f>SUM(G23)</f>
        <v>3.73</v>
      </c>
      <c r="H24" s="153"/>
      <c r="I24" s="153">
        <f>I23</f>
        <v>0.7</v>
      </c>
      <c r="J24" s="154"/>
      <c r="K24" s="155">
        <f>SUM(K23:K23)</f>
        <v>3.73</v>
      </c>
      <c r="L24" s="173"/>
      <c r="M24" s="156">
        <f>SUM(M23:M23)</f>
        <v>0.9</v>
      </c>
      <c r="N24" s="158"/>
      <c r="O24" s="155">
        <f>SUM(O23:O23)</f>
        <v>3.73</v>
      </c>
      <c r="P24" s="173"/>
      <c r="Q24" s="156">
        <f>SUM(Q23:Q23)</f>
        <v>0.6</v>
      </c>
      <c r="R24" s="158"/>
      <c r="S24" s="155">
        <f>SUM(S23:S23)</f>
        <v>3.73</v>
      </c>
      <c r="T24" s="173"/>
      <c r="U24" s="156">
        <f>SUM(U23:U23)</f>
        <v>0.6</v>
      </c>
      <c r="V24" s="158"/>
      <c r="W24" s="155">
        <f>SUM(W23:W23)</f>
        <v>3.7</v>
      </c>
      <c r="X24" s="173"/>
      <c r="Y24" s="156">
        <f>SUM(Y23:Y23)</f>
        <v>0.6</v>
      </c>
      <c r="Z24" s="158"/>
      <c r="AA24" s="120"/>
    </row>
    <row r="25" spans="1:27" s="146" customFormat="1" x14ac:dyDescent="0.2">
      <c r="B25" s="147"/>
      <c r="C25" s="147"/>
      <c r="D25" s="148"/>
      <c r="E25" s="148"/>
      <c r="F25" s="149"/>
      <c r="G25" s="147"/>
      <c r="H25" s="150"/>
      <c r="I25" s="150"/>
      <c r="J25" s="140"/>
      <c r="K25" s="140"/>
      <c r="L25" s="150"/>
      <c r="M25" s="151"/>
      <c r="N25" s="140"/>
      <c r="O25" s="140"/>
      <c r="P25" s="150"/>
      <c r="Q25" s="151"/>
      <c r="R25" s="140"/>
      <c r="S25" s="140"/>
      <c r="T25" s="150"/>
      <c r="U25" s="151"/>
      <c r="V25" s="140"/>
      <c r="W25" s="140"/>
      <c r="X25" s="150"/>
      <c r="Y25" s="151"/>
      <c r="Z25" s="140"/>
    </row>
    <row r="26" spans="1:27" s="128" customFormat="1" x14ac:dyDescent="0.2">
      <c r="A26" s="120"/>
      <c r="B26" s="152" t="s">
        <v>54</v>
      </c>
      <c r="C26" s="174">
        <f>C24</f>
        <v>3.73</v>
      </c>
      <c r="D26" s="175"/>
      <c r="E26" s="175"/>
      <c r="F26" s="176"/>
      <c r="G26" s="174">
        <f>G24</f>
        <v>3.73</v>
      </c>
      <c r="H26" s="175"/>
      <c r="I26" s="175"/>
      <c r="J26" s="177"/>
      <c r="K26" s="178">
        <f>K24</f>
        <v>3.73</v>
      </c>
      <c r="L26" s="175"/>
      <c r="M26" s="175"/>
      <c r="N26" s="176"/>
      <c r="O26" s="178">
        <f>O24</f>
        <v>3.73</v>
      </c>
      <c r="P26" s="175"/>
      <c r="Q26" s="175"/>
      <c r="R26" s="176"/>
      <c r="S26" s="178">
        <f>S24</f>
        <v>3.73</v>
      </c>
      <c r="T26" s="175"/>
      <c r="U26" s="175"/>
      <c r="V26" s="176"/>
      <c r="W26" s="178">
        <f>W24</f>
        <v>3.7</v>
      </c>
      <c r="X26" s="175"/>
      <c r="Y26" s="175"/>
      <c r="Z26" s="176"/>
      <c r="AA26" s="120"/>
    </row>
    <row r="27" spans="1:27" s="89" customFormat="1" ht="33.75" customHeight="1" x14ac:dyDescent="0.2">
      <c r="A27" s="397"/>
    </row>
    <row r="28" spans="1:27" s="94" customFormat="1" ht="20.25" customHeight="1" x14ac:dyDescent="0.15">
      <c r="A28" s="92"/>
      <c r="B28" s="179"/>
      <c r="C28" s="638" t="s">
        <v>20</v>
      </c>
      <c r="D28" s="638"/>
      <c r="E28" s="638"/>
      <c r="F28" s="638"/>
      <c r="G28" s="638" t="s">
        <v>21</v>
      </c>
      <c r="H28" s="638"/>
      <c r="I28" s="638"/>
      <c r="J28" s="638" t="s">
        <v>20</v>
      </c>
      <c r="K28" s="638" t="s">
        <v>22</v>
      </c>
      <c r="L28" s="638"/>
      <c r="M28" s="638"/>
      <c r="N28" s="638" t="s">
        <v>20</v>
      </c>
      <c r="O28" s="638" t="s">
        <v>23</v>
      </c>
      <c r="P28" s="638"/>
      <c r="Q28" s="638"/>
      <c r="R28" s="638" t="s">
        <v>20</v>
      </c>
      <c r="S28" s="638" t="s">
        <v>24</v>
      </c>
      <c r="T28" s="638"/>
      <c r="U28" s="638"/>
      <c r="V28" s="638" t="s">
        <v>20</v>
      </c>
      <c r="W28" s="638" t="s">
        <v>25</v>
      </c>
      <c r="X28" s="638"/>
      <c r="Y28" s="638"/>
      <c r="Z28" s="638" t="s">
        <v>20</v>
      </c>
      <c r="AA28" s="92"/>
    </row>
    <row r="29" spans="1:27" ht="38.25" x14ac:dyDescent="0.2">
      <c r="B29" s="95" t="s">
        <v>39</v>
      </c>
      <c r="C29" s="96" t="s">
        <v>40</v>
      </c>
      <c r="D29" s="97" t="s">
        <v>41</v>
      </c>
      <c r="E29" s="97" t="s">
        <v>42</v>
      </c>
      <c r="F29" s="98" t="s">
        <v>43</v>
      </c>
      <c r="G29" s="96" t="s">
        <v>40</v>
      </c>
      <c r="H29" s="97" t="s">
        <v>41</v>
      </c>
      <c r="I29" s="97" t="s">
        <v>42</v>
      </c>
      <c r="J29" s="98" t="s">
        <v>43</v>
      </c>
      <c r="K29" s="96" t="s">
        <v>40</v>
      </c>
      <c r="L29" s="97" t="s">
        <v>41</v>
      </c>
      <c r="M29" s="97" t="s">
        <v>42</v>
      </c>
      <c r="N29" s="98" t="s">
        <v>43</v>
      </c>
      <c r="O29" s="96" t="s">
        <v>40</v>
      </c>
      <c r="P29" s="97" t="s">
        <v>41</v>
      </c>
      <c r="Q29" s="97" t="s">
        <v>42</v>
      </c>
      <c r="R29" s="98" t="s">
        <v>43</v>
      </c>
      <c r="S29" s="96" t="s">
        <v>40</v>
      </c>
      <c r="T29" s="97" t="s">
        <v>41</v>
      </c>
      <c r="U29" s="97" t="s">
        <v>42</v>
      </c>
      <c r="V29" s="98" t="s">
        <v>43</v>
      </c>
      <c r="W29" s="96" t="s">
        <v>40</v>
      </c>
      <c r="X29" s="97" t="s">
        <v>41</v>
      </c>
      <c r="Y29" s="97" t="s">
        <v>42</v>
      </c>
      <c r="Z29" s="98" t="s">
        <v>43</v>
      </c>
    </row>
    <row r="30" spans="1:27" x14ac:dyDescent="0.2">
      <c r="B30" s="99" t="s">
        <v>44</v>
      </c>
      <c r="C30" s="100"/>
      <c r="D30" s="455">
        <v>16.990800000000004</v>
      </c>
      <c r="E30" s="101">
        <v>0</v>
      </c>
      <c r="F30" s="102">
        <f t="shared" ref="F30:F35" si="6">SUM(C30:E30)</f>
        <v>16.990800000000004</v>
      </c>
      <c r="G30" s="103"/>
      <c r="H30" s="101">
        <v>18.993800000000004</v>
      </c>
      <c r="I30" s="101">
        <v>0</v>
      </c>
      <c r="J30" s="102">
        <f t="shared" ref="J30:J35" si="7">SUM(G30:I30)</f>
        <v>18.993800000000004</v>
      </c>
      <c r="K30" s="103"/>
      <c r="L30" s="455">
        <v>18.9938</v>
      </c>
      <c r="M30" s="455">
        <v>0</v>
      </c>
      <c r="N30" s="104">
        <f t="shared" ref="N30:N35" si="8">SUM(L30:M30)</f>
        <v>18.9938</v>
      </c>
      <c r="O30" s="105"/>
      <c r="P30" s="101">
        <v>17.981699999999996</v>
      </c>
      <c r="Q30" s="101">
        <v>0</v>
      </c>
      <c r="R30" s="104">
        <f t="shared" ref="R30:R34" si="9">SUM(P30:Q30)</f>
        <v>17.981699999999996</v>
      </c>
      <c r="S30" s="105"/>
      <c r="T30" s="455">
        <v>18.358299999999989</v>
      </c>
      <c r="U30" s="455">
        <v>0</v>
      </c>
      <c r="V30" s="104">
        <f t="shared" ref="V30:V31" si="10">SUM(T30:U30)</f>
        <v>18.358299999999989</v>
      </c>
      <c r="W30" s="105"/>
      <c r="X30" s="455">
        <v>19.193699999999982</v>
      </c>
      <c r="Y30" s="455">
        <v>0</v>
      </c>
      <c r="Z30" s="104">
        <f t="shared" ref="Z30:Z35" si="11">SUM(X30:Y30)</f>
        <v>19.193699999999982</v>
      </c>
    </row>
    <row r="31" spans="1:27" x14ac:dyDescent="0.2">
      <c r="B31" s="106" t="s">
        <v>45</v>
      </c>
      <c r="C31" s="107"/>
      <c r="D31" s="457">
        <v>4.1787000000000001</v>
      </c>
      <c r="E31" s="108">
        <v>0</v>
      </c>
      <c r="F31" s="109">
        <f t="shared" si="6"/>
        <v>4.1787000000000001</v>
      </c>
      <c r="G31" s="110"/>
      <c r="H31" s="108">
        <v>4.0586000000000002</v>
      </c>
      <c r="I31" s="108">
        <v>0</v>
      </c>
      <c r="J31" s="109">
        <f t="shared" si="7"/>
        <v>4.0586000000000002</v>
      </c>
      <c r="K31" s="110"/>
      <c r="L31" s="457">
        <v>4.0586000000000002</v>
      </c>
      <c r="M31" s="457">
        <v>0</v>
      </c>
      <c r="N31" s="111">
        <f t="shared" si="8"/>
        <v>4.0586000000000002</v>
      </c>
      <c r="O31" s="112"/>
      <c r="P31" s="108">
        <v>4.0586000000000002</v>
      </c>
      <c r="Q31" s="108">
        <v>0</v>
      </c>
      <c r="R31" s="111">
        <f t="shared" si="9"/>
        <v>4.0586000000000002</v>
      </c>
      <c r="S31" s="112"/>
      <c r="T31" s="457">
        <v>4.0792000000000002</v>
      </c>
      <c r="U31" s="457">
        <v>0</v>
      </c>
      <c r="V31" s="111">
        <f t="shared" si="10"/>
        <v>4.0792000000000002</v>
      </c>
      <c r="W31" s="112"/>
      <c r="X31" s="457">
        <v>4.0792000000000002</v>
      </c>
      <c r="Y31" s="457">
        <v>0</v>
      </c>
      <c r="Z31" s="111">
        <f t="shared" si="11"/>
        <v>4.0792000000000002</v>
      </c>
    </row>
    <row r="32" spans="1:27" x14ac:dyDescent="0.2">
      <c r="B32" s="106" t="s">
        <v>46</v>
      </c>
      <c r="C32" s="107"/>
      <c r="D32" s="457">
        <v>19.992099999999997</v>
      </c>
      <c r="E32" s="108">
        <v>0</v>
      </c>
      <c r="F32" s="109">
        <f t="shared" si="6"/>
        <v>19.992099999999997</v>
      </c>
      <c r="G32" s="110"/>
      <c r="H32" s="108">
        <v>19.992100000000001</v>
      </c>
      <c r="I32" s="108">
        <v>0</v>
      </c>
      <c r="J32" s="109">
        <f t="shared" si="7"/>
        <v>19.992100000000001</v>
      </c>
      <c r="K32" s="110"/>
      <c r="L32" s="457">
        <v>20.056600000000003</v>
      </c>
      <c r="M32" s="457">
        <v>0</v>
      </c>
      <c r="N32" s="111">
        <f t="shared" si="8"/>
        <v>20.056600000000003</v>
      </c>
      <c r="O32" s="112"/>
      <c r="P32" s="108">
        <v>20.364000000000004</v>
      </c>
      <c r="Q32" s="108">
        <v>0</v>
      </c>
      <c r="R32" s="111">
        <f t="shared" si="9"/>
        <v>20.364000000000004</v>
      </c>
      <c r="S32" s="112"/>
      <c r="T32" s="457">
        <v>20.364000000000004</v>
      </c>
      <c r="U32" s="457">
        <v>0</v>
      </c>
      <c r="V32" s="111">
        <f>SUM(T32:U32)</f>
        <v>20.364000000000004</v>
      </c>
      <c r="W32" s="112"/>
      <c r="X32" s="457">
        <v>21.044700000000002</v>
      </c>
      <c r="Y32" s="457">
        <v>0</v>
      </c>
      <c r="Z32" s="111">
        <f t="shared" si="11"/>
        <v>21.044700000000002</v>
      </c>
    </row>
    <row r="33" spans="1:27" x14ac:dyDescent="0.2">
      <c r="B33" s="273" t="s">
        <v>291</v>
      </c>
      <c r="C33" s="107"/>
      <c r="D33" s="457">
        <v>30.043499999999984</v>
      </c>
      <c r="E33" s="108">
        <v>0</v>
      </c>
      <c r="F33" s="109">
        <f t="shared" si="6"/>
        <v>30.043499999999984</v>
      </c>
      <c r="G33" s="110"/>
      <c r="H33" s="108">
        <v>35.569999999999986</v>
      </c>
      <c r="I33" s="108">
        <v>0</v>
      </c>
      <c r="J33" s="109">
        <f t="shared" si="7"/>
        <v>35.569999999999986</v>
      </c>
      <c r="K33" s="110"/>
      <c r="L33" s="457">
        <v>35.569999999999993</v>
      </c>
      <c r="M33" s="457">
        <v>0</v>
      </c>
      <c r="N33" s="111">
        <f t="shared" si="8"/>
        <v>35.569999999999993</v>
      </c>
      <c r="O33" s="112"/>
      <c r="P33" s="108">
        <v>34.645399999999981</v>
      </c>
      <c r="Q33" s="108">
        <v>0</v>
      </c>
      <c r="R33" s="111">
        <f t="shared" si="9"/>
        <v>34.645399999999981</v>
      </c>
      <c r="S33" s="112"/>
      <c r="T33" s="457">
        <v>36.329399999999993</v>
      </c>
      <c r="U33" s="457">
        <v>0</v>
      </c>
      <c r="V33" s="111">
        <f t="shared" ref="V33:V35" si="12">SUM(T33:U33)</f>
        <v>36.329399999999993</v>
      </c>
      <c r="W33" s="112"/>
      <c r="X33" s="457">
        <v>23.716899999999985</v>
      </c>
      <c r="Y33" s="457">
        <v>0</v>
      </c>
      <c r="Z33" s="111">
        <f t="shared" si="11"/>
        <v>23.716899999999985</v>
      </c>
    </row>
    <row r="34" spans="1:27" x14ac:dyDescent="0.2">
      <c r="B34" s="106" t="s">
        <v>47</v>
      </c>
      <c r="C34" s="107"/>
      <c r="D34" s="457">
        <v>2.2958999999999996</v>
      </c>
      <c r="E34" s="108">
        <v>0</v>
      </c>
      <c r="F34" s="109">
        <f t="shared" si="6"/>
        <v>2.2958999999999996</v>
      </c>
      <c r="G34" s="110"/>
      <c r="H34" s="108">
        <v>2.2959000000000001</v>
      </c>
      <c r="I34" s="108">
        <v>0</v>
      </c>
      <c r="J34" s="109">
        <f t="shared" si="7"/>
        <v>2.2959000000000001</v>
      </c>
      <c r="K34" s="110"/>
      <c r="L34" s="457">
        <v>2.2959000000000001</v>
      </c>
      <c r="M34" s="457">
        <v>0</v>
      </c>
      <c r="N34" s="111">
        <f t="shared" si="8"/>
        <v>2.2959000000000001</v>
      </c>
      <c r="O34" s="112"/>
      <c r="P34" s="108">
        <v>2.2959000000000001</v>
      </c>
      <c r="Q34" s="108">
        <v>0</v>
      </c>
      <c r="R34" s="111">
        <f t="shared" si="9"/>
        <v>2.2959000000000001</v>
      </c>
      <c r="S34" s="112"/>
      <c r="T34" s="457">
        <v>2.2959000000000001</v>
      </c>
      <c r="U34" s="457">
        <v>0</v>
      </c>
      <c r="V34" s="111">
        <f t="shared" si="12"/>
        <v>2.2959000000000001</v>
      </c>
      <c r="W34" s="112"/>
      <c r="X34" s="457">
        <v>2.2959000000000001</v>
      </c>
      <c r="Y34" s="457">
        <v>0</v>
      </c>
      <c r="Z34" s="111">
        <f t="shared" si="11"/>
        <v>2.2959000000000001</v>
      </c>
    </row>
    <row r="35" spans="1:27" x14ac:dyDescent="0.2">
      <c r="B35" s="113" t="s">
        <v>17</v>
      </c>
      <c r="C35" s="114"/>
      <c r="D35" s="459">
        <v>0</v>
      </c>
      <c r="E35" s="115">
        <v>0</v>
      </c>
      <c r="F35" s="116">
        <f t="shared" si="6"/>
        <v>0</v>
      </c>
      <c r="G35" s="117"/>
      <c r="H35" s="115">
        <v>0</v>
      </c>
      <c r="I35" s="115">
        <v>0</v>
      </c>
      <c r="J35" s="116">
        <f t="shared" si="7"/>
        <v>0</v>
      </c>
      <c r="K35" s="117"/>
      <c r="L35" s="459">
        <v>0</v>
      </c>
      <c r="M35" s="459">
        <v>0</v>
      </c>
      <c r="N35" s="118">
        <f t="shared" si="8"/>
        <v>0</v>
      </c>
      <c r="O35" s="119"/>
      <c r="P35" s="115">
        <v>0</v>
      </c>
      <c r="Q35" s="115">
        <v>0</v>
      </c>
      <c r="R35" s="180">
        <v>0</v>
      </c>
      <c r="S35" s="119"/>
      <c r="T35" s="459">
        <v>0</v>
      </c>
      <c r="U35" s="459">
        <v>0</v>
      </c>
      <c r="V35" s="118">
        <f t="shared" si="12"/>
        <v>0</v>
      </c>
      <c r="W35" s="119"/>
      <c r="X35" s="459">
        <v>0</v>
      </c>
      <c r="Y35" s="459">
        <v>0</v>
      </c>
      <c r="Z35" s="118">
        <f t="shared" si="11"/>
        <v>0</v>
      </c>
    </row>
    <row r="36" spans="1:27" s="128" customFormat="1" x14ac:dyDescent="0.2">
      <c r="A36" s="120"/>
      <c r="B36" s="121" t="s">
        <v>48</v>
      </c>
      <c r="C36" s="122"/>
      <c r="D36" s="123">
        <f>SUM(D30:D35)</f>
        <v>73.500999999999991</v>
      </c>
      <c r="E36" s="123">
        <f>SUM(E30:E35)</f>
        <v>0</v>
      </c>
      <c r="F36" s="124">
        <f>SUM(F30:F35)</f>
        <v>73.500999999999991</v>
      </c>
      <c r="G36" s="121"/>
      <c r="H36" s="123">
        <f>SUM(H30:H35)</f>
        <v>80.910399999999996</v>
      </c>
      <c r="I36" s="123">
        <f>SUM(I30:I35)</f>
        <v>0</v>
      </c>
      <c r="J36" s="125">
        <f>SUM(J30:J35)</f>
        <v>80.910399999999996</v>
      </c>
      <c r="K36" s="126"/>
      <c r="L36" s="127">
        <f>SUM(L30:L35)</f>
        <v>80.974900000000005</v>
      </c>
      <c r="M36" s="127">
        <f>SUM(M30:M35)</f>
        <v>0</v>
      </c>
      <c r="N36" s="125">
        <f>SUM(N30:N35)</f>
        <v>80.974900000000005</v>
      </c>
      <c r="O36" s="126"/>
      <c r="P36" s="127">
        <f>SUM(P30:P35)</f>
        <v>79.345599999999976</v>
      </c>
      <c r="Q36" s="127">
        <f>SUM(Q30:Q35)</f>
        <v>0</v>
      </c>
      <c r="R36" s="125">
        <f>SUM(R30:R35)</f>
        <v>79.345599999999976</v>
      </c>
      <c r="S36" s="126"/>
      <c r="T36" s="127">
        <f>SUM(T30:T35)</f>
        <v>81.426799999999986</v>
      </c>
      <c r="U36" s="127">
        <f>SUM(U30:U35)</f>
        <v>0</v>
      </c>
      <c r="V36" s="125">
        <f>SUM(V30:V35)</f>
        <v>81.426799999999986</v>
      </c>
      <c r="W36" s="126"/>
      <c r="X36" s="127">
        <f>SUM(X30:X35)</f>
        <v>70.330399999999969</v>
      </c>
      <c r="Y36" s="127">
        <f>SUM(Y30:Y35)</f>
        <v>0</v>
      </c>
      <c r="Z36" s="125">
        <f>SUM(Z30:Z35)</f>
        <v>70.330399999999969</v>
      </c>
      <c r="AA36" s="120"/>
    </row>
    <row r="37" spans="1:27" ht="2.1" customHeight="1" x14ac:dyDescent="0.2">
      <c r="B37" s="129"/>
      <c r="C37" s="129"/>
      <c r="D37" s="130"/>
      <c r="E37" s="130"/>
      <c r="F37" s="131"/>
      <c r="G37" s="129"/>
      <c r="H37" s="132"/>
      <c r="I37" s="132"/>
      <c r="J37" s="133"/>
      <c r="K37" s="134"/>
      <c r="L37" s="132"/>
      <c r="M37" s="135"/>
      <c r="N37" s="133"/>
      <c r="O37" s="134"/>
      <c r="P37" s="132"/>
      <c r="Q37" s="135"/>
      <c r="R37" s="133"/>
      <c r="S37" s="134"/>
      <c r="T37" s="132"/>
      <c r="U37" s="135"/>
      <c r="V37" s="133"/>
      <c r="W37" s="134"/>
      <c r="X37" s="132"/>
      <c r="Y37" s="135"/>
      <c r="Z37" s="133"/>
    </row>
    <row r="38" spans="1:27" x14ac:dyDescent="0.2">
      <c r="B38" s="136" t="s">
        <v>12</v>
      </c>
      <c r="C38" s="136"/>
      <c r="D38" s="137"/>
      <c r="E38" s="137"/>
      <c r="F38" s="136"/>
      <c r="G38" s="136"/>
      <c r="H38" s="138"/>
      <c r="I38" s="139"/>
      <c r="J38" s="139"/>
      <c r="K38" s="139"/>
      <c r="L38" s="138"/>
      <c r="M38" s="139"/>
      <c r="N38" s="140"/>
      <c r="O38" s="139"/>
      <c r="P38" s="138"/>
      <c r="Q38" s="139"/>
      <c r="R38" s="140"/>
      <c r="S38" s="139"/>
      <c r="T38" s="138"/>
      <c r="U38" s="139"/>
      <c r="V38" s="140"/>
      <c r="W38" s="139"/>
      <c r="X38" s="138"/>
      <c r="Y38" s="139"/>
      <c r="Z38" s="140"/>
    </row>
    <row r="39" spans="1:27" x14ac:dyDescent="0.2">
      <c r="B39" s="99" t="s">
        <v>49</v>
      </c>
      <c r="C39" s="100"/>
      <c r="D39" s="101">
        <v>0</v>
      </c>
      <c r="E39" s="101">
        <v>0</v>
      </c>
      <c r="F39" s="102">
        <f>SUM(C39:E39)</f>
        <v>0</v>
      </c>
      <c r="G39" s="103"/>
      <c r="H39" s="101">
        <v>0</v>
      </c>
      <c r="I39" s="101">
        <v>0</v>
      </c>
      <c r="J39" s="102">
        <v>0</v>
      </c>
      <c r="K39" s="105"/>
      <c r="L39" s="455">
        <v>0</v>
      </c>
      <c r="M39" s="455">
        <v>0</v>
      </c>
      <c r="N39" s="104">
        <f>SUM(L39:M39)</f>
        <v>0</v>
      </c>
      <c r="O39" s="105"/>
      <c r="P39" s="101">
        <v>0</v>
      </c>
      <c r="Q39" s="101">
        <v>0</v>
      </c>
      <c r="R39" s="104">
        <f>SUM(P39:Q39)</f>
        <v>0</v>
      </c>
      <c r="S39" s="105"/>
      <c r="T39" s="101">
        <v>0</v>
      </c>
      <c r="U39" s="101">
        <v>0</v>
      </c>
      <c r="V39" s="104">
        <f>SUM(T39:U39)</f>
        <v>0</v>
      </c>
      <c r="W39" s="105"/>
      <c r="X39" s="101">
        <v>0</v>
      </c>
      <c r="Y39" s="101">
        <v>0</v>
      </c>
      <c r="Z39" s="104">
        <f>SUM(X39:Y39)</f>
        <v>0</v>
      </c>
    </row>
    <row r="40" spans="1:27" x14ac:dyDescent="0.2">
      <c r="B40" s="106" t="s">
        <v>50</v>
      </c>
      <c r="C40" s="107"/>
      <c r="D40" s="108">
        <v>0</v>
      </c>
      <c r="E40" s="108">
        <v>0</v>
      </c>
      <c r="F40" s="109">
        <f>SUM(C40:E40)</f>
        <v>0</v>
      </c>
      <c r="G40" s="110"/>
      <c r="H40" s="108">
        <v>0</v>
      </c>
      <c r="I40" s="108">
        <v>0</v>
      </c>
      <c r="J40" s="109">
        <v>0</v>
      </c>
      <c r="K40" s="112"/>
      <c r="L40" s="457">
        <v>0</v>
      </c>
      <c r="M40" s="457">
        <v>0</v>
      </c>
      <c r="N40" s="111">
        <f>SUM(L40:M40)</f>
        <v>0</v>
      </c>
      <c r="O40" s="112"/>
      <c r="P40" s="108">
        <v>0</v>
      </c>
      <c r="Q40" s="108">
        <v>0</v>
      </c>
      <c r="R40" s="111">
        <f>SUM(P40:Q40)</f>
        <v>0</v>
      </c>
      <c r="S40" s="112"/>
      <c r="T40" s="108">
        <v>0</v>
      </c>
      <c r="U40" s="108">
        <v>0</v>
      </c>
      <c r="V40" s="111">
        <f>SUM(T40:U40)</f>
        <v>0</v>
      </c>
      <c r="W40" s="112"/>
      <c r="X40" s="108">
        <v>0</v>
      </c>
      <c r="Y40" s="108">
        <v>0</v>
      </c>
      <c r="Z40" s="111">
        <f>SUM(X40:Y40)</f>
        <v>0</v>
      </c>
    </row>
    <row r="41" spans="1:27" x14ac:dyDescent="0.2">
      <c r="B41" s="106" t="s">
        <v>51</v>
      </c>
      <c r="C41" s="107"/>
      <c r="D41" s="108">
        <v>0</v>
      </c>
      <c r="E41" s="108">
        <v>0</v>
      </c>
      <c r="F41" s="109">
        <f>SUM(C41:E41)</f>
        <v>0</v>
      </c>
      <c r="G41" s="110"/>
      <c r="H41" s="108">
        <v>0</v>
      </c>
      <c r="I41" s="108">
        <v>0</v>
      </c>
      <c r="J41" s="109">
        <v>0</v>
      </c>
      <c r="K41" s="112"/>
      <c r="L41" s="457">
        <v>0</v>
      </c>
      <c r="M41" s="457">
        <v>0</v>
      </c>
      <c r="N41" s="111">
        <f>SUM(L41:M41)</f>
        <v>0</v>
      </c>
      <c r="O41" s="112"/>
      <c r="P41" s="108">
        <v>0</v>
      </c>
      <c r="Q41" s="108">
        <v>0</v>
      </c>
      <c r="R41" s="111">
        <f>SUM(P41:Q41)</f>
        <v>0</v>
      </c>
      <c r="S41" s="112"/>
      <c r="T41" s="108">
        <v>0</v>
      </c>
      <c r="U41" s="108">
        <v>0</v>
      </c>
      <c r="V41" s="111">
        <f>SUM(T41:U41)</f>
        <v>0</v>
      </c>
      <c r="W41" s="112"/>
      <c r="X41" s="108">
        <v>0</v>
      </c>
      <c r="Y41" s="108">
        <v>0</v>
      </c>
      <c r="Z41" s="111">
        <f>SUM(X41:Y41)</f>
        <v>0</v>
      </c>
    </row>
    <row r="42" spans="1:27" x14ac:dyDescent="0.2">
      <c r="B42" s="113" t="s">
        <v>13</v>
      </c>
      <c r="C42" s="143"/>
      <c r="D42" s="115">
        <v>0</v>
      </c>
      <c r="E42" s="115">
        <v>0</v>
      </c>
      <c r="F42" s="116">
        <f>SUM(C42:E42)</f>
        <v>0</v>
      </c>
      <c r="G42" s="117"/>
      <c r="H42" s="115">
        <v>0</v>
      </c>
      <c r="I42" s="115">
        <v>0</v>
      </c>
      <c r="J42" s="116">
        <v>0</v>
      </c>
      <c r="K42" s="119"/>
      <c r="L42" s="459">
        <v>0</v>
      </c>
      <c r="M42" s="459">
        <v>0</v>
      </c>
      <c r="N42" s="118">
        <f>SUM(L42:M42)</f>
        <v>0</v>
      </c>
      <c r="O42" s="119"/>
      <c r="P42" s="115">
        <v>0</v>
      </c>
      <c r="Q42" s="115">
        <v>0</v>
      </c>
      <c r="R42" s="118">
        <f>SUM(P42:Q42)</f>
        <v>0</v>
      </c>
      <c r="S42" s="119"/>
      <c r="T42" s="115">
        <v>0</v>
      </c>
      <c r="U42" s="115">
        <v>0</v>
      </c>
      <c r="V42" s="118">
        <f>SUM(T42:U42)</f>
        <v>0</v>
      </c>
      <c r="W42" s="119"/>
      <c r="X42" s="115">
        <v>0</v>
      </c>
      <c r="Y42" s="115">
        <v>0</v>
      </c>
      <c r="Z42" s="118">
        <f>SUM(X42:Y42)</f>
        <v>0</v>
      </c>
    </row>
    <row r="43" spans="1:27" s="128" customFormat="1" x14ac:dyDescent="0.2">
      <c r="A43" s="120"/>
      <c r="B43" s="121" t="s">
        <v>48</v>
      </c>
      <c r="C43" s="122"/>
      <c r="D43" s="123">
        <f>SUM(D39:D42)</f>
        <v>0</v>
      </c>
      <c r="E43" s="123">
        <f>SUM(E39:E42)</f>
        <v>0</v>
      </c>
      <c r="F43" s="124">
        <f>SUM(F39:F42)</f>
        <v>0</v>
      </c>
      <c r="G43" s="121"/>
      <c r="H43" s="145">
        <v>0</v>
      </c>
      <c r="I43" s="145">
        <v>0</v>
      </c>
      <c r="J43" s="125">
        <v>0</v>
      </c>
      <c r="K43" s="126"/>
      <c r="L43" s="145">
        <f>SUM(L39:L42)</f>
        <v>0</v>
      </c>
      <c r="M43" s="145">
        <f>SUM(M39:M42)</f>
        <v>0</v>
      </c>
      <c r="N43" s="125">
        <f>SUM(N39:N42)</f>
        <v>0</v>
      </c>
      <c r="O43" s="126"/>
      <c r="P43" s="145">
        <f>SUM(P39:P42)</f>
        <v>0</v>
      </c>
      <c r="Q43" s="145">
        <f>SUM(Q39:Q42)</f>
        <v>0</v>
      </c>
      <c r="R43" s="125">
        <f>SUM(R39:R42)</f>
        <v>0</v>
      </c>
      <c r="S43" s="126"/>
      <c r="T43" s="145">
        <f>SUM(T39:T42)</f>
        <v>0</v>
      </c>
      <c r="U43" s="145">
        <f>SUM(U39:U42)</f>
        <v>0</v>
      </c>
      <c r="V43" s="125">
        <f>SUM(V39:V42)</f>
        <v>0</v>
      </c>
      <c r="W43" s="126"/>
      <c r="X43" s="145"/>
      <c r="Y43" s="145"/>
      <c r="Z43" s="125">
        <f>SUM(Z39:Z42)</f>
        <v>0</v>
      </c>
      <c r="AA43" s="120"/>
    </row>
    <row r="44" spans="1:27" ht="2.1" customHeight="1" x14ac:dyDescent="0.2">
      <c r="B44" s="129"/>
      <c r="C44" s="129"/>
      <c r="D44" s="130"/>
      <c r="E44" s="130"/>
      <c r="F44" s="131"/>
      <c r="G44" s="129"/>
      <c r="H44" s="132"/>
      <c r="I44" s="132"/>
      <c r="J44" s="133"/>
      <c r="K44" s="134"/>
      <c r="L44" s="132"/>
      <c r="M44" s="135"/>
      <c r="N44" s="133"/>
      <c r="O44" s="134"/>
      <c r="P44" s="132"/>
      <c r="Q44" s="135"/>
      <c r="R44" s="133"/>
      <c r="S44" s="134"/>
      <c r="T44" s="132"/>
      <c r="U44" s="135"/>
      <c r="V44" s="133"/>
      <c r="W44" s="134"/>
      <c r="X44" s="132"/>
      <c r="Y44" s="135"/>
      <c r="Z44" s="133"/>
    </row>
    <row r="45" spans="1:27" s="146" customFormat="1" ht="3" customHeight="1" x14ac:dyDescent="0.2">
      <c r="B45" s="147"/>
      <c r="C45" s="147"/>
      <c r="D45" s="148"/>
      <c r="E45" s="148"/>
      <c r="F45" s="149"/>
      <c r="G45" s="147"/>
      <c r="H45" s="150"/>
      <c r="I45" s="150"/>
      <c r="J45" s="140"/>
      <c r="K45" s="140"/>
      <c r="L45" s="150"/>
      <c r="M45" s="151"/>
      <c r="N45" s="140"/>
      <c r="O45" s="140"/>
      <c r="P45" s="150"/>
      <c r="Q45" s="151"/>
      <c r="R45" s="140"/>
      <c r="S45" s="140"/>
      <c r="T45" s="150"/>
      <c r="U45" s="151"/>
      <c r="V45" s="140"/>
      <c r="W45" s="140"/>
      <c r="X45" s="150"/>
      <c r="Y45" s="151"/>
      <c r="Z45" s="140"/>
    </row>
    <row r="46" spans="1:27" s="128" customFormat="1" x14ac:dyDescent="0.2">
      <c r="A46" s="120"/>
      <c r="B46" s="152" t="s">
        <v>43</v>
      </c>
      <c r="C46" s="152"/>
      <c r="D46" s="153">
        <f>D36+D43</f>
        <v>73.500999999999991</v>
      </c>
      <c r="E46" s="153">
        <f>E36+E43</f>
        <v>0</v>
      </c>
      <c r="F46" s="154">
        <f>F36+F43</f>
        <v>73.500999999999991</v>
      </c>
      <c r="G46" s="152"/>
      <c r="H46" s="153">
        <f>H36+H43</f>
        <v>80.910399999999996</v>
      </c>
      <c r="I46" s="153">
        <f>I36+I43</f>
        <v>0</v>
      </c>
      <c r="J46" s="154">
        <f>J36+J43</f>
        <v>80.910399999999996</v>
      </c>
      <c r="K46" s="155"/>
      <c r="L46" s="156">
        <f>L36+L43</f>
        <v>80.974900000000005</v>
      </c>
      <c r="M46" s="157">
        <f>M36+M43</f>
        <v>0</v>
      </c>
      <c r="N46" s="158">
        <f>N36+N43</f>
        <v>80.974900000000005</v>
      </c>
      <c r="O46" s="155"/>
      <c r="P46" s="156">
        <f>P36+P43</f>
        <v>79.345599999999976</v>
      </c>
      <c r="Q46" s="157">
        <f>Q36+Q43</f>
        <v>0</v>
      </c>
      <c r="R46" s="158">
        <f>R36+R43</f>
        <v>79.345599999999976</v>
      </c>
      <c r="S46" s="155"/>
      <c r="T46" s="156">
        <f>T36+T43</f>
        <v>81.426799999999986</v>
      </c>
      <c r="U46" s="157">
        <f>U36+U43</f>
        <v>0</v>
      </c>
      <c r="V46" s="158">
        <f>V36+V43</f>
        <v>81.426799999999986</v>
      </c>
      <c r="W46" s="155"/>
      <c r="X46" s="156">
        <f>X36+X43</f>
        <v>70.330399999999969</v>
      </c>
      <c r="Y46" s="157">
        <f>Y36+Y43</f>
        <v>0</v>
      </c>
      <c r="Z46" s="158">
        <f>Z36+Z43</f>
        <v>70.330399999999969</v>
      </c>
      <c r="AA46" s="120"/>
    </row>
    <row r="47" spans="1:27" s="187" customFormat="1" x14ac:dyDescent="0.2">
      <c r="A47" s="181"/>
      <c r="B47" s="159" t="s">
        <v>52</v>
      </c>
      <c r="C47" s="182"/>
      <c r="D47" s="183"/>
      <c r="E47" s="183"/>
      <c r="F47" s="184"/>
      <c r="G47" s="182"/>
      <c r="H47" s="185"/>
      <c r="I47" s="185"/>
      <c r="J47" s="186"/>
      <c r="K47" s="186"/>
      <c r="L47" s="185"/>
      <c r="M47" s="185"/>
      <c r="N47" s="186"/>
      <c r="O47" s="186"/>
      <c r="P47" s="185"/>
      <c r="Q47" s="185"/>
      <c r="R47" s="186"/>
      <c r="S47" s="186"/>
      <c r="T47" s="185"/>
      <c r="U47" s="185"/>
      <c r="V47" s="186"/>
      <c r="W47" s="186"/>
      <c r="X47" s="185"/>
      <c r="Y47" s="185"/>
      <c r="Z47" s="186"/>
      <c r="AA47" s="181"/>
    </row>
    <row r="48" spans="1:27" ht="18.75" customHeight="1" x14ac:dyDescent="0.2">
      <c r="B48" s="559" t="s">
        <v>53</v>
      </c>
      <c r="C48" s="165">
        <v>3.7</v>
      </c>
      <c r="D48" s="166"/>
      <c r="E48" s="167">
        <v>0.6</v>
      </c>
      <c r="F48" s="168"/>
      <c r="G48" s="165">
        <v>3.73</v>
      </c>
      <c r="H48" s="169"/>
      <c r="I48" s="169">
        <v>0.7</v>
      </c>
      <c r="J48" s="170"/>
      <c r="K48" s="165">
        <v>3.7</v>
      </c>
      <c r="L48" s="169"/>
      <c r="M48" s="167">
        <v>0.7</v>
      </c>
      <c r="N48" s="170"/>
      <c r="O48" s="165">
        <v>3.73</v>
      </c>
      <c r="P48" s="169"/>
      <c r="Q48" s="167">
        <v>1.6</v>
      </c>
      <c r="R48" s="170"/>
      <c r="S48" s="165">
        <v>3.73</v>
      </c>
      <c r="T48" s="169"/>
      <c r="U48" s="167">
        <v>1.3</v>
      </c>
      <c r="V48" s="170"/>
      <c r="W48" s="165">
        <v>3.7</v>
      </c>
      <c r="X48" s="169"/>
      <c r="Y48" s="167">
        <v>1.4</v>
      </c>
      <c r="Z48" s="170"/>
    </row>
    <row r="49" spans="1:27" s="128" customFormat="1" x14ac:dyDescent="0.2">
      <c r="A49" s="120"/>
      <c r="B49" s="171" t="s">
        <v>48</v>
      </c>
      <c r="C49" s="172">
        <f>SUM(C48)</f>
        <v>3.7</v>
      </c>
      <c r="D49" s="153"/>
      <c r="E49" s="156">
        <f>SUM(E48:E48)</f>
        <v>0.6</v>
      </c>
      <c r="F49" s="154"/>
      <c r="G49" s="172">
        <f>G48</f>
        <v>3.73</v>
      </c>
      <c r="H49" s="153"/>
      <c r="I49" s="153">
        <f>I48</f>
        <v>0.7</v>
      </c>
      <c r="J49" s="158"/>
      <c r="K49" s="155">
        <f>SUM(K48:K48)</f>
        <v>3.7</v>
      </c>
      <c r="L49" s="173"/>
      <c r="M49" s="156">
        <f>SUM(M48:M48)</f>
        <v>0.7</v>
      </c>
      <c r="N49" s="158"/>
      <c r="O49" s="155">
        <f>SUM(O48:O48)</f>
        <v>3.73</v>
      </c>
      <c r="P49" s="173"/>
      <c r="Q49" s="156">
        <f>SUM(Q48:Q48)</f>
        <v>1.6</v>
      </c>
      <c r="R49" s="158"/>
      <c r="S49" s="155">
        <f>SUM(S48:S48)</f>
        <v>3.73</v>
      </c>
      <c r="T49" s="173"/>
      <c r="U49" s="156">
        <f>SUM(U48:U48)</f>
        <v>1.3</v>
      </c>
      <c r="V49" s="158"/>
      <c r="W49" s="155">
        <f>SUM(W48:W48)</f>
        <v>3.7</v>
      </c>
      <c r="X49" s="173"/>
      <c r="Y49" s="156">
        <f>SUM(Y48:Y48)</f>
        <v>1.4</v>
      </c>
      <c r="Z49" s="158"/>
      <c r="AA49" s="120"/>
    </row>
    <row r="50" spans="1:27" s="146" customFormat="1" x14ac:dyDescent="0.2">
      <c r="B50" s="147"/>
      <c r="C50" s="147"/>
      <c r="D50" s="148"/>
      <c r="E50" s="148"/>
      <c r="F50" s="149"/>
      <c r="G50" s="147"/>
      <c r="H50" s="150"/>
      <c r="I50" s="150"/>
      <c r="J50" s="140"/>
      <c r="K50" s="140"/>
      <c r="L50" s="150"/>
      <c r="M50" s="151"/>
      <c r="N50" s="140"/>
      <c r="O50" s="140"/>
      <c r="P50" s="150"/>
      <c r="Q50" s="151"/>
      <c r="R50" s="140"/>
      <c r="S50" s="140"/>
      <c r="T50" s="150"/>
      <c r="U50" s="151"/>
      <c r="V50" s="140"/>
      <c r="W50" s="140"/>
      <c r="X50" s="150"/>
      <c r="Y50" s="151"/>
      <c r="Z50" s="140"/>
    </row>
    <row r="51" spans="1:27" s="128" customFormat="1" x14ac:dyDescent="0.2">
      <c r="A51" s="120"/>
      <c r="B51" s="152" t="s">
        <v>54</v>
      </c>
      <c r="C51" s="174">
        <f>C49</f>
        <v>3.7</v>
      </c>
      <c r="D51" s="175"/>
      <c r="E51" s="175"/>
      <c r="F51" s="176"/>
      <c r="G51" s="172">
        <f>G49</f>
        <v>3.73</v>
      </c>
      <c r="H51" s="175"/>
      <c r="I51" s="175"/>
      <c r="J51" s="177"/>
      <c r="K51" s="178">
        <f>K49</f>
        <v>3.7</v>
      </c>
      <c r="L51" s="175"/>
      <c r="M51" s="175"/>
      <c r="N51" s="176"/>
      <c r="O51" s="178">
        <f>O49</f>
        <v>3.73</v>
      </c>
      <c r="P51" s="175"/>
      <c r="Q51" s="175"/>
      <c r="R51" s="176"/>
      <c r="S51" s="178">
        <f>S49</f>
        <v>3.73</v>
      </c>
      <c r="T51" s="175"/>
      <c r="U51" s="175"/>
      <c r="V51" s="176"/>
      <c r="W51" s="178">
        <f>W49</f>
        <v>3.7</v>
      </c>
      <c r="X51" s="175"/>
      <c r="Y51" s="175"/>
      <c r="Z51" s="176"/>
      <c r="AA51" s="120"/>
    </row>
    <row r="52" spans="1:27" s="188" customFormat="1" x14ac:dyDescent="0.2">
      <c r="B52" s="189"/>
      <c r="C52" s="190"/>
      <c r="D52" s="190"/>
      <c r="E52" s="190"/>
      <c r="F52" s="191"/>
      <c r="G52" s="192"/>
      <c r="H52" s="193"/>
      <c r="I52" s="194"/>
      <c r="J52" s="192"/>
      <c r="K52" s="192"/>
      <c r="L52" s="193"/>
      <c r="M52" s="194"/>
      <c r="N52" s="192"/>
      <c r="O52" s="192"/>
      <c r="P52" s="193"/>
      <c r="Q52" s="194"/>
      <c r="R52" s="192"/>
      <c r="S52" s="192"/>
      <c r="T52" s="193"/>
      <c r="U52" s="194"/>
      <c r="V52" s="192"/>
      <c r="W52" s="192"/>
      <c r="X52" s="193"/>
      <c r="Y52" s="194"/>
      <c r="Z52" s="192"/>
    </row>
    <row r="53" spans="1:27" s="89" customFormat="1" x14ac:dyDescent="0.2">
      <c r="A53" s="397"/>
      <c r="B53" s="189" t="s">
        <v>26</v>
      </c>
      <c r="C53" s="189"/>
      <c r="D53" s="195"/>
      <c r="E53" s="195"/>
      <c r="F53" s="195"/>
      <c r="G53" s="189"/>
      <c r="H53" s="195"/>
      <c r="I53" s="195"/>
      <c r="J53" s="189"/>
      <c r="K53" s="189"/>
      <c r="L53" s="195"/>
      <c r="M53" s="195"/>
      <c r="N53" s="189"/>
      <c r="O53" s="189"/>
      <c r="P53" s="195"/>
      <c r="Q53" s="195"/>
      <c r="R53" s="189"/>
      <c r="S53" s="189"/>
      <c r="T53" s="195"/>
      <c r="U53" s="195"/>
      <c r="V53" s="189"/>
      <c r="W53" s="189"/>
      <c r="X53" s="195"/>
      <c r="Y53" s="195"/>
      <c r="Z53" s="189"/>
    </row>
    <row r="54" spans="1:27" s="89" customFormat="1" x14ac:dyDescent="0.2">
      <c r="A54" s="397"/>
      <c r="B54" s="189"/>
      <c r="C54" s="146" t="s">
        <v>55</v>
      </c>
      <c r="D54" s="195"/>
      <c r="E54" s="195"/>
      <c r="F54" s="195"/>
      <c r="G54" s="189"/>
      <c r="H54" s="195"/>
      <c r="I54" s="195"/>
      <c r="J54" s="189"/>
      <c r="K54" s="189"/>
      <c r="L54" s="195"/>
      <c r="M54" s="195"/>
      <c r="N54" s="189"/>
      <c r="O54" s="189"/>
      <c r="P54" s="195"/>
      <c r="Q54" s="195"/>
      <c r="R54" s="189"/>
      <c r="S54" s="189"/>
      <c r="T54" s="195"/>
      <c r="U54" s="195"/>
      <c r="V54" s="189"/>
      <c r="W54" s="189"/>
      <c r="X54" s="195"/>
      <c r="Y54" s="195"/>
      <c r="Z54" s="189"/>
    </row>
    <row r="55" spans="1:27" s="89" customFormat="1" x14ac:dyDescent="0.2">
      <c r="A55" s="397"/>
      <c r="B55" s="189"/>
      <c r="C55" s="146" t="s">
        <v>56</v>
      </c>
      <c r="D55" s="195"/>
      <c r="E55" s="195"/>
      <c r="F55" s="195"/>
      <c r="G55" s="189"/>
      <c r="H55" s="195"/>
      <c r="I55" s="195"/>
      <c r="J55" s="189"/>
      <c r="K55" s="189"/>
      <c r="L55" s="195"/>
      <c r="M55" s="195"/>
      <c r="N55" s="189"/>
      <c r="O55" s="189"/>
      <c r="P55" s="195"/>
      <c r="Q55" s="195"/>
      <c r="R55" s="189"/>
      <c r="S55" s="189"/>
      <c r="T55" s="195"/>
      <c r="U55" s="195"/>
      <c r="V55" s="189"/>
      <c r="W55" s="189"/>
      <c r="X55" s="195"/>
      <c r="Y55" s="195"/>
      <c r="Z55" s="189"/>
    </row>
    <row r="56" spans="1:27" s="89" customFormat="1" ht="20.25" customHeight="1" x14ac:dyDescent="0.2">
      <c r="A56" s="397"/>
    </row>
    <row r="57" spans="1:27" s="89" customFormat="1" x14ac:dyDescent="0.2">
      <c r="A57" s="397"/>
      <c r="B57" s="189" t="s">
        <v>40</v>
      </c>
      <c r="C57" s="146" t="s">
        <v>57</v>
      </c>
      <c r="E57" s="195"/>
      <c r="H57" s="195"/>
      <c r="J57" s="189"/>
      <c r="L57" s="195"/>
      <c r="N57" s="189"/>
      <c r="O57" s="146"/>
      <c r="P57" s="195"/>
      <c r="Q57" s="195"/>
      <c r="R57" s="146"/>
      <c r="S57" s="146"/>
      <c r="T57" s="195"/>
      <c r="U57" s="195"/>
      <c r="V57" s="146"/>
      <c r="W57" s="146"/>
      <c r="X57" s="195"/>
      <c r="Y57" s="195"/>
      <c r="Z57" s="146"/>
    </row>
    <row r="58" spans="1:27" s="89" customFormat="1" x14ac:dyDescent="0.2">
      <c r="A58" s="397"/>
      <c r="B58" s="189" t="s">
        <v>58</v>
      </c>
      <c r="C58" s="146" t="s">
        <v>59</v>
      </c>
      <c r="E58" s="195"/>
      <c r="H58" s="195"/>
      <c r="J58" s="189"/>
      <c r="L58" s="195"/>
      <c r="N58" s="189"/>
      <c r="O58" s="146"/>
      <c r="P58" s="195"/>
      <c r="Q58" s="195"/>
      <c r="R58" s="146"/>
      <c r="S58" s="146"/>
      <c r="T58" s="195"/>
      <c r="U58" s="195"/>
      <c r="V58" s="146"/>
      <c r="W58" s="146"/>
      <c r="X58" s="195"/>
      <c r="Y58" s="195"/>
      <c r="Z58" s="146"/>
    </row>
    <row r="59" spans="1:27" s="89" customFormat="1" x14ac:dyDescent="0.2">
      <c r="A59" s="397"/>
      <c r="B59" s="189" t="s">
        <v>42</v>
      </c>
      <c r="C59" s="146" t="s">
        <v>60</v>
      </c>
      <c r="E59" s="195"/>
      <c r="H59" s="195"/>
      <c r="J59" s="189"/>
      <c r="L59" s="195"/>
      <c r="N59" s="189"/>
    </row>
    <row r="60" spans="1:27" s="89" customFormat="1" x14ac:dyDescent="0.2">
      <c r="A60" s="397"/>
      <c r="B60" s="189"/>
      <c r="C60" s="146"/>
      <c r="D60" s="89" t="s">
        <v>61</v>
      </c>
      <c r="E60" s="195"/>
      <c r="H60" s="195"/>
      <c r="J60" s="189"/>
      <c r="L60" s="195"/>
      <c r="N60" s="189"/>
    </row>
    <row r="61" spans="1:27" s="89" customFormat="1" x14ac:dyDescent="0.2">
      <c r="A61" s="397"/>
      <c r="B61" s="189"/>
      <c r="C61" s="146"/>
      <c r="D61" s="89" t="s">
        <v>62</v>
      </c>
      <c r="E61" s="195"/>
      <c r="H61" s="195"/>
      <c r="J61" s="189"/>
      <c r="L61" s="195"/>
      <c r="N61" s="189"/>
    </row>
    <row r="62" spans="1:27" s="89" customFormat="1" x14ac:dyDescent="0.2">
      <c r="A62" s="397"/>
      <c r="B62" s="189" t="s">
        <v>43</v>
      </c>
      <c r="C62" s="146" t="s">
        <v>63</v>
      </c>
      <c r="E62" s="195"/>
      <c r="G62" s="196"/>
      <c r="J62" s="196"/>
      <c r="K62" s="196"/>
      <c r="N62" s="196"/>
      <c r="O62" s="196"/>
      <c r="R62" s="196"/>
      <c r="S62" s="196"/>
      <c r="V62" s="196"/>
      <c r="W62" s="196"/>
      <c r="Z62" s="196"/>
    </row>
    <row r="63" spans="1:27" s="89" customFormat="1" x14ac:dyDescent="0.2">
      <c r="A63" s="397"/>
      <c r="B63" s="189" t="s">
        <v>64</v>
      </c>
      <c r="C63" s="146" t="s">
        <v>65</v>
      </c>
      <c r="E63" s="195"/>
      <c r="H63" s="195"/>
      <c r="J63" s="189"/>
      <c r="L63" s="195"/>
      <c r="N63" s="189"/>
      <c r="O63" s="146"/>
      <c r="P63" s="195"/>
      <c r="Q63" s="195"/>
      <c r="R63" s="146"/>
      <c r="S63" s="146"/>
      <c r="T63" s="195"/>
      <c r="U63" s="195"/>
      <c r="V63" s="146"/>
      <c r="W63" s="146"/>
      <c r="X63" s="195"/>
      <c r="Y63" s="195"/>
      <c r="Z63" s="146"/>
    </row>
    <row r="64" spans="1:27" s="89" customFormat="1" x14ac:dyDescent="0.2">
      <c r="A64" s="397"/>
      <c r="B64" s="196"/>
      <c r="C64" s="196"/>
      <c r="G64" s="196"/>
      <c r="J64" s="196"/>
      <c r="K64" s="196"/>
      <c r="N64" s="196"/>
      <c r="O64" s="196"/>
      <c r="R64" s="196"/>
      <c r="S64" s="196"/>
      <c r="V64" s="196"/>
      <c r="W64" s="196"/>
      <c r="Z64" s="196"/>
    </row>
    <row r="65" spans="1:26" s="89" customFormat="1" x14ac:dyDescent="0.2">
      <c r="A65" s="397"/>
      <c r="B65" s="196"/>
      <c r="C65" s="196"/>
      <c r="G65" s="196"/>
      <c r="J65" s="196"/>
      <c r="K65" s="196"/>
      <c r="N65" s="196"/>
      <c r="O65" s="196"/>
      <c r="R65" s="196"/>
      <c r="S65" s="196"/>
      <c r="V65" s="196"/>
      <c r="W65" s="196"/>
      <c r="Z65" s="196"/>
    </row>
    <row r="66" spans="1:26" s="89" customFormat="1" x14ac:dyDescent="0.2">
      <c r="A66" s="397"/>
      <c r="B66" s="196"/>
      <c r="C66" s="196"/>
      <c r="G66" s="196"/>
      <c r="J66" s="196"/>
      <c r="K66" s="196"/>
      <c r="N66" s="196"/>
      <c r="O66" s="196"/>
      <c r="R66" s="196"/>
      <c r="S66" s="196"/>
      <c r="V66" s="196"/>
      <c r="W66" s="196"/>
      <c r="Z66" s="196"/>
    </row>
    <row r="67" spans="1:26" s="89" customFormat="1" x14ac:dyDescent="0.2">
      <c r="A67" s="397"/>
      <c r="B67" s="196"/>
      <c r="G67" s="196"/>
      <c r="J67" s="196"/>
      <c r="K67" s="196"/>
      <c r="N67" s="196"/>
      <c r="O67" s="196"/>
      <c r="R67" s="196"/>
      <c r="S67" s="196"/>
      <c r="V67" s="196"/>
      <c r="W67" s="196"/>
      <c r="Z67" s="196"/>
    </row>
    <row r="68" spans="1:26" s="89" customFormat="1" x14ac:dyDescent="0.2">
      <c r="A68" s="397"/>
    </row>
    <row r="69" spans="1:26" s="89" customFormat="1" x14ac:dyDescent="0.2">
      <c r="A69" s="397"/>
    </row>
    <row r="70" spans="1:26" s="89" customFormat="1" x14ac:dyDescent="0.2">
      <c r="A70" s="397"/>
    </row>
    <row r="71" spans="1:26" s="89" customFormat="1" x14ac:dyDescent="0.2">
      <c r="A71" s="397"/>
    </row>
    <row r="72" spans="1:26" s="89" customFormat="1" x14ac:dyDescent="0.2">
      <c r="A72" s="397"/>
    </row>
    <row r="73" spans="1:26" s="89" customFormat="1" x14ac:dyDescent="0.2">
      <c r="A73" s="397"/>
    </row>
    <row r="74" spans="1:26" s="89" customFormat="1" x14ac:dyDescent="0.2">
      <c r="A74" s="397"/>
    </row>
    <row r="75" spans="1:26" s="89" customFormat="1" x14ac:dyDescent="0.2">
      <c r="A75" s="397"/>
    </row>
    <row r="76" spans="1:26" s="89" customFormat="1" x14ac:dyDescent="0.2">
      <c r="A76" s="397"/>
    </row>
    <row r="77" spans="1:26" s="89" customFormat="1" x14ac:dyDescent="0.2">
      <c r="A77" s="397"/>
    </row>
    <row r="78" spans="1:26" s="89" customFormat="1" x14ac:dyDescent="0.2">
      <c r="A78" s="397"/>
    </row>
    <row r="79" spans="1:26" s="89" customFormat="1" x14ac:dyDescent="0.2">
      <c r="A79" s="397"/>
    </row>
    <row r="80" spans="1:26" s="89" customFormat="1" x14ac:dyDescent="0.2">
      <c r="A80" s="397"/>
    </row>
    <row r="81" spans="1:1" s="89" customFormat="1" x14ac:dyDescent="0.2">
      <c r="A81" s="397"/>
    </row>
    <row r="82" spans="1:1" s="89" customFormat="1" x14ac:dyDescent="0.2">
      <c r="A82" s="397"/>
    </row>
    <row r="83" spans="1:1" s="89" customFormat="1" x14ac:dyDescent="0.2">
      <c r="A83" s="397"/>
    </row>
    <row r="84" spans="1:1" s="89" customFormat="1" x14ac:dyDescent="0.2">
      <c r="A84" s="397"/>
    </row>
    <row r="85" spans="1:1" s="89" customFormat="1" x14ac:dyDescent="0.2">
      <c r="A85" s="397"/>
    </row>
    <row r="86" spans="1:1" s="89" customFormat="1" x14ac:dyDescent="0.2">
      <c r="A86" s="397"/>
    </row>
    <row r="87" spans="1:1" s="89" customFormat="1" x14ac:dyDescent="0.2">
      <c r="A87" s="397"/>
    </row>
    <row r="88" spans="1:1" s="89" customFormat="1" x14ac:dyDescent="0.2">
      <c r="A88" s="397"/>
    </row>
    <row r="89" spans="1:1" s="89" customFormat="1" x14ac:dyDescent="0.2">
      <c r="A89" s="397"/>
    </row>
    <row r="90" spans="1:1" s="89" customFormat="1" x14ac:dyDescent="0.2">
      <c r="A90" s="397"/>
    </row>
    <row r="91" spans="1:1" s="89" customFormat="1" x14ac:dyDescent="0.2">
      <c r="A91" s="397"/>
    </row>
    <row r="92" spans="1:1" s="89" customFormat="1" x14ac:dyDescent="0.2">
      <c r="A92" s="397"/>
    </row>
    <row r="93" spans="1:1" s="89" customFormat="1" x14ac:dyDescent="0.2">
      <c r="A93" s="397"/>
    </row>
    <row r="94" spans="1:1" s="89" customFormat="1" x14ac:dyDescent="0.2">
      <c r="A94" s="397"/>
    </row>
    <row r="95" spans="1:1" s="89" customFormat="1" x14ac:dyDescent="0.2">
      <c r="A95" s="397"/>
    </row>
    <row r="96" spans="1:1" s="89" customFormat="1" x14ac:dyDescent="0.2">
      <c r="A96" s="397"/>
    </row>
    <row r="97" spans="1:1" s="89" customFormat="1" x14ac:dyDescent="0.2">
      <c r="A97" s="397"/>
    </row>
    <row r="98" spans="1:1" s="89" customFormat="1" x14ac:dyDescent="0.2">
      <c r="A98" s="397"/>
    </row>
    <row r="99" spans="1:1" s="89" customFormat="1" x14ac:dyDescent="0.2">
      <c r="A99" s="397"/>
    </row>
    <row r="100" spans="1:1" s="89" customFormat="1" x14ac:dyDescent="0.2">
      <c r="A100" s="397"/>
    </row>
    <row r="101" spans="1:1" s="89" customFormat="1" x14ac:dyDescent="0.2">
      <c r="A101" s="397"/>
    </row>
    <row r="102" spans="1:1" s="89" customFormat="1" x14ac:dyDescent="0.2">
      <c r="A102" s="397"/>
    </row>
    <row r="103" spans="1:1" s="89" customFormat="1" x14ac:dyDescent="0.2">
      <c r="A103" s="397"/>
    </row>
    <row r="104" spans="1:1" s="89" customFormat="1" x14ac:dyDescent="0.2">
      <c r="A104" s="397"/>
    </row>
    <row r="105" spans="1:1" s="89" customFormat="1" x14ac:dyDescent="0.2">
      <c r="A105" s="397"/>
    </row>
    <row r="106" spans="1:1" s="89" customFormat="1" x14ac:dyDescent="0.2">
      <c r="A106" s="397"/>
    </row>
    <row r="107" spans="1:1" s="89" customFormat="1" x14ac:dyDescent="0.2">
      <c r="A107" s="397"/>
    </row>
    <row r="108" spans="1:1" s="89" customFormat="1" x14ac:dyDescent="0.2">
      <c r="A108" s="397"/>
    </row>
    <row r="109" spans="1:1" s="89" customFormat="1" x14ac:dyDescent="0.2">
      <c r="A109" s="397"/>
    </row>
    <row r="110" spans="1:1" s="89" customFormat="1" x14ac:dyDescent="0.2">
      <c r="A110" s="397"/>
    </row>
    <row r="111" spans="1:1" s="89" customFormat="1" x14ac:dyDescent="0.2">
      <c r="A111" s="397"/>
    </row>
    <row r="112" spans="1:1" s="89" customFormat="1" x14ac:dyDescent="0.2">
      <c r="A112" s="397"/>
    </row>
    <row r="113" spans="1:1" s="89" customFormat="1" x14ac:dyDescent="0.2">
      <c r="A113" s="397"/>
    </row>
    <row r="114" spans="1:1" s="89" customFormat="1" x14ac:dyDescent="0.2">
      <c r="A114" s="397"/>
    </row>
    <row r="115" spans="1:1" s="89" customFormat="1" x14ac:dyDescent="0.2">
      <c r="A115" s="397"/>
    </row>
    <row r="116" spans="1:1" s="89" customFormat="1" x14ac:dyDescent="0.2">
      <c r="A116" s="397"/>
    </row>
    <row r="117" spans="1:1" s="89" customFormat="1" x14ac:dyDescent="0.2">
      <c r="A117" s="397"/>
    </row>
    <row r="118" spans="1:1" s="89" customFormat="1" x14ac:dyDescent="0.2">
      <c r="A118" s="397"/>
    </row>
    <row r="119" spans="1:1" s="89" customFormat="1" x14ac:dyDescent="0.2">
      <c r="A119" s="397"/>
    </row>
    <row r="120" spans="1:1" s="89" customFormat="1" x14ac:dyDescent="0.2">
      <c r="A120" s="397"/>
    </row>
    <row r="121" spans="1:1" s="89" customFormat="1" x14ac:dyDescent="0.2">
      <c r="A121" s="397"/>
    </row>
    <row r="122" spans="1:1" s="89" customFormat="1" x14ac:dyDescent="0.2">
      <c r="A122" s="397"/>
    </row>
    <row r="123" spans="1:1" s="89" customFormat="1" x14ac:dyDescent="0.2">
      <c r="A123" s="397"/>
    </row>
    <row r="124" spans="1:1" s="89" customFormat="1" x14ac:dyDescent="0.2">
      <c r="A124" s="397"/>
    </row>
    <row r="125" spans="1:1" s="89" customFormat="1" x14ac:dyDescent="0.2">
      <c r="A125" s="397"/>
    </row>
    <row r="126" spans="1:1" s="89" customFormat="1" x14ac:dyDescent="0.2">
      <c r="A126" s="397"/>
    </row>
    <row r="127" spans="1:1" s="89" customFormat="1" x14ac:dyDescent="0.2">
      <c r="A127" s="397"/>
    </row>
    <row r="128" spans="1:1" s="89" customFormat="1" x14ac:dyDescent="0.2">
      <c r="A128" s="397"/>
    </row>
    <row r="129" spans="1:1" s="89" customFormat="1" x14ac:dyDescent="0.2">
      <c r="A129" s="397"/>
    </row>
    <row r="130" spans="1:1" s="89" customFormat="1" x14ac:dyDescent="0.2">
      <c r="A130" s="397"/>
    </row>
    <row r="131" spans="1:1" s="89" customFormat="1" x14ac:dyDescent="0.2">
      <c r="A131" s="397"/>
    </row>
    <row r="132" spans="1:1" s="89" customFormat="1" x14ac:dyDescent="0.2">
      <c r="A132" s="397"/>
    </row>
    <row r="133" spans="1:1" s="89" customFormat="1" x14ac:dyDescent="0.2">
      <c r="A133" s="397"/>
    </row>
    <row r="134" spans="1:1" s="89" customFormat="1" x14ac:dyDescent="0.2">
      <c r="A134" s="397"/>
    </row>
    <row r="135" spans="1:1" s="89" customFormat="1" x14ac:dyDescent="0.2">
      <c r="A135" s="397"/>
    </row>
    <row r="136" spans="1:1" s="89" customFormat="1" x14ac:dyDescent="0.2">
      <c r="A136" s="397"/>
    </row>
    <row r="137" spans="1:1" s="89" customFormat="1" x14ac:dyDescent="0.2">
      <c r="A137" s="397"/>
    </row>
    <row r="138" spans="1:1" s="89" customFormat="1" x14ac:dyDescent="0.2">
      <c r="A138" s="397"/>
    </row>
    <row r="139" spans="1:1" s="89" customFormat="1" x14ac:dyDescent="0.2">
      <c r="A139" s="397"/>
    </row>
    <row r="140" spans="1:1" s="89" customFormat="1" x14ac:dyDescent="0.2">
      <c r="A140" s="397"/>
    </row>
    <row r="141" spans="1:1" s="89" customFormat="1" x14ac:dyDescent="0.2">
      <c r="A141" s="397"/>
    </row>
    <row r="142" spans="1:1" s="89" customFormat="1" x14ac:dyDescent="0.2">
      <c r="A142" s="397"/>
    </row>
    <row r="143" spans="1:1" s="89" customFormat="1" x14ac:dyDescent="0.2">
      <c r="A143" s="397"/>
    </row>
    <row r="144" spans="1:1" s="89" customFormat="1" x14ac:dyDescent="0.2">
      <c r="A144" s="397"/>
    </row>
    <row r="145" spans="1:1" s="89" customFormat="1" x14ac:dyDescent="0.2">
      <c r="A145" s="397"/>
    </row>
    <row r="146" spans="1:1" s="89" customFormat="1" x14ac:dyDescent="0.2">
      <c r="A146" s="397"/>
    </row>
    <row r="147" spans="1:1" s="89" customFormat="1" x14ac:dyDescent="0.2">
      <c r="A147" s="397"/>
    </row>
    <row r="148" spans="1:1" s="89" customFormat="1" x14ac:dyDescent="0.2">
      <c r="A148" s="397"/>
    </row>
    <row r="149" spans="1:1" s="89" customFormat="1" x14ac:dyDescent="0.2">
      <c r="A149" s="397"/>
    </row>
    <row r="150" spans="1:1" s="89" customFormat="1" x14ac:dyDescent="0.2">
      <c r="A150" s="397"/>
    </row>
    <row r="151" spans="1:1" s="89" customFormat="1" x14ac:dyDescent="0.2">
      <c r="A151" s="397"/>
    </row>
    <row r="152" spans="1:1" s="89" customFormat="1" x14ac:dyDescent="0.2">
      <c r="A152" s="397"/>
    </row>
    <row r="153" spans="1:1" s="89" customFormat="1" x14ac:dyDescent="0.2">
      <c r="A153" s="397"/>
    </row>
    <row r="154" spans="1:1" s="89" customFormat="1" x14ac:dyDescent="0.2">
      <c r="A154" s="397"/>
    </row>
    <row r="155" spans="1:1" s="89" customFormat="1" x14ac:dyDescent="0.2">
      <c r="A155" s="397"/>
    </row>
    <row r="156" spans="1:1" s="89" customFormat="1" x14ac:dyDescent="0.2">
      <c r="A156" s="397"/>
    </row>
    <row r="157" spans="1:1" s="89" customFormat="1" x14ac:dyDescent="0.2">
      <c r="A157" s="397"/>
    </row>
    <row r="158" spans="1:1" s="89" customFormat="1" x14ac:dyDescent="0.2">
      <c r="A158" s="397"/>
    </row>
    <row r="159" spans="1:1" s="89" customFormat="1" x14ac:dyDescent="0.2">
      <c r="A159" s="397"/>
    </row>
    <row r="160" spans="1:1" s="89" customFormat="1" x14ac:dyDescent="0.2">
      <c r="A160" s="397"/>
    </row>
    <row r="161" spans="1:1" s="89" customFormat="1" x14ac:dyDescent="0.2">
      <c r="A161" s="397"/>
    </row>
    <row r="162" spans="1:1" s="89" customFormat="1" x14ac:dyDescent="0.2">
      <c r="A162" s="397"/>
    </row>
    <row r="163" spans="1:1" s="89" customFormat="1" x14ac:dyDescent="0.2">
      <c r="A163" s="397"/>
    </row>
    <row r="164" spans="1:1" s="89" customFormat="1" x14ac:dyDescent="0.2">
      <c r="A164" s="397"/>
    </row>
    <row r="165" spans="1:1" s="89" customFormat="1" x14ac:dyDescent="0.2">
      <c r="A165" s="397"/>
    </row>
    <row r="166" spans="1:1" s="89" customFormat="1" x14ac:dyDescent="0.2">
      <c r="A166" s="397"/>
    </row>
    <row r="167" spans="1:1" s="89" customFormat="1" x14ac:dyDescent="0.2">
      <c r="A167" s="397"/>
    </row>
    <row r="168" spans="1:1" s="89" customFormat="1" x14ac:dyDescent="0.2">
      <c r="A168" s="397"/>
    </row>
    <row r="169" spans="1:1" s="89" customFormat="1" x14ac:dyDescent="0.2">
      <c r="A169" s="397"/>
    </row>
    <row r="170" spans="1:1" s="89" customFormat="1" x14ac:dyDescent="0.2">
      <c r="A170" s="397"/>
    </row>
    <row r="171" spans="1:1" s="89" customFormat="1" x14ac:dyDescent="0.2">
      <c r="A171" s="397"/>
    </row>
    <row r="172" spans="1:1" s="89" customFormat="1" x14ac:dyDescent="0.2">
      <c r="A172" s="397"/>
    </row>
    <row r="173" spans="1:1" s="89" customFormat="1" x14ac:dyDescent="0.2">
      <c r="A173" s="397"/>
    </row>
    <row r="174" spans="1:1" s="89" customFormat="1" x14ac:dyDescent="0.2">
      <c r="A174" s="397"/>
    </row>
    <row r="175" spans="1:1" s="89" customFormat="1" x14ac:dyDescent="0.2">
      <c r="A175" s="397"/>
    </row>
    <row r="176" spans="1:1" s="89" customFormat="1" x14ac:dyDescent="0.2">
      <c r="A176" s="397"/>
    </row>
    <row r="177" spans="1:1" s="89" customFormat="1" x14ac:dyDescent="0.2">
      <c r="A177" s="397"/>
    </row>
    <row r="178" spans="1:1" s="89" customFormat="1" x14ac:dyDescent="0.2">
      <c r="A178" s="397"/>
    </row>
    <row r="179" spans="1:1" s="89" customFormat="1" x14ac:dyDescent="0.2">
      <c r="A179" s="397"/>
    </row>
    <row r="180" spans="1:1" s="89" customFormat="1" x14ac:dyDescent="0.2">
      <c r="A180" s="397"/>
    </row>
    <row r="181" spans="1:1" s="89" customFormat="1" x14ac:dyDescent="0.2">
      <c r="A181" s="397"/>
    </row>
    <row r="182" spans="1:1" s="89" customFormat="1" x14ac:dyDescent="0.2">
      <c r="A182" s="397"/>
    </row>
    <row r="183" spans="1:1" s="89" customFormat="1" x14ac:dyDescent="0.2">
      <c r="A183" s="397"/>
    </row>
    <row r="184" spans="1:1" s="89" customFormat="1" x14ac:dyDescent="0.2">
      <c r="A184" s="397"/>
    </row>
    <row r="185" spans="1:1" s="89" customFormat="1" x14ac:dyDescent="0.2">
      <c r="A185" s="397"/>
    </row>
    <row r="186" spans="1:1" s="89" customFormat="1" x14ac:dyDescent="0.2">
      <c r="A186" s="397"/>
    </row>
    <row r="187" spans="1:1" s="89" customFormat="1" x14ac:dyDescent="0.2">
      <c r="A187" s="397"/>
    </row>
    <row r="188" spans="1:1" s="89" customFormat="1" x14ac:dyDescent="0.2">
      <c r="A188" s="397"/>
    </row>
    <row r="189" spans="1:1" s="89" customFormat="1" x14ac:dyDescent="0.2">
      <c r="A189" s="397"/>
    </row>
    <row r="190" spans="1:1" s="89" customFormat="1" x14ac:dyDescent="0.2">
      <c r="A190" s="397"/>
    </row>
    <row r="191" spans="1:1" s="89" customFormat="1" x14ac:dyDescent="0.2">
      <c r="A191" s="397"/>
    </row>
    <row r="192" spans="1:1" s="89" customFormat="1" x14ac:dyDescent="0.2">
      <c r="A192" s="397"/>
    </row>
    <row r="193" spans="1:1" s="89" customFormat="1" x14ac:dyDescent="0.2">
      <c r="A193" s="397"/>
    </row>
    <row r="194" spans="1:1" s="89" customFormat="1" x14ac:dyDescent="0.2">
      <c r="A194" s="397"/>
    </row>
    <row r="195" spans="1:1" s="89" customFormat="1" x14ac:dyDescent="0.2">
      <c r="A195" s="397"/>
    </row>
    <row r="196" spans="1:1" s="89" customFormat="1" x14ac:dyDescent="0.2">
      <c r="A196" s="397"/>
    </row>
    <row r="197" spans="1:1" s="89" customFormat="1" x14ac:dyDescent="0.2">
      <c r="A197" s="397"/>
    </row>
    <row r="198" spans="1:1" s="89" customFormat="1" x14ac:dyDescent="0.2">
      <c r="A198" s="397"/>
    </row>
    <row r="199" spans="1:1" s="89" customFormat="1" x14ac:dyDescent="0.2">
      <c r="A199" s="397"/>
    </row>
    <row r="200" spans="1:1" s="89" customFormat="1" x14ac:dyDescent="0.2">
      <c r="A200" s="397"/>
    </row>
    <row r="201" spans="1:1" s="89" customFormat="1" x14ac:dyDescent="0.2">
      <c r="A201" s="397"/>
    </row>
    <row r="202" spans="1:1" s="89" customFormat="1" x14ac:dyDescent="0.2">
      <c r="A202" s="397"/>
    </row>
    <row r="203" spans="1:1" s="89" customFormat="1" x14ac:dyDescent="0.2">
      <c r="A203" s="397"/>
    </row>
    <row r="204" spans="1:1" s="89" customFormat="1" x14ac:dyDescent="0.2">
      <c r="A204" s="397"/>
    </row>
    <row r="205" spans="1:1" s="89" customFormat="1" x14ac:dyDescent="0.2">
      <c r="A205" s="397"/>
    </row>
    <row r="206" spans="1:1" s="89" customFormat="1" x14ac:dyDescent="0.2">
      <c r="A206" s="397"/>
    </row>
    <row r="207" spans="1:1" s="89" customFormat="1" x14ac:dyDescent="0.2">
      <c r="A207" s="397"/>
    </row>
    <row r="208" spans="1:1" s="89" customFormat="1" x14ac:dyDescent="0.2">
      <c r="A208" s="397"/>
    </row>
    <row r="209" spans="1:1" s="89" customFormat="1" x14ac:dyDescent="0.2">
      <c r="A209" s="397"/>
    </row>
    <row r="210" spans="1:1" s="89" customFormat="1" x14ac:dyDescent="0.2">
      <c r="A210" s="397"/>
    </row>
    <row r="211" spans="1:1" s="89" customFormat="1" x14ac:dyDescent="0.2">
      <c r="A211" s="397"/>
    </row>
    <row r="212" spans="1:1" s="89" customFormat="1" x14ac:dyDescent="0.2">
      <c r="A212" s="397"/>
    </row>
    <row r="213" spans="1:1" s="89" customFormat="1" x14ac:dyDescent="0.2">
      <c r="A213" s="397"/>
    </row>
    <row r="214" spans="1:1" s="89" customFormat="1" x14ac:dyDescent="0.2">
      <c r="A214" s="397"/>
    </row>
    <row r="215" spans="1:1" s="89" customFormat="1" x14ac:dyDescent="0.2">
      <c r="A215" s="397"/>
    </row>
    <row r="216" spans="1:1" s="89" customFormat="1" x14ac:dyDescent="0.2">
      <c r="A216" s="397"/>
    </row>
    <row r="217" spans="1:1" s="89" customFormat="1" x14ac:dyDescent="0.2">
      <c r="A217" s="397"/>
    </row>
    <row r="218" spans="1:1" s="89" customFormat="1" x14ac:dyDescent="0.2">
      <c r="A218" s="397"/>
    </row>
    <row r="219" spans="1:1" s="89" customFormat="1" x14ac:dyDescent="0.2">
      <c r="A219" s="397"/>
    </row>
    <row r="220" spans="1:1" s="89" customFormat="1" x14ac:dyDescent="0.2">
      <c r="A220" s="397"/>
    </row>
    <row r="221" spans="1:1" s="89" customFormat="1" x14ac:dyDescent="0.2">
      <c r="A221" s="397"/>
    </row>
    <row r="222" spans="1:1" s="89" customFormat="1" x14ac:dyDescent="0.2">
      <c r="A222" s="397"/>
    </row>
    <row r="223" spans="1:1" s="89" customFormat="1" x14ac:dyDescent="0.2">
      <c r="A223" s="397"/>
    </row>
    <row r="224" spans="1:1" s="89" customFormat="1" x14ac:dyDescent="0.2">
      <c r="A224" s="397"/>
    </row>
    <row r="225" spans="1:1" s="89" customFormat="1" x14ac:dyDescent="0.2">
      <c r="A225" s="397"/>
    </row>
    <row r="226" spans="1:1" s="89" customFormat="1" x14ac:dyDescent="0.2">
      <c r="A226" s="397"/>
    </row>
    <row r="227" spans="1:1" s="89" customFormat="1" x14ac:dyDescent="0.2">
      <c r="A227" s="397"/>
    </row>
    <row r="228" spans="1:1" s="89" customFormat="1" x14ac:dyDescent="0.2">
      <c r="A228" s="397"/>
    </row>
    <row r="229" spans="1:1" s="89" customFormat="1" x14ac:dyDescent="0.2">
      <c r="A229" s="397"/>
    </row>
    <row r="230" spans="1:1" s="89" customFormat="1" x14ac:dyDescent="0.2">
      <c r="A230" s="397"/>
    </row>
    <row r="231" spans="1:1" s="89" customFormat="1" x14ac:dyDescent="0.2">
      <c r="A231" s="397"/>
    </row>
    <row r="232" spans="1:1" s="89" customFormat="1" x14ac:dyDescent="0.2">
      <c r="A232" s="397"/>
    </row>
    <row r="233" spans="1:1" s="89" customFormat="1" x14ac:dyDescent="0.2">
      <c r="A233" s="397"/>
    </row>
    <row r="234" spans="1:1" s="89" customFormat="1" x14ac:dyDescent="0.2">
      <c r="A234" s="397"/>
    </row>
    <row r="235" spans="1:1" s="89" customFormat="1" x14ac:dyDescent="0.2">
      <c r="A235" s="397"/>
    </row>
    <row r="236" spans="1:1" s="89" customFormat="1" x14ac:dyDescent="0.2">
      <c r="A236" s="397"/>
    </row>
    <row r="237" spans="1:1" s="89" customFormat="1" x14ac:dyDescent="0.2">
      <c r="A237" s="397"/>
    </row>
    <row r="238" spans="1:1" s="89" customFormat="1" x14ac:dyDescent="0.2">
      <c r="A238" s="397"/>
    </row>
    <row r="239" spans="1:1" s="89" customFormat="1" x14ac:dyDescent="0.2">
      <c r="A239" s="397"/>
    </row>
    <row r="240" spans="1:1" s="89" customFormat="1" x14ac:dyDescent="0.2">
      <c r="A240" s="397"/>
    </row>
    <row r="241" spans="1:1" s="89" customFormat="1" x14ac:dyDescent="0.2">
      <c r="A241" s="397"/>
    </row>
    <row r="242" spans="1:1" s="89" customFormat="1" x14ac:dyDescent="0.2">
      <c r="A242" s="397"/>
    </row>
    <row r="243" spans="1:1" s="89" customFormat="1" x14ac:dyDescent="0.2">
      <c r="A243" s="397"/>
    </row>
    <row r="244" spans="1:1" s="89" customFormat="1" x14ac:dyDescent="0.2">
      <c r="A244" s="397"/>
    </row>
    <row r="245" spans="1:1" s="89" customFormat="1" x14ac:dyDescent="0.2">
      <c r="A245" s="397"/>
    </row>
    <row r="246" spans="1:1" s="89" customFormat="1" x14ac:dyDescent="0.2">
      <c r="A246" s="397"/>
    </row>
    <row r="247" spans="1:1" s="89" customFormat="1" x14ac:dyDescent="0.2">
      <c r="A247" s="397"/>
    </row>
    <row r="248" spans="1:1" s="89" customFormat="1" x14ac:dyDescent="0.2">
      <c r="A248" s="397"/>
    </row>
    <row r="249" spans="1:1" s="89" customFormat="1" x14ac:dyDescent="0.2">
      <c r="A249" s="397"/>
    </row>
    <row r="250" spans="1:1" s="89" customFormat="1" x14ac:dyDescent="0.2">
      <c r="A250" s="397"/>
    </row>
    <row r="251" spans="1:1" s="89" customFormat="1" x14ac:dyDescent="0.2">
      <c r="A251" s="397"/>
    </row>
    <row r="252" spans="1:1" s="89" customFormat="1" x14ac:dyDescent="0.2">
      <c r="A252" s="397"/>
    </row>
    <row r="253" spans="1:1" s="89" customFormat="1" x14ac:dyDescent="0.2">
      <c r="A253" s="397"/>
    </row>
    <row r="254" spans="1:1" s="89" customFormat="1" x14ac:dyDescent="0.2">
      <c r="A254" s="397"/>
    </row>
    <row r="255" spans="1:1" s="89" customFormat="1" x14ac:dyDescent="0.2">
      <c r="A255" s="397"/>
    </row>
    <row r="256" spans="1:1" s="89" customFormat="1" x14ac:dyDescent="0.2">
      <c r="A256" s="397"/>
    </row>
    <row r="257" spans="1:1" s="89" customFormat="1" x14ac:dyDescent="0.2">
      <c r="A257" s="397"/>
    </row>
    <row r="258" spans="1:1" s="89" customFormat="1" x14ac:dyDescent="0.2">
      <c r="A258" s="397"/>
    </row>
    <row r="259" spans="1:1" s="89" customFormat="1" x14ac:dyDescent="0.2">
      <c r="A259" s="397"/>
    </row>
    <row r="260" spans="1:1" s="89" customFormat="1" x14ac:dyDescent="0.2">
      <c r="A260" s="397"/>
    </row>
    <row r="261" spans="1:1" s="89" customFormat="1" x14ac:dyDescent="0.2">
      <c r="A261" s="397"/>
    </row>
    <row r="262" spans="1:1" s="89" customFormat="1" x14ac:dyDescent="0.2">
      <c r="A262" s="397"/>
    </row>
    <row r="263" spans="1:1" s="89" customFormat="1" x14ac:dyDescent="0.2">
      <c r="A263" s="397"/>
    </row>
    <row r="264" spans="1:1" s="89" customFormat="1" x14ac:dyDescent="0.2">
      <c r="A264" s="397"/>
    </row>
    <row r="265" spans="1:1" s="89" customFormat="1" x14ac:dyDescent="0.2">
      <c r="A265" s="397"/>
    </row>
    <row r="266" spans="1:1" s="89" customFormat="1" x14ac:dyDescent="0.2">
      <c r="A266" s="397"/>
    </row>
    <row r="267" spans="1:1" s="89" customFormat="1" x14ac:dyDescent="0.2">
      <c r="A267" s="397"/>
    </row>
    <row r="268" spans="1:1" s="89" customFormat="1" x14ac:dyDescent="0.2">
      <c r="A268" s="397"/>
    </row>
    <row r="269" spans="1:1" s="89" customFormat="1" x14ac:dyDescent="0.2">
      <c r="A269" s="397"/>
    </row>
    <row r="270" spans="1:1" s="89" customFormat="1" x14ac:dyDescent="0.2">
      <c r="A270" s="39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Z101"/>
  <sheetViews>
    <sheetView showGridLines="0" topLeftCell="B1" zoomScale="85" zoomScaleNormal="85" zoomScaleSheetLayoutView="80" workbookViewId="0">
      <selection activeCell="B1" sqref="B1:U1"/>
    </sheetView>
  </sheetViews>
  <sheetFormatPr defaultColWidth="9.33203125" defaultRowHeight="12.75" x14ac:dyDescent="0.2"/>
  <cols>
    <col min="1" max="1" width="1.6640625" style="400" customWidth="1"/>
    <col min="2" max="2" width="66.1640625" style="56" customWidth="1"/>
    <col min="3" max="4" width="14.5" style="51" customWidth="1"/>
    <col min="5" max="10" width="16" style="56" customWidth="1"/>
    <col min="11" max="14" width="14.83203125" style="56" customWidth="1"/>
    <col min="15" max="15" width="14.83203125" style="88" customWidth="1"/>
    <col min="16" max="16" width="14.83203125" style="56" customWidth="1"/>
    <col min="17" max="18" width="16" style="56" customWidth="1"/>
    <col min="19" max="19" width="18" style="88" customWidth="1"/>
    <col min="20" max="20" width="15.33203125" style="88" customWidth="1"/>
    <col min="21" max="21" width="9.1640625" style="56" customWidth="1"/>
    <col min="22" max="22" width="4" style="56" customWidth="1"/>
    <col min="23" max="23" width="11.5" style="56" customWidth="1"/>
    <col min="24" max="24" width="15.5" style="56" customWidth="1"/>
    <col min="25" max="25" width="11.5" style="56" customWidth="1"/>
    <col min="26" max="26" width="10.83203125" style="56" customWidth="1"/>
    <col min="27" max="16384" width="9.33203125" style="56"/>
  </cols>
  <sheetData>
    <row r="1" spans="1:23" x14ac:dyDescent="0.2">
      <c r="B1" s="644" t="s">
        <v>235</v>
      </c>
      <c r="C1" s="644"/>
      <c r="D1" s="644"/>
      <c r="E1" s="644"/>
      <c r="F1" s="644"/>
      <c r="G1" s="644"/>
      <c r="H1" s="644"/>
      <c r="I1" s="644"/>
      <c r="J1" s="644"/>
      <c r="K1" s="644"/>
      <c r="L1" s="644"/>
      <c r="M1" s="644"/>
      <c r="N1" s="644"/>
      <c r="O1" s="644"/>
      <c r="P1" s="644"/>
      <c r="Q1" s="644"/>
      <c r="R1" s="644"/>
      <c r="S1" s="644"/>
      <c r="T1" s="644"/>
      <c r="U1" s="644"/>
      <c r="V1" s="396"/>
    </row>
    <row r="2" spans="1:23" x14ac:dyDescent="0.2">
      <c r="B2" s="641" t="s">
        <v>225</v>
      </c>
      <c r="C2" s="641"/>
      <c r="D2" s="641"/>
      <c r="E2" s="641"/>
      <c r="F2" s="641"/>
      <c r="G2" s="641"/>
      <c r="H2" s="641"/>
      <c r="I2" s="641"/>
      <c r="J2" s="641"/>
      <c r="K2" s="641"/>
      <c r="L2" s="641"/>
      <c r="M2" s="641"/>
      <c r="N2" s="641"/>
      <c r="O2" s="641"/>
      <c r="P2" s="641"/>
      <c r="Q2" s="641"/>
      <c r="R2" s="641"/>
      <c r="S2" s="641"/>
      <c r="T2" s="641"/>
      <c r="U2" s="641"/>
      <c r="V2" s="396"/>
    </row>
    <row r="3" spans="1:23" x14ac:dyDescent="0.2">
      <c r="B3" s="641" t="s">
        <v>236</v>
      </c>
      <c r="C3" s="641"/>
      <c r="D3" s="641"/>
      <c r="E3" s="641"/>
      <c r="F3" s="641"/>
      <c r="G3" s="641"/>
      <c r="H3" s="641"/>
      <c r="I3" s="641"/>
      <c r="J3" s="641"/>
      <c r="K3" s="641"/>
      <c r="L3" s="641"/>
      <c r="M3" s="641"/>
      <c r="N3" s="641"/>
      <c r="O3" s="641"/>
      <c r="P3" s="641"/>
      <c r="Q3" s="641"/>
      <c r="R3" s="641"/>
      <c r="S3" s="641"/>
      <c r="T3" s="641"/>
      <c r="U3" s="641"/>
      <c r="V3" s="396"/>
    </row>
    <row r="4" spans="1:23" x14ac:dyDescent="0.2">
      <c r="B4" s="641" t="s">
        <v>238</v>
      </c>
      <c r="C4" s="641"/>
      <c r="D4" s="641"/>
      <c r="E4" s="641"/>
      <c r="F4" s="641"/>
      <c r="G4" s="641"/>
      <c r="H4" s="641"/>
      <c r="I4" s="641"/>
      <c r="J4" s="641"/>
      <c r="K4" s="641"/>
      <c r="L4" s="641"/>
      <c r="M4" s="641"/>
      <c r="N4" s="641"/>
      <c r="O4" s="641"/>
      <c r="P4" s="641"/>
      <c r="Q4" s="641"/>
      <c r="R4" s="641"/>
      <c r="S4" s="641"/>
      <c r="T4" s="641"/>
      <c r="U4" s="641"/>
      <c r="V4" s="396"/>
    </row>
    <row r="5" spans="1:23" s="200" customFormat="1" x14ac:dyDescent="0.15">
      <c r="B5" s="198" t="s">
        <v>66</v>
      </c>
      <c r="C5" s="474"/>
      <c r="D5" s="474"/>
      <c r="E5" s="199"/>
      <c r="F5" s="199"/>
      <c r="G5" s="199"/>
      <c r="H5" s="199"/>
      <c r="I5" s="199"/>
      <c r="J5" s="199"/>
      <c r="K5" s="199"/>
      <c r="L5" s="199"/>
      <c r="M5" s="199"/>
      <c r="N5" s="199"/>
      <c r="O5" s="199"/>
      <c r="P5" s="199"/>
      <c r="T5" s="523"/>
    </row>
    <row r="6" spans="1:23" s="88" customFormat="1" ht="18" customHeight="1" x14ac:dyDescent="0.25">
      <c r="B6" s="649" t="s">
        <v>67</v>
      </c>
      <c r="C6" s="642" t="s">
        <v>256</v>
      </c>
      <c r="D6" s="642" t="s">
        <v>333</v>
      </c>
      <c r="E6" s="651" t="s">
        <v>341</v>
      </c>
      <c r="F6" s="651"/>
      <c r="G6" s="651"/>
      <c r="H6" s="651"/>
      <c r="I6" s="651"/>
      <c r="J6" s="651"/>
      <c r="K6" s="651"/>
      <c r="L6" s="651"/>
      <c r="M6" s="651"/>
      <c r="N6" s="651"/>
      <c r="O6" s="651"/>
      <c r="P6" s="651"/>
      <c r="Q6" s="652" t="s">
        <v>334</v>
      </c>
      <c r="R6" s="645" t="s">
        <v>69</v>
      </c>
      <c r="S6" s="645" t="s">
        <v>301</v>
      </c>
      <c r="T6" s="645" t="s">
        <v>319</v>
      </c>
      <c r="U6" s="647" t="s">
        <v>68</v>
      </c>
    </row>
    <row r="7" spans="1:23" s="88" customFormat="1" ht="31.5" customHeight="1" x14ac:dyDescent="0.2">
      <c r="B7" s="650"/>
      <c r="C7" s="643"/>
      <c r="D7" s="643"/>
      <c r="E7" s="201" t="s">
        <v>286</v>
      </c>
      <c r="F7" s="159" t="s">
        <v>3</v>
      </c>
      <c r="G7" s="159" t="s">
        <v>4</v>
      </c>
      <c r="H7" s="159" t="s">
        <v>5</v>
      </c>
      <c r="I7" s="159" t="s">
        <v>6</v>
      </c>
      <c r="J7" s="159" t="s">
        <v>7</v>
      </c>
      <c r="K7" s="159" t="s">
        <v>20</v>
      </c>
      <c r="L7" s="159" t="s">
        <v>21</v>
      </c>
      <c r="M7" s="159" t="s">
        <v>22</v>
      </c>
      <c r="N7" s="159" t="s">
        <v>23</v>
      </c>
      <c r="O7" s="159" t="s">
        <v>24</v>
      </c>
      <c r="P7" s="482" t="s">
        <v>25</v>
      </c>
      <c r="Q7" s="653"/>
      <c r="R7" s="646"/>
      <c r="S7" s="646"/>
      <c r="T7" s="646"/>
      <c r="U7" s="648"/>
    </row>
    <row r="8" spans="1:23" s="88" customFormat="1" x14ac:dyDescent="0.2">
      <c r="B8" s="203" t="s">
        <v>328</v>
      </c>
      <c r="C8" s="475"/>
      <c r="D8" s="475"/>
      <c r="E8" s="204"/>
      <c r="F8" s="204"/>
      <c r="G8" s="204"/>
      <c r="H8" s="204"/>
      <c r="I8" s="204"/>
      <c r="J8" s="204"/>
      <c r="K8" s="204"/>
      <c r="L8" s="204"/>
      <c r="M8" s="204"/>
      <c r="N8" s="204"/>
      <c r="O8" s="204"/>
      <c r="P8" s="204"/>
      <c r="Q8" s="202"/>
      <c r="R8" s="202" t="s">
        <v>37</v>
      </c>
      <c r="S8" s="205"/>
      <c r="T8" s="205"/>
      <c r="U8" s="205"/>
    </row>
    <row r="9" spans="1:23" s="88" customFormat="1" x14ac:dyDescent="0.2">
      <c r="A9" s="146"/>
      <c r="B9" s="206" t="s">
        <v>244</v>
      </c>
      <c r="C9" s="439">
        <v>373765.98</v>
      </c>
      <c r="D9" s="439">
        <v>283014.29000000004</v>
      </c>
      <c r="E9" s="518">
        <v>14857.4</v>
      </c>
      <c r="F9" s="518">
        <v>8946.4299999999967</v>
      </c>
      <c r="G9" s="518">
        <v>40637.26</v>
      </c>
      <c r="H9" s="518">
        <v>27764.81</v>
      </c>
      <c r="I9" s="518">
        <v>38720.259999999987</v>
      </c>
      <c r="J9" s="518">
        <v>16788.480000000003</v>
      </c>
      <c r="K9" s="518">
        <v>32909.599999999999</v>
      </c>
      <c r="L9" s="518">
        <v>34476.399999999994</v>
      </c>
      <c r="M9" s="518">
        <v>33648.76</v>
      </c>
      <c r="N9" s="463">
        <v>32955.120000000003</v>
      </c>
      <c r="O9" s="518">
        <v>36976.42</v>
      </c>
      <c r="P9" s="518">
        <v>51510.499999999993</v>
      </c>
      <c r="Q9" s="209">
        <f>SUM(E9:P9)</f>
        <v>370191.44</v>
      </c>
      <c r="R9" s="207">
        <f>SUM(C9,D9,E9:P9)</f>
        <v>1026971.7100000002</v>
      </c>
      <c r="S9" s="439">
        <v>1543052</v>
      </c>
      <c r="T9" s="439"/>
      <c r="U9" s="441">
        <f t="shared" ref="U9:U14" si="0">R9/SUM(S9:T9)</f>
        <v>0.66554575607302946</v>
      </c>
    </row>
    <row r="10" spans="1:23" s="88" customFormat="1" x14ac:dyDescent="0.2">
      <c r="A10" s="146"/>
      <c r="B10" s="206" t="s">
        <v>71</v>
      </c>
      <c r="C10" s="439">
        <v>999325.6399999999</v>
      </c>
      <c r="D10" s="439">
        <v>397028.43999999983</v>
      </c>
      <c r="E10" s="518">
        <v>25675.83</v>
      </c>
      <c r="F10" s="518">
        <v>33796.21</v>
      </c>
      <c r="G10" s="518">
        <v>47677.06</v>
      </c>
      <c r="H10" s="518">
        <v>33323.60000000002</v>
      </c>
      <c r="I10" s="518">
        <v>33149.090000000018</v>
      </c>
      <c r="J10" s="518">
        <v>29605.660000000011</v>
      </c>
      <c r="K10" s="518">
        <v>28694.12</v>
      </c>
      <c r="L10" s="518">
        <v>21647.910000000007</v>
      </c>
      <c r="M10" s="518">
        <v>22625.990000000009</v>
      </c>
      <c r="N10" s="463">
        <v>23940.839999999997</v>
      </c>
      <c r="O10" s="518">
        <v>16356.240000000002</v>
      </c>
      <c r="P10" s="518">
        <v>32347.440000000002</v>
      </c>
      <c r="Q10" s="209">
        <f>SUM(E10:P10)</f>
        <v>348839.99000000005</v>
      </c>
      <c r="R10" s="462">
        <f t="shared" ref="R10:R13" si="1">SUM(C10,D10,E10:P10)</f>
        <v>1745194.0699999998</v>
      </c>
      <c r="S10" s="439">
        <v>2407226</v>
      </c>
      <c r="T10" s="439"/>
      <c r="U10" s="441">
        <f t="shared" si="0"/>
        <v>0.72498139767516634</v>
      </c>
    </row>
    <row r="11" spans="1:23" s="88" customFormat="1" x14ac:dyDescent="0.2">
      <c r="A11" s="146"/>
      <c r="B11" s="206" t="s">
        <v>72</v>
      </c>
      <c r="C11" s="439">
        <v>1261.1699999999998</v>
      </c>
      <c r="D11" s="439">
        <v>2405.92</v>
      </c>
      <c r="E11" s="518">
        <v>155.59</v>
      </c>
      <c r="F11" s="518">
        <v>176.44</v>
      </c>
      <c r="G11" s="518">
        <v>203.88</v>
      </c>
      <c r="H11" s="518">
        <v>177.53</v>
      </c>
      <c r="I11" s="518">
        <v>194.66</v>
      </c>
      <c r="J11" s="518">
        <v>168.41</v>
      </c>
      <c r="K11" s="518">
        <v>206.8</v>
      </c>
      <c r="L11" s="518">
        <v>179.34</v>
      </c>
      <c r="M11" s="518">
        <v>188.51</v>
      </c>
      <c r="N11" s="463">
        <v>224.98</v>
      </c>
      <c r="O11" s="518">
        <v>131.13</v>
      </c>
      <c r="P11" s="518">
        <v>241.71000000000004</v>
      </c>
      <c r="Q11" s="209">
        <f>SUM(E11:P11)</f>
        <v>2248.98</v>
      </c>
      <c r="R11" s="462">
        <f t="shared" si="1"/>
        <v>5916.07</v>
      </c>
      <c r="S11" s="439">
        <v>37475</v>
      </c>
      <c r="T11" s="439"/>
      <c r="U11" s="441">
        <f t="shared" si="0"/>
        <v>0.15786711140760507</v>
      </c>
    </row>
    <row r="12" spans="1:23" s="88" customFormat="1" ht="12.75" customHeight="1" x14ac:dyDescent="0.2">
      <c r="A12" s="146"/>
      <c r="B12" s="206" t="s">
        <v>73</v>
      </c>
      <c r="C12" s="439">
        <v>97734.26999999999</v>
      </c>
      <c r="D12" s="439">
        <v>83793.350000000006</v>
      </c>
      <c r="E12" s="518">
        <v>21427.57</v>
      </c>
      <c r="F12" s="518">
        <v>2271.5199999999995</v>
      </c>
      <c r="G12" s="518">
        <v>2452.2199999999998</v>
      </c>
      <c r="H12" s="518">
        <v>2057.2399999999998</v>
      </c>
      <c r="I12" s="518">
        <v>2037.13</v>
      </c>
      <c r="J12" s="518">
        <v>2333.1799999999998</v>
      </c>
      <c r="K12" s="518">
        <v>2099.79</v>
      </c>
      <c r="L12" s="518">
        <v>1829.8799999999999</v>
      </c>
      <c r="M12" s="518">
        <v>1971.9599999999996</v>
      </c>
      <c r="N12" s="518">
        <v>2259.25</v>
      </c>
      <c r="O12" s="518">
        <v>1374.08</v>
      </c>
      <c r="P12" s="518">
        <v>1850.21</v>
      </c>
      <c r="Q12" s="209">
        <f>SUM(E12:P12)</f>
        <v>43964.03</v>
      </c>
      <c r="R12" s="462">
        <f t="shared" si="1"/>
        <v>225491.64999999997</v>
      </c>
      <c r="S12" s="439">
        <v>321658</v>
      </c>
      <c r="T12" s="439"/>
      <c r="U12" s="441">
        <f t="shared" si="0"/>
        <v>0.70102919871416214</v>
      </c>
    </row>
    <row r="13" spans="1:23" s="88" customFormat="1" x14ac:dyDescent="0.2">
      <c r="A13" s="146"/>
      <c r="B13" s="206" t="s">
        <v>74</v>
      </c>
      <c r="C13" s="439">
        <v>1.5987211554602254E-14</v>
      </c>
      <c r="D13" s="439">
        <v>0</v>
      </c>
      <c r="E13" s="463">
        <v>0</v>
      </c>
      <c r="F13" s="463">
        <v>0</v>
      </c>
      <c r="G13" s="463">
        <v>0</v>
      </c>
      <c r="H13" s="463">
        <v>0</v>
      </c>
      <c r="I13" s="463">
        <v>0</v>
      </c>
      <c r="J13" s="463">
        <v>0</v>
      </c>
      <c r="K13" s="463">
        <v>0</v>
      </c>
      <c r="L13" s="463">
        <v>0</v>
      </c>
      <c r="M13" s="463">
        <v>0</v>
      </c>
      <c r="N13" s="463">
        <v>0</v>
      </c>
      <c r="O13" s="463">
        <v>0</v>
      </c>
      <c r="P13" s="463">
        <v>0</v>
      </c>
      <c r="Q13" s="209">
        <f>SUM(E13:P13)</f>
        <v>0</v>
      </c>
      <c r="R13" s="462">
        <f t="shared" si="1"/>
        <v>1.5987211554602254E-14</v>
      </c>
      <c r="S13" s="439">
        <v>15000</v>
      </c>
      <c r="T13" s="439"/>
      <c r="U13" s="441">
        <f t="shared" si="0"/>
        <v>1.0658141036401502E-18</v>
      </c>
    </row>
    <row r="14" spans="1:23" s="88" customFormat="1" x14ac:dyDescent="0.2">
      <c r="A14" s="146"/>
      <c r="B14" s="152" t="s">
        <v>75</v>
      </c>
      <c r="C14" s="217">
        <f t="shared" ref="C14:D14" si="2">SUM(C9:C13)</f>
        <v>1472087.0599999998</v>
      </c>
      <c r="D14" s="217">
        <f t="shared" si="2"/>
        <v>766241.99999999988</v>
      </c>
      <c r="E14" s="211">
        <f>SUM(E9:E13)</f>
        <v>62116.39</v>
      </c>
      <c r="F14" s="211">
        <f t="shared" ref="F14:S14" si="3">SUM(F9:F13)</f>
        <v>45190.6</v>
      </c>
      <c r="G14" s="211">
        <f t="shared" si="3"/>
        <v>90970.420000000013</v>
      </c>
      <c r="H14" s="211">
        <f t="shared" si="3"/>
        <v>63323.180000000015</v>
      </c>
      <c r="I14" s="211">
        <f t="shared" si="3"/>
        <v>74101.140000000014</v>
      </c>
      <c r="J14" s="211">
        <f t="shared" si="3"/>
        <v>48895.730000000018</v>
      </c>
      <c r="K14" s="211">
        <f t="shared" si="3"/>
        <v>63910.310000000005</v>
      </c>
      <c r="L14" s="211">
        <f t="shared" si="3"/>
        <v>58133.529999999992</v>
      </c>
      <c r="M14" s="403">
        <f t="shared" si="3"/>
        <v>58435.220000000016</v>
      </c>
      <c r="N14" s="403">
        <f t="shared" si="3"/>
        <v>59380.19</v>
      </c>
      <c r="O14" s="403">
        <f t="shared" si="3"/>
        <v>54837.87</v>
      </c>
      <c r="P14" s="403">
        <f t="shared" si="3"/>
        <v>85949.860000000015</v>
      </c>
      <c r="Q14" s="464">
        <f>SUM(Q9:Q13)</f>
        <v>765244.44000000006</v>
      </c>
      <c r="R14" s="211">
        <f>SUM(R9:R13)</f>
        <v>3003573.5</v>
      </c>
      <c r="S14" s="211">
        <f t="shared" si="3"/>
        <v>4324411</v>
      </c>
      <c r="T14" s="211"/>
      <c r="U14" s="212">
        <f t="shared" si="0"/>
        <v>0.69456245023888807</v>
      </c>
      <c r="W14" s="463"/>
    </row>
    <row r="15" spans="1:23" x14ac:dyDescent="0.2">
      <c r="A15" s="146"/>
      <c r="C15" s="476"/>
      <c r="D15" s="476"/>
      <c r="M15" s="400"/>
      <c r="O15" s="56"/>
      <c r="Q15" s="197"/>
      <c r="S15" s="213"/>
      <c r="T15" s="213"/>
      <c r="U15" s="51"/>
    </row>
    <row r="16" spans="1:23" x14ac:dyDescent="0.2">
      <c r="A16" s="146"/>
      <c r="B16" s="203" t="s">
        <v>327</v>
      </c>
      <c r="C16" s="477"/>
      <c r="D16" s="477"/>
      <c r="E16" s="214"/>
      <c r="F16" s="214"/>
      <c r="G16" s="214"/>
      <c r="H16" s="214"/>
      <c r="I16" s="214"/>
      <c r="J16" s="214"/>
      <c r="K16" s="214"/>
      <c r="L16" s="214"/>
      <c r="M16" s="404"/>
      <c r="N16" s="214"/>
      <c r="O16" s="214"/>
      <c r="P16" s="214"/>
      <c r="Q16" s="215"/>
      <c r="R16" s="215"/>
      <c r="S16" s="205"/>
      <c r="T16" s="205"/>
      <c r="U16" s="216"/>
    </row>
    <row r="17" spans="1:23" ht="15" x14ac:dyDescent="0.2">
      <c r="A17" s="146"/>
      <c r="B17" s="206" t="s">
        <v>218</v>
      </c>
      <c r="C17" s="478">
        <v>312613.64</v>
      </c>
      <c r="D17" s="478">
        <v>96880.37000000001</v>
      </c>
      <c r="E17" s="518">
        <v>0</v>
      </c>
      <c r="F17" s="463">
        <v>0</v>
      </c>
      <c r="G17" s="463">
        <v>0</v>
      </c>
      <c r="H17" s="463">
        <v>0</v>
      </c>
      <c r="I17" s="463">
        <v>0</v>
      </c>
      <c r="J17" s="463">
        <v>0</v>
      </c>
      <c r="K17" s="463">
        <v>0</v>
      </c>
      <c r="L17" s="463">
        <v>0</v>
      </c>
      <c r="M17" s="463">
        <v>0</v>
      </c>
      <c r="N17" s="463">
        <v>0</v>
      </c>
      <c r="O17" s="518">
        <v>0</v>
      </c>
      <c r="P17" s="518">
        <v>0</v>
      </c>
      <c r="Q17" s="209">
        <f t="shared" ref="Q17:Q22" si="4">SUM(E17:P17)</f>
        <v>0</v>
      </c>
      <c r="R17" s="462">
        <f t="shared" ref="R17:R22" si="5">SUM(C17,D17,E17:P17)</f>
        <v>409494.01</v>
      </c>
      <c r="S17" s="443" t="s">
        <v>14</v>
      </c>
      <c r="T17" s="439">
        <v>1200000</v>
      </c>
      <c r="U17" s="441">
        <f t="shared" ref="U17:U23" si="6">R17/SUM(S17:T17)</f>
        <v>0.34124500833333332</v>
      </c>
    </row>
    <row r="18" spans="1:23" s="88" customFormat="1" x14ac:dyDescent="0.2">
      <c r="A18" s="146"/>
      <c r="B18" s="206" t="s">
        <v>80</v>
      </c>
      <c r="C18" s="478">
        <v>9897808.5199999996</v>
      </c>
      <c r="D18" s="478">
        <v>6645480.3899999931</v>
      </c>
      <c r="E18" s="518">
        <v>469140.66</v>
      </c>
      <c r="F18" s="518">
        <v>875723.57000000076</v>
      </c>
      <c r="G18" s="518">
        <v>1061408.32</v>
      </c>
      <c r="H18" s="518">
        <v>1818743.059999997</v>
      </c>
      <c r="I18" s="518">
        <v>1565404.229999996</v>
      </c>
      <c r="J18" s="518">
        <v>2885078.3700000015</v>
      </c>
      <c r="K18" s="518">
        <v>1877553.5799999987</v>
      </c>
      <c r="L18" s="518">
        <v>2441404.7399999965</v>
      </c>
      <c r="M18" s="518">
        <v>2018427.799999998</v>
      </c>
      <c r="N18" s="463">
        <v>1825136.5799999973</v>
      </c>
      <c r="O18" s="518">
        <v>567884.6399999999</v>
      </c>
      <c r="P18" s="518">
        <v>331806.05999999988</v>
      </c>
      <c r="Q18" s="209">
        <f t="shared" si="4"/>
        <v>17737711.609999985</v>
      </c>
      <c r="R18" s="462">
        <f t="shared" si="5"/>
        <v>34281000.519999981</v>
      </c>
      <c r="S18" s="439">
        <v>64391768</v>
      </c>
      <c r="T18" s="439">
        <f>'Fund Shift Log'!C27</f>
        <v>693000</v>
      </c>
      <c r="U18" s="441">
        <f t="shared" si="6"/>
        <v>0.52671310927927073</v>
      </c>
    </row>
    <row r="19" spans="1:23" s="88" customFormat="1" x14ac:dyDescent="0.2">
      <c r="A19" s="146"/>
      <c r="B19" s="206" t="s">
        <v>316</v>
      </c>
      <c r="C19" s="478">
        <f>5481803.6</f>
        <v>5481803.5999999996</v>
      </c>
      <c r="D19" s="478">
        <v>107564.38999999942</v>
      </c>
      <c r="E19" s="518">
        <v>-2530.9899999999998</v>
      </c>
      <c r="F19" s="518">
        <v>313.62</v>
      </c>
      <c r="G19" s="518">
        <v>262.58</v>
      </c>
      <c r="H19" s="518">
        <v>77.69</v>
      </c>
      <c r="I19" s="518">
        <v>-235.01000000000005</v>
      </c>
      <c r="J19" s="518">
        <v>-183.19</v>
      </c>
      <c r="K19" s="518">
        <v>-240.57999999999998</v>
      </c>
      <c r="L19" s="518">
        <v>-323.99</v>
      </c>
      <c r="M19" s="518">
        <v>0</v>
      </c>
      <c r="N19" s="463">
        <v>0</v>
      </c>
      <c r="O19" s="518">
        <v>0</v>
      </c>
      <c r="P19" s="518">
        <v>0</v>
      </c>
      <c r="Q19" s="209">
        <f t="shared" si="4"/>
        <v>-2859.87</v>
      </c>
      <c r="R19" s="462">
        <f t="shared" si="5"/>
        <v>5586508.1199999992</v>
      </c>
      <c r="S19" s="442">
        <v>26600000</v>
      </c>
      <c r="T19" s="439">
        <f>-1200000-'Fund Shift Log'!C27-'Fund Shift Log'!C28-'Fund Shift Log'!C29-SUM('Fund Shift Log'!C30:C32)</f>
        <v>-9974000</v>
      </c>
      <c r="U19" s="441">
        <f t="shared" si="6"/>
        <v>0.33601035246000238</v>
      </c>
    </row>
    <row r="20" spans="1:23" x14ac:dyDescent="0.2">
      <c r="A20" s="146"/>
      <c r="B20" s="206" t="s">
        <v>78</v>
      </c>
      <c r="C20" s="439">
        <v>230537.47</v>
      </c>
      <c r="D20" s="439">
        <v>142106.73000000004</v>
      </c>
      <c r="E20" s="518">
        <v>8278</v>
      </c>
      <c r="F20" s="463">
        <v>8471.57</v>
      </c>
      <c r="G20" s="518">
        <v>13735.47</v>
      </c>
      <c r="H20" s="463">
        <v>7950.56</v>
      </c>
      <c r="I20" s="463">
        <v>10191.009999999998</v>
      </c>
      <c r="J20" s="463">
        <v>11875.859999999999</v>
      </c>
      <c r="K20" s="518">
        <v>11109.420000000004</v>
      </c>
      <c r="L20" s="518">
        <v>37505.86</v>
      </c>
      <c r="M20" s="518">
        <v>15938.07</v>
      </c>
      <c r="N20" s="463">
        <v>15429.229999999998</v>
      </c>
      <c r="O20" s="518">
        <v>9285.5399999999991</v>
      </c>
      <c r="P20" s="518">
        <v>16468.849999999999</v>
      </c>
      <c r="Q20" s="209">
        <f t="shared" si="4"/>
        <v>166239.44000000003</v>
      </c>
      <c r="R20" s="462">
        <f t="shared" si="5"/>
        <v>538883.64</v>
      </c>
      <c r="S20" s="439">
        <v>661287</v>
      </c>
      <c r="T20" s="439"/>
      <c r="U20" s="441">
        <f t="shared" si="6"/>
        <v>0.81490130608948919</v>
      </c>
    </row>
    <row r="21" spans="1:23" x14ac:dyDescent="0.2">
      <c r="A21" s="146"/>
      <c r="B21" s="206" t="s">
        <v>79</v>
      </c>
      <c r="C21" s="439">
        <v>346611.57000000007</v>
      </c>
      <c r="D21" s="439">
        <v>196915.69000000006</v>
      </c>
      <c r="E21" s="518">
        <v>12781.97</v>
      </c>
      <c r="F21" s="463">
        <v>11620.07</v>
      </c>
      <c r="G21" s="518">
        <v>19944.009999999998</v>
      </c>
      <c r="H21" s="463">
        <v>13581.85</v>
      </c>
      <c r="I21" s="463">
        <v>21753.910000000003</v>
      </c>
      <c r="J21" s="463">
        <v>27245.850000000002</v>
      </c>
      <c r="K21" s="518">
        <v>25377.119999999995</v>
      </c>
      <c r="L21" s="518">
        <v>21984.629999999997</v>
      </c>
      <c r="M21" s="518">
        <v>24378.81</v>
      </c>
      <c r="N21" s="463">
        <v>30387.030000000002</v>
      </c>
      <c r="O21" s="518">
        <v>23377.79</v>
      </c>
      <c r="P21" s="518">
        <v>23416.59</v>
      </c>
      <c r="Q21" s="209">
        <f t="shared" si="4"/>
        <v>255849.63</v>
      </c>
      <c r="R21" s="462">
        <f t="shared" si="5"/>
        <v>799376.89000000013</v>
      </c>
      <c r="S21" s="439">
        <v>1483686</v>
      </c>
      <c r="T21" s="439"/>
      <c r="U21" s="441">
        <f t="shared" si="6"/>
        <v>0.5387776726342367</v>
      </c>
    </row>
    <row r="22" spans="1:23" ht="13.5" customHeight="1" x14ac:dyDescent="0.2">
      <c r="A22" s="146"/>
      <c r="B22" s="206" t="s">
        <v>266</v>
      </c>
      <c r="C22" s="439">
        <v>0</v>
      </c>
      <c r="D22" s="439">
        <v>645978.22999999986</v>
      </c>
      <c r="E22" s="518">
        <v>115107.44</v>
      </c>
      <c r="F22" s="463">
        <v>124114.91000000002</v>
      </c>
      <c r="G22" s="518">
        <v>145597.38</v>
      </c>
      <c r="H22" s="463">
        <v>214100.30999999985</v>
      </c>
      <c r="I22" s="463">
        <v>197128.21999999962</v>
      </c>
      <c r="J22" s="463">
        <v>136699.98000000007</v>
      </c>
      <c r="K22" s="518">
        <v>147800.33000000007</v>
      </c>
      <c r="L22" s="463">
        <v>133674.82000000015</v>
      </c>
      <c r="M22" s="518">
        <v>129944.88999999998</v>
      </c>
      <c r="N22" s="463">
        <v>132446.96000000002</v>
      </c>
      <c r="O22" s="518">
        <v>43487.070000000123</v>
      </c>
      <c r="P22" s="518">
        <v>92229.049999999945</v>
      </c>
      <c r="Q22" s="209">
        <f t="shared" si="4"/>
        <v>1612331.3599999999</v>
      </c>
      <c r="R22" s="462">
        <f t="shared" si="5"/>
        <v>2258309.5899999994</v>
      </c>
      <c r="S22" s="439">
        <v>4707515</v>
      </c>
      <c r="T22" s="439"/>
      <c r="U22" s="441">
        <f t="shared" si="6"/>
        <v>0.47972435350710502</v>
      </c>
    </row>
    <row r="23" spans="1:23" s="88" customFormat="1" x14ac:dyDescent="0.2">
      <c r="A23" s="146"/>
      <c r="B23" s="152" t="s">
        <v>81</v>
      </c>
      <c r="C23" s="217">
        <f t="shared" ref="C23:S23" si="7">SUM(C17:C22)</f>
        <v>16269374.800000001</v>
      </c>
      <c r="D23" s="217">
        <f t="shared" si="7"/>
        <v>7834925.7999999933</v>
      </c>
      <c r="E23" s="211">
        <f t="shared" si="7"/>
        <v>602777.07999999996</v>
      </c>
      <c r="F23" s="211">
        <f t="shared" si="7"/>
        <v>1020243.7400000007</v>
      </c>
      <c r="G23" s="211">
        <f t="shared" si="7"/>
        <v>1240947.7600000002</v>
      </c>
      <c r="H23" s="211">
        <f t="shared" si="7"/>
        <v>2054453.4699999969</v>
      </c>
      <c r="I23" s="211">
        <f t="shared" si="7"/>
        <v>1794242.3599999957</v>
      </c>
      <c r="J23" s="464">
        <f t="shared" si="7"/>
        <v>3060716.8700000015</v>
      </c>
      <c r="K23" s="211">
        <f t="shared" si="7"/>
        <v>2061599.8699999987</v>
      </c>
      <c r="L23" s="211">
        <f t="shared" si="7"/>
        <v>2634246.0599999963</v>
      </c>
      <c r="M23" s="403">
        <f t="shared" si="7"/>
        <v>2188689.569999998</v>
      </c>
      <c r="N23" s="403">
        <f t="shared" si="7"/>
        <v>2003399.7999999973</v>
      </c>
      <c r="O23" s="403">
        <f t="shared" si="7"/>
        <v>644035.04</v>
      </c>
      <c r="P23" s="403">
        <f t="shared" si="7"/>
        <v>463920.54999999981</v>
      </c>
      <c r="Q23" s="464">
        <f>SUM(Q17:Q22)</f>
        <v>19769272.169999983</v>
      </c>
      <c r="R23" s="211">
        <f t="shared" si="7"/>
        <v>43873572.769999973</v>
      </c>
      <c r="S23" s="211">
        <f t="shared" si="7"/>
        <v>97844256</v>
      </c>
      <c r="T23" s="217"/>
      <c r="U23" s="212">
        <f t="shared" si="6"/>
        <v>0.44840212970703131</v>
      </c>
      <c r="W23" s="463"/>
    </row>
    <row r="24" spans="1:23" s="88" customFormat="1" x14ac:dyDescent="0.2">
      <c r="A24" s="146"/>
      <c r="B24" s="64"/>
      <c r="C24" s="413"/>
      <c r="D24" s="413"/>
      <c r="E24" s="208"/>
      <c r="F24" s="208"/>
      <c r="G24" s="208"/>
      <c r="H24" s="208"/>
      <c r="I24" s="208"/>
      <c r="J24" s="208"/>
      <c r="K24" s="208"/>
      <c r="L24" s="208"/>
      <c r="M24" s="399"/>
      <c r="N24" s="208"/>
      <c r="O24" s="208"/>
      <c r="P24" s="208"/>
      <c r="Q24" s="463"/>
      <c r="R24" s="208"/>
      <c r="S24" s="210"/>
      <c r="T24" s="210"/>
      <c r="U24" s="210"/>
    </row>
    <row r="25" spans="1:23" s="88" customFormat="1" x14ac:dyDescent="0.2">
      <c r="A25" s="146"/>
      <c r="B25" s="203" t="s">
        <v>326</v>
      </c>
      <c r="C25" s="218"/>
      <c r="D25" s="218"/>
      <c r="E25" s="204"/>
      <c r="F25" s="204"/>
      <c r="G25" s="204"/>
      <c r="H25" s="204"/>
      <c r="I25" s="204"/>
      <c r="J25" s="204"/>
      <c r="K25" s="204"/>
      <c r="L25" s="204"/>
      <c r="M25" s="402"/>
      <c r="N25" s="204"/>
      <c r="O25" s="204"/>
      <c r="P25" s="204"/>
      <c r="Q25" s="461"/>
      <c r="R25" s="204"/>
      <c r="S25" s="218"/>
      <c r="T25" s="218"/>
      <c r="U25" s="218"/>
    </row>
    <row r="26" spans="1:23" s="88" customFormat="1" ht="12.75" customHeight="1" x14ac:dyDescent="0.2">
      <c r="A26" s="146"/>
      <c r="B26" s="206" t="s">
        <v>292</v>
      </c>
      <c r="C26" s="439">
        <v>509374.99999999994</v>
      </c>
      <c r="D26" s="439">
        <v>353807.64000000013</v>
      </c>
      <c r="E26" s="463">
        <v>15464.02</v>
      </c>
      <c r="F26" s="463">
        <v>15735.729999999994</v>
      </c>
      <c r="G26" s="518">
        <v>20396.45</v>
      </c>
      <c r="H26" s="463">
        <v>16353.39</v>
      </c>
      <c r="I26" s="463">
        <v>16973.84</v>
      </c>
      <c r="J26" s="463">
        <v>15994.07</v>
      </c>
      <c r="K26" s="518">
        <v>15564.139999999985</v>
      </c>
      <c r="L26" s="518">
        <v>38715.750000000007</v>
      </c>
      <c r="M26" s="518">
        <v>17265.48</v>
      </c>
      <c r="N26" s="463">
        <v>18377.960000000006</v>
      </c>
      <c r="O26" s="518">
        <v>14373.869999999999</v>
      </c>
      <c r="P26" s="518">
        <v>40171.65</v>
      </c>
      <c r="Q26" s="209">
        <f>SUM(E26:P26)</f>
        <v>245386.35</v>
      </c>
      <c r="R26" s="462">
        <f>SUM(C26,D26,E26:P26)</f>
        <v>1108568.99</v>
      </c>
      <c r="S26" s="439">
        <v>49307888</v>
      </c>
      <c r="T26" s="444"/>
      <c r="U26" s="441">
        <f t="shared" ref="U26" si="8">R26/SUM(S26:T26)</f>
        <v>2.2482589195465034E-2</v>
      </c>
    </row>
    <row r="27" spans="1:23" s="88" customFormat="1" x14ac:dyDescent="0.2">
      <c r="A27" s="146"/>
      <c r="B27" s="152" t="s">
        <v>83</v>
      </c>
      <c r="C27" s="217">
        <f t="shared" ref="C27:D27" si="9">SUM(C26)</f>
        <v>509374.99999999994</v>
      </c>
      <c r="D27" s="217">
        <f t="shared" si="9"/>
        <v>353807.64000000013</v>
      </c>
      <c r="E27" s="211">
        <f>SUM(E26)</f>
        <v>15464.02</v>
      </c>
      <c r="F27" s="211">
        <f t="shared" ref="F27:S27" si="10">SUM(F26)</f>
        <v>15735.729999999994</v>
      </c>
      <c r="G27" s="211">
        <f t="shared" si="10"/>
        <v>20396.45</v>
      </c>
      <c r="H27" s="211">
        <f t="shared" si="10"/>
        <v>16353.39</v>
      </c>
      <c r="I27" s="211">
        <f t="shared" si="10"/>
        <v>16973.84</v>
      </c>
      <c r="J27" s="211">
        <f t="shared" si="10"/>
        <v>15994.07</v>
      </c>
      <c r="K27" s="211">
        <f t="shared" si="10"/>
        <v>15564.139999999985</v>
      </c>
      <c r="L27" s="211">
        <f t="shared" si="10"/>
        <v>38715.750000000007</v>
      </c>
      <c r="M27" s="403">
        <f t="shared" si="10"/>
        <v>17265.48</v>
      </c>
      <c r="N27" s="403">
        <f t="shared" si="10"/>
        <v>18377.960000000006</v>
      </c>
      <c r="O27" s="403">
        <f t="shared" si="10"/>
        <v>14373.869999999999</v>
      </c>
      <c r="P27" s="403">
        <f t="shared" si="10"/>
        <v>40171.65</v>
      </c>
      <c r="Q27" s="464">
        <f t="shared" si="10"/>
        <v>245386.35</v>
      </c>
      <c r="R27" s="211">
        <f t="shared" si="10"/>
        <v>1108568.99</v>
      </c>
      <c r="S27" s="211">
        <f t="shared" si="10"/>
        <v>49307888</v>
      </c>
      <c r="T27" s="217"/>
      <c r="U27" s="256">
        <f>R27/SUM(S27:T27)</f>
        <v>2.2482589195465034E-2</v>
      </c>
      <c r="W27" s="463"/>
    </row>
    <row r="28" spans="1:23" s="88" customFormat="1" x14ac:dyDescent="0.2">
      <c r="A28" s="146"/>
      <c r="B28" s="206"/>
      <c r="C28" s="413"/>
      <c r="D28" s="413"/>
      <c r="E28" s="208"/>
      <c r="F28" s="208"/>
      <c r="G28" s="208"/>
      <c r="H28" s="208"/>
      <c r="I28" s="208"/>
      <c r="J28" s="208"/>
      <c r="K28" s="208"/>
      <c r="L28" s="208"/>
      <c r="M28" s="399"/>
      <c r="N28" s="208"/>
      <c r="O28" s="208"/>
      <c r="P28" s="208"/>
      <c r="Q28" s="463"/>
      <c r="R28" s="208"/>
      <c r="S28" s="210"/>
      <c r="T28" s="210"/>
      <c r="U28" s="210"/>
    </row>
    <row r="29" spans="1:23" x14ac:dyDescent="0.2">
      <c r="A29" s="146"/>
      <c r="B29" s="203" t="s">
        <v>324</v>
      </c>
      <c r="C29" s="216"/>
      <c r="D29" s="216"/>
      <c r="E29" s="214"/>
      <c r="F29" s="214"/>
      <c r="G29" s="214"/>
      <c r="H29" s="214"/>
      <c r="I29" s="214"/>
      <c r="J29" s="214"/>
      <c r="K29" s="214"/>
      <c r="L29" s="214"/>
      <c r="M29" s="404"/>
      <c r="N29" s="214"/>
      <c r="O29" s="214"/>
      <c r="P29" s="214"/>
      <c r="Q29" s="465"/>
      <c r="R29" s="214"/>
      <c r="S29" s="205"/>
      <c r="T29" s="205"/>
      <c r="U29" s="216"/>
    </row>
    <row r="30" spans="1:23" s="88" customFormat="1" ht="15" x14ac:dyDescent="0.2">
      <c r="A30" s="146"/>
      <c r="B30" s="206" t="s">
        <v>287</v>
      </c>
      <c r="C30" s="478">
        <v>1491482.8299999998</v>
      </c>
      <c r="D30" s="478">
        <v>9650986.5199999977</v>
      </c>
      <c r="E30" s="518">
        <v>1359685.82</v>
      </c>
      <c r="F30" s="518">
        <v>638629.35</v>
      </c>
      <c r="G30" s="518">
        <v>1407955.78</v>
      </c>
      <c r="H30" s="518">
        <v>876318.73</v>
      </c>
      <c r="I30" s="518">
        <v>558525.24</v>
      </c>
      <c r="J30" s="518">
        <v>858648.68</v>
      </c>
      <c r="K30" s="518">
        <v>668730.96</v>
      </c>
      <c r="L30" s="518">
        <v>213328.24000000002</v>
      </c>
      <c r="M30" s="518">
        <v>1744228.35</v>
      </c>
      <c r="N30" s="463">
        <v>45977.460000000014</v>
      </c>
      <c r="O30" s="518">
        <v>138199.57999999999</v>
      </c>
      <c r="P30" s="518">
        <v>2954095.54</v>
      </c>
      <c r="Q30" s="209">
        <f>SUM(E30:P30)</f>
        <v>11464323.73</v>
      </c>
      <c r="R30" s="462">
        <f t="shared" ref="R30:R31" si="11">SUM(C30,D30,E30:P30)</f>
        <v>22606793.079999998</v>
      </c>
      <c r="S30" s="439">
        <v>35576277</v>
      </c>
      <c r="T30" s="439">
        <f>'Fund Shift Log'!C28</f>
        <v>5000000</v>
      </c>
      <c r="U30" s="445">
        <f t="shared" ref="U30:U31" si="12">R30/SUM(S30:T30)</f>
        <v>0.55714310802836831</v>
      </c>
    </row>
    <row r="31" spans="1:23" s="88" customFormat="1" ht="15" x14ac:dyDescent="0.2">
      <c r="A31" s="146"/>
      <c r="B31" s="206" t="s">
        <v>85</v>
      </c>
      <c r="C31" s="439">
        <v>1647248.3100000003</v>
      </c>
      <c r="D31" s="439">
        <v>2282495.4500000011</v>
      </c>
      <c r="E31" s="518">
        <v>125684.7</v>
      </c>
      <c r="F31" s="518">
        <v>260125.49999999997</v>
      </c>
      <c r="G31" s="518">
        <v>291051.09000000003</v>
      </c>
      <c r="H31" s="518">
        <v>344402.5700000003</v>
      </c>
      <c r="I31" s="518">
        <v>177637.23999999987</v>
      </c>
      <c r="J31" s="518">
        <v>204699.79000000007</v>
      </c>
      <c r="K31" s="518">
        <v>194391.92000000004</v>
      </c>
      <c r="L31" s="518">
        <v>203220.36000000004</v>
      </c>
      <c r="M31" s="518">
        <v>346948.83999999985</v>
      </c>
      <c r="N31" s="463">
        <v>443203.08000000013</v>
      </c>
      <c r="O31" s="518">
        <v>695091.33</v>
      </c>
      <c r="P31" s="518">
        <v>430008.65999999986</v>
      </c>
      <c r="Q31" s="209">
        <f>SUM(E31:P31)</f>
        <v>3716465.0799999996</v>
      </c>
      <c r="R31" s="462">
        <f t="shared" si="11"/>
        <v>7646208.8400000026</v>
      </c>
      <c r="S31" s="439">
        <v>7303969</v>
      </c>
      <c r="T31" s="439">
        <f>'Fund Shift Log'!C29</f>
        <v>975000</v>
      </c>
      <c r="U31" s="445">
        <f t="shared" si="12"/>
        <v>0.92357017401562957</v>
      </c>
    </row>
    <row r="32" spans="1:23" s="88" customFormat="1" x14ac:dyDescent="0.2">
      <c r="A32" s="146"/>
      <c r="B32" s="152" t="s">
        <v>86</v>
      </c>
      <c r="C32" s="217">
        <f t="shared" ref="C32:D32" si="13">SUM(C30:C31)</f>
        <v>3138731.14</v>
      </c>
      <c r="D32" s="217">
        <f t="shared" si="13"/>
        <v>11933481.969999999</v>
      </c>
      <c r="E32" s="211">
        <f>SUM(E30:E31)</f>
        <v>1485370.52</v>
      </c>
      <c r="F32" s="211">
        <f t="shared" ref="F32:S32" si="14">SUM(F30:F31)</f>
        <v>898754.85</v>
      </c>
      <c r="G32" s="211">
        <f t="shared" si="14"/>
        <v>1699006.87</v>
      </c>
      <c r="H32" s="211">
        <f t="shared" si="14"/>
        <v>1220721.3000000003</v>
      </c>
      <c r="I32" s="211">
        <f t="shared" si="14"/>
        <v>736162.47999999986</v>
      </c>
      <c r="J32" s="211">
        <f t="shared" si="14"/>
        <v>1063348.4700000002</v>
      </c>
      <c r="K32" s="211">
        <f t="shared" si="14"/>
        <v>863122.88</v>
      </c>
      <c r="L32" s="211">
        <f t="shared" si="14"/>
        <v>416548.60000000009</v>
      </c>
      <c r="M32" s="403">
        <f t="shared" si="14"/>
        <v>2091177.19</v>
      </c>
      <c r="N32" s="403">
        <f t="shared" si="14"/>
        <v>489180.54000000015</v>
      </c>
      <c r="O32" s="403">
        <f t="shared" si="14"/>
        <v>833290.90999999992</v>
      </c>
      <c r="P32" s="403">
        <f t="shared" si="14"/>
        <v>3384104.1999999997</v>
      </c>
      <c r="Q32" s="464">
        <f>SUM(Q30:Q31)</f>
        <v>15180788.810000001</v>
      </c>
      <c r="R32" s="211">
        <f t="shared" si="14"/>
        <v>30253001.920000002</v>
      </c>
      <c r="S32" s="211">
        <f t="shared" si="14"/>
        <v>42880246</v>
      </c>
      <c r="T32" s="217"/>
      <c r="U32" s="256">
        <f>R32/SUM(S32:T32)</f>
        <v>0.70552304947131139</v>
      </c>
      <c r="W32" s="463"/>
    </row>
    <row r="33" spans="1:23" s="88" customFormat="1" x14ac:dyDescent="0.2">
      <c r="A33" s="146"/>
      <c r="B33" s="206"/>
      <c r="C33" s="413"/>
      <c r="D33" s="413"/>
      <c r="E33" s="208"/>
      <c r="F33" s="208"/>
      <c r="G33" s="208"/>
      <c r="H33" s="208"/>
      <c r="I33" s="219"/>
      <c r="J33" s="208"/>
      <c r="K33" s="208"/>
      <c r="L33" s="208"/>
      <c r="M33" s="399"/>
      <c r="N33" s="208"/>
      <c r="O33" s="208"/>
      <c r="P33" s="208"/>
      <c r="Q33" s="463"/>
      <c r="R33" s="208"/>
      <c r="S33" s="210"/>
      <c r="T33" s="210"/>
      <c r="U33" s="210"/>
    </row>
    <row r="34" spans="1:23" s="88" customFormat="1" x14ac:dyDescent="0.2">
      <c r="A34" s="146"/>
      <c r="B34" s="203" t="s">
        <v>325</v>
      </c>
      <c r="C34" s="218"/>
      <c r="D34" s="218"/>
      <c r="E34" s="204"/>
      <c r="F34" s="204"/>
      <c r="G34" s="204"/>
      <c r="H34" s="204"/>
      <c r="I34" s="204"/>
      <c r="J34" s="204"/>
      <c r="K34" s="204"/>
      <c r="L34" s="204"/>
      <c r="M34" s="402"/>
      <c r="N34" s="204"/>
      <c r="O34" s="204"/>
      <c r="P34" s="204"/>
      <c r="Q34" s="461"/>
      <c r="R34" s="204"/>
      <c r="S34" s="218"/>
      <c r="T34" s="205"/>
      <c r="U34" s="218"/>
    </row>
    <row r="35" spans="1:23" s="88" customFormat="1" x14ac:dyDescent="0.2">
      <c r="A35" s="146"/>
      <c r="B35" s="206" t="s">
        <v>88</v>
      </c>
      <c r="C35" s="439">
        <v>0</v>
      </c>
      <c r="D35" s="439">
        <v>61053.83</v>
      </c>
      <c r="E35" s="518">
        <v>2957.96</v>
      </c>
      <c r="F35" s="208">
        <v>23320.21</v>
      </c>
      <c r="G35" s="518">
        <v>15050.42</v>
      </c>
      <c r="H35" s="208">
        <v>35477.440000000002</v>
      </c>
      <c r="I35" s="463">
        <v>66312.58</v>
      </c>
      <c r="J35" s="463">
        <v>41969.5</v>
      </c>
      <c r="K35" s="208">
        <v>30322.589999999997</v>
      </c>
      <c r="L35" s="208">
        <v>16978.090000000004</v>
      </c>
      <c r="M35" s="518">
        <v>-331.04999999999978</v>
      </c>
      <c r="N35" s="208">
        <v>26815.72</v>
      </c>
      <c r="O35" s="518">
        <v>11067.2</v>
      </c>
      <c r="P35" s="518">
        <v>46023.78</v>
      </c>
      <c r="Q35" s="209">
        <f t="shared" ref="Q35:Q36" si="15">SUM(E35:P35)</f>
        <v>315964.43999999994</v>
      </c>
      <c r="R35" s="462">
        <f t="shared" ref="R35:R36" si="16">SUM(C35,D35,E35:P35)</f>
        <v>377018.27</v>
      </c>
      <c r="S35" s="439">
        <v>600000</v>
      </c>
      <c r="T35" s="439"/>
      <c r="U35" s="445">
        <f t="shared" ref="U35:U36" si="17">R35/SUM(S35:T35)</f>
        <v>0.62836378333333331</v>
      </c>
    </row>
    <row r="36" spans="1:23" s="88" customFormat="1" x14ac:dyDescent="0.2">
      <c r="A36" s="146"/>
      <c r="B36" s="206" t="s">
        <v>89</v>
      </c>
      <c r="C36" s="439">
        <v>0</v>
      </c>
      <c r="D36" s="439">
        <v>57086.73</v>
      </c>
      <c r="E36" s="518">
        <v>10745.4</v>
      </c>
      <c r="F36" s="208">
        <v>6501.8</v>
      </c>
      <c r="G36" s="518">
        <v>25797.03</v>
      </c>
      <c r="H36" s="463">
        <v>7650.01</v>
      </c>
      <c r="I36" s="463">
        <v>-3902.9900000000002</v>
      </c>
      <c r="J36" s="463">
        <v>14022.3</v>
      </c>
      <c r="K36" s="518">
        <v>63899.83</v>
      </c>
      <c r="L36" s="518">
        <v>563502.86</v>
      </c>
      <c r="M36" s="518">
        <v>110508.87999999999</v>
      </c>
      <c r="N36" s="208">
        <v>-1329.5299999999988</v>
      </c>
      <c r="O36" s="518">
        <v>9244.85</v>
      </c>
      <c r="P36" s="518">
        <v>18058.100000000002</v>
      </c>
      <c r="Q36" s="209">
        <f t="shared" si="15"/>
        <v>824698.53999999992</v>
      </c>
      <c r="R36" s="462">
        <f t="shared" si="16"/>
        <v>881785.2699999999</v>
      </c>
      <c r="S36" s="439">
        <v>1243125</v>
      </c>
      <c r="T36" s="439"/>
      <c r="U36" s="445">
        <f t="shared" si="17"/>
        <v>0.7093295284062342</v>
      </c>
    </row>
    <row r="37" spans="1:23" s="88" customFormat="1" x14ac:dyDescent="0.2">
      <c r="A37" s="146"/>
      <c r="B37" s="152" t="s">
        <v>90</v>
      </c>
      <c r="C37" s="217">
        <f t="shared" ref="C37:D37" si="18">SUM(C35:C36)</f>
        <v>0</v>
      </c>
      <c r="D37" s="217">
        <f t="shared" si="18"/>
        <v>118140.56</v>
      </c>
      <c r="E37" s="211">
        <f>SUM(E35:E36)</f>
        <v>13703.36</v>
      </c>
      <c r="F37" s="410">
        <f t="shared" ref="F37:S37" si="19">SUM(F35:F36)</f>
        <v>29822.01</v>
      </c>
      <c r="G37" s="410">
        <f t="shared" si="19"/>
        <v>40847.449999999997</v>
      </c>
      <c r="H37" s="410">
        <f t="shared" si="19"/>
        <v>43127.450000000004</v>
      </c>
      <c r="I37" s="410">
        <f t="shared" si="19"/>
        <v>62409.590000000004</v>
      </c>
      <c r="J37" s="410">
        <f t="shared" si="19"/>
        <v>55991.8</v>
      </c>
      <c r="K37" s="410">
        <f t="shared" si="19"/>
        <v>94222.42</v>
      </c>
      <c r="L37" s="410">
        <f t="shared" si="19"/>
        <v>580480.94999999995</v>
      </c>
      <c r="M37" s="410">
        <f t="shared" si="19"/>
        <v>110177.82999999999</v>
      </c>
      <c r="N37" s="410">
        <f t="shared" si="19"/>
        <v>25486.190000000002</v>
      </c>
      <c r="O37" s="410">
        <f t="shared" si="19"/>
        <v>20312.050000000003</v>
      </c>
      <c r="P37" s="410">
        <f t="shared" si="19"/>
        <v>64081.880000000005</v>
      </c>
      <c r="Q37" s="464">
        <f t="shared" si="19"/>
        <v>1140662.98</v>
      </c>
      <c r="R37" s="410">
        <f t="shared" si="19"/>
        <v>1258803.54</v>
      </c>
      <c r="S37" s="410">
        <f t="shared" si="19"/>
        <v>1843125</v>
      </c>
      <c r="T37" s="217"/>
      <c r="U37" s="221">
        <f>R37/SUM(S37:T37)</f>
        <v>0.68297241912512718</v>
      </c>
      <c r="W37" s="463"/>
    </row>
    <row r="38" spans="1:23" s="88" customFormat="1" x14ac:dyDescent="0.2">
      <c r="A38" s="146"/>
      <c r="B38" s="206"/>
      <c r="C38" s="413"/>
      <c r="D38" s="413"/>
      <c r="E38" s="208"/>
      <c r="F38" s="208"/>
      <c r="G38" s="208"/>
      <c r="H38" s="208"/>
      <c r="I38" s="208"/>
      <c r="J38" s="208"/>
      <c r="K38" s="208"/>
      <c r="L38" s="208"/>
      <c r="M38" s="399"/>
      <c r="N38" s="208"/>
      <c r="O38" s="208"/>
      <c r="P38" s="208"/>
      <c r="Q38" s="463"/>
      <c r="R38" s="208"/>
      <c r="S38" s="210"/>
      <c r="T38" s="210"/>
      <c r="U38" s="220"/>
    </row>
    <row r="39" spans="1:23" s="88" customFormat="1" x14ac:dyDescent="0.2">
      <c r="A39" s="146"/>
      <c r="B39" s="203" t="s">
        <v>91</v>
      </c>
      <c r="C39" s="218"/>
      <c r="D39" s="218"/>
      <c r="E39" s="204"/>
      <c r="F39" s="204"/>
      <c r="G39" s="204"/>
      <c r="H39" s="204"/>
      <c r="I39" s="204"/>
      <c r="J39" s="204"/>
      <c r="K39" s="204"/>
      <c r="L39" s="204"/>
      <c r="M39" s="402"/>
      <c r="N39" s="204"/>
      <c r="O39" s="204"/>
      <c r="P39" s="204"/>
      <c r="Q39" s="461"/>
      <c r="R39" s="204"/>
      <c r="S39" s="218"/>
      <c r="T39" s="218"/>
      <c r="U39" s="223"/>
    </row>
    <row r="40" spans="1:23" s="88" customFormat="1" x14ac:dyDescent="0.2">
      <c r="A40" s="146"/>
      <c r="B40" s="206" t="s">
        <v>248</v>
      </c>
      <c r="C40" s="439">
        <v>-8511.61</v>
      </c>
      <c r="D40" s="439">
        <v>13062.400000000001</v>
      </c>
      <c r="E40" s="518">
        <v>-4550.79</v>
      </c>
      <c r="F40" s="463">
        <v>0</v>
      </c>
      <c r="G40" s="518">
        <v>0</v>
      </c>
      <c r="H40" s="463">
        <v>0</v>
      </c>
      <c r="I40" s="463">
        <v>0</v>
      </c>
      <c r="J40" s="463">
        <v>0</v>
      </c>
      <c r="K40" s="463">
        <v>0</v>
      </c>
      <c r="L40" s="518">
        <v>0</v>
      </c>
      <c r="M40" s="463">
        <v>0</v>
      </c>
      <c r="N40" s="463">
        <v>0</v>
      </c>
      <c r="O40" s="518">
        <v>0</v>
      </c>
      <c r="P40" s="463">
        <v>0</v>
      </c>
      <c r="Q40" s="209">
        <f>SUM(E40:P40)</f>
        <v>-4550.79</v>
      </c>
      <c r="R40" s="462">
        <f t="shared" ref="R40:R41" si="20">SUM(C40,D40,E40:P40)</f>
        <v>9.0949470177292824E-13</v>
      </c>
      <c r="S40" s="439">
        <v>1200000</v>
      </c>
      <c r="T40" s="439"/>
      <c r="U40" s="445">
        <f>R40/SUM(S40:T40)</f>
        <v>7.579122514774402E-19</v>
      </c>
    </row>
    <row r="41" spans="1:23" s="88" customFormat="1" x14ac:dyDescent="0.2">
      <c r="A41" s="146"/>
      <c r="B41" s="206" t="s">
        <v>247</v>
      </c>
      <c r="C41" s="478">
        <v>486149.20999999996</v>
      </c>
      <c r="D41" s="478">
        <v>1056762.2500000002</v>
      </c>
      <c r="E41" s="518">
        <v>84578.06</v>
      </c>
      <c r="F41" s="518">
        <v>140693.32000000004</v>
      </c>
      <c r="G41" s="518">
        <v>207955.74</v>
      </c>
      <c r="H41" s="518">
        <v>263660.23000000004</v>
      </c>
      <c r="I41" s="518">
        <v>145514.66999999995</v>
      </c>
      <c r="J41" s="518">
        <v>93043.000000000015</v>
      </c>
      <c r="K41" s="518">
        <v>74777.659999999974</v>
      </c>
      <c r="L41" s="518">
        <v>92212.95</v>
      </c>
      <c r="M41" s="518">
        <v>83082.42</v>
      </c>
      <c r="N41" s="463">
        <v>82207.460000000123</v>
      </c>
      <c r="O41" s="518">
        <v>63590.64999999998</v>
      </c>
      <c r="P41" s="518">
        <v>627474.66000000015</v>
      </c>
      <c r="Q41" s="209">
        <f>SUM(E41:P41)</f>
        <v>1958790.82</v>
      </c>
      <c r="R41" s="462">
        <f t="shared" si="20"/>
        <v>3501702.2800000007</v>
      </c>
      <c r="S41" s="439">
        <v>6404147</v>
      </c>
      <c r="T41" s="439"/>
      <c r="U41" s="445">
        <f>R41/SUM(S41:T41)</f>
        <v>0.54678668056807578</v>
      </c>
    </row>
    <row r="42" spans="1:23" s="88" customFormat="1" x14ac:dyDescent="0.2">
      <c r="A42" s="146"/>
      <c r="B42" s="152" t="s">
        <v>92</v>
      </c>
      <c r="C42" s="217">
        <f t="shared" ref="C42:D42" si="21">SUM(C40:C41)</f>
        <v>477637.6</v>
      </c>
      <c r="D42" s="217">
        <f t="shared" si="21"/>
        <v>1069824.6500000001</v>
      </c>
      <c r="E42" s="211">
        <f>SUM(E40:E41)</f>
        <v>80027.27</v>
      </c>
      <c r="F42" s="211">
        <f t="shared" ref="F42:S42" si="22">SUM(F40:F41)</f>
        <v>140693.32000000004</v>
      </c>
      <c r="G42" s="211">
        <f t="shared" si="22"/>
        <v>207955.74</v>
      </c>
      <c r="H42" s="211">
        <f t="shared" si="22"/>
        <v>263660.23000000004</v>
      </c>
      <c r="I42" s="211">
        <f t="shared" si="22"/>
        <v>145514.66999999995</v>
      </c>
      <c r="J42" s="211">
        <f t="shared" si="22"/>
        <v>93043.000000000015</v>
      </c>
      <c r="K42" s="211">
        <f t="shared" si="22"/>
        <v>74777.659999999974</v>
      </c>
      <c r="L42" s="211">
        <f t="shared" si="22"/>
        <v>92212.95</v>
      </c>
      <c r="M42" s="403">
        <f t="shared" si="22"/>
        <v>83082.42</v>
      </c>
      <c r="N42" s="403">
        <f t="shared" si="22"/>
        <v>82207.460000000123</v>
      </c>
      <c r="O42" s="403">
        <f t="shared" si="22"/>
        <v>63590.64999999998</v>
      </c>
      <c r="P42" s="403">
        <f t="shared" si="22"/>
        <v>627474.66000000015</v>
      </c>
      <c r="Q42" s="464">
        <f>SUM(Q40:Q41)</f>
        <v>1954240.03</v>
      </c>
      <c r="R42" s="211">
        <f t="shared" si="22"/>
        <v>3501702.2800000007</v>
      </c>
      <c r="S42" s="211">
        <f t="shared" si="22"/>
        <v>7604147</v>
      </c>
      <c r="T42" s="217"/>
      <c r="U42" s="221">
        <f>R42/SUM(S42:T42)</f>
        <v>0.46049902507145124</v>
      </c>
      <c r="W42" s="463"/>
    </row>
    <row r="43" spans="1:23" s="88" customFormat="1" x14ac:dyDescent="0.2">
      <c r="A43" s="146"/>
      <c r="B43" s="206"/>
      <c r="C43" s="413"/>
      <c r="D43" s="413"/>
      <c r="E43" s="210"/>
      <c r="F43" s="210"/>
      <c r="G43" s="210"/>
      <c r="H43" s="210"/>
      <c r="I43" s="210"/>
      <c r="J43" s="210"/>
      <c r="K43" s="210"/>
      <c r="L43" s="210"/>
      <c r="M43" s="401"/>
      <c r="N43" s="210"/>
      <c r="O43" s="210"/>
      <c r="P43" s="210"/>
      <c r="Q43" s="463"/>
      <c r="R43" s="208"/>
      <c r="S43" s="210"/>
      <c r="T43" s="210"/>
      <c r="U43" s="220"/>
    </row>
    <row r="44" spans="1:23" s="88" customFormat="1" x14ac:dyDescent="0.2">
      <c r="A44" s="146"/>
      <c r="B44" s="203" t="s">
        <v>93</v>
      </c>
      <c r="C44" s="218"/>
      <c r="D44" s="218"/>
      <c r="E44" s="204"/>
      <c r="F44" s="204"/>
      <c r="G44" s="204"/>
      <c r="H44" s="204"/>
      <c r="I44" s="204"/>
      <c r="J44" s="204"/>
      <c r="K44" s="204"/>
      <c r="L44" s="204"/>
      <c r="M44" s="402"/>
      <c r="N44" s="204"/>
      <c r="O44" s="204"/>
      <c r="P44" s="204"/>
      <c r="Q44" s="461"/>
      <c r="R44" s="204"/>
      <c r="S44" s="218"/>
      <c r="T44" s="218"/>
      <c r="U44" s="223"/>
    </row>
    <row r="45" spans="1:23" s="88" customFormat="1" x14ac:dyDescent="0.2">
      <c r="A45" s="146"/>
      <c r="B45" s="206" t="s">
        <v>94</v>
      </c>
      <c r="C45" s="439">
        <v>386367.93999999994</v>
      </c>
      <c r="D45" s="439">
        <v>254854.03000000006</v>
      </c>
      <c r="E45" s="518">
        <v>2396.94</v>
      </c>
      <c r="F45" s="463">
        <v>2364.2999999999993</v>
      </c>
      <c r="G45" s="518">
        <v>2881.01</v>
      </c>
      <c r="H45" s="463">
        <v>3054.8400000000006</v>
      </c>
      <c r="I45" s="463">
        <v>13225.76</v>
      </c>
      <c r="J45" s="518">
        <v>17119.969999999994</v>
      </c>
      <c r="K45" s="518">
        <v>3333.44</v>
      </c>
      <c r="L45" s="518">
        <v>42121.69</v>
      </c>
      <c r="M45" s="518">
        <v>2841.6500000000005</v>
      </c>
      <c r="N45" s="463">
        <v>4131.8600000000006</v>
      </c>
      <c r="O45" s="518">
        <v>2329.8900000000003</v>
      </c>
      <c r="P45" s="518">
        <v>2904.7100000000014</v>
      </c>
      <c r="Q45" s="209">
        <f>SUM(E45:P45)</f>
        <v>98706.06</v>
      </c>
      <c r="R45" s="462">
        <f t="shared" ref="R45:R48" si="23">SUM(C45,D45,E45:P45)</f>
        <v>739928.02999999991</v>
      </c>
      <c r="S45" s="439">
        <v>1000000</v>
      </c>
      <c r="T45" s="439"/>
      <c r="U45" s="445">
        <f>R45/SUM(S45:T45)</f>
        <v>0.73992802999999996</v>
      </c>
    </row>
    <row r="46" spans="1:23" s="88" customFormat="1" x14ac:dyDescent="0.2">
      <c r="A46" s="146"/>
      <c r="B46" s="206" t="s">
        <v>95</v>
      </c>
      <c r="C46" s="478">
        <v>221150.71</v>
      </c>
      <c r="D46" s="478">
        <v>138196.42000000001</v>
      </c>
      <c r="E46" s="518">
        <v>3286.46</v>
      </c>
      <c r="F46" s="463">
        <v>31984.62000000001</v>
      </c>
      <c r="G46" s="518">
        <v>10834.15</v>
      </c>
      <c r="H46" s="463">
        <v>32496.079999999984</v>
      </c>
      <c r="I46" s="463">
        <v>76489.53</v>
      </c>
      <c r="J46" s="518">
        <v>8143.5300000000016</v>
      </c>
      <c r="K46" s="518">
        <v>4336.3799999999992</v>
      </c>
      <c r="L46" s="518">
        <v>23401.400000000005</v>
      </c>
      <c r="M46" s="518">
        <v>21262.53</v>
      </c>
      <c r="N46" s="463">
        <v>11307.720000000001</v>
      </c>
      <c r="O46" s="518">
        <v>11441.79</v>
      </c>
      <c r="P46" s="518">
        <v>3708.41</v>
      </c>
      <c r="Q46" s="209">
        <f>SUM(E46:P46)</f>
        <v>238692.6</v>
      </c>
      <c r="R46" s="462">
        <f t="shared" si="23"/>
        <v>598039.7300000001</v>
      </c>
      <c r="S46" s="439">
        <f>1000000+1600000</f>
        <v>2600000</v>
      </c>
      <c r="T46" s="439"/>
      <c r="U46" s="445">
        <f>R46/SUM(S46:T46)</f>
        <v>0.23001528076923081</v>
      </c>
    </row>
    <row r="47" spans="1:23" s="88" customFormat="1" x14ac:dyDescent="0.2">
      <c r="A47" s="146"/>
      <c r="B47" s="206" t="s">
        <v>96</v>
      </c>
      <c r="C47" s="478">
        <v>164984.97999999998</v>
      </c>
      <c r="D47" s="478">
        <v>4231709.3</v>
      </c>
      <c r="E47" s="518">
        <v>7542.19</v>
      </c>
      <c r="F47" s="518">
        <v>52017.410000000011</v>
      </c>
      <c r="G47" s="518">
        <v>321650.95</v>
      </c>
      <c r="H47" s="518">
        <v>774113.65999999992</v>
      </c>
      <c r="I47" s="518">
        <v>3082057.84</v>
      </c>
      <c r="J47" s="518">
        <v>810596.66999999993</v>
      </c>
      <c r="K47" s="518">
        <v>400509.65999999992</v>
      </c>
      <c r="L47" s="518">
        <v>586689.67999999993</v>
      </c>
      <c r="M47" s="518">
        <v>58522.289999999979</v>
      </c>
      <c r="N47" s="463">
        <v>195868.86000000002</v>
      </c>
      <c r="O47" s="518">
        <v>38900.030000000006</v>
      </c>
      <c r="P47" s="518">
        <v>674181.24000000011</v>
      </c>
      <c r="Q47" s="209">
        <f>SUM(E47:P47)</f>
        <v>7002650.4800000004</v>
      </c>
      <c r="R47" s="462">
        <f t="shared" si="23"/>
        <v>11399344.759999998</v>
      </c>
      <c r="S47" s="439">
        <v>20000000</v>
      </c>
      <c r="T47" s="439">
        <f>SUM('Fund Shift Log'!C31:C32)</f>
        <v>1931000</v>
      </c>
      <c r="U47" s="446">
        <f>R47/SUM(S47:T47)</f>
        <v>0.51978226072682499</v>
      </c>
    </row>
    <row r="48" spans="1:23" s="88" customFormat="1" ht="15" x14ac:dyDescent="0.2">
      <c r="A48" s="146"/>
      <c r="B48" s="206" t="s">
        <v>410</v>
      </c>
      <c r="C48" s="439">
        <v>5464625.3499999996</v>
      </c>
      <c r="D48" s="439">
        <v>5966706.8100000098</v>
      </c>
      <c r="E48" s="463">
        <v>0</v>
      </c>
      <c r="F48" s="463">
        <v>0</v>
      </c>
      <c r="G48" s="463">
        <v>0</v>
      </c>
      <c r="H48" s="463">
        <v>0</v>
      </c>
      <c r="I48" s="463">
        <v>3477.43</v>
      </c>
      <c r="J48" s="463">
        <v>302614.90000000002</v>
      </c>
      <c r="K48" s="518">
        <v>57633.290000000037</v>
      </c>
      <c r="L48" s="518">
        <v>9415264.0799999982</v>
      </c>
      <c r="M48" s="518">
        <v>-9845.6500000000015</v>
      </c>
      <c r="N48" s="463">
        <v>20051.650000000001</v>
      </c>
      <c r="O48" s="518">
        <v>-3884449.0899999994</v>
      </c>
      <c r="P48" s="518">
        <v>0</v>
      </c>
      <c r="Q48" s="209">
        <f>SUM(E48:P48)</f>
        <v>5904746.6099999975</v>
      </c>
      <c r="R48" s="462">
        <f t="shared" si="23"/>
        <v>17336078.770000007</v>
      </c>
      <c r="S48" s="439">
        <f>5500000+12000000</f>
        <v>17500000</v>
      </c>
      <c r="T48" s="439">
        <f>'Fund Shift Log'!C30</f>
        <v>175000</v>
      </c>
      <c r="U48" s="446">
        <f>R48/SUM(S48:T48)</f>
        <v>0.98082482432814755</v>
      </c>
    </row>
    <row r="49" spans="1:26" s="88" customFormat="1" x14ac:dyDescent="0.2">
      <c r="A49" s="146"/>
      <c r="B49" s="152" t="s">
        <v>97</v>
      </c>
      <c r="C49" s="217">
        <f t="shared" ref="C49:D49" si="24">SUM(C45:C48)</f>
        <v>6237128.9799999995</v>
      </c>
      <c r="D49" s="217">
        <f t="shared" si="24"/>
        <v>10591466.56000001</v>
      </c>
      <c r="E49" s="211">
        <f>SUM(E45:E48)</f>
        <v>13225.59</v>
      </c>
      <c r="F49" s="211">
        <f t="shared" ref="F49:S49" si="25">SUM(F45:F48)</f>
        <v>86366.330000000016</v>
      </c>
      <c r="G49" s="211">
        <f t="shared" si="25"/>
        <v>335366.11</v>
      </c>
      <c r="H49" s="211">
        <f t="shared" si="25"/>
        <v>809664.57999999984</v>
      </c>
      <c r="I49" s="211">
        <f t="shared" si="25"/>
        <v>3175250.56</v>
      </c>
      <c r="J49" s="211">
        <f t="shared" si="25"/>
        <v>1138475.0699999998</v>
      </c>
      <c r="K49" s="211">
        <f t="shared" si="25"/>
        <v>465812.76999999996</v>
      </c>
      <c r="L49" s="211">
        <f t="shared" si="25"/>
        <v>10067476.849999998</v>
      </c>
      <c r="M49" s="403">
        <f t="shared" si="25"/>
        <v>72780.819999999978</v>
      </c>
      <c r="N49" s="403">
        <f>SUM(N45:N48)</f>
        <v>231360.09</v>
      </c>
      <c r="O49" s="403">
        <f t="shared" si="25"/>
        <v>-3831777.3799999994</v>
      </c>
      <c r="P49" s="403">
        <f t="shared" si="25"/>
        <v>680794.3600000001</v>
      </c>
      <c r="Q49" s="464">
        <f>SUM(Q45:Q48)</f>
        <v>13244795.749999998</v>
      </c>
      <c r="R49" s="211">
        <f t="shared" si="25"/>
        <v>30073391.290000007</v>
      </c>
      <c r="S49" s="211">
        <f t="shared" si="25"/>
        <v>41100000</v>
      </c>
      <c r="T49" s="217"/>
      <c r="U49" s="224">
        <f>R49/SUM(S49:T49)</f>
        <v>0.73171268345498797</v>
      </c>
      <c r="W49" s="463"/>
    </row>
    <row r="50" spans="1:26" s="88" customFormat="1" x14ac:dyDescent="0.2">
      <c r="A50" s="146"/>
      <c r="B50" s="206"/>
      <c r="C50" s="413"/>
      <c r="D50" s="413"/>
      <c r="E50" s="208"/>
      <c r="F50" s="208"/>
      <c r="G50" s="208"/>
      <c r="H50" s="208"/>
      <c r="I50" s="208"/>
      <c r="J50" s="208"/>
      <c r="K50" s="208"/>
      <c r="L50" s="208"/>
      <c r="M50" s="399"/>
      <c r="N50" s="208"/>
      <c r="O50" s="208"/>
      <c r="P50" s="208"/>
      <c r="Q50" s="463"/>
      <c r="R50" s="208"/>
      <c r="S50" s="210"/>
      <c r="T50" s="210"/>
      <c r="U50" s="220"/>
    </row>
    <row r="51" spans="1:26" s="88" customFormat="1" x14ac:dyDescent="0.2">
      <c r="A51" s="146"/>
      <c r="B51" s="203" t="s">
        <v>98</v>
      </c>
      <c r="C51" s="218"/>
      <c r="D51" s="218"/>
      <c r="E51" s="204"/>
      <c r="F51" s="204"/>
      <c r="G51" s="204"/>
      <c r="H51" s="204"/>
      <c r="I51" s="204"/>
      <c r="J51" s="204"/>
      <c r="K51" s="204"/>
      <c r="L51" s="204"/>
      <c r="M51" s="402"/>
      <c r="N51" s="204"/>
      <c r="O51" s="204"/>
      <c r="P51" s="204"/>
      <c r="Q51" s="461"/>
      <c r="R51" s="204"/>
      <c r="S51" s="218"/>
      <c r="T51" s="218"/>
      <c r="U51" s="223"/>
    </row>
    <row r="52" spans="1:26" s="88" customFormat="1" x14ac:dyDescent="0.2">
      <c r="A52" s="146"/>
      <c r="B52" s="206" t="s">
        <v>99</v>
      </c>
      <c r="C52" s="478">
        <v>4150805.76</v>
      </c>
      <c r="D52" s="478">
        <v>4426838.560000008</v>
      </c>
      <c r="E52" s="518">
        <v>261121.38</v>
      </c>
      <c r="F52" s="518">
        <v>362443.25999999978</v>
      </c>
      <c r="G52" s="518">
        <v>545430.18000000005</v>
      </c>
      <c r="H52" s="518">
        <v>275190.28000000003</v>
      </c>
      <c r="I52" s="518">
        <v>270127.02999999974</v>
      </c>
      <c r="J52" s="518">
        <v>39521.679999999928</v>
      </c>
      <c r="K52" s="518">
        <v>261621.39000000028</v>
      </c>
      <c r="L52" s="518">
        <v>241868.75000000017</v>
      </c>
      <c r="M52" s="518">
        <v>200937.75999999978</v>
      </c>
      <c r="N52" s="463">
        <v>344370.78999999969</v>
      </c>
      <c r="O52" s="518">
        <v>130190.2999999999</v>
      </c>
      <c r="P52" s="518">
        <v>240930.73</v>
      </c>
      <c r="Q52" s="209">
        <f>SUM(E52:P52)</f>
        <v>3173753.5299999993</v>
      </c>
      <c r="R52" s="462">
        <f>SUM(C52,D52,E52:P52)</f>
        <v>11751397.850000007</v>
      </c>
      <c r="S52" s="439">
        <v>17900032</v>
      </c>
      <c r="T52" s="444"/>
      <c r="U52" s="447">
        <f>R52/SUM(S52:T52)</f>
        <v>0.65650149955039228</v>
      </c>
    </row>
    <row r="53" spans="1:26" s="88" customFormat="1" x14ac:dyDescent="0.2">
      <c r="A53" s="146"/>
      <c r="B53" s="152" t="s">
        <v>100</v>
      </c>
      <c r="C53" s="217">
        <f t="shared" ref="C53:D53" si="26">SUM(C52)</f>
        <v>4150805.76</v>
      </c>
      <c r="D53" s="217">
        <f t="shared" si="26"/>
        <v>4426838.560000008</v>
      </c>
      <c r="E53" s="211">
        <f>SUM(E52)</f>
        <v>261121.38</v>
      </c>
      <c r="F53" s="211">
        <f t="shared" ref="F53:S53" si="27">SUM(F52)</f>
        <v>362443.25999999978</v>
      </c>
      <c r="G53" s="211">
        <f t="shared" si="27"/>
        <v>545430.18000000005</v>
      </c>
      <c r="H53" s="211">
        <f t="shared" si="27"/>
        <v>275190.28000000003</v>
      </c>
      <c r="I53" s="211">
        <f t="shared" si="27"/>
        <v>270127.02999999974</v>
      </c>
      <c r="J53" s="211">
        <f t="shared" si="27"/>
        <v>39521.679999999928</v>
      </c>
      <c r="K53" s="211">
        <f t="shared" si="27"/>
        <v>261621.39000000028</v>
      </c>
      <c r="L53" s="211">
        <f t="shared" si="27"/>
        <v>241868.75000000017</v>
      </c>
      <c r="M53" s="403">
        <f t="shared" si="27"/>
        <v>200937.75999999978</v>
      </c>
      <c r="N53" s="403">
        <f t="shared" si="27"/>
        <v>344370.78999999969</v>
      </c>
      <c r="O53" s="403">
        <f t="shared" si="27"/>
        <v>130190.2999999999</v>
      </c>
      <c r="P53" s="403">
        <f t="shared" si="27"/>
        <v>240930.73</v>
      </c>
      <c r="Q53" s="464">
        <f>SUM(Q52)</f>
        <v>3173753.5299999993</v>
      </c>
      <c r="R53" s="211">
        <f t="shared" si="27"/>
        <v>11751397.850000007</v>
      </c>
      <c r="S53" s="211">
        <f t="shared" si="27"/>
        <v>17900032</v>
      </c>
      <c r="T53" s="217"/>
      <c r="U53" s="221">
        <f>R53/SUM(S53:T53)</f>
        <v>0.65650149955039228</v>
      </c>
      <c r="W53" s="463"/>
    </row>
    <row r="54" spans="1:26" s="88" customFormat="1" x14ac:dyDescent="0.2">
      <c r="A54" s="146"/>
      <c r="B54" s="206"/>
      <c r="C54" s="413"/>
      <c r="D54" s="413"/>
      <c r="E54" s="210"/>
      <c r="F54" s="210"/>
      <c r="G54" s="210"/>
      <c r="H54" s="210"/>
      <c r="I54" s="210"/>
      <c r="J54" s="210"/>
      <c r="K54" s="210"/>
      <c r="L54" s="210"/>
      <c r="M54" s="401"/>
      <c r="N54" s="210"/>
      <c r="O54" s="210"/>
      <c r="P54" s="210"/>
      <c r="Q54" s="463"/>
      <c r="R54" s="208"/>
      <c r="S54" s="210"/>
      <c r="T54" s="210"/>
      <c r="U54" s="220"/>
    </row>
    <row r="55" spans="1:26" s="88" customFormat="1" ht="25.5" x14ac:dyDescent="0.2">
      <c r="A55" s="146"/>
      <c r="B55" s="203" t="s">
        <v>101</v>
      </c>
      <c r="C55" s="218"/>
      <c r="D55" s="218"/>
      <c r="E55" s="204"/>
      <c r="F55" s="204"/>
      <c r="G55" s="204"/>
      <c r="H55" s="204"/>
      <c r="I55" s="204"/>
      <c r="J55" s="204"/>
      <c r="K55" s="204"/>
      <c r="L55" s="204"/>
      <c r="M55" s="402"/>
      <c r="N55" s="204"/>
      <c r="O55" s="204"/>
      <c r="P55" s="204"/>
      <c r="Q55" s="461"/>
      <c r="R55" s="204"/>
      <c r="S55" s="218"/>
      <c r="T55" s="218"/>
      <c r="U55" s="223"/>
    </row>
    <row r="56" spans="1:26" s="88" customFormat="1" x14ac:dyDescent="0.2">
      <c r="A56" s="146"/>
      <c r="B56" s="206" t="s">
        <v>109</v>
      </c>
      <c r="C56" s="439">
        <v>303682</v>
      </c>
      <c r="D56" s="439">
        <v>239026</v>
      </c>
      <c r="E56" s="518">
        <v>5276.13</v>
      </c>
      <c r="F56" s="463">
        <v>7339.56</v>
      </c>
      <c r="G56" s="518">
        <v>27158.6</v>
      </c>
      <c r="H56" s="463">
        <v>47807.14</v>
      </c>
      <c r="I56" s="463">
        <v>6200.7200000000012</v>
      </c>
      <c r="J56" s="463">
        <v>23733.33</v>
      </c>
      <c r="K56" s="518">
        <v>9066.58</v>
      </c>
      <c r="L56" s="518">
        <v>-14393.5</v>
      </c>
      <c r="M56" s="518">
        <v>7272.39</v>
      </c>
      <c r="N56" s="463">
        <v>8540.5499999999975</v>
      </c>
      <c r="O56" s="518">
        <v>5322.3</v>
      </c>
      <c r="P56" s="518">
        <v>7495.47</v>
      </c>
      <c r="Q56" s="209">
        <f t="shared" ref="Q56:Q67" si="28">SUM(E56:P56)</f>
        <v>140819.26999999999</v>
      </c>
      <c r="R56" s="462">
        <f t="shared" ref="R56:R70" si="29">SUM(C56,D56,E56:P56)</f>
        <v>683527.27</v>
      </c>
      <c r="S56" s="439">
        <f>277225+700000</f>
        <v>977225</v>
      </c>
      <c r="T56" s="448">
        <v>56886</v>
      </c>
      <c r="U56" s="445">
        <f t="shared" ref="U56:U70" si="30">R56/SUM(S56:T56)</f>
        <v>0.66098056204798128</v>
      </c>
    </row>
    <row r="57" spans="1:26" s="88" customFormat="1" x14ac:dyDescent="0.2">
      <c r="A57" s="146"/>
      <c r="B57" s="206" t="s">
        <v>106</v>
      </c>
      <c r="C57" s="439">
        <v>534178</v>
      </c>
      <c r="D57" s="439">
        <v>410883</v>
      </c>
      <c r="E57" s="518">
        <v>19694.27</v>
      </c>
      <c r="F57" s="463">
        <v>25076.559999999939</v>
      </c>
      <c r="G57" s="518">
        <v>25823.59</v>
      </c>
      <c r="H57" s="463">
        <v>22550.000000000036</v>
      </c>
      <c r="I57" s="463">
        <v>43686.160000000025</v>
      </c>
      <c r="J57" s="463">
        <v>28892.090000000066</v>
      </c>
      <c r="K57" s="518">
        <v>25908.520000000019</v>
      </c>
      <c r="L57" s="518">
        <v>20816.310000000012</v>
      </c>
      <c r="M57" s="518">
        <v>23001.410000000014</v>
      </c>
      <c r="N57" s="463">
        <v>28100.48000000001</v>
      </c>
      <c r="O57" s="518">
        <v>20769.880000000008</v>
      </c>
      <c r="P57" s="518">
        <v>24676.190000000021</v>
      </c>
      <c r="Q57" s="209">
        <f t="shared" si="28"/>
        <v>308995.46000000014</v>
      </c>
      <c r="R57" s="462">
        <f t="shared" si="29"/>
        <v>1254056.46</v>
      </c>
      <c r="S57" s="439">
        <f>868031+1736062</f>
        <v>2604093</v>
      </c>
      <c r="T57" s="448">
        <v>-309850</v>
      </c>
      <c r="U57" s="445">
        <f t="shared" si="30"/>
        <v>0.54661012804659315</v>
      </c>
    </row>
    <row r="58" spans="1:26" s="88" customFormat="1" x14ac:dyDescent="0.2">
      <c r="A58" s="146"/>
      <c r="B58" s="206" t="s">
        <v>104</v>
      </c>
      <c r="C58" s="439">
        <v>143030</v>
      </c>
      <c r="D58" s="439">
        <v>568634</v>
      </c>
      <c r="E58" s="518">
        <v>28038.639999999999</v>
      </c>
      <c r="F58" s="463">
        <v>26561.950000000012</v>
      </c>
      <c r="G58" s="518">
        <v>28651.05</v>
      </c>
      <c r="H58" s="463">
        <v>35221.769999999953</v>
      </c>
      <c r="I58" s="463">
        <v>50468.66999999994</v>
      </c>
      <c r="J58" s="463">
        <v>30863.779999999948</v>
      </c>
      <c r="K58" s="518">
        <v>29374.119999999966</v>
      </c>
      <c r="L58" s="518">
        <v>27633.019999999968</v>
      </c>
      <c r="M58" s="518">
        <v>35892.85</v>
      </c>
      <c r="N58" s="463">
        <v>33435.179999999964</v>
      </c>
      <c r="O58" s="518">
        <v>30625.410000000011</v>
      </c>
      <c r="P58" s="518">
        <v>25247.840000000026</v>
      </c>
      <c r="Q58" s="209">
        <f t="shared" si="28"/>
        <v>382014.27999999974</v>
      </c>
      <c r="R58" s="462">
        <f t="shared" si="29"/>
        <v>1093678.2799999998</v>
      </c>
      <c r="S58" s="439">
        <f>109001+1341514</f>
        <v>1450515</v>
      </c>
      <c r="T58" s="448">
        <v>167295</v>
      </c>
      <c r="U58" s="445">
        <f t="shared" si="30"/>
        <v>0.67602393358923474</v>
      </c>
    </row>
    <row r="59" spans="1:26" s="88" customFormat="1" x14ac:dyDescent="0.2">
      <c r="A59" s="146"/>
      <c r="B59" s="206" t="s">
        <v>105</v>
      </c>
      <c r="C59" s="439">
        <v>15835</v>
      </c>
      <c r="D59" s="439">
        <v>12896</v>
      </c>
      <c r="E59" s="518">
        <v>146.53</v>
      </c>
      <c r="F59" s="463">
        <v>137.07</v>
      </c>
      <c r="G59" s="518">
        <v>196.99</v>
      </c>
      <c r="H59" s="463">
        <v>126.25999999999999</v>
      </c>
      <c r="I59" s="463">
        <v>190.48000000000002</v>
      </c>
      <c r="J59" s="463">
        <v>308.04000000000002</v>
      </c>
      <c r="K59" s="518">
        <v>212.1</v>
      </c>
      <c r="L59" s="518">
        <v>206.80999999999997</v>
      </c>
      <c r="M59" s="518">
        <v>207.92000000000002</v>
      </c>
      <c r="N59" s="463">
        <v>251.34000000000003</v>
      </c>
      <c r="O59" s="518">
        <v>142.32</v>
      </c>
      <c r="P59" s="518">
        <v>206.01999999999998</v>
      </c>
      <c r="Q59" s="209">
        <f t="shared" si="28"/>
        <v>2331.88</v>
      </c>
      <c r="R59" s="462">
        <f t="shared" si="29"/>
        <v>31062.879999999997</v>
      </c>
      <c r="S59" s="439">
        <f>96467+500000</f>
        <v>596467</v>
      </c>
      <c r="T59" s="448"/>
      <c r="U59" s="445">
        <f t="shared" si="30"/>
        <v>5.2078119996579859E-2</v>
      </c>
    </row>
    <row r="60" spans="1:26" s="88" customFormat="1" x14ac:dyDescent="0.2">
      <c r="A60" s="146"/>
      <c r="B60" s="206" t="s">
        <v>107</v>
      </c>
      <c r="C60" s="439">
        <v>342896</v>
      </c>
      <c r="D60" s="439">
        <v>-234</v>
      </c>
      <c r="E60" s="518">
        <v>0</v>
      </c>
      <c r="F60" s="463">
        <v>0</v>
      </c>
      <c r="G60" s="463">
        <v>0</v>
      </c>
      <c r="H60" s="463">
        <v>0</v>
      </c>
      <c r="I60" s="463">
        <v>0</v>
      </c>
      <c r="J60" s="463">
        <v>0</v>
      </c>
      <c r="K60" s="463">
        <v>0</v>
      </c>
      <c r="L60" s="518">
        <v>0</v>
      </c>
      <c r="M60" s="518">
        <v>0</v>
      </c>
      <c r="N60" s="463">
        <v>0</v>
      </c>
      <c r="O60" s="518">
        <v>0</v>
      </c>
      <c r="P60" s="518">
        <v>0</v>
      </c>
      <c r="Q60" s="209">
        <f t="shared" si="28"/>
        <v>0</v>
      </c>
      <c r="R60" s="462">
        <f t="shared" si="29"/>
        <v>342662</v>
      </c>
      <c r="S60" s="439">
        <f>561756+0</f>
        <v>561756</v>
      </c>
      <c r="T60" s="448">
        <f>-28600-97000</f>
        <v>-125600</v>
      </c>
      <c r="U60" s="445">
        <f t="shared" si="30"/>
        <v>0.78564091746989606</v>
      </c>
    </row>
    <row r="61" spans="1:26" s="88" customFormat="1" x14ac:dyDescent="0.2">
      <c r="A61" s="146"/>
      <c r="B61" s="206" t="s">
        <v>273</v>
      </c>
      <c r="C61" s="439">
        <v>0</v>
      </c>
      <c r="D61" s="439">
        <v>1906</v>
      </c>
      <c r="E61" s="518">
        <v>1254.28</v>
      </c>
      <c r="F61" s="518">
        <v>17151.27</v>
      </c>
      <c r="G61" s="518">
        <v>-10544.11</v>
      </c>
      <c r="H61" s="463">
        <v>175.07</v>
      </c>
      <c r="I61" s="463">
        <v>1985.59</v>
      </c>
      <c r="J61" s="463">
        <v>20864.379999999997</v>
      </c>
      <c r="K61" s="518">
        <v>20300.32</v>
      </c>
      <c r="L61" s="518">
        <v>336.76000000000022</v>
      </c>
      <c r="M61" s="518">
        <v>15110.01</v>
      </c>
      <c r="N61" s="463">
        <v>234.31</v>
      </c>
      <c r="O61" s="518">
        <v>138.94</v>
      </c>
      <c r="P61" s="518">
        <v>4819.57</v>
      </c>
      <c r="Q61" s="209">
        <f t="shared" si="28"/>
        <v>71826.389999999985</v>
      </c>
      <c r="R61" s="462">
        <f t="shared" si="29"/>
        <v>73732.389999999985</v>
      </c>
      <c r="S61" s="439">
        <v>540000</v>
      </c>
      <c r="T61" s="448"/>
      <c r="U61" s="445">
        <f t="shared" si="30"/>
        <v>0.13654146296296293</v>
      </c>
      <c r="W61" s="412"/>
      <c r="X61" s="412"/>
      <c r="Y61" s="412"/>
      <c r="Z61" s="412"/>
    </row>
    <row r="62" spans="1:26" s="88" customFormat="1" x14ac:dyDescent="0.2">
      <c r="A62" s="146"/>
      <c r="B62" s="206" t="s">
        <v>330</v>
      </c>
      <c r="C62" s="478">
        <v>83419</v>
      </c>
      <c r="D62" s="439">
        <v>265870</v>
      </c>
      <c r="E62" s="518">
        <v>1857.02</v>
      </c>
      <c r="F62" s="518">
        <v>21630.21</v>
      </c>
      <c r="G62" s="518">
        <v>38567.42</v>
      </c>
      <c r="H62" s="463">
        <v>1837</v>
      </c>
      <c r="I62" s="463">
        <v>1494.1800000000005</v>
      </c>
      <c r="J62" s="463">
        <v>1884.9200000000003</v>
      </c>
      <c r="K62" s="518">
        <v>686.75</v>
      </c>
      <c r="L62" s="518">
        <v>-55.280000000000044</v>
      </c>
      <c r="M62" s="518">
        <v>728.49999999999989</v>
      </c>
      <c r="N62" s="463">
        <v>832.15</v>
      </c>
      <c r="O62" s="518">
        <v>497.43</v>
      </c>
      <c r="P62" s="518">
        <v>721.43</v>
      </c>
      <c r="Q62" s="209">
        <f t="shared" si="28"/>
        <v>70681.729999999981</v>
      </c>
      <c r="R62" s="462">
        <f t="shared" si="29"/>
        <v>419970.73</v>
      </c>
      <c r="S62" s="439">
        <f>97209+1030000</f>
        <v>1127209</v>
      </c>
      <c r="T62" s="448"/>
      <c r="U62" s="445">
        <f t="shared" si="30"/>
        <v>0.37257574238672686</v>
      </c>
    </row>
    <row r="63" spans="1:26" s="88" customFormat="1" x14ac:dyDescent="0.2">
      <c r="A63" s="146"/>
      <c r="B63" s="206" t="s">
        <v>102</v>
      </c>
      <c r="C63" s="439">
        <v>671398</v>
      </c>
      <c r="D63" s="439">
        <v>1189032</v>
      </c>
      <c r="E63" s="518">
        <v>16665.38</v>
      </c>
      <c r="F63" s="518">
        <v>18770.460000000003</v>
      </c>
      <c r="G63" s="518">
        <v>33370.15</v>
      </c>
      <c r="H63" s="518">
        <v>190387.71</v>
      </c>
      <c r="I63" s="518">
        <v>156366.22</v>
      </c>
      <c r="J63" s="518">
        <v>40272.170000000006</v>
      </c>
      <c r="K63" s="518">
        <v>23294.62</v>
      </c>
      <c r="L63" s="518">
        <v>90437.01999999999</v>
      </c>
      <c r="M63" s="518">
        <v>31761.219999999994</v>
      </c>
      <c r="N63" s="463">
        <v>39897.389999999992</v>
      </c>
      <c r="O63" s="518">
        <v>30158.160000000003</v>
      </c>
      <c r="P63" s="518">
        <v>96088.260000000009</v>
      </c>
      <c r="Q63" s="209">
        <f>SUM(E63:P63)</f>
        <v>767468.76</v>
      </c>
      <c r="R63" s="462">
        <f t="shared" si="29"/>
        <v>2627898.7600000007</v>
      </c>
      <c r="S63" s="439">
        <f>984359+6020000</f>
        <v>7004359</v>
      </c>
      <c r="T63" s="448">
        <v>-165901</v>
      </c>
      <c r="U63" s="445">
        <f t="shared" si="30"/>
        <v>0.38428235722146731</v>
      </c>
    </row>
    <row r="64" spans="1:26" s="88" customFormat="1" x14ac:dyDescent="0.2">
      <c r="A64" s="146"/>
      <c r="B64" s="206" t="s">
        <v>274</v>
      </c>
      <c r="C64" s="439">
        <v>0</v>
      </c>
      <c r="D64" s="439">
        <v>43140</v>
      </c>
      <c r="E64" s="518">
        <v>25734.22</v>
      </c>
      <c r="F64" s="518">
        <v>16695.099999999999</v>
      </c>
      <c r="G64" s="518">
        <v>10581.67</v>
      </c>
      <c r="H64" s="463">
        <v>16414.2</v>
      </c>
      <c r="I64" s="463">
        <v>18954.010000000002</v>
      </c>
      <c r="J64" s="463">
        <v>13654.29</v>
      </c>
      <c r="K64" s="518">
        <v>22083.64</v>
      </c>
      <c r="L64" s="518">
        <v>7602.5300000000007</v>
      </c>
      <c r="M64" s="518">
        <v>23230.61</v>
      </c>
      <c r="N64" s="463">
        <v>10106.69</v>
      </c>
      <c r="O64" s="518">
        <v>15844.11</v>
      </c>
      <c r="P64" s="518">
        <v>41062.17</v>
      </c>
      <c r="Q64" s="209">
        <f t="shared" si="28"/>
        <v>221963.24</v>
      </c>
      <c r="R64" s="462">
        <f t="shared" si="29"/>
        <v>265103.24</v>
      </c>
      <c r="S64" s="439">
        <v>287500</v>
      </c>
      <c r="T64" s="448"/>
      <c r="U64" s="445">
        <f t="shared" si="30"/>
        <v>0.92209822608695646</v>
      </c>
    </row>
    <row r="65" spans="1:23" s="88" customFormat="1" x14ac:dyDescent="0.2">
      <c r="A65" s="146"/>
      <c r="B65" s="206" t="s">
        <v>111</v>
      </c>
      <c r="C65" s="439">
        <v>20540</v>
      </c>
      <c r="D65" s="439">
        <v>29804</v>
      </c>
      <c r="E65" s="413">
        <v>464.12</v>
      </c>
      <c r="F65" s="518">
        <v>478.96999999999997</v>
      </c>
      <c r="G65" s="518">
        <v>739.1</v>
      </c>
      <c r="H65" s="463">
        <v>439.93000000000006</v>
      </c>
      <c r="I65" s="463">
        <v>647.2299999999999</v>
      </c>
      <c r="J65" s="463">
        <v>1081</v>
      </c>
      <c r="K65" s="518">
        <v>742.56000000000006</v>
      </c>
      <c r="L65" s="518">
        <v>724.24</v>
      </c>
      <c r="M65" s="518">
        <v>728.49999999999989</v>
      </c>
      <c r="N65" s="463">
        <v>816.0100000000001</v>
      </c>
      <c r="O65" s="518">
        <v>977.47</v>
      </c>
      <c r="P65" s="518">
        <v>261.52999999999975</v>
      </c>
      <c r="Q65" s="209">
        <f t="shared" si="28"/>
        <v>8100.66</v>
      </c>
      <c r="R65" s="462">
        <f t="shared" si="29"/>
        <v>58444.66</v>
      </c>
      <c r="S65" s="439">
        <f>139022+300000</f>
        <v>439022</v>
      </c>
      <c r="T65" s="448"/>
      <c r="U65" s="445">
        <f t="shared" si="30"/>
        <v>0.13312467256766178</v>
      </c>
    </row>
    <row r="66" spans="1:23" s="88" customFormat="1" x14ac:dyDescent="0.2">
      <c r="A66" s="146"/>
      <c r="B66" s="206" t="s">
        <v>103</v>
      </c>
      <c r="C66" s="439">
        <v>168227</v>
      </c>
      <c r="D66" s="439">
        <v>446418</v>
      </c>
      <c r="E66" s="518">
        <v>29886.41</v>
      </c>
      <c r="F66" s="518">
        <v>1761.3100000000013</v>
      </c>
      <c r="G66" s="518">
        <v>9709.83</v>
      </c>
      <c r="H66" s="463">
        <v>12938.23</v>
      </c>
      <c r="I66" s="463">
        <v>34671.86</v>
      </c>
      <c r="J66" s="463">
        <v>24879.299999999996</v>
      </c>
      <c r="K66" s="518">
        <v>110793.5</v>
      </c>
      <c r="L66" s="518">
        <v>28817.019999999997</v>
      </c>
      <c r="M66" s="518">
        <v>16029.910000000002</v>
      </c>
      <c r="N66" s="463">
        <v>50159.43</v>
      </c>
      <c r="O66" s="518">
        <v>32385.73</v>
      </c>
      <c r="P66" s="518">
        <v>48046.53</v>
      </c>
      <c r="Q66" s="209">
        <f t="shared" si="28"/>
        <v>400079.05999999994</v>
      </c>
      <c r="R66" s="462">
        <f t="shared" si="29"/>
        <v>1014724.0600000002</v>
      </c>
      <c r="S66" s="439">
        <f>29595+500000</f>
        <v>529595</v>
      </c>
      <c r="T66" s="448">
        <f>224670+350000+97000</f>
        <v>671670</v>
      </c>
      <c r="U66" s="445">
        <f t="shared" si="30"/>
        <v>0.84471291513529501</v>
      </c>
    </row>
    <row r="67" spans="1:23" s="88" customFormat="1" x14ac:dyDescent="0.2">
      <c r="A67" s="146"/>
      <c r="B67" s="206" t="s">
        <v>108</v>
      </c>
      <c r="C67" s="439">
        <v>468612</v>
      </c>
      <c r="D67" s="439">
        <v>339899</v>
      </c>
      <c r="E67" s="518">
        <v>9754.08</v>
      </c>
      <c r="F67" s="518">
        <v>10877.310000000001</v>
      </c>
      <c r="G67" s="518">
        <v>23306.3</v>
      </c>
      <c r="H67" s="463">
        <v>23092.430000000004</v>
      </c>
      <c r="I67" s="463">
        <v>25792.13</v>
      </c>
      <c r="J67" s="463">
        <v>25692.17</v>
      </c>
      <c r="K67" s="518">
        <v>23371.820000000003</v>
      </c>
      <c r="L67" s="518">
        <v>22798.869999999992</v>
      </c>
      <c r="M67" s="518">
        <v>18869.93</v>
      </c>
      <c r="N67" s="463">
        <v>13283.260000000004</v>
      </c>
      <c r="O67" s="518">
        <v>5511.07</v>
      </c>
      <c r="P67" s="518">
        <v>10366.050000000001</v>
      </c>
      <c r="Q67" s="209">
        <f t="shared" si="28"/>
        <v>212715.42</v>
      </c>
      <c r="R67" s="462">
        <f t="shared" si="29"/>
        <v>1021226.4200000002</v>
      </c>
      <c r="S67" s="439">
        <f>839506+2499372</f>
        <v>3338878</v>
      </c>
      <c r="T67" s="448"/>
      <c r="U67" s="445">
        <f t="shared" si="30"/>
        <v>0.30585915987346651</v>
      </c>
    </row>
    <row r="68" spans="1:23" s="88" customFormat="1" x14ac:dyDescent="0.2">
      <c r="A68" s="146"/>
      <c r="B68" s="206" t="s">
        <v>272</v>
      </c>
      <c r="C68" s="439">
        <v>0</v>
      </c>
      <c r="D68" s="439">
        <v>21322</v>
      </c>
      <c r="E68" s="518">
        <v>2418.48</v>
      </c>
      <c r="F68" s="518">
        <v>2353.1499999999996</v>
      </c>
      <c r="G68" s="518">
        <v>3345.24</v>
      </c>
      <c r="H68" s="463">
        <v>3150.84</v>
      </c>
      <c r="I68" s="463">
        <v>3191.4700000000003</v>
      </c>
      <c r="J68" s="463">
        <v>3591.22</v>
      </c>
      <c r="K68" s="518">
        <v>3327.7700000000004</v>
      </c>
      <c r="L68" s="518">
        <v>3387.11</v>
      </c>
      <c r="M68" s="518">
        <v>3212.1</v>
      </c>
      <c r="N68" s="463">
        <v>3401.62</v>
      </c>
      <c r="O68" s="518">
        <v>2210.2800000000002</v>
      </c>
      <c r="P68" s="518">
        <v>3031.4500000000003</v>
      </c>
      <c r="Q68" s="209">
        <f>SUM(E68:P68)</f>
        <v>36620.729999999996</v>
      </c>
      <c r="R68" s="462">
        <f t="shared" si="29"/>
        <v>57942.729999999996</v>
      </c>
      <c r="S68" s="439">
        <v>4137500</v>
      </c>
      <c r="T68" s="448">
        <v>-350000</v>
      </c>
      <c r="U68" s="445">
        <f t="shared" si="30"/>
        <v>1.5298410561056104E-2</v>
      </c>
    </row>
    <row r="69" spans="1:23" s="88" customFormat="1" x14ac:dyDescent="0.2">
      <c r="A69" s="146"/>
      <c r="B69" s="206" t="s">
        <v>275</v>
      </c>
      <c r="C69" s="439">
        <v>0</v>
      </c>
      <c r="D69" s="439">
        <v>195320</v>
      </c>
      <c r="E69" s="518">
        <v>3048.39</v>
      </c>
      <c r="F69" s="518">
        <v>94142.77</v>
      </c>
      <c r="G69" s="518">
        <v>3832.51</v>
      </c>
      <c r="H69" s="463">
        <v>2372.83</v>
      </c>
      <c r="I69" s="463">
        <v>64502.94</v>
      </c>
      <c r="J69" s="463">
        <v>64361.41</v>
      </c>
      <c r="K69" s="518">
        <v>3820.98</v>
      </c>
      <c r="L69" s="518">
        <v>3538.6000000000008</v>
      </c>
      <c r="M69" s="518">
        <v>164620.51999999999</v>
      </c>
      <c r="N69" s="463">
        <v>84908.41</v>
      </c>
      <c r="O69" s="518">
        <v>2731.6099999999997</v>
      </c>
      <c r="P69" s="518">
        <v>78854.36</v>
      </c>
      <c r="Q69" s="209">
        <f>SUM(E69:P69)</f>
        <v>570735.32999999996</v>
      </c>
      <c r="R69" s="462">
        <f t="shared" si="29"/>
        <v>766055.33000000007</v>
      </c>
      <c r="S69" s="439">
        <v>1900000</v>
      </c>
      <c r="T69" s="448"/>
      <c r="U69" s="445">
        <f t="shared" si="30"/>
        <v>0.40318701578947375</v>
      </c>
    </row>
    <row r="70" spans="1:23" s="88" customFormat="1" x14ac:dyDescent="0.2">
      <c r="A70" s="146"/>
      <c r="B70" s="206" t="s">
        <v>112</v>
      </c>
      <c r="C70" s="439">
        <v>52902</v>
      </c>
      <c r="D70" s="439">
        <v>455374</v>
      </c>
      <c r="E70" s="413">
        <v>20119.650000000001</v>
      </c>
      <c r="F70" s="518">
        <v>58103.92</v>
      </c>
      <c r="G70" s="518">
        <v>142560.68</v>
      </c>
      <c r="H70" s="463">
        <v>51279.78</v>
      </c>
      <c r="I70" s="463">
        <v>83882.429999999993</v>
      </c>
      <c r="J70" s="463">
        <v>58574.060000000005</v>
      </c>
      <c r="K70" s="518">
        <v>38541.159999999996</v>
      </c>
      <c r="L70" s="518">
        <v>20541.900000000001</v>
      </c>
      <c r="M70" s="518">
        <v>151359.28999999998</v>
      </c>
      <c r="N70" s="463">
        <v>58835.859999999986</v>
      </c>
      <c r="O70" s="518">
        <v>65324.509999999995</v>
      </c>
      <c r="P70" s="518">
        <v>76546.880000000019</v>
      </c>
      <c r="Q70" s="209">
        <f>SUM(E70:P70)</f>
        <v>825670.12</v>
      </c>
      <c r="R70" s="462">
        <f t="shared" si="29"/>
        <v>1333946.1200000001</v>
      </c>
      <c r="S70" s="439">
        <f>49828+2000000</f>
        <v>2049828</v>
      </c>
      <c r="T70" s="448">
        <v>55500</v>
      </c>
      <c r="U70" s="445">
        <f t="shared" si="30"/>
        <v>0.63360489196932734</v>
      </c>
    </row>
    <row r="71" spans="1:23" s="88" customFormat="1" x14ac:dyDescent="0.2">
      <c r="A71" s="146"/>
      <c r="B71" s="152" t="s">
        <v>113</v>
      </c>
      <c r="C71" s="217">
        <f>SUM(C56:C70)</f>
        <v>2804719</v>
      </c>
      <c r="D71" s="217">
        <f>SUM(D56:D70)</f>
        <v>4219290</v>
      </c>
      <c r="E71" s="211">
        <f t="shared" ref="E71:S71" si="31">SUM(E56:E70)</f>
        <v>164357.6</v>
      </c>
      <c r="F71" s="464">
        <f t="shared" si="31"/>
        <v>301079.60999999993</v>
      </c>
      <c r="G71" s="464">
        <f t="shared" si="31"/>
        <v>337299.02</v>
      </c>
      <c r="H71" s="464">
        <f t="shared" si="31"/>
        <v>407793.19000000006</v>
      </c>
      <c r="I71" s="464">
        <f t="shared" si="31"/>
        <v>492034.08999999991</v>
      </c>
      <c r="J71" s="464">
        <f t="shared" si="31"/>
        <v>338652.15999999997</v>
      </c>
      <c r="K71" s="464">
        <f t="shared" si="31"/>
        <v>311524.43999999994</v>
      </c>
      <c r="L71" s="464">
        <f t="shared" si="31"/>
        <v>212391.40999999995</v>
      </c>
      <c r="M71" s="464">
        <f t="shared" si="31"/>
        <v>492025.16</v>
      </c>
      <c r="N71" s="464">
        <f t="shared" si="31"/>
        <v>332802.67999999993</v>
      </c>
      <c r="O71" s="464">
        <f t="shared" si="31"/>
        <v>212639.22000000003</v>
      </c>
      <c r="P71" s="464">
        <f t="shared" si="31"/>
        <v>417423.75000000006</v>
      </c>
      <c r="Q71" s="464">
        <f>SUM(Q56:Q70)</f>
        <v>4020022.3299999996</v>
      </c>
      <c r="R71" s="464">
        <f t="shared" si="31"/>
        <v>11044031.330000002</v>
      </c>
      <c r="S71" s="464">
        <f t="shared" si="31"/>
        <v>27543947</v>
      </c>
      <c r="T71" s="217"/>
      <c r="U71" s="221">
        <f>R71/S71</f>
        <v>0.40096037543203239</v>
      </c>
      <c r="W71" s="463"/>
    </row>
    <row r="72" spans="1:23" s="88" customFormat="1" x14ac:dyDescent="0.2">
      <c r="A72" s="146"/>
      <c r="B72" s="64"/>
      <c r="C72" s="413"/>
      <c r="D72" s="413"/>
      <c r="E72" s="208"/>
      <c r="F72" s="208"/>
      <c r="G72" s="208"/>
      <c r="H72" s="208"/>
      <c r="I72" s="208"/>
      <c r="J72" s="208"/>
      <c r="K72" s="208"/>
      <c r="L72" s="208"/>
      <c r="M72" s="399"/>
      <c r="N72" s="208"/>
      <c r="O72" s="208"/>
      <c r="P72" s="208"/>
      <c r="Q72" s="463"/>
      <c r="R72" s="208"/>
      <c r="S72" s="210"/>
      <c r="T72" s="210"/>
      <c r="U72" s="220"/>
    </row>
    <row r="73" spans="1:23" s="88" customFormat="1" x14ac:dyDescent="0.2">
      <c r="A73" s="146"/>
      <c r="B73" s="203" t="s">
        <v>114</v>
      </c>
      <c r="C73" s="218"/>
      <c r="D73" s="218"/>
      <c r="E73" s="204"/>
      <c r="F73" s="204"/>
      <c r="G73" s="204"/>
      <c r="H73" s="204"/>
      <c r="I73" s="204"/>
      <c r="J73" s="204"/>
      <c r="K73" s="204"/>
      <c r="L73" s="204"/>
      <c r="M73" s="407"/>
      <c r="N73" s="204"/>
      <c r="O73" s="204"/>
      <c r="P73" s="204"/>
      <c r="Q73" s="461"/>
      <c r="R73" s="204"/>
      <c r="S73" s="218"/>
      <c r="T73" s="218"/>
      <c r="U73" s="223"/>
    </row>
    <row r="74" spans="1:23" s="88" customFormat="1" x14ac:dyDescent="0.2">
      <c r="A74" s="146"/>
      <c r="B74" s="206" t="s">
        <v>115</v>
      </c>
      <c r="C74" s="479">
        <v>205013.15999999997</v>
      </c>
      <c r="D74" s="479">
        <v>235464.46000000008</v>
      </c>
      <c r="E74" s="518">
        <v>53614.239999999998</v>
      </c>
      <c r="F74" s="463">
        <v>755.96000000000186</v>
      </c>
      <c r="G74" s="518">
        <v>32581.05</v>
      </c>
      <c r="H74" s="463">
        <v>26489.069999999996</v>
      </c>
      <c r="I74" s="463">
        <v>25989.179999999993</v>
      </c>
      <c r="J74" s="518">
        <v>16619.469999999998</v>
      </c>
      <c r="K74" s="518">
        <v>15780.33</v>
      </c>
      <c r="L74" s="518">
        <v>40272.89999999998</v>
      </c>
      <c r="M74" s="518">
        <v>36184.879999999997</v>
      </c>
      <c r="N74" s="463">
        <v>18220.960000000006</v>
      </c>
      <c r="O74" s="518">
        <v>13060.319999999992</v>
      </c>
      <c r="P74" s="518">
        <v>15722.33</v>
      </c>
      <c r="Q74" s="209">
        <f>SUM(E74:P74)</f>
        <v>295290.69</v>
      </c>
      <c r="R74" s="462">
        <f>SUM(C74,D74,E74:P74)</f>
        <v>735768.30999999994</v>
      </c>
      <c r="S74" s="439">
        <v>14000000</v>
      </c>
      <c r="T74" s="444"/>
      <c r="U74" s="445">
        <f>R74/SUM(S74:T74)</f>
        <v>5.2554879285714284E-2</v>
      </c>
    </row>
    <row r="75" spans="1:23" s="88" customFormat="1" x14ac:dyDescent="0.2">
      <c r="A75" s="146"/>
      <c r="B75" s="152" t="s">
        <v>116</v>
      </c>
      <c r="C75" s="217">
        <f t="shared" ref="C75:D75" si="32">SUM(C74)</f>
        <v>205013.15999999997</v>
      </c>
      <c r="D75" s="217">
        <f t="shared" si="32"/>
        <v>235464.46000000008</v>
      </c>
      <c r="E75" s="211">
        <f>SUM(E74)</f>
        <v>53614.239999999998</v>
      </c>
      <c r="F75" s="211">
        <f t="shared" ref="F75:S75" si="33">SUM(F74)</f>
        <v>755.96000000000186</v>
      </c>
      <c r="G75" s="211">
        <f t="shared" si="33"/>
        <v>32581.05</v>
      </c>
      <c r="H75" s="211">
        <f t="shared" si="33"/>
        <v>26489.069999999996</v>
      </c>
      <c r="I75" s="211">
        <f t="shared" si="33"/>
        <v>25989.179999999993</v>
      </c>
      <c r="J75" s="211">
        <f t="shared" si="33"/>
        <v>16619.469999999998</v>
      </c>
      <c r="K75" s="211">
        <f t="shared" si="33"/>
        <v>15780.33</v>
      </c>
      <c r="L75" s="211">
        <f t="shared" si="33"/>
        <v>40272.89999999998</v>
      </c>
      <c r="M75" s="408">
        <f t="shared" si="33"/>
        <v>36184.879999999997</v>
      </c>
      <c r="N75" s="408">
        <f t="shared" si="33"/>
        <v>18220.960000000006</v>
      </c>
      <c r="O75" s="408">
        <f t="shared" si="33"/>
        <v>13060.319999999992</v>
      </c>
      <c r="P75" s="408">
        <f t="shared" si="33"/>
        <v>15722.33</v>
      </c>
      <c r="Q75" s="464">
        <f t="shared" si="33"/>
        <v>295290.69</v>
      </c>
      <c r="R75" s="211">
        <f t="shared" si="33"/>
        <v>735768.30999999994</v>
      </c>
      <c r="S75" s="211">
        <f t="shared" si="33"/>
        <v>14000000</v>
      </c>
      <c r="T75" s="217"/>
      <c r="U75" s="221">
        <f>R75/SUM(S75:T75)</f>
        <v>5.2554879285714284E-2</v>
      </c>
      <c r="W75" s="463"/>
    </row>
    <row r="76" spans="1:23" s="88" customFormat="1" x14ac:dyDescent="0.2">
      <c r="A76" s="146"/>
      <c r="B76" s="64"/>
      <c r="C76" s="413"/>
      <c r="D76" s="413"/>
      <c r="E76" s="208"/>
      <c r="F76" s="208"/>
      <c r="G76" s="208"/>
      <c r="H76" s="208"/>
      <c r="I76" s="208"/>
      <c r="J76" s="208"/>
      <c r="K76" s="208"/>
      <c r="L76" s="208"/>
      <c r="M76" s="406"/>
      <c r="N76" s="208"/>
      <c r="O76" s="208"/>
      <c r="P76" s="208"/>
      <c r="Q76" s="463"/>
      <c r="R76" s="208"/>
      <c r="S76" s="210"/>
      <c r="T76" s="210"/>
      <c r="U76" s="220"/>
    </row>
    <row r="77" spans="1:23" s="88" customFormat="1" x14ac:dyDescent="0.2">
      <c r="A77" s="146"/>
      <c r="B77" s="203" t="s">
        <v>117</v>
      </c>
      <c r="C77" s="218"/>
      <c r="D77" s="218"/>
      <c r="E77" s="204"/>
      <c r="F77" s="204"/>
      <c r="G77" s="204"/>
      <c r="H77" s="204"/>
      <c r="I77" s="204"/>
      <c r="J77" s="204"/>
      <c r="K77" s="204"/>
      <c r="L77" s="204"/>
      <c r="M77" s="407"/>
      <c r="N77" s="204"/>
      <c r="O77" s="204"/>
      <c r="P77" s="204"/>
      <c r="Q77" s="461"/>
      <c r="R77" s="204"/>
      <c r="S77" s="218"/>
      <c r="T77" s="218"/>
      <c r="U77" s="223"/>
    </row>
    <row r="78" spans="1:23" s="88" customFormat="1" x14ac:dyDescent="0.2">
      <c r="A78" s="146"/>
      <c r="B78" s="206" t="s">
        <v>47</v>
      </c>
      <c r="C78" s="439">
        <v>91351.489999999991</v>
      </c>
      <c r="D78" s="439">
        <v>78836.940000000031</v>
      </c>
      <c r="E78" s="518">
        <v>6093.17</v>
      </c>
      <c r="F78" s="518">
        <v>5858.73</v>
      </c>
      <c r="G78" s="518">
        <v>6838.25</v>
      </c>
      <c r="H78" s="518">
        <v>6558.7399999999989</v>
      </c>
      <c r="I78" s="518">
        <v>10962.880000000006</v>
      </c>
      <c r="J78" s="518">
        <v>12415.509999999998</v>
      </c>
      <c r="K78" s="518">
        <v>13399.699999999999</v>
      </c>
      <c r="L78" s="518">
        <v>12019.720000000005</v>
      </c>
      <c r="M78" s="518">
        <v>12146.470000000007</v>
      </c>
      <c r="N78" s="463">
        <v>9879.739999999998</v>
      </c>
      <c r="O78" s="518">
        <v>9320.9599999999991</v>
      </c>
      <c r="P78" s="518">
        <v>11800.420000000002</v>
      </c>
      <c r="Q78" s="209">
        <f>SUM(E78:P78)</f>
        <v>117294.29</v>
      </c>
      <c r="R78" s="462">
        <f t="shared" ref="R78:R80" si="34">SUM(C78,D78,E78:P78)</f>
        <v>287482.72000000009</v>
      </c>
      <c r="S78" s="439">
        <v>625429</v>
      </c>
      <c r="T78" s="439"/>
      <c r="U78" s="445">
        <f>R78/SUM(S78:T78)</f>
        <v>0.45965684354259251</v>
      </c>
    </row>
    <row r="79" spans="1:23" s="88" customFormat="1" x14ac:dyDescent="0.2">
      <c r="A79" s="146"/>
      <c r="B79" s="206" t="s">
        <v>268</v>
      </c>
      <c r="C79" s="439">
        <v>38797.03</v>
      </c>
      <c r="D79" s="439">
        <v>64624.92</v>
      </c>
      <c r="E79" s="518">
        <v>10177.19</v>
      </c>
      <c r="F79" s="518">
        <v>10023.260000000002</v>
      </c>
      <c r="G79" s="518">
        <v>17512.66</v>
      </c>
      <c r="H79" s="518">
        <v>13652.010000000006</v>
      </c>
      <c r="I79" s="518">
        <v>14750.55</v>
      </c>
      <c r="J79" s="518">
        <v>18903.350000000002</v>
      </c>
      <c r="K79" s="518">
        <v>12839.670000000002</v>
      </c>
      <c r="L79" s="518">
        <v>12411.94</v>
      </c>
      <c r="M79" s="518">
        <v>12049.69</v>
      </c>
      <c r="N79" s="463">
        <v>12952.05</v>
      </c>
      <c r="O79" s="518">
        <v>8685.5999999999985</v>
      </c>
      <c r="P79" s="518">
        <v>12584.740000000002</v>
      </c>
      <c r="Q79" s="209">
        <f>SUM(E79:P79)</f>
        <v>156542.71000000002</v>
      </c>
      <c r="R79" s="462">
        <f t="shared" si="34"/>
        <v>259964.66</v>
      </c>
      <c r="S79" s="439">
        <v>1990868</v>
      </c>
      <c r="T79" s="439"/>
      <c r="U79" s="445">
        <f>R79/SUM(S79:T79)</f>
        <v>0.13057855166691112</v>
      </c>
    </row>
    <row r="80" spans="1:23" s="88" customFormat="1" x14ac:dyDescent="0.2">
      <c r="A80" s="146"/>
      <c r="B80" s="206" t="s">
        <v>267</v>
      </c>
      <c r="C80" s="478">
        <v>280676.74</v>
      </c>
      <c r="D80" s="478">
        <v>198133.61000000002</v>
      </c>
      <c r="E80" s="518">
        <v>20734.400000000001</v>
      </c>
      <c r="F80" s="518">
        <v>21739.279999999999</v>
      </c>
      <c r="G80" s="518">
        <v>24121.54</v>
      </c>
      <c r="H80" s="518">
        <v>22720.630000000005</v>
      </c>
      <c r="I80" s="518">
        <v>28677.969999999998</v>
      </c>
      <c r="J80" s="518">
        <v>27976.240000000013</v>
      </c>
      <c r="K80" s="518">
        <v>34120.499999999993</v>
      </c>
      <c r="L80" s="518">
        <v>32152.39000000001</v>
      </c>
      <c r="M80" s="518">
        <v>31837.790000000005</v>
      </c>
      <c r="N80" s="463">
        <v>32323.590000000007</v>
      </c>
      <c r="O80" s="518">
        <v>23356.870000000006</v>
      </c>
      <c r="P80" s="518">
        <v>33868.970000000008</v>
      </c>
      <c r="Q80" s="209">
        <f>SUM(E80:P80)</f>
        <v>333630.1700000001</v>
      </c>
      <c r="R80" s="462">
        <f t="shared" si="34"/>
        <v>812440.52</v>
      </c>
      <c r="S80" s="439">
        <v>2373539</v>
      </c>
      <c r="T80" s="439"/>
      <c r="U80" s="445">
        <f>R80/SUM(S80:T80)</f>
        <v>0.34229078182410316</v>
      </c>
    </row>
    <row r="81" spans="1:23" s="88" customFormat="1" x14ac:dyDescent="0.2">
      <c r="A81" s="146"/>
      <c r="B81" s="152" t="s">
        <v>118</v>
      </c>
      <c r="C81" s="217">
        <f t="shared" ref="C81:D81" si="35">SUM(C78:C80)</f>
        <v>410825.26</v>
      </c>
      <c r="D81" s="217">
        <f t="shared" si="35"/>
        <v>341595.47000000009</v>
      </c>
      <c r="E81" s="211">
        <f>SUM(E78:E80)</f>
        <v>37004.76</v>
      </c>
      <c r="F81" s="211">
        <f t="shared" ref="F81:S81" si="36">SUM(F78:F80)</f>
        <v>37621.270000000004</v>
      </c>
      <c r="G81" s="211">
        <f t="shared" si="36"/>
        <v>48472.45</v>
      </c>
      <c r="H81" s="211">
        <f t="shared" si="36"/>
        <v>42931.380000000005</v>
      </c>
      <c r="I81" s="211">
        <f t="shared" si="36"/>
        <v>54391.400000000009</v>
      </c>
      <c r="J81" s="211">
        <f t="shared" si="36"/>
        <v>59295.100000000013</v>
      </c>
      <c r="K81" s="211">
        <f t="shared" si="36"/>
        <v>60359.869999999995</v>
      </c>
      <c r="L81" s="211">
        <f t="shared" si="36"/>
        <v>56584.050000000017</v>
      </c>
      <c r="M81" s="408">
        <f t="shared" si="36"/>
        <v>56033.950000000012</v>
      </c>
      <c r="N81" s="408">
        <f t="shared" si="36"/>
        <v>55155.380000000005</v>
      </c>
      <c r="O81" s="408">
        <f t="shared" si="36"/>
        <v>41363.430000000008</v>
      </c>
      <c r="P81" s="408">
        <f t="shared" si="36"/>
        <v>58254.130000000012</v>
      </c>
      <c r="Q81" s="464">
        <f>SUM(Q78:Q80)</f>
        <v>607467.17000000016</v>
      </c>
      <c r="R81" s="211">
        <f>SUM(R78:R80)</f>
        <v>1359887.9000000001</v>
      </c>
      <c r="S81" s="211">
        <f t="shared" si="36"/>
        <v>4989836</v>
      </c>
      <c r="T81" s="217"/>
      <c r="U81" s="221">
        <f>R81/SUM(S81:T81)</f>
        <v>0.27253158220029677</v>
      </c>
      <c r="W81" s="463"/>
    </row>
    <row r="82" spans="1:23" s="88" customFormat="1" x14ac:dyDescent="0.2">
      <c r="A82" s="146"/>
      <c r="B82" s="64"/>
      <c r="C82" s="413"/>
      <c r="D82" s="413"/>
      <c r="E82" s="254"/>
      <c r="F82" s="254"/>
      <c r="G82" s="254"/>
      <c r="H82" s="254"/>
      <c r="I82" s="254"/>
      <c r="J82" s="254"/>
      <c r="K82" s="254"/>
      <c r="L82" s="254"/>
      <c r="M82" s="406"/>
      <c r="N82" s="254"/>
      <c r="O82" s="254"/>
      <c r="P82" s="254"/>
      <c r="Q82" s="463"/>
    </row>
    <row r="83" spans="1:23" s="88" customFormat="1" x14ac:dyDescent="0.2">
      <c r="A83" s="146"/>
      <c r="B83" s="244" t="s">
        <v>331</v>
      </c>
      <c r="C83" s="481">
        <v>-155.72000000000116</v>
      </c>
      <c r="D83" s="481">
        <v>0</v>
      </c>
      <c r="E83" s="461">
        <v>0</v>
      </c>
      <c r="F83" s="461">
        <v>0</v>
      </c>
      <c r="G83" s="461">
        <v>0</v>
      </c>
      <c r="H83" s="461">
        <v>0</v>
      </c>
      <c r="I83" s="461">
        <v>0</v>
      </c>
      <c r="J83" s="461">
        <v>0</v>
      </c>
      <c r="K83" s="461">
        <v>0</v>
      </c>
      <c r="L83" s="461">
        <v>0</v>
      </c>
      <c r="M83" s="461">
        <v>0</v>
      </c>
      <c r="N83" s="461">
        <v>0</v>
      </c>
      <c r="O83" s="461">
        <v>0</v>
      </c>
      <c r="P83" s="461">
        <v>0</v>
      </c>
      <c r="Q83" s="473">
        <f>SUM(E83:P83)</f>
        <v>0</v>
      </c>
      <c r="R83" s="440">
        <f>SUM(C83,D83,E83:P83)</f>
        <v>-155.72000000000116</v>
      </c>
      <c r="S83" s="473">
        <f>SUM(E83,F83:Q83)</f>
        <v>0</v>
      </c>
      <c r="T83" s="610"/>
      <c r="U83" s="611"/>
    </row>
    <row r="84" spans="1:23" s="88" customFormat="1" ht="13.5" thickBot="1" x14ac:dyDescent="0.25">
      <c r="A84" s="146"/>
      <c r="B84" s="64"/>
      <c r="C84" s="413"/>
      <c r="D84" s="413"/>
      <c r="E84" s="208"/>
      <c r="F84" s="208"/>
      <c r="G84" s="208"/>
      <c r="H84" s="208"/>
      <c r="I84" s="208"/>
      <c r="J84" s="208"/>
      <c r="K84" s="208"/>
      <c r="L84" s="208"/>
      <c r="M84" s="399"/>
      <c r="N84" s="208"/>
      <c r="O84" s="208"/>
      <c r="P84" s="208"/>
      <c r="Q84" s="208"/>
      <c r="R84" s="208"/>
      <c r="S84" s="210"/>
      <c r="T84" s="210"/>
      <c r="U84" s="220"/>
    </row>
    <row r="85" spans="1:23" ht="15" customHeight="1" thickBot="1" x14ac:dyDescent="0.25">
      <c r="A85" s="146"/>
      <c r="B85" s="225" t="s">
        <v>362</v>
      </c>
      <c r="C85" s="227">
        <f t="shared" ref="C85:S85" si="37">SUM(C81,C75,C71,C53,C49,C42,C37,C32,C27,C23,C14,C83)</f>
        <v>35675542.040000007</v>
      </c>
      <c r="D85" s="227">
        <f t="shared" si="37"/>
        <v>41891077.670000009</v>
      </c>
      <c r="E85" s="226">
        <f t="shared" si="37"/>
        <v>2788782.21</v>
      </c>
      <c r="F85" s="226">
        <f t="shared" si="37"/>
        <v>2938706.6800000006</v>
      </c>
      <c r="G85" s="226">
        <f t="shared" si="37"/>
        <v>4599273.5</v>
      </c>
      <c r="H85" s="226">
        <f t="shared" si="37"/>
        <v>5223707.5199999977</v>
      </c>
      <c r="I85" s="226">
        <f t="shared" si="37"/>
        <v>6847196.3399999943</v>
      </c>
      <c r="J85" s="226">
        <f t="shared" si="37"/>
        <v>5930553.4200000018</v>
      </c>
      <c r="K85" s="226">
        <f t="shared" si="37"/>
        <v>4288296.0799999991</v>
      </c>
      <c r="L85" s="226">
        <f t="shared" si="37"/>
        <v>14438931.799999991</v>
      </c>
      <c r="M85" s="409">
        <f t="shared" si="37"/>
        <v>5406790.2799999975</v>
      </c>
      <c r="N85" s="409">
        <f t="shared" si="37"/>
        <v>3659942.0399999968</v>
      </c>
      <c r="O85" s="409">
        <f t="shared" si="37"/>
        <v>-1804083.7199999997</v>
      </c>
      <c r="P85" s="409">
        <f>SUM(P81,P75,P71,P53,P49,P42,P37,P32,P27,P23,P14,P83)</f>
        <v>6078828.1000000006</v>
      </c>
      <c r="Q85" s="417">
        <f>SUM(Q81,Q75,Q71,Q53,Q49,Q42,Q37,Q32,Q27,Q23,Q14,Q83)</f>
        <v>60396924.249999985</v>
      </c>
      <c r="R85" s="417">
        <f>SUM(R81,R75,R71,R53,R49,R42,R37,R32,R27,R23,R14,R83)</f>
        <v>137963543.95999998</v>
      </c>
      <c r="S85" s="417">
        <f t="shared" si="37"/>
        <v>309337888</v>
      </c>
      <c r="T85" s="227"/>
      <c r="U85" s="228">
        <f>R85/SUM(S85:T85)</f>
        <v>0.44599626916700219</v>
      </c>
      <c r="W85" s="463"/>
    </row>
    <row r="86" spans="1:23" s="400" customFormat="1" ht="15" customHeight="1" x14ac:dyDescent="0.2">
      <c r="A86" s="146"/>
      <c r="B86" s="229"/>
      <c r="C86" s="413"/>
      <c r="D86" s="413"/>
      <c r="E86" s="463"/>
      <c r="F86" s="463"/>
      <c r="G86" s="463"/>
      <c r="H86" s="463"/>
      <c r="I86" s="463"/>
      <c r="J86" s="463"/>
      <c r="K86" s="463"/>
      <c r="L86" s="463"/>
      <c r="M86" s="463"/>
      <c r="N86" s="463"/>
      <c r="O86" s="463"/>
      <c r="P86" s="463"/>
      <c r="Q86" s="463"/>
      <c r="R86" s="463"/>
      <c r="S86" s="463"/>
      <c r="T86" s="463"/>
      <c r="U86" s="463"/>
    </row>
    <row r="87" spans="1:23" ht="26.25" customHeight="1" x14ac:dyDescent="0.2">
      <c r="A87" s="146"/>
      <c r="B87" s="614" t="s">
        <v>431</v>
      </c>
      <c r="C87" s="556">
        <v>11385431.960000001</v>
      </c>
      <c r="D87" s="527"/>
      <c r="F87" s="394"/>
      <c r="G87" s="208"/>
      <c r="H87" s="208"/>
      <c r="I87" s="208"/>
      <c r="J87" s="208"/>
      <c r="K87" s="208"/>
      <c r="L87" s="518"/>
      <c r="M87" s="208"/>
      <c r="N87" s="208"/>
      <c r="O87" s="208"/>
      <c r="P87" s="208"/>
      <c r="Q87" s="208"/>
      <c r="R87" s="208"/>
      <c r="S87" s="208"/>
      <c r="T87" s="208"/>
      <c r="U87" s="208"/>
    </row>
    <row r="88" spans="1:23" s="400" customFormat="1" ht="26.25" customHeight="1" x14ac:dyDescent="0.2">
      <c r="A88" s="146"/>
      <c r="B88" s="614" t="s">
        <v>432</v>
      </c>
      <c r="C88" s="556">
        <v>1600000</v>
      </c>
      <c r="D88" s="608"/>
      <c r="F88" s="394"/>
      <c r="G88" s="518"/>
      <c r="H88" s="518"/>
      <c r="I88" s="518"/>
      <c r="J88" s="518"/>
      <c r="K88" s="518"/>
      <c r="L88" s="518"/>
      <c r="M88" s="518"/>
      <c r="N88" s="518"/>
      <c r="O88" s="518"/>
      <c r="P88" s="518"/>
      <c r="Q88" s="518"/>
      <c r="R88" s="518"/>
      <c r="S88" s="518"/>
      <c r="T88" s="518"/>
      <c r="U88" s="518"/>
    </row>
    <row r="89" spans="1:23" ht="10.5" customHeight="1" x14ac:dyDescent="0.2">
      <c r="B89" s="230"/>
      <c r="C89" s="480"/>
      <c r="D89" s="480"/>
      <c r="E89" s="231"/>
      <c r="F89" s="231"/>
      <c r="G89" s="231"/>
      <c r="H89" s="231"/>
      <c r="I89" s="231"/>
      <c r="J89" s="231"/>
      <c r="K89" s="231"/>
      <c r="L89" s="231"/>
      <c r="M89" s="231"/>
      <c r="N89" s="231"/>
      <c r="O89" s="232"/>
      <c r="P89" s="231"/>
      <c r="Q89" s="231"/>
      <c r="R89" s="231"/>
    </row>
    <row r="90" spans="1:23" s="88" customFormat="1" x14ac:dyDescent="0.2">
      <c r="B90" s="233" t="s">
        <v>26</v>
      </c>
      <c r="C90" s="213"/>
      <c r="D90" s="213"/>
    </row>
    <row r="91" spans="1:23" s="88" customFormat="1" x14ac:dyDescent="0.2">
      <c r="B91" s="88" t="s">
        <v>119</v>
      </c>
      <c r="C91" s="413"/>
      <c r="D91" s="413"/>
      <c r="Q91" s="208"/>
      <c r="R91" s="208"/>
    </row>
    <row r="92" spans="1:23" s="88" customFormat="1" x14ac:dyDescent="0.2">
      <c r="B92" s="88" t="s">
        <v>120</v>
      </c>
      <c r="C92" s="413"/>
      <c r="D92" s="413"/>
      <c r="Q92" s="208"/>
      <c r="R92" s="208"/>
    </row>
    <row r="93" spans="1:23" s="88" customFormat="1" x14ac:dyDescent="0.2">
      <c r="B93" s="88" t="s">
        <v>290</v>
      </c>
      <c r="C93" s="413"/>
      <c r="D93" s="413"/>
      <c r="Q93" s="208"/>
      <c r="R93" s="208"/>
    </row>
    <row r="94" spans="1:23" s="88" customFormat="1" x14ac:dyDescent="0.2">
      <c r="B94" s="375" t="s">
        <v>222</v>
      </c>
      <c r="C94" s="413"/>
      <c r="D94" s="413"/>
      <c r="Q94" s="208"/>
      <c r="R94" s="208"/>
    </row>
    <row r="95" spans="1:23" s="88" customFormat="1" x14ac:dyDescent="0.2">
      <c r="B95" s="88" t="s">
        <v>121</v>
      </c>
      <c r="C95" s="213"/>
      <c r="D95" s="213"/>
      <c r="G95" s="234"/>
    </row>
    <row r="96" spans="1:23" s="88" customFormat="1" ht="25.5" customHeight="1" x14ac:dyDescent="0.2">
      <c r="B96" s="640" t="s">
        <v>340</v>
      </c>
      <c r="C96" s="640"/>
      <c r="D96" s="640"/>
      <c r="E96" s="640"/>
      <c r="F96" s="640"/>
      <c r="G96" s="640"/>
      <c r="H96" s="640"/>
      <c r="I96" s="640"/>
      <c r="J96" s="640"/>
      <c r="K96" s="640"/>
      <c r="L96" s="640"/>
      <c r="M96" s="640"/>
      <c r="N96" s="640"/>
      <c r="O96" s="640"/>
      <c r="P96" s="640"/>
      <c r="Q96" s="640"/>
      <c r="R96" s="640"/>
      <c r="S96" s="640"/>
      <c r="T96" s="640"/>
      <c r="U96" s="640"/>
    </row>
    <row r="97" spans="2:21" s="88" customFormat="1" x14ac:dyDescent="0.2">
      <c r="B97" s="235" t="s">
        <v>278</v>
      </c>
      <c r="C97" s="213"/>
      <c r="D97" s="213"/>
      <c r="E97" s="146"/>
      <c r="F97" s="146"/>
      <c r="G97" s="373"/>
      <c r="H97" s="374"/>
      <c r="I97" s="255"/>
    </row>
    <row r="98" spans="2:21" s="88" customFormat="1" x14ac:dyDescent="0.2">
      <c r="B98" s="88" t="s">
        <v>269</v>
      </c>
      <c r="C98" s="213"/>
      <c r="D98" s="213"/>
      <c r="G98" s="210"/>
      <c r="H98" s="236"/>
      <c r="I98" s="208"/>
    </row>
    <row r="99" spans="2:21" s="88" customFormat="1" x14ac:dyDescent="0.2">
      <c r="B99" s="639" t="s">
        <v>322</v>
      </c>
      <c r="C99" s="639"/>
      <c r="D99" s="639"/>
      <c r="E99" s="639"/>
      <c r="F99" s="639"/>
      <c r="G99" s="639"/>
      <c r="H99" s="639"/>
      <c r="I99" s="639"/>
      <c r="J99" s="639"/>
      <c r="K99" s="639"/>
      <c r="L99" s="639"/>
      <c r="M99" s="639"/>
      <c r="N99" s="639"/>
      <c r="O99" s="639"/>
      <c r="P99" s="639"/>
      <c r="Q99" s="639"/>
      <c r="R99" s="639"/>
      <c r="S99" s="639"/>
      <c r="T99" s="639"/>
      <c r="U99" s="639"/>
    </row>
    <row r="100" spans="2:21" s="88" customFormat="1" x14ac:dyDescent="0.2">
      <c r="B100" s="88" t="s">
        <v>318</v>
      </c>
      <c r="C100" s="213"/>
      <c r="D100" s="213"/>
      <c r="G100" s="210"/>
      <c r="H100" s="236"/>
      <c r="I100" s="208"/>
    </row>
    <row r="101" spans="2:21" x14ac:dyDescent="0.2">
      <c r="B101" s="56" t="s">
        <v>411</v>
      </c>
    </row>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5">
    <mergeCell ref="B1:U1"/>
    <mergeCell ref="R6:R7"/>
    <mergeCell ref="U6:U7"/>
    <mergeCell ref="B6:B7"/>
    <mergeCell ref="E6:P6"/>
    <mergeCell ref="Q6:Q7"/>
    <mergeCell ref="S6:S7"/>
    <mergeCell ref="T6:T7"/>
    <mergeCell ref="C6:C7"/>
    <mergeCell ref="B99:U99"/>
    <mergeCell ref="B96:U96"/>
    <mergeCell ref="B4:U4"/>
    <mergeCell ref="B3:U3"/>
    <mergeCell ref="B2:U2"/>
    <mergeCell ref="D6:D7"/>
  </mergeCells>
  <printOptions horizontalCentered="1"/>
  <pageMargins left="0.2" right="0.2" top="0.2" bottom="0.45" header="0" footer="0.2"/>
  <pageSetup scale="38" orientation="landscape" cellComments="asDisplayed" r:id="rId2"/>
  <headerFooter alignWithMargins="0">
    <oddFooter>&amp;L&amp;"-,Bold"&amp;F&amp;C&amp;"-,Bold"- PUBLIC -</oddFooter>
  </headerFooter>
  <ignoredErrors>
    <ignoredError sqref="U24:U25 U28:U29 U15:U16 U72:U73 U33:U34 U38:U39 U43:U44 U50:U51 U54:U55 U76:U77 Q24 Q19:Q22 Q54:Q55 Q45:Q49 Q17 Q50:Q51 Q43:Q44 Q25:Q29 Q72:Q77 Q40 Q56:Q62 Q33:Q39 Q64:Q67 Q15:Q16 Q9:Q14 Q18 Q41:Q42 Q63 Q78:Q85 Q30:Q32 Q52:Q53 Q23 Q68:Q7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R103"/>
  <sheetViews>
    <sheetView showGridLines="0" zoomScale="80" zoomScaleNormal="80" zoomScaleSheetLayoutView="80" zoomScalePageLayoutView="80" workbookViewId="0">
      <selection activeCell="B1" sqref="B1:R1"/>
    </sheetView>
  </sheetViews>
  <sheetFormatPr defaultColWidth="9.33203125" defaultRowHeight="12.75" x14ac:dyDescent="0.2"/>
  <cols>
    <col min="1" max="1" width="1.83203125" style="400" customWidth="1"/>
    <col min="2" max="2" width="74" style="56" customWidth="1"/>
    <col min="3" max="4" width="17.5" style="400" customWidth="1"/>
    <col min="5" max="14" width="16.1640625" style="56" customWidth="1"/>
    <col min="15" max="15" width="16.1640625" style="88" customWidth="1"/>
    <col min="16" max="16" width="16.1640625" style="56" customWidth="1"/>
    <col min="17" max="17" width="16.1640625" style="400" customWidth="1"/>
    <col min="18" max="18" width="17.5" style="400" customWidth="1"/>
    <col min="19" max="19" width="3.6640625" style="56" customWidth="1"/>
    <col min="20" max="16384" width="9.33203125" style="56"/>
  </cols>
  <sheetData>
    <row r="1" spans="2:18" x14ac:dyDescent="0.2">
      <c r="B1" s="641" t="s">
        <v>337</v>
      </c>
      <c r="C1" s="641"/>
      <c r="D1" s="641"/>
      <c r="E1" s="641"/>
      <c r="F1" s="641"/>
      <c r="G1" s="641"/>
      <c r="H1" s="641"/>
      <c r="I1" s="641"/>
      <c r="J1" s="641"/>
      <c r="K1" s="641"/>
      <c r="L1" s="641"/>
      <c r="M1" s="641"/>
      <c r="N1" s="641"/>
      <c r="O1" s="641"/>
      <c r="P1" s="641"/>
      <c r="Q1" s="641"/>
      <c r="R1" s="641"/>
    </row>
    <row r="2" spans="2:18" x14ac:dyDescent="0.2">
      <c r="B2" s="641" t="s">
        <v>225</v>
      </c>
      <c r="C2" s="641"/>
      <c r="D2" s="641"/>
      <c r="E2" s="641"/>
      <c r="F2" s="641"/>
      <c r="G2" s="641"/>
      <c r="H2" s="641"/>
      <c r="I2" s="641"/>
      <c r="J2" s="641"/>
      <c r="K2" s="641"/>
      <c r="L2" s="641"/>
      <c r="M2" s="641"/>
      <c r="N2" s="641"/>
      <c r="O2" s="641"/>
      <c r="P2" s="641"/>
      <c r="Q2" s="641"/>
      <c r="R2" s="641"/>
    </row>
    <row r="3" spans="2:18" x14ac:dyDescent="0.2">
      <c r="B3" s="641" t="s">
        <v>335</v>
      </c>
      <c r="C3" s="641"/>
      <c r="D3" s="641"/>
      <c r="E3" s="641"/>
      <c r="F3" s="641"/>
      <c r="G3" s="641"/>
      <c r="H3" s="641"/>
      <c r="I3" s="641"/>
      <c r="J3" s="641"/>
      <c r="K3" s="641"/>
      <c r="L3" s="641"/>
      <c r="M3" s="641"/>
      <c r="N3" s="641"/>
      <c r="O3" s="641"/>
      <c r="P3" s="641"/>
      <c r="Q3" s="641"/>
      <c r="R3" s="641"/>
    </row>
    <row r="4" spans="2:18" x14ac:dyDescent="0.2">
      <c r="B4" s="641" t="s">
        <v>237</v>
      </c>
      <c r="C4" s="641"/>
      <c r="D4" s="641"/>
      <c r="E4" s="641"/>
      <c r="F4" s="641"/>
      <c r="G4" s="641"/>
      <c r="H4" s="641"/>
      <c r="I4" s="641"/>
      <c r="J4" s="641"/>
      <c r="K4" s="641"/>
      <c r="L4" s="641"/>
      <c r="M4" s="641"/>
      <c r="N4" s="641"/>
      <c r="O4" s="641"/>
      <c r="P4" s="641"/>
      <c r="Q4" s="641"/>
      <c r="R4" s="641"/>
    </row>
    <row r="5" spans="2:18" s="200" customFormat="1" x14ac:dyDescent="0.15">
      <c r="B5" s="198" t="s">
        <v>66</v>
      </c>
      <c r="C5" s="198"/>
      <c r="D5" s="198"/>
      <c r="E5" s="198"/>
      <c r="F5" s="198"/>
      <c r="G5" s="198"/>
      <c r="H5" s="198"/>
      <c r="I5" s="198"/>
      <c r="J5" s="198"/>
      <c r="K5" s="198"/>
      <c r="L5" s="198"/>
      <c r="M5" s="198"/>
      <c r="N5" s="198"/>
      <c r="O5" s="198"/>
      <c r="P5" s="198"/>
      <c r="Q5" s="198"/>
      <c r="R5" s="198"/>
    </row>
    <row r="6" spans="2:18" s="88" customFormat="1" ht="18" customHeight="1" x14ac:dyDescent="0.25">
      <c r="B6" s="649" t="s">
        <v>67</v>
      </c>
      <c r="C6" s="645" t="s">
        <v>256</v>
      </c>
      <c r="D6" s="645" t="s">
        <v>333</v>
      </c>
      <c r="E6" s="651" t="s">
        <v>342</v>
      </c>
      <c r="F6" s="651"/>
      <c r="G6" s="651"/>
      <c r="H6" s="651"/>
      <c r="I6" s="651"/>
      <c r="J6" s="651"/>
      <c r="K6" s="651"/>
      <c r="L6" s="651"/>
      <c r="M6" s="651"/>
      <c r="N6" s="651"/>
      <c r="O6" s="651"/>
      <c r="P6" s="651"/>
      <c r="Q6" s="652" t="s">
        <v>334</v>
      </c>
      <c r="R6" s="647" t="s">
        <v>257</v>
      </c>
    </row>
    <row r="7" spans="2:18" s="88" customFormat="1" ht="24" customHeight="1" x14ac:dyDescent="0.2">
      <c r="B7" s="650"/>
      <c r="C7" s="646"/>
      <c r="D7" s="646"/>
      <c r="E7" s="201" t="s">
        <v>284</v>
      </c>
      <c r="F7" s="159" t="s">
        <v>3</v>
      </c>
      <c r="G7" s="159" t="s">
        <v>4</v>
      </c>
      <c r="H7" s="159" t="s">
        <v>5</v>
      </c>
      <c r="I7" s="159" t="s">
        <v>6</v>
      </c>
      <c r="J7" s="159" t="s">
        <v>7</v>
      </c>
      <c r="K7" s="159" t="s">
        <v>20</v>
      </c>
      <c r="L7" s="159" t="s">
        <v>21</v>
      </c>
      <c r="M7" s="159" t="s">
        <v>22</v>
      </c>
      <c r="N7" s="159" t="s">
        <v>23</v>
      </c>
      <c r="O7" s="159" t="s">
        <v>24</v>
      </c>
      <c r="P7" s="253" t="s">
        <v>25</v>
      </c>
      <c r="Q7" s="653"/>
      <c r="R7" s="648"/>
    </row>
    <row r="8" spans="2:18" s="88" customFormat="1" x14ac:dyDescent="0.2">
      <c r="B8" s="203" t="s">
        <v>128</v>
      </c>
      <c r="C8" s="438"/>
      <c r="D8" s="438"/>
      <c r="E8" s="204"/>
      <c r="F8" s="204"/>
      <c r="G8" s="204"/>
      <c r="H8" s="204"/>
      <c r="I8" s="204"/>
      <c r="J8" s="204"/>
      <c r="K8" s="204"/>
      <c r="L8" s="204"/>
      <c r="M8" s="204"/>
      <c r="N8" s="204"/>
      <c r="O8" s="204"/>
      <c r="P8" s="204"/>
      <c r="Q8" s="414"/>
      <c r="R8" s="438"/>
    </row>
    <row r="9" spans="2:18" s="88" customFormat="1" x14ac:dyDescent="0.2">
      <c r="B9" s="206" t="s">
        <v>270</v>
      </c>
      <c r="C9" s="209">
        <v>0</v>
      </c>
      <c r="D9" s="209">
        <v>0</v>
      </c>
      <c r="E9" s="412">
        <v>0</v>
      </c>
      <c r="F9" s="412">
        <v>0</v>
      </c>
      <c r="G9" s="412">
        <v>0</v>
      </c>
      <c r="H9" s="412">
        <v>0</v>
      </c>
      <c r="I9" s="518">
        <v>0</v>
      </c>
      <c r="J9" s="412">
        <v>0</v>
      </c>
      <c r="K9" s="412">
        <v>0</v>
      </c>
      <c r="L9" s="412">
        <v>0</v>
      </c>
      <c r="M9" s="412">
        <v>0</v>
      </c>
      <c r="N9" s="412">
        <v>0</v>
      </c>
      <c r="O9" s="412">
        <v>0</v>
      </c>
      <c r="P9" s="412">
        <v>0</v>
      </c>
      <c r="Q9" s="462">
        <f t="shared" ref="Q9:Q15" si="0">SUM(E9:P9)</f>
        <v>0</v>
      </c>
      <c r="R9" s="209">
        <f t="shared" ref="R9:R15" si="1">SUM(C9:P9)</f>
        <v>0</v>
      </c>
    </row>
    <row r="10" spans="2:18" s="88" customFormat="1" x14ac:dyDescent="0.2">
      <c r="B10" s="206" t="s">
        <v>80</v>
      </c>
      <c r="C10" s="209">
        <v>0</v>
      </c>
      <c r="D10" s="209">
        <v>3632.9100000000008</v>
      </c>
      <c r="E10" s="518">
        <v>0</v>
      </c>
      <c r="F10" s="518">
        <v>167.35999999999996</v>
      </c>
      <c r="G10" s="518">
        <v>81.2</v>
      </c>
      <c r="H10" s="518">
        <v>1176.9100000000001</v>
      </c>
      <c r="I10" s="518">
        <v>-1340.4099999999994</v>
      </c>
      <c r="J10" s="518">
        <v>-226.95000000000005</v>
      </c>
      <c r="K10" s="518">
        <v>1060.7700000000002</v>
      </c>
      <c r="L10" s="518">
        <v>-268.73</v>
      </c>
      <c r="M10" s="518">
        <v>-328.9</v>
      </c>
      <c r="N10" s="412">
        <v>-72.36</v>
      </c>
      <c r="O10" s="518">
        <v>0</v>
      </c>
      <c r="P10" s="518">
        <v>0</v>
      </c>
      <c r="Q10" s="462">
        <f t="shared" si="0"/>
        <v>248.89000000000078</v>
      </c>
      <c r="R10" s="209">
        <f t="shared" si="1"/>
        <v>3881.8000000000011</v>
      </c>
    </row>
    <row r="11" spans="2:18" s="88" customFormat="1" x14ac:dyDescent="0.2">
      <c r="B11" s="206" t="s">
        <v>244</v>
      </c>
      <c r="C11" s="209">
        <v>7152.92</v>
      </c>
      <c r="D11" s="209">
        <v>-7153.2800000000007</v>
      </c>
      <c r="E11" s="518">
        <v>0</v>
      </c>
      <c r="F11" s="518">
        <v>0</v>
      </c>
      <c r="G11" s="518">
        <v>0</v>
      </c>
      <c r="H11" s="518">
        <v>0</v>
      </c>
      <c r="I11" s="518">
        <v>0</v>
      </c>
      <c r="J11" s="518">
        <v>136.38999999999999</v>
      </c>
      <c r="K11" s="518">
        <v>0</v>
      </c>
      <c r="L11" s="518">
        <v>-136.38999999999999</v>
      </c>
      <c r="M11" s="518">
        <v>0</v>
      </c>
      <c r="N11" s="412">
        <v>0</v>
      </c>
      <c r="O11" s="518">
        <v>0</v>
      </c>
      <c r="P11" s="412">
        <v>0</v>
      </c>
      <c r="Q11" s="462">
        <f t="shared" si="0"/>
        <v>0</v>
      </c>
      <c r="R11" s="209">
        <f t="shared" si="1"/>
        <v>-0.36000000000058208</v>
      </c>
    </row>
    <row r="12" spans="2:18" s="88" customFormat="1" x14ac:dyDescent="0.2">
      <c r="B12" s="206" t="s">
        <v>71</v>
      </c>
      <c r="C12" s="209">
        <v>79700.28</v>
      </c>
      <c r="D12" s="209">
        <v>2859.9700000000003</v>
      </c>
      <c r="E12" s="518">
        <v>0</v>
      </c>
      <c r="F12" s="518">
        <v>-1550.9099999999999</v>
      </c>
      <c r="G12" s="518">
        <v>0</v>
      </c>
      <c r="H12" s="518">
        <v>0</v>
      </c>
      <c r="I12" s="518">
        <v>0</v>
      </c>
      <c r="J12" s="518">
        <v>0</v>
      </c>
      <c r="K12" s="518">
        <v>0</v>
      </c>
      <c r="L12" s="518">
        <v>0</v>
      </c>
      <c r="M12" s="518">
        <v>917.07999999999993</v>
      </c>
      <c r="N12" s="412">
        <v>-768.45999999999992</v>
      </c>
      <c r="O12" s="518">
        <v>0</v>
      </c>
      <c r="P12" s="518">
        <v>488.64</v>
      </c>
      <c r="Q12" s="462">
        <f t="shared" si="0"/>
        <v>-913.65</v>
      </c>
      <c r="R12" s="209">
        <f t="shared" si="1"/>
        <v>81646.599999999991</v>
      </c>
    </row>
    <row r="13" spans="2:18" s="88" customFormat="1" x14ac:dyDescent="0.2">
      <c r="B13" s="206" t="s">
        <v>129</v>
      </c>
      <c r="C13" s="209">
        <v>0</v>
      </c>
      <c r="D13" s="209">
        <v>0</v>
      </c>
      <c r="E13" s="412">
        <v>0</v>
      </c>
      <c r="F13" s="412">
        <v>0</v>
      </c>
      <c r="G13" s="412">
        <v>0</v>
      </c>
      <c r="H13" s="412">
        <v>0</v>
      </c>
      <c r="I13" s="518">
        <v>0</v>
      </c>
      <c r="J13" s="412">
        <v>0</v>
      </c>
      <c r="K13" s="412">
        <v>0</v>
      </c>
      <c r="L13" s="412">
        <v>0</v>
      </c>
      <c r="M13" s="412">
        <v>0</v>
      </c>
      <c r="N13" s="412">
        <v>0</v>
      </c>
      <c r="O13" s="412">
        <v>0</v>
      </c>
      <c r="P13" s="412">
        <v>0</v>
      </c>
      <c r="Q13" s="462">
        <f t="shared" si="0"/>
        <v>0</v>
      </c>
      <c r="R13" s="209">
        <f t="shared" si="1"/>
        <v>0</v>
      </c>
    </row>
    <row r="14" spans="2:18" s="88" customFormat="1" x14ac:dyDescent="0.2">
      <c r="B14" s="206" t="s">
        <v>73</v>
      </c>
      <c r="C14" s="209">
        <v>3683</v>
      </c>
      <c r="D14" s="209">
        <v>-48.199999999999875</v>
      </c>
      <c r="E14" s="518">
        <v>131.09</v>
      </c>
      <c r="F14" s="518">
        <v>-14.629999999999999</v>
      </c>
      <c r="G14" s="518">
        <v>0</v>
      </c>
      <c r="H14" s="518">
        <v>0</v>
      </c>
      <c r="I14" s="518">
        <v>0</v>
      </c>
      <c r="J14" s="518">
        <v>0</v>
      </c>
      <c r="K14" s="518">
        <v>0</v>
      </c>
      <c r="L14" s="518">
        <v>0</v>
      </c>
      <c r="M14" s="412">
        <v>0</v>
      </c>
      <c r="N14" s="412">
        <v>0</v>
      </c>
      <c r="O14" s="518">
        <v>0</v>
      </c>
      <c r="P14" s="412">
        <v>0</v>
      </c>
      <c r="Q14" s="462">
        <f t="shared" si="0"/>
        <v>116.46000000000001</v>
      </c>
      <c r="R14" s="209">
        <f t="shared" si="1"/>
        <v>3751.26</v>
      </c>
    </row>
    <row r="15" spans="2:18" s="88" customFormat="1" x14ac:dyDescent="0.2">
      <c r="B15" s="206" t="s">
        <v>74</v>
      </c>
      <c r="C15" s="209">
        <v>0</v>
      </c>
      <c r="D15" s="209">
        <v>0</v>
      </c>
      <c r="E15" s="412">
        <v>0</v>
      </c>
      <c r="F15" s="412">
        <v>0</v>
      </c>
      <c r="G15" s="412">
        <v>0</v>
      </c>
      <c r="H15" s="412">
        <v>0</v>
      </c>
      <c r="I15" s="518">
        <v>0</v>
      </c>
      <c r="J15" s="412">
        <v>0</v>
      </c>
      <c r="K15" s="412">
        <v>0</v>
      </c>
      <c r="L15" s="412">
        <v>0</v>
      </c>
      <c r="M15" s="412">
        <v>0</v>
      </c>
      <c r="N15" s="412">
        <v>0</v>
      </c>
      <c r="O15" s="412">
        <v>0</v>
      </c>
      <c r="P15" s="412">
        <v>0</v>
      </c>
      <c r="Q15" s="462">
        <f t="shared" si="0"/>
        <v>0</v>
      </c>
      <c r="R15" s="209">
        <f t="shared" si="1"/>
        <v>0</v>
      </c>
    </row>
    <row r="16" spans="2:18" s="88" customFormat="1" x14ac:dyDescent="0.2">
      <c r="B16" s="152" t="s">
        <v>130</v>
      </c>
      <c r="C16" s="464">
        <f t="shared" ref="C16:D16" si="2">SUM(C9:C15)</f>
        <v>90536.2</v>
      </c>
      <c r="D16" s="464">
        <f t="shared" si="2"/>
        <v>-708.59999999999945</v>
      </c>
      <c r="E16" s="211">
        <f>SUM(E9:E15)</f>
        <v>131.09</v>
      </c>
      <c r="F16" s="211">
        <f t="shared" ref="F16:P16" si="3">SUM(F9:F15)</f>
        <v>-1398.18</v>
      </c>
      <c r="G16" s="415">
        <f t="shared" si="3"/>
        <v>81.2</v>
      </c>
      <c r="H16" s="415">
        <f t="shared" si="3"/>
        <v>1176.9100000000001</v>
      </c>
      <c r="I16" s="415">
        <f t="shared" si="3"/>
        <v>-1340.4099999999994</v>
      </c>
      <c r="J16" s="415">
        <f t="shared" si="3"/>
        <v>-90.560000000000059</v>
      </c>
      <c r="K16" s="415">
        <f t="shared" si="3"/>
        <v>1060.7700000000002</v>
      </c>
      <c r="L16" s="415">
        <f t="shared" si="3"/>
        <v>-405.12</v>
      </c>
      <c r="M16" s="415">
        <f t="shared" si="3"/>
        <v>588.17999999999995</v>
      </c>
      <c r="N16" s="415">
        <f t="shared" si="3"/>
        <v>-840.81999999999994</v>
      </c>
      <c r="O16" s="415">
        <f t="shared" si="3"/>
        <v>0</v>
      </c>
      <c r="P16" s="415">
        <f t="shared" si="3"/>
        <v>488.64</v>
      </c>
      <c r="Q16" s="464">
        <f>SUM(Q9:Q15)</f>
        <v>-548.29999999999916</v>
      </c>
      <c r="R16" s="415">
        <f t="shared" ref="R16" si="4">SUM(R9:R15)</f>
        <v>89279.299999999988</v>
      </c>
    </row>
    <row r="17" spans="2:18" x14ac:dyDescent="0.2">
      <c r="M17" s="411"/>
      <c r="O17" s="56"/>
      <c r="Q17" s="197"/>
    </row>
    <row r="18" spans="2:18" x14ac:dyDescent="0.2">
      <c r="B18" s="203" t="s">
        <v>76</v>
      </c>
      <c r="C18" s="465"/>
      <c r="D18" s="465"/>
      <c r="E18" s="214"/>
      <c r="F18" s="214"/>
      <c r="G18" s="214"/>
      <c r="H18" s="214"/>
      <c r="I18" s="214"/>
      <c r="J18" s="214"/>
      <c r="K18" s="214"/>
      <c r="L18" s="214"/>
      <c r="M18" s="416"/>
      <c r="N18" s="214"/>
      <c r="O18" s="214"/>
      <c r="P18" s="214"/>
      <c r="Q18" s="215"/>
      <c r="R18" s="416"/>
    </row>
    <row r="19" spans="2:18" s="88" customFormat="1" x14ac:dyDescent="0.2">
      <c r="B19" s="206" t="s">
        <v>78</v>
      </c>
      <c r="C19" s="209">
        <v>0</v>
      </c>
      <c r="D19" s="209">
        <v>0</v>
      </c>
      <c r="E19" s="254">
        <v>0</v>
      </c>
      <c r="F19" s="254">
        <v>0</v>
      </c>
      <c r="G19" s="254">
        <v>0</v>
      </c>
      <c r="H19" s="254">
        <v>0</v>
      </c>
      <c r="I19" s="254">
        <v>0</v>
      </c>
      <c r="J19" s="254">
        <v>0</v>
      </c>
      <c r="K19" s="254">
        <v>0</v>
      </c>
      <c r="L19" s="254">
        <v>0</v>
      </c>
      <c r="M19" s="412">
        <v>0</v>
      </c>
      <c r="N19" s="254">
        <v>0</v>
      </c>
      <c r="O19" s="254">
        <v>0</v>
      </c>
      <c r="P19" s="254">
        <v>0</v>
      </c>
      <c r="Q19" s="462">
        <f>SUM(E19:P19)</f>
        <v>0</v>
      </c>
      <c r="R19" s="209">
        <f>SUM(C19:P19)</f>
        <v>0</v>
      </c>
    </row>
    <row r="20" spans="2:18" s="88" customFormat="1" x14ac:dyDescent="0.2">
      <c r="B20" s="206" t="s">
        <v>79</v>
      </c>
      <c r="C20" s="209">
        <v>0</v>
      </c>
      <c r="D20" s="209">
        <v>0</v>
      </c>
      <c r="E20" s="254">
        <v>0</v>
      </c>
      <c r="F20" s="254">
        <v>0</v>
      </c>
      <c r="G20" s="254">
        <v>0</v>
      </c>
      <c r="H20" s="254">
        <v>0</v>
      </c>
      <c r="I20" s="254">
        <v>0</v>
      </c>
      <c r="J20" s="254">
        <v>0</v>
      </c>
      <c r="K20" s="254">
        <v>0</v>
      </c>
      <c r="L20" s="254">
        <v>0</v>
      </c>
      <c r="M20" s="412">
        <v>0</v>
      </c>
      <c r="N20" s="254">
        <v>0</v>
      </c>
      <c r="O20" s="254">
        <v>0</v>
      </c>
      <c r="P20" s="254">
        <v>0</v>
      </c>
      <c r="Q20" s="462">
        <f>SUM(E20:P20)</f>
        <v>0</v>
      </c>
      <c r="R20" s="209">
        <f>SUM(C20:P20)</f>
        <v>0</v>
      </c>
    </row>
    <row r="21" spans="2:18" s="88" customFormat="1" x14ac:dyDescent="0.2">
      <c r="B21" s="206" t="s">
        <v>131</v>
      </c>
      <c r="C21" s="209">
        <v>0</v>
      </c>
      <c r="D21" s="209">
        <v>0</v>
      </c>
      <c r="E21" s="254">
        <v>0</v>
      </c>
      <c r="F21" s="254">
        <v>0</v>
      </c>
      <c r="G21" s="254">
        <v>0</v>
      </c>
      <c r="H21" s="254">
        <v>0</v>
      </c>
      <c r="I21" s="254">
        <v>0</v>
      </c>
      <c r="J21" s="254">
        <v>0</v>
      </c>
      <c r="K21" s="254">
        <v>0</v>
      </c>
      <c r="L21" s="254">
        <v>0</v>
      </c>
      <c r="M21" s="412">
        <v>0</v>
      </c>
      <c r="N21" s="254">
        <v>0</v>
      </c>
      <c r="O21" s="254">
        <v>0</v>
      </c>
      <c r="P21" s="254">
        <v>0</v>
      </c>
      <c r="Q21" s="462">
        <f>SUM(E21:P21)</f>
        <v>0</v>
      </c>
      <c r="R21" s="209">
        <f>SUM(C21:P21)</f>
        <v>0</v>
      </c>
    </row>
    <row r="22" spans="2:18" x14ac:dyDescent="0.2">
      <c r="B22" s="206" t="s">
        <v>259</v>
      </c>
      <c r="C22" s="209">
        <v>0</v>
      </c>
      <c r="D22" s="209">
        <v>0</v>
      </c>
      <c r="E22" s="254">
        <v>0</v>
      </c>
      <c r="F22" s="254">
        <v>0</v>
      </c>
      <c r="G22" s="254">
        <v>0</v>
      </c>
      <c r="H22" s="254">
        <v>0</v>
      </c>
      <c r="I22" s="254">
        <v>0</v>
      </c>
      <c r="J22" s="254">
        <v>0</v>
      </c>
      <c r="K22" s="254">
        <v>0</v>
      </c>
      <c r="L22" s="254">
        <v>0</v>
      </c>
      <c r="M22" s="412">
        <v>0</v>
      </c>
      <c r="N22" s="254">
        <v>0</v>
      </c>
      <c r="O22" s="254">
        <v>0</v>
      </c>
      <c r="P22" s="254">
        <v>0</v>
      </c>
      <c r="Q22" s="462">
        <f>SUM(E22:P22)</f>
        <v>0</v>
      </c>
      <c r="R22" s="209">
        <f>SUM(C22:P22)</f>
        <v>0</v>
      </c>
    </row>
    <row r="23" spans="2:18" x14ac:dyDescent="0.2">
      <c r="B23" s="206" t="s">
        <v>261</v>
      </c>
      <c r="C23" s="209">
        <v>0</v>
      </c>
      <c r="D23" s="209">
        <v>280.77</v>
      </c>
      <c r="E23" s="518">
        <v>0</v>
      </c>
      <c r="F23" s="518">
        <v>0</v>
      </c>
      <c r="G23" s="518">
        <v>0</v>
      </c>
      <c r="H23" s="518">
        <v>0</v>
      </c>
      <c r="I23" s="518">
        <v>0</v>
      </c>
      <c r="J23" s="518">
        <v>0</v>
      </c>
      <c r="K23" s="518">
        <v>0</v>
      </c>
      <c r="L23" s="518">
        <v>0</v>
      </c>
      <c r="M23" s="412">
        <v>0</v>
      </c>
      <c r="N23" s="254">
        <v>0</v>
      </c>
      <c r="O23" s="254">
        <v>0</v>
      </c>
      <c r="P23" s="254">
        <v>0</v>
      </c>
      <c r="Q23" s="462">
        <f>SUM(E23:P23)</f>
        <v>0</v>
      </c>
      <c r="R23" s="209">
        <f>SUM(C23:P23)</f>
        <v>280.77</v>
      </c>
    </row>
    <row r="24" spans="2:18" s="88" customFormat="1" x14ac:dyDescent="0.2">
      <c r="B24" s="152" t="s">
        <v>132</v>
      </c>
      <c r="C24" s="464">
        <f t="shared" ref="C24:D24" si="5">SUM(C19:C23)</f>
        <v>0</v>
      </c>
      <c r="D24" s="464">
        <f t="shared" si="5"/>
        <v>280.77</v>
      </c>
      <c r="E24" s="211">
        <f>SUM(E19:E23)</f>
        <v>0</v>
      </c>
      <c r="F24" s="211">
        <f t="shared" ref="F24:Q24" si="6">SUM(F19:F23)</f>
        <v>0</v>
      </c>
      <c r="G24" s="415">
        <f t="shared" si="6"/>
        <v>0</v>
      </c>
      <c r="H24" s="415">
        <f t="shared" si="6"/>
        <v>0</v>
      </c>
      <c r="I24" s="415">
        <f t="shared" si="6"/>
        <v>0</v>
      </c>
      <c r="J24" s="415">
        <f t="shared" si="6"/>
        <v>0</v>
      </c>
      <c r="K24" s="415">
        <f t="shared" si="6"/>
        <v>0</v>
      </c>
      <c r="L24" s="415">
        <f t="shared" si="6"/>
        <v>0</v>
      </c>
      <c r="M24" s="415">
        <f t="shared" si="6"/>
        <v>0</v>
      </c>
      <c r="N24" s="415">
        <f t="shared" si="6"/>
        <v>0</v>
      </c>
      <c r="O24" s="415">
        <f t="shared" si="6"/>
        <v>0</v>
      </c>
      <c r="P24" s="415">
        <f t="shared" si="6"/>
        <v>0</v>
      </c>
      <c r="Q24" s="464">
        <f t="shared" si="6"/>
        <v>0</v>
      </c>
      <c r="R24" s="415">
        <f t="shared" ref="R24" si="7">SUM(R19:R23)</f>
        <v>280.77</v>
      </c>
    </row>
    <row r="25" spans="2:18" s="88" customFormat="1" x14ac:dyDescent="0.2">
      <c r="B25" s="64"/>
      <c r="C25" s="463"/>
      <c r="D25" s="518"/>
      <c r="E25" s="254"/>
      <c r="F25" s="254"/>
      <c r="G25" s="254"/>
      <c r="H25" s="254"/>
      <c r="I25" s="254"/>
      <c r="J25" s="254"/>
      <c r="K25" s="254"/>
      <c r="L25" s="254"/>
      <c r="M25" s="412"/>
      <c r="N25" s="254"/>
      <c r="O25" s="254"/>
      <c r="P25" s="254"/>
      <c r="Q25" s="518"/>
      <c r="R25" s="412"/>
    </row>
    <row r="26" spans="2:18" s="88" customFormat="1" x14ac:dyDescent="0.2">
      <c r="B26" s="203" t="s">
        <v>133</v>
      </c>
      <c r="C26" s="461"/>
      <c r="D26" s="461"/>
      <c r="E26" s="204"/>
      <c r="F26" s="204"/>
      <c r="G26" s="204"/>
      <c r="H26" s="204"/>
      <c r="I26" s="204"/>
      <c r="J26" s="204"/>
      <c r="K26" s="204"/>
      <c r="L26" s="204"/>
      <c r="M26" s="414"/>
      <c r="N26" s="204"/>
      <c r="O26" s="204"/>
      <c r="P26" s="204"/>
      <c r="Q26" s="461"/>
      <c r="R26" s="414"/>
    </row>
    <row r="27" spans="2:18" s="88" customFormat="1" ht="12.75" customHeight="1" x14ac:dyDescent="0.2">
      <c r="B27" s="206" t="s">
        <v>293</v>
      </c>
      <c r="C27" s="209">
        <v>0</v>
      </c>
      <c r="D27" s="209">
        <v>0</v>
      </c>
      <c r="E27" s="254">
        <v>0</v>
      </c>
      <c r="F27" s="254">
        <v>0</v>
      </c>
      <c r="G27" s="254">
        <v>0</v>
      </c>
      <c r="H27" s="254">
        <v>0</v>
      </c>
      <c r="I27" s="254">
        <v>0</v>
      </c>
      <c r="J27" s="254">
        <v>0</v>
      </c>
      <c r="K27" s="254">
        <v>0</v>
      </c>
      <c r="L27" s="254">
        <v>0</v>
      </c>
      <c r="M27" s="412">
        <v>0</v>
      </c>
      <c r="N27" s="254">
        <v>0</v>
      </c>
      <c r="O27" s="254">
        <v>0</v>
      </c>
      <c r="P27" s="254">
        <v>0</v>
      </c>
      <c r="Q27" s="462">
        <f>SUM(E27:P27)</f>
        <v>0</v>
      </c>
      <c r="R27" s="209">
        <f>SUM(C27:P27)</f>
        <v>0</v>
      </c>
    </row>
    <row r="28" spans="2:18" s="88" customFormat="1" x14ac:dyDescent="0.2">
      <c r="B28" s="152" t="s">
        <v>134</v>
      </c>
      <c r="C28" s="464">
        <f t="shared" ref="C28:D28" si="8">SUM(C27)</f>
        <v>0</v>
      </c>
      <c r="D28" s="464">
        <f t="shared" si="8"/>
        <v>0</v>
      </c>
      <c r="E28" s="211">
        <f>SUM(E27)</f>
        <v>0</v>
      </c>
      <c r="F28" s="211">
        <f t="shared" ref="F28:Q28" si="9">SUM(F27)</f>
        <v>0</v>
      </c>
      <c r="G28" s="415">
        <f t="shared" si="9"/>
        <v>0</v>
      </c>
      <c r="H28" s="415">
        <f t="shared" si="9"/>
        <v>0</v>
      </c>
      <c r="I28" s="415">
        <f t="shared" si="9"/>
        <v>0</v>
      </c>
      <c r="J28" s="415">
        <f t="shared" si="9"/>
        <v>0</v>
      </c>
      <c r="K28" s="415">
        <f t="shared" si="9"/>
        <v>0</v>
      </c>
      <c r="L28" s="415">
        <f t="shared" si="9"/>
        <v>0</v>
      </c>
      <c r="M28" s="415">
        <f t="shared" si="9"/>
        <v>0</v>
      </c>
      <c r="N28" s="415">
        <f t="shared" si="9"/>
        <v>0</v>
      </c>
      <c r="O28" s="415">
        <f t="shared" si="9"/>
        <v>0</v>
      </c>
      <c r="P28" s="415">
        <f t="shared" si="9"/>
        <v>0</v>
      </c>
      <c r="Q28" s="464">
        <f t="shared" si="9"/>
        <v>0</v>
      </c>
      <c r="R28" s="415">
        <f t="shared" ref="R28" si="10">SUM(R27)</f>
        <v>0</v>
      </c>
    </row>
    <row r="29" spans="2:18" s="88" customFormat="1" x14ac:dyDescent="0.2">
      <c r="B29" s="206"/>
      <c r="C29" s="463"/>
      <c r="D29" s="518"/>
      <c r="E29" s="254"/>
      <c r="F29" s="254"/>
      <c r="G29" s="254"/>
      <c r="H29" s="254"/>
      <c r="I29" s="254"/>
      <c r="J29" s="254"/>
      <c r="K29" s="254"/>
      <c r="L29" s="254"/>
      <c r="M29" s="412"/>
      <c r="N29" s="254"/>
      <c r="O29" s="254"/>
      <c r="P29" s="254"/>
      <c r="Q29" s="518"/>
      <c r="R29" s="412"/>
    </row>
    <row r="30" spans="2:18" x14ac:dyDescent="0.2">
      <c r="B30" s="203" t="s">
        <v>135</v>
      </c>
      <c r="C30" s="465"/>
      <c r="D30" s="465"/>
      <c r="E30" s="214"/>
      <c r="F30" s="214"/>
      <c r="G30" s="214"/>
      <c r="H30" s="214"/>
      <c r="I30" s="214"/>
      <c r="J30" s="214"/>
      <c r="K30" s="214"/>
      <c r="L30" s="214"/>
      <c r="M30" s="416"/>
      <c r="N30" s="214"/>
      <c r="O30" s="214"/>
      <c r="P30" s="214"/>
      <c r="Q30" s="215"/>
      <c r="R30" s="416"/>
    </row>
    <row r="31" spans="2:18" s="88" customFormat="1" x14ac:dyDescent="0.2">
      <c r="B31" s="206" t="s">
        <v>136</v>
      </c>
      <c r="C31" s="209">
        <v>0</v>
      </c>
      <c r="D31" s="209">
        <v>0</v>
      </c>
      <c r="E31" s="463">
        <v>0</v>
      </c>
      <c r="F31" s="412">
        <v>0</v>
      </c>
      <c r="G31" s="463">
        <v>0</v>
      </c>
      <c r="H31" s="463">
        <v>0</v>
      </c>
      <c r="I31" s="463">
        <v>0</v>
      </c>
      <c r="J31" s="412">
        <v>0</v>
      </c>
      <c r="K31" s="412">
        <v>0</v>
      </c>
      <c r="L31" s="412">
        <v>0</v>
      </c>
      <c r="M31" s="412">
        <v>0</v>
      </c>
      <c r="N31" s="412">
        <v>0</v>
      </c>
      <c r="O31" s="412">
        <v>0</v>
      </c>
      <c r="P31" s="412">
        <v>0</v>
      </c>
      <c r="Q31" s="462">
        <f t="shared" ref="Q31:Q32" si="11">SUM(E31:P31)</f>
        <v>0</v>
      </c>
      <c r="R31" s="209">
        <f t="shared" ref="R31:R36" si="12">SUM(C31:P31)</f>
        <v>0</v>
      </c>
    </row>
    <row r="32" spans="2:18" x14ac:dyDescent="0.2">
      <c r="B32" s="206" t="s">
        <v>137</v>
      </c>
      <c r="C32" s="209">
        <v>0</v>
      </c>
      <c r="D32" s="209">
        <v>0</v>
      </c>
      <c r="E32" s="463">
        <v>0</v>
      </c>
      <c r="F32" s="412">
        <v>0</v>
      </c>
      <c r="G32" s="463">
        <v>0</v>
      </c>
      <c r="H32" s="463">
        <v>0</v>
      </c>
      <c r="I32" s="463">
        <v>0</v>
      </c>
      <c r="J32" s="412">
        <v>0</v>
      </c>
      <c r="K32" s="412">
        <v>0</v>
      </c>
      <c r="L32" s="412">
        <v>0</v>
      </c>
      <c r="M32" s="412">
        <v>0</v>
      </c>
      <c r="N32" s="412">
        <v>0</v>
      </c>
      <c r="O32" s="412">
        <v>0</v>
      </c>
      <c r="P32" s="412">
        <v>0</v>
      </c>
      <c r="Q32" s="462">
        <f t="shared" si="11"/>
        <v>0</v>
      </c>
      <c r="R32" s="209">
        <f t="shared" si="12"/>
        <v>0</v>
      </c>
    </row>
    <row r="33" spans="2:18" s="88" customFormat="1" x14ac:dyDescent="0.2">
      <c r="B33" s="206" t="s">
        <v>138</v>
      </c>
      <c r="C33" s="209">
        <v>780361.49</v>
      </c>
      <c r="D33" s="209">
        <v>2019123.93</v>
      </c>
      <c r="E33" s="518">
        <v>-1751.85</v>
      </c>
      <c r="F33" s="518">
        <v>4317.2700000000004</v>
      </c>
      <c r="G33" s="518">
        <v>477.63</v>
      </c>
      <c r="H33" s="518">
        <v>66288.33</v>
      </c>
      <c r="I33" s="518">
        <v>-530.58000000000175</v>
      </c>
      <c r="J33" s="518">
        <v>86353.090000000011</v>
      </c>
      <c r="K33" s="518">
        <v>-54710.539999999994</v>
      </c>
      <c r="L33" s="518">
        <v>25655.05999999999</v>
      </c>
      <c r="M33" s="518">
        <v>-54360.9</v>
      </c>
      <c r="N33" s="412">
        <v>6920.4299999999985</v>
      </c>
      <c r="O33" s="518">
        <v>18833.079999999994</v>
      </c>
      <c r="P33" s="518">
        <v>15100.7</v>
      </c>
      <c r="Q33" s="462">
        <f>SUM(E33:P33)</f>
        <v>112591.71999999999</v>
      </c>
      <c r="R33" s="209">
        <f t="shared" si="12"/>
        <v>2912077.14</v>
      </c>
    </row>
    <row r="34" spans="2:18" s="88" customFormat="1" ht="15" x14ac:dyDescent="0.2">
      <c r="B34" s="206" t="s">
        <v>280</v>
      </c>
      <c r="C34" s="209">
        <v>1209455.92</v>
      </c>
      <c r="D34" s="209">
        <v>0</v>
      </c>
      <c r="E34" s="463">
        <v>0</v>
      </c>
      <c r="F34" s="412">
        <v>0</v>
      </c>
      <c r="G34" s="463">
        <v>0</v>
      </c>
      <c r="H34" s="463">
        <v>0</v>
      </c>
      <c r="I34" s="463">
        <v>0</v>
      </c>
      <c r="J34" s="412">
        <v>0</v>
      </c>
      <c r="K34" s="412">
        <v>0</v>
      </c>
      <c r="L34" s="518">
        <v>0</v>
      </c>
      <c r="M34" s="412">
        <v>0</v>
      </c>
      <c r="N34" s="412">
        <v>0</v>
      </c>
      <c r="O34" s="412">
        <v>0</v>
      </c>
      <c r="P34" s="412">
        <v>0</v>
      </c>
      <c r="Q34" s="462">
        <f>SUM(E34:P34)</f>
        <v>0</v>
      </c>
      <c r="R34" s="209">
        <f>SUM(C34:P34)</f>
        <v>1209455.92</v>
      </c>
    </row>
    <row r="35" spans="2:18" s="88" customFormat="1" ht="15" x14ac:dyDescent="0.2">
      <c r="B35" s="206" t="s">
        <v>281</v>
      </c>
      <c r="C35" s="209">
        <v>13505990.300000001</v>
      </c>
      <c r="D35" s="209">
        <v>5010673.51</v>
      </c>
      <c r="E35" s="518">
        <v>109991.18</v>
      </c>
      <c r="F35" s="518">
        <v>-417045.96</v>
      </c>
      <c r="G35" s="518">
        <v>807075.96</v>
      </c>
      <c r="H35" s="518">
        <v>0</v>
      </c>
      <c r="I35" s="518">
        <v>0</v>
      </c>
      <c r="J35" s="518">
        <v>0</v>
      </c>
      <c r="K35" s="518">
        <v>250000</v>
      </c>
      <c r="L35" s="518">
        <v>0</v>
      </c>
      <c r="M35" s="518">
        <v>0</v>
      </c>
      <c r="N35" s="412">
        <v>44250</v>
      </c>
      <c r="O35" s="518">
        <v>0</v>
      </c>
      <c r="P35" s="518">
        <v>0</v>
      </c>
      <c r="Q35" s="462">
        <f>SUM(E35:P35)</f>
        <v>794271.17999999993</v>
      </c>
      <c r="R35" s="209">
        <f t="shared" si="12"/>
        <v>19310934.990000002</v>
      </c>
    </row>
    <row r="36" spans="2:18" s="88" customFormat="1" x14ac:dyDescent="0.2">
      <c r="B36" s="206" t="s">
        <v>115</v>
      </c>
      <c r="C36" s="209">
        <v>0</v>
      </c>
      <c r="D36" s="209">
        <v>0</v>
      </c>
      <c r="E36" s="463">
        <v>0</v>
      </c>
      <c r="F36" s="412">
        <v>0</v>
      </c>
      <c r="G36" s="463">
        <v>0</v>
      </c>
      <c r="H36" s="463">
        <v>0</v>
      </c>
      <c r="I36" s="463">
        <v>0</v>
      </c>
      <c r="J36" s="412">
        <v>0</v>
      </c>
      <c r="K36" s="412">
        <v>0</v>
      </c>
      <c r="L36" s="412">
        <v>0</v>
      </c>
      <c r="M36" s="412">
        <v>0</v>
      </c>
      <c r="N36" s="412">
        <v>0</v>
      </c>
      <c r="O36" s="412">
        <v>0</v>
      </c>
      <c r="P36" s="412">
        <v>0</v>
      </c>
      <c r="Q36" s="462">
        <f>SUM(E36:P36)</f>
        <v>0</v>
      </c>
      <c r="R36" s="209">
        <f t="shared" si="12"/>
        <v>0</v>
      </c>
    </row>
    <row r="37" spans="2:18" s="88" customFormat="1" x14ac:dyDescent="0.2">
      <c r="B37" s="152" t="s">
        <v>139</v>
      </c>
      <c r="C37" s="464">
        <f t="shared" ref="C37:D37" si="13">SUM(C31:C36)</f>
        <v>15495807.710000001</v>
      </c>
      <c r="D37" s="464">
        <f t="shared" si="13"/>
        <v>7029797.4399999995</v>
      </c>
      <c r="E37" s="211">
        <f>SUM(E31:E36)</f>
        <v>108239.32999999999</v>
      </c>
      <c r="F37" s="211">
        <f t="shared" ref="F37:P37" si="14">SUM(F31:F36)</f>
        <v>-412728.69</v>
      </c>
      <c r="G37" s="415">
        <f t="shared" si="14"/>
        <v>807553.59</v>
      </c>
      <c r="H37" s="415">
        <f t="shared" si="14"/>
        <v>66288.33</v>
      </c>
      <c r="I37" s="415">
        <f t="shared" si="14"/>
        <v>-530.58000000000175</v>
      </c>
      <c r="J37" s="415">
        <f t="shared" si="14"/>
        <v>86353.090000000011</v>
      </c>
      <c r="K37" s="415">
        <f t="shared" si="14"/>
        <v>195289.46000000002</v>
      </c>
      <c r="L37" s="415">
        <f t="shared" si="14"/>
        <v>25655.05999999999</v>
      </c>
      <c r="M37" s="415">
        <f t="shared" si="14"/>
        <v>-54360.9</v>
      </c>
      <c r="N37" s="415">
        <f t="shared" si="14"/>
        <v>51170.43</v>
      </c>
      <c r="O37" s="415">
        <f t="shared" si="14"/>
        <v>18833.079999999994</v>
      </c>
      <c r="P37" s="415">
        <f t="shared" si="14"/>
        <v>15100.7</v>
      </c>
      <c r="Q37" s="464">
        <f>SUM(Q31:Q36)</f>
        <v>906862.89999999991</v>
      </c>
      <c r="R37" s="415">
        <f t="shared" ref="R37" si="15">SUM(R31:R36)</f>
        <v>23432468.050000001</v>
      </c>
    </row>
    <row r="38" spans="2:18" s="88" customFormat="1" x14ac:dyDescent="0.2">
      <c r="B38" s="206"/>
      <c r="C38" s="463"/>
      <c r="D38" s="518"/>
      <c r="E38" s="254"/>
      <c r="F38" s="254"/>
      <c r="G38" s="254"/>
      <c r="H38" s="254"/>
      <c r="I38" s="254"/>
      <c r="J38" s="254"/>
      <c r="K38" s="254"/>
      <c r="L38" s="254"/>
      <c r="M38" s="412"/>
      <c r="N38" s="254"/>
      <c r="O38" s="254"/>
      <c r="P38" s="254"/>
      <c r="Q38" s="518"/>
      <c r="R38" s="412"/>
    </row>
    <row r="39" spans="2:18" s="88" customFormat="1" x14ac:dyDescent="0.2">
      <c r="B39" s="203" t="s">
        <v>140</v>
      </c>
      <c r="C39" s="461"/>
      <c r="D39" s="461"/>
      <c r="E39" s="204"/>
      <c r="F39" s="204"/>
      <c r="G39" s="204"/>
      <c r="H39" s="204"/>
      <c r="I39" s="204"/>
      <c r="J39" s="204"/>
      <c r="K39" s="204"/>
      <c r="L39" s="204"/>
      <c r="M39" s="414"/>
      <c r="N39" s="204"/>
      <c r="O39" s="204"/>
      <c r="P39" s="204"/>
      <c r="Q39" s="461"/>
      <c r="R39" s="414"/>
    </row>
    <row r="40" spans="2:18" s="88" customFormat="1" x14ac:dyDescent="0.2">
      <c r="B40" s="206" t="s">
        <v>141</v>
      </c>
      <c r="C40" s="209">
        <v>92081.049999999988</v>
      </c>
      <c r="D40" s="209">
        <v>0</v>
      </c>
      <c r="E40" s="412">
        <v>0</v>
      </c>
      <c r="F40" s="412">
        <v>0</v>
      </c>
      <c r="G40" s="463">
        <v>0</v>
      </c>
      <c r="H40" s="463">
        <v>0</v>
      </c>
      <c r="I40" s="412">
        <v>0</v>
      </c>
      <c r="J40" s="412">
        <v>0</v>
      </c>
      <c r="K40" s="412">
        <v>0</v>
      </c>
      <c r="L40" s="412">
        <v>0</v>
      </c>
      <c r="M40" s="412">
        <v>0</v>
      </c>
      <c r="N40" s="412">
        <v>0</v>
      </c>
      <c r="O40" s="412">
        <v>0</v>
      </c>
      <c r="P40" s="412">
        <v>0</v>
      </c>
      <c r="Q40" s="462">
        <f>SUM(E40:P40)</f>
        <v>0</v>
      </c>
      <c r="R40" s="209">
        <f>SUM(C40:P40)</f>
        <v>92081.049999999988</v>
      </c>
    </row>
    <row r="41" spans="2:18" s="88" customFormat="1" x14ac:dyDescent="0.2">
      <c r="B41" s="206" t="s">
        <v>142</v>
      </c>
      <c r="C41" s="209">
        <v>0</v>
      </c>
      <c r="D41" s="209">
        <v>0</v>
      </c>
      <c r="E41" s="412">
        <v>0</v>
      </c>
      <c r="F41" s="412">
        <v>0</v>
      </c>
      <c r="G41" s="412">
        <v>0</v>
      </c>
      <c r="H41" s="412">
        <v>0</v>
      </c>
      <c r="I41" s="412">
        <v>0</v>
      </c>
      <c r="J41" s="412">
        <v>0</v>
      </c>
      <c r="K41" s="412">
        <v>0</v>
      </c>
      <c r="L41" s="412">
        <v>0</v>
      </c>
      <c r="M41" s="412">
        <v>0</v>
      </c>
      <c r="N41" s="412">
        <v>0</v>
      </c>
      <c r="O41" s="412">
        <v>0</v>
      </c>
      <c r="P41" s="412">
        <v>0</v>
      </c>
      <c r="Q41" s="462">
        <f t="shared" ref="Q41:Q42" si="16">SUM(E41:P41)</f>
        <v>0</v>
      </c>
      <c r="R41" s="209">
        <f>SUM(C41:P41)</f>
        <v>0</v>
      </c>
    </row>
    <row r="42" spans="2:18" s="88" customFormat="1" x14ac:dyDescent="0.2">
      <c r="B42" s="206" t="s">
        <v>143</v>
      </c>
      <c r="C42" s="209">
        <v>0</v>
      </c>
      <c r="D42" s="209">
        <v>0</v>
      </c>
      <c r="E42" s="412">
        <v>0</v>
      </c>
      <c r="F42" s="412">
        <v>0</v>
      </c>
      <c r="G42" s="412">
        <v>0</v>
      </c>
      <c r="H42" s="412">
        <v>0</v>
      </c>
      <c r="I42" s="412">
        <v>0</v>
      </c>
      <c r="J42" s="412">
        <v>0</v>
      </c>
      <c r="K42" s="412">
        <v>0</v>
      </c>
      <c r="L42" s="412">
        <v>0</v>
      </c>
      <c r="M42" s="412">
        <v>0</v>
      </c>
      <c r="N42" s="412">
        <v>0</v>
      </c>
      <c r="O42" s="412">
        <v>0</v>
      </c>
      <c r="P42" s="412">
        <v>0</v>
      </c>
      <c r="Q42" s="462">
        <f t="shared" si="16"/>
        <v>0</v>
      </c>
      <c r="R42" s="209">
        <f>SUM(C42:P42)</f>
        <v>0</v>
      </c>
    </row>
    <row r="43" spans="2:18" s="88" customFormat="1" x14ac:dyDescent="0.2">
      <c r="B43" s="152" t="s">
        <v>144</v>
      </c>
      <c r="C43" s="464">
        <f t="shared" ref="C43:D43" si="17">SUM(C40:C42)</f>
        <v>92081.049999999988</v>
      </c>
      <c r="D43" s="464">
        <f t="shared" si="17"/>
        <v>0</v>
      </c>
      <c r="E43" s="211">
        <f>SUM(E40:E42)</f>
        <v>0</v>
      </c>
      <c r="F43" s="211">
        <f t="shared" ref="F43:P43" si="18">SUM(F40:F42)</f>
        <v>0</v>
      </c>
      <c r="G43" s="415">
        <f t="shared" si="18"/>
        <v>0</v>
      </c>
      <c r="H43" s="415">
        <f t="shared" si="18"/>
        <v>0</v>
      </c>
      <c r="I43" s="415">
        <f t="shared" si="18"/>
        <v>0</v>
      </c>
      <c r="J43" s="415">
        <f t="shared" si="18"/>
        <v>0</v>
      </c>
      <c r="K43" s="415">
        <f t="shared" si="18"/>
        <v>0</v>
      </c>
      <c r="L43" s="415">
        <f t="shared" si="18"/>
        <v>0</v>
      </c>
      <c r="M43" s="415">
        <f t="shared" si="18"/>
        <v>0</v>
      </c>
      <c r="N43" s="415">
        <f t="shared" si="18"/>
        <v>0</v>
      </c>
      <c r="O43" s="415">
        <f t="shared" si="18"/>
        <v>0</v>
      </c>
      <c r="P43" s="415">
        <f t="shared" si="18"/>
        <v>0</v>
      </c>
      <c r="Q43" s="464">
        <f>SUM(Q40:Q42)</f>
        <v>0</v>
      </c>
      <c r="R43" s="415">
        <f t="shared" ref="R43" si="19">SUM(R40:R42)</f>
        <v>92081.049999999988</v>
      </c>
    </row>
    <row r="44" spans="2:18" s="88" customFormat="1" x14ac:dyDescent="0.2">
      <c r="B44" s="206"/>
      <c r="C44" s="463"/>
      <c r="D44" s="518"/>
      <c r="E44" s="254"/>
      <c r="F44" s="254"/>
      <c r="G44" s="254"/>
      <c r="H44" s="254"/>
      <c r="I44" s="254"/>
      <c r="J44" s="254"/>
      <c r="K44" s="254"/>
      <c r="L44" s="254"/>
      <c r="M44" s="412"/>
      <c r="N44" s="254"/>
      <c r="O44" s="254"/>
      <c r="P44" s="254"/>
      <c r="Q44" s="518"/>
      <c r="R44" s="412"/>
    </row>
    <row r="45" spans="2:18" s="88" customFormat="1" x14ac:dyDescent="0.2">
      <c r="B45" s="203" t="s">
        <v>145</v>
      </c>
      <c r="C45" s="461"/>
      <c r="D45" s="461"/>
      <c r="E45" s="204"/>
      <c r="F45" s="204"/>
      <c r="G45" s="204"/>
      <c r="H45" s="204"/>
      <c r="I45" s="204"/>
      <c r="J45" s="204"/>
      <c r="K45" s="204"/>
      <c r="L45" s="204"/>
      <c r="M45" s="414"/>
      <c r="N45" s="204"/>
      <c r="O45" s="204"/>
      <c r="P45" s="204"/>
      <c r="Q45" s="461"/>
      <c r="R45" s="414"/>
    </row>
    <row r="46" spans="2:18" s="88" customFormat="1" x14ac:dyDescent="0.2">
      <c r="B46" s="206" t="s">
        <v>146</v>
      </c>
      <c r="C46" s="209">
        <v>44150.9</v>
      </c>
      <c r="D46" s="209">
        <v>0</v>
      </c>
      <c r="E46" s="412">
        <v>0</v>
      </c>
      <c r="F46" s="412">
        <v>0</v>
      </c>
      <c r="G46" s="412">
        <v>0</v>
      </c>
      <c r="H46" s="412">
        <v>0</v>
      </c>
      <c r="I46" s="412">
        <v>0</v>
      </c>
      <c r="J46" s="412">
        <v>0</v>
      </c>
      <c r="K46" s="412">
        <v>0</v>
      </c>
      <c r="L46" s="412">
        <v>0</v>
      </c>
      <c r="M46" s="412">
        <v>0</v>
      </c>
      <c r="N46" s="412">
        <v>0</v>
      </c>
      <c r="O46" s="412">
        <v>-2669.76</v>
      </c>
      <c r="P46" s="412">
        <v>0</v>
      </c>
      <c r="Q46" s="462">
        <f>SUM(E46:P46)</f>
        <v>-2669.76</v>
      </c>
      <c r="R46" s="209">
        <f>SUM(C46:P46)</f>
        <v>41481.14</v>
      </c>
    </row>
    <row r="47" spans="2:18" s="88" customFormat="1" x14ac:dyDescent="0.2">
      <c r="B47" s="152" t="s">
        <v>147</v>
      </c>
      <c r="C47" s="464">
        <f t="shared" ref="C47:D47" si="20">SUM(C46)</f>
        <v>44150.9</v>
      </c>
      <c r="D47" s="464">
        <f t="shared" si="20"/>
        <v>0</v>
      </c>
      <c r="E47" s="211">
        <f>SUM(E46)</f>
        <v>0</v>
      </c>
      <c r="F47" s="211">
        <f t="shared" ref="F47:Q47" si="21">SUM(F46)</f>
        <v>0</v>
      </c>
      <c r="G47" s="415">
        <f t="shared" si="21"/>
        <v>0</v>
      </c>
      <c r="H47" s="415">
        <f t="shared" si="21"/>
        <v>0</v>
      </c>
      <c r="I47" s="415">
        <f t="shared" si="21"/>
        <v>0</v>
      </c>
      <c r="J47" s="415">
        <f t="shared" si="21"/>
        <v>0</v>
      </c>
      <c r="K47" s="415">
        <f t="shared" si="21"/>
        <v>0</v>
      </c>
      <c r="L47" s="415">
        <f t="shared" si="21"/>
        <v>0</v>
      </c>
      <c r="M47" s="415">
        <f t="shared" si="21"/>
        <v>0</v>
      </c>
      <c r="N47" s="415">
        <f t="shared" si="21"/>
        <v>0</v>
      </c>
      <c r="O47" s="415">
        <f t="shared" si="21"/>
        <v>-2669.76</v>
      </c>
      <c r="P47" s="415">
        <f t="shared" si="21"/>
        <v>0</v>
      </c>
      <c r="Q47" s="464">
        <f t="shared" si="21"/>
        <v>-2669.76</v>
      </c>
      <c r="R47" s="415">
        <f t="shared" ref="R47" si="22">SUM(R46)</f>
        <v>41481.14</v>
      </c>
    </row>
    <row r="48" spans="2:18" s="88" customFormat="1" x14ac:dyDescent="0.2">
      <c r="B48" s="206"/>
      <c r="C48" s="463"/>
      <c r="D48" s="518"/>
      <c r="E48" s="254"/>
      <c r="F48" s="254"/>
      <c r="G48" s="254"/>
      <c r="H48" s="254"/>
      <c r="I48" s="254"/>
      <c r="J48" s="254"/>
      <c r="K48" s="254"/>
      <c r="L48" s="254"/>
      <c r="M48" s="412"/>
      <c r="N48" s="254"/>
      <c r="O48" s="254"/>
      <c r="P48" s="254"/>
      <c r="Q48" s="518"/>
      <c r="R48" s="412"/>
    </row>
    <row r="49" spans="2:18" s="88" customFormat="1" x14ac:dyDescent="0.2">
      <c r="B49" s="203" t="s">
        <v>148</v>
      </c>
      <c r="C49" s="461"/>
      <c r="D49" s="461"/>
      <c r="E49" s="204"/>
      <c r="F49" s="204"/>
      <c r="G49" s="204"/>
      <c r="H49" s="204"/>
      <c r="I49" s="204"/>
      <c r="J49" s="204"/>
      <c r="K49" s="204"/>
      <c r="L49" s="204"/>
      <c r="M49" s="414"/>
      <c r="N49" s="204"/>
      <c r="O49" s="204"/>
      <c r="P49" s="204"/>
      <c r="Q49" s="461"/>
      <c r="R49" s="414"/>
    </row>
    <row r="50" spans="2:18" s="88" customFormat="1" x14ac:dyDescent="0.2">
      <c r="B50" s="206" t="s">
        <v>149</v>
      </c>
      <c r="C50" s="209">
        <v>1138676.48</v>
      </c>
      <c r="D50" s="209">
        <v>-27378.790000000008</v>
      </c>
      <c r="E50" s="518">
        <v>0</v>
      </c>
      <c r="F50" s="518">
        <v>0</v>
      </c>
      <c r="G50" s="518">
        <v>0</v>
      </c>
      <c r="H50" s="518">
        <v>0</v>
      </c>
      <c r="I50" s="518">
        <v>0</v>
      </c>
      <c r="J50" s="518">
        <v>0</v>
      </c>
      <c r="K50" s="518">
        <v>0</v>
      </c>
      <c r="L50" s="518">
        <v>0</v>
      </c>
      <c r="M50" s="412">
        <v>0</v>
      </c>
      <c r="N50" s="412">
        <v>0</v>
      </c>
      <c r="O50" s="412">
        <v>0</v>
      </c>
      <c r="P50" s="412">
        <v>0</v>
      </c>
      <c r="Q50" s="462">
        <f>SUM(E50:P50)</f>
        <v>0</v>
      </c>
      <c r="R50" s="209">
        <f>SUM(C50:P50)</f>
        <v>1111297.69</v>
      </c>
    </row>
    <row r="51" spans="2:18" s="88" customFormat="1" x14ac:dyDescent="0.2">
      <c r="B51" s="152" t="s">
        <v>150</v>
      </c>
      <c r="C51" s="464">
        <f t="shared" ref="C51:D51" si="23">SUM(C50)</f>
        <v>1138676.48</v>
      </c>
      <c r="D51" s="464">
        <f t="shared" si="23"/>
        <v>-27378.790000000008</v>
      </c>
      <c r="E51" s="211">
        <f>SUM(E50)</f>
        <v>0</v>
      </c>
      <c r="F51" s="211">
        <f t="shared" ref="F51:Q51" si="24">SUM(F50)</f>
        <v>0</v>
      </c>
      <c r="G51" s="415">
        <f t="shared" si="24"/>
        <v>0</v>
      </c>
      <c r="H51" s="415">
        <f t="shared" si="24"/>
        <v>0</v>
      </c>
      <c r="I51" s="415">
        <f t="shared" si="24"/>
        <v>0</v>
      </c>
      <c r="J51" s="415">
        <f t="shared" si="24"/>
        <v>0</v>
      </c>
      <c r="K51" s="415">
        <f t="shared" si="24"/>
        <v>0</v>
      </c>
      <c r="L51" s="415">
        <f t="shared" si="24"/>
        <v>0</v>
      </c>
      <c r="M51" s="415">
        <f t="shared" si="24"/>
        <v>0</v>
      </c>
      <c r="N51" s="415">
        <f t="shared" si="24"/>
        <v>0</v>
      </c>
      <c r="O51" s="415">
        <f t="shared" si="24"/>
        <v>0</v>
      </c>
      <c r="P51" s="415">
        <f t="shared" si="24"/>
        <v>0</v>
      </c>
      <c r="Q51" s="464">
        <f t="shared" si="24"/>
        <v>0</v>
      </c>
      <c r="R51" s="415">
        <f t="shared" ref="R51" si="25">SUM(R50)</f>
        <v>1111297.69</v>
      </c>
    </row>
    <row r="52" spans="2:18" s="88" customFormat="1" x14ac:dyDescent="0.2">
      <c r="B52" s="206"/>
      <c r="C52" s="463"/>
      <c r="D52" s="518"/>
      <c r="E52" s="210"/>
      <c r="F52" s="210"/>
      <c r="G52" s="210"/>
      <c r="H52" s="210"/>
      <c r="I52" s="210"/>
      <c r="J52" s="210"/>
      <c r="K52" s="210"/>
      <c r="L52" s="210"/>
      <c r="M52" s="413"/>
      <c r="N52" s="210"/>
      <c r="O52" s="210"/>
      <c r="P52" s="210"/>
      <c r="Q52" s="413"/>
      <c r="R52" s="412"/>
    </row>
    <row r="53" spans="2:18" s="88" customFormat="1" x14ac:dyDescent="0.2">
      <c r="B53" s="203" t="s">
        <v>151</v>
      </c>
      <c r="C53" s="461"/>
      <c r="D53" s="461"/>
      <c r="E53" s="204"/>
      <c r="F53" s="204"/>
      <c r="G53" s="204"/>
      <c r="H53" s="204"/>
      <c r="I53" s="204"/>
      <c r="J53" s="204"/>
      <c r="K53" s="204"/>
      <c r="L53" s="204"/>
      <c r="M53" s="414"/>
      <c r="N53" s="204"/>
      <c r="O53" s="204"/>
      <c r="P53" s="204"/>
      <c r="Q53" s="461"/>
      <c r="R53" s="414"/>
    </row>
    <row r="54" spans="2:18" s="88" customFormat="1" x14ac:dyDescent="0.2">
      <c r="B54" s="206" t="s">
        <v>152</v>
      </c>
      <c r="C54" s="209">
        <v>0</v>
      </c>
      <c r="D54" s="209">
        <v>0</v>
      </c>
      <c r="E54" s="412">
        <v>0</v>
      </c>
      <c r="F54" s="412">
        <v>0</v>
      </c>
      <c r="G54" s="412">
        <v>0</v>
      </c>
      <c r="H54" s="412">
        <v>0</v>
      </c>
      <c r="I54" s="518">
        <v>0</v>
      </c>
      <c r="J54" s="412">
        <v>0</v>
      </c>
      <c r="K54" s="412">
        <v>0</v>
      </c>
      <c r="L54" s="412">
        <v>0</v>
      </c>
      <c r="M54" s="412">
        <v>0</v>
      </c>
      <c r="N54" s="412">
        <v>0</v>
      </c>
      <c r="O54" s="412">
        <v>0</v>
      </c>
      <c r="P54" s="412">
        <v>0</v>
      </c>
      <c r="Q54" s="462">
        <f t="shared" ref="Q54:Q55" si="26">SUM(E54:P54)</f>
        <v>0</v>
      </c>
      <c r="R54" s="209">
        <f>SUM(C54:P54)</f>
        <v>0</v>
      </c>
    </row>
    <row r="55" spans="2:18" s="88" customFormat="1" x14ac:dyDescent="0.2">
      <c r="B55" s="206" t="s">
        <v>153</v>
      </c>
      <c r="C55" s="209">
        <v>0</v>
      </c>
      <c r="D55" s="209">
        <v>0</v>
      </c>
      <c r="E55" s="412">
        <v>0</v>
      </c>
      <c r="F55" s="412">
        <v>0</v>
      </c>
      <c r="G55" s="412">
        <v>0</v>
      </c>
      <c r="H55" s="412">
        <v>0</v>
      </c>
      <c r="I55" s="518">
        <v>0</v>
      </c>
      <c r="J55" s="412">
        <v>0</v>
      </c>
      <c r="K55" s="412">
        <v>0</v>
      </c>
      <c r="L55" s="412">
        <v>0</v>
      </c>
      <c r="M55" s="412">
        <v>0</v>
      </c>
      <c r="N55" s="412">
        <v>0</v>
      </c>
      <c r="O55" s="412">
        <v>0</v>
      </c>
      <c r="P55" s="412">
        <v>0</v>
      </c>
      <c r="Q55" s="462">
        <f t="shared" si="26"/>
        <v>0</v>
      </c>
      <c r="R55" s="209">
        <f>SUM(C55:P55)</f>
        <v>0</v>
      </c>
    </row>
    <row r="56" spans="2:18" s="88" customFormat="1" x14ac:dyDescent="0.2">
      <c r="B56" s="206" t="s">
        <v>154</v>
      </c>
      <c r="C56" s="209">
        <v>141941.20000000001</v>
      </c>
      <c r="D56" s="209">
        <v>90731.49000000002</v>
      </c>
      <c r="E56" s="518">
        <v>5025.05</v>
      </c>
      <c r="F56" s="518">
        <v>4498.28</v>
      </c>
      <c r="G56" s="518">
        <v>5209.6899999999996</v>
      </c>
      <c r="H56" s="518">
        <v>4461.82</v>
      </c>
      <c r="I56" s="518">
        <v>1393.5900000000004</v>
      </c>
      <c r="J56" s="518">
        <v>293.60999999999996</v>
      </c>
      <c r="K56" s="518">
        <v>0</v>
      </c>
      <c r="L56" s="518">
        <v>0</v>
      </c>
      <c r="M56" s="518">
        <v>39.480000000000004</v>
      </c>
      <c r="N56" s="412">
        <v>19.59</v>
      </c>
      <c r="O56" s="518">
        <v>19.5</v>
      </c>
      <c r="P56" s="518">
        <v>19.399999999999999</v>
      </c>
      <c r="Q56" s="462">
        <f>SUM(E56:P56)</f>
        <v>20980.010000000002</v>
      </c>
      <c r="R56" s="209">
        <f>SUM(C56:P56)</f>
        <v>253652.7</v>
      </c>
    </row>
    <row r="57" spans="2:18" s="88" customFormat="1" x14ac:dyDescent="0.2">
      <c r="B57" s="152" t="s">
        <v>155</v>
      </c>
      <c r="C57" s="464">
        <f t="shared" ref="C57:D57" si="27">SUM(C54:C56)</f>
        <v>141941.20000000001</v>
      </c>
      <c r="D57" s="464">
        <f t="shared" si="27"/>
        <v>90731.49000000002</v>
      </c>
      <c r="E57" s="211">
        <f>SUM(E54:E56)</f>
        <v>5025.05</v>
      </c>
      <c r="F57" s="211">
        <f>SUM(F54:F56)</f>
        <v>4498.28</v>
      </c>
      <c r="G57" s="415">
        <f t="shared" ref="G57:Q57" si="28">SUM(G54:G56)</f>
        <v>5209.6899999999996</v>
      </c>
      <c r="H57" s="415">
        <f t="shared" si="28"/>
        <v>4461.82</v>
      </c>
      <c r="I57" s="415">
        <f t="shared" si="28"/>
        <v>1393.5900000000004</v>
      </c>
      <c r="J57" s="415">
        <f t="shared" si="28"/>
        <v>293.60999999999996</v>
      </c>
      <c r="K57" s="415">
        <f t="shared" si="28"/>
        <v>0</v>
      </c>
      <c r="L57" s="415">
        <f t="shared" si="28"/>
        <v>0</v>
      </c>
      <c r="M57" s="415">
        <f t="shared" si="28"/>
        <v>39.480000000000004</v>
      </c>
      <c r="N57" s="415">
        <f t="shared" si="28"/>
        <v>19.59</v>
      </c>
      <c r="O57" s="415">
        <f t="shared" si="28"/>
        <v>19.5</v>
      </c>
      <c r="P57" s="415">
        <f t="shared" si="28"/>
        <v>19.399999999999999</v>
      </c>
      <c r="Q57" s="464">
        <f t="shared" si="28"/>
        <v>20980.010000000002</v>
      </c>
      <c r="R57" s="415">
        <f t="shared" ref="R57" si="29">SUM(R54:R56)</f>
        <v>253652.7</v>
      </c>
    </row>
    <row r="58" spans="2:18" s="88" customFormat="1" x14ac:dyDescent="0.2">
      <c r="B58" s="206"/>
      <c r="C58" s="463"/>
      <c r="D58" s="518"/>
      <c r="E58" s="210"/>
      <c r="F58" s="210"/>
      <c r="G58" s="210"/>
      <c r="H58" s="210"/>
      <c r="I58" s="210"/>
      <c r="J58" s="210"/>
      <c r="K58" s="210"/>
      <c r="L58" s="210"/>
      <c r="M58" s="413"/>
      <c r="N58" s="210"/>
      <c r="O58" s="210"/>
      <c r="P58" s="210"/>
      <c r="Q58" s="413"/>
      <c r="R58" s="412"/>
    </row>
    <row r="59" spans="2:18" s="88" customFormat="1" x14ac:dyDescent="0.2">
      <c r="B59" s="203" t="s">
        <v>156</v>
      </c>
      <c r="C59" s="461"/>
      <c r="D59" s="461"/>
      <c r="E59" s="204"/>
      <c r="F59" s="204"/>
      <c r="G59" s="204"/>
      <c r="H59" s="204"/>
      <c r="I59" s="204"/>
      <c r="J59" s="204"/>
      <c r="K59" s="204"/>
      <c r="L59" s="204"/>
      <c r="M59" s="414"/>
      <c r="N59" s="204"/>
      <c r="O59" s="204"/>
      <c r="P59" s="204"/>
      <c r="Q59" s="461"/>
      <c r="R59" s="414"/>
    </row>
    <row r="60" spans="2:18" s="88" customFormat="1" x14ac:dyDescent="0.2">
      <c r="B60" s="206" t="s">
        <v>157</v>
      </c>
      <c r="C60" s="209">
        <v>0</v>
      </c>
      <c r="D60" s="209">
        <v>0</v>
      </c>
      <c r="E60" s="463">
        <v>0</v>
      </c>
      <c r="F60" s="412">
        <v>0</v>
      </c>
      <c r="G60" s="412">
        <v>0</v>
      </c>
      <c r="H60" s="412">
        <v>0</v>
      </c>
      <c r="I60" s="518">
        <v>0</v>
      </c>
      <c r="J60" s="412">
        <v>0</v>
      </c>
      <c r="K60" s="412">
        <v>0</v>
      </c>
      <c r="L60" s="412">
        <v>0</v>
      </c>
      <c r="M60" s="412">
        <v>0</v>
      </c>
      <c r="N60" s="412">
        <v>0</v>
      </c>
      <c r="O60" s="412">
        <v>0</v>
      </c>
      <c r="P60" s="412">
        <v>0</v>
      </c>
      <c r="Q60" s="462">
        <f t="shared" ref="Q60:Q66" si="30">SUM(E60:P60)</f>
        <v>0</v>
      </c>
      <c r="R60" s="209">
        <f t="shared" ref="R60:R66" si="31">SUM(C60:P60)</f>
        <v>0</v>
      </c>
    </row>
    <row r="61" spans="2:18" s="88" customFormat="1" x14ac:dyDescent="0.2">
      <c r="B61" s="206" t="s">
        <v>158</v>
      </c>
      <c r="C61" s="209">
        <v>0</v>
      </c>
      <c r="D61" s="209">
        <v>0</v>
      </c>
      <c r="E61" s="463">
        <v>0</v>
      </c>
      <c r="F61" s="412">
        <v>0</v>
      </c>
      <c r="G61" s="412">
        <v>0</v>
      </c>
      <c r="H61" s="412">
        <v>0</v>
      </c>
      <c r="I61" s="518">
        <v>0</v>
      </c>
      <c r="J61" s="412">
        <v>0</v>
      </c>
      <c r="K61" s="412">
        <v>0</v>
      </c>
      <c r="L61" s="412">
        <v>0</v>
      </c>
      <c r="M61" s="412">
        <v>0</v>
      </c>
      <c r="N61" s="412">
        <v>0</v>
      </c>
      <c r="O61" s="412">
        <v>0</v>
      </c>
      <c r="P61" s="412">
        <v>0</v>
      </c>
      <c r="Q61" s="462">
        <f t="shared" si="30"/>
        <v>0</v>
      </c>
      <c r="R61" s="209">
        <f t="shared" si="31"/>
        <v>0</v>
      </c>
    </row>
    <row r="62" spans="2:18" s="88" customFormat="1" x14ac:dyDescent="0.2">
      <c r="B62" s="206" t="s">
        <v>161</v>
      </c>
      <c r="C62" s="209">
        <v>7420.87</v>
      </c>
      <c r="D62" s="209">
        <v>0</v>
      </c>
      <c r="E62" s="463">
        <v>0</v>
      </c>
      <c r="F62" s="412">
        <v>0</v>
      </c>
      <c r="G62" s="412">
        <v>0</v>
      </c>
      <c r="H62" s="412">
        <v>0</v>
      </c>
      <c r="I62" s="518">
        <v>0</v>
      </c>
      <c r="J62" s="412">
        <v>0</v>
      </c>
      <c r="K62" s="412">
        <v>0</v>
      </c>
      <c r="L62" s="412">
        <v>0</v>
      </c>
      <c r="M62" s="412">
        <v>0</v>
      </c>
      <c r="N62" s="412">
        <v>0</v>
      </c>
      <c r="O62" s="412">
        <v>0</v>
      </c>
      <c r="P62" s="412">
        <v>0</v>
      </c>
      <c r="Q62" s="462">
        <f t="shared" si="30"/>
        <v>0</v>
      </c>
      <c r="R62" s="209">
        <f t="shared" si="31"/>
        <v>7420.87</v>
      </c>
    </row>
    <row r="63" spans="2:18" s="88" customFormat="1" x14ac:dyDescent="0.2">
      <c r="B63" s="206" t="s">
        <v>159</v>
      </c>
      <c r="C63" s="209">
        <v>5942.35</v>
      </c>
      <c r="D63" s="209">
        <v>0</v>
      </c>
      <c r="E63" s="463">
        <v>0</v>
      </c>
      <c r="F63" s="412">
        <v>0</v>
      </c>
      <c r="G63" s="412">
        <v>0</v>
      </c>
      <c r="H63" s="412">
        <v>0</v>
      </c>
      <c r="I63" s="518">
        <v>0</v>
      </c>
      <c r="J63" s="412">
        <v>0</v>
      </c>
      <c r="K63" s="412">
        <v>0</v>
      </c>
      <c r="L63" s="412">
        <v>0</v>
      </c>
      <c r="M63" s="412">
        <v>0</v>
      </c>
      <c r="N63" s="412">
        <v>0</v>
      </c>
      <c r="O63" s="412">
        <v>0</v>
      </c>
      <c r="P63" s="412">
        <v>0</v>
      </c>
      <c r="Q63" s="462">
        <f t="shared" si="30"/>
        <v>0</v>
      </c>
      <c r="R63" s="209">
        <f t="shared" si="31"/>
        <v>5942.35</v>
      </c>
    </row>
    <row r="64" spans="2:18" s="88" customFormat="1" x14ac:dyDescent="0.2">
      <c r="B64" s="206" t="s">
        <v>160</v>
      </c>
      <c r="C64" s="209">
        <v>2331.0700000000002</v>
      </c>
      <c r="D64" s="209">
        <v>0</v>
      </c>
      <c r="E64" s="518">
        <v>0</v>
      </c>
      <c r="F64" s="518">
        <v>0</v>
      </c>
      <c r="G64" s="518">
        <v>0</v>
      </c>
      <c r="H64" s="518">
        <v>0</v>
      </c>
      <c r="I64" s="518">
        <v>0</v>
      </c>
      <c r="J64" s="518">
        <v>0</v>
      </c>
      <c r="K64" s="518">
        <v>0</v>
      </c>
      <c r="L64" s="518">
        <v>0</v>
      </c>
      <c r="M64" s="518">
        <v>0</v>
      </c>
      <c r="N64" s="412">
        <v>0</v>
      </c>
      <c r="O64" s="412">
        <v>0</v>
      </c>
      <c r="P64" s="412">
        <v>0</v>
      </c>
      <c r="Q64" s="462">
        <f>SUM(E64:P64)</f>
        <v>0</v>
      </c>
      <c r="R64" s="209">
        <f t="shared" si="31"/>
        <v>2331.0700000000002</v>
      </c>
    </row>
    <row r="65" spans="2:18" s="88" customFormat="1" x14ac:dyDescent="0.2">
      <c r="B65" s="206" t="s">
        <v>102</v>
      </c>
      <c r="C65" s="209">
        <v>88555.25</v>
      </c>
      <c r="D65" s="209">
        <v>20965.259999999998</v>
      </c>
      <c r="E65" s="518">
        <v>3492.4</v>
      </c>
      <c r="F65" s="518">
        <v>470.84</v>
      </c>
      <c r="G65" s="518">
        <v>2103.7399999999998</v>
      </c>
      <c r="H65" s="518">
        <v>2964</v>
      </c>
      <c r="I65" s="518">
        <v>3259.55</v>
      </c>
      <c r="J65" s="518">
        <v>1521.78</v>
      </c>
      <c r="K65" s="518">
        <v>639.0999999999998</v>
      </c>
      <c r="L65" s="518">
        <v>707.64999999999952</v>
      </c>
      <c r="M65" s="412">
        <v>1809.9</v>
      </c>
      <c r="N65" s="412">
        <v>1594.11</v>
      </c>
      <c r="O65" s="518">
        <v>1624.6300000000003</v>
      </c>
      <c r="P65" s="518">
        <v>4733.8</v>
      </c>
      <c r="Q65" s="462">
        <f>SUM(E65:P65)</f>
        <v>24921.5</v>
      </c>
      <c r="R65" s="209">
        <f t="shared" si="31"/>
        <v>134442.00999999998</v>
      </c>
    </row>
    <row r="66" spans="2:18" s="88" customFormat="1" x14ac:dyDescent="0.2">
      <c r="B66" s="206" t="s">
        <v>162</v>
      </c>
      <c r="C66" s="209">
        <v>0</v>
      </c>
      <c r="D66" s="209">
        <v>0</v>
      </c>
      <c r="E66" s="463">
        <v>0</v>
      </c>
      <c r="F66" s="412">
        <v>0</v>
      </c>
      <c r="G66" s="412">
        <v>0</v>
      </c>
      <c r="H66" s="412">
        <v>0</v>
      </c>
      <c r="I66" s="518">
        <v>0</v>
      </c>
      <c r="J66" s="412">
        <v>0</v>
      </c>
      <c r="K66" s="412">
        <v>0</v>
      </c>
      <c r="L66" s="412">
        <v>0</v>
      </c>
      <c r="M66" s="412">
        <v>0</v>
      </c>
      <c r="N66" s="412">
        <v>0</v>
      </c>
      <c r="O66" s="412">
        <v>0</v>
      </c>
      <c r="P66" s="412">
        <v>0</v>
      </c>
      <c r="Q66" s="462">
        <f t="shared" si="30"/>
        <v>0</v>
      </c>
      <c r="R66" s="209">
        <f t="shared" si="31"/>
        <v>0</v>
      </c>
    </row>
    <row r="67" spans="2:18" s="88" customFormat="1" x14ac:dyDescent="0.2">
      <c r="B67" s="152" t="s">
        <v>163</v>
      </c>
      <c r="C67" s="464">
        <f t="shared" ref="C67:D67" si="32">SUM(C60:C66)</f>
        <v>104249.54000000001</v>
      </c>
      <c r="D67" s="464">
        <f t="shared" si="32"/>
        <v>20965.259999999998</v>
      </c>
      <c r="E67" s="211">
        <f>SUM(E60:E66)</f>
        <v>3492.4</v>
      </c>
      <c r="F67" s="211">
        <f t="shared" ref="F67:P67" si="33">SUM(F60:F66)</f>
        <v>470.84</v>
      </c>
      <c r="G67" s="415">
        <f t="shared" si="33"/>
        <v>2103.7399999999998</v>
      </c>
      <c r="H67" s="415">
        <f t="shared" si="33"/>
        <v>2964</v>
      </c>
      <c r="I67" s="415">
        <f t="shared" si="33"/>
        <v>3259.55</v>
      </c>
      <c r="J67" s="415">
        <f t="shared" si="33"/>
        <v>1521.78</v>
      </c>
      <c r="K67" s="415">
        <f t="shared" si="33"/>
        <v>639.0999999999998</v>
      </c>
      <c r="L67" s="415">
        <f t="shared" si="33"/>
        <v>707.64999999999952</v>
      </c>
      <c r="M67" s="415">
        <f t="shared" si="33"/>
        <v>1809.9</v>
      </c>
      <c r="N67" s="415">
        <f t="shared" si="33"/>
        <v>1594.11</v>
      </c>
      <c r="O67" s="415">
        <f t="shared" si="33"/>
        <v>1624.6300000000003</v>
      </c>
      <c r="P67" s="415">
        <f t="shared" si="33"/>
        <v>4733.8</v>
      </c>
      <c r="Q67" s="464">
        <f>SUM(Q60:Q66)</f>
        <v>24921.5</v>
      </c>
      <c r="R67" s="415">
        <f t="shared" ref="R67" si="34">SUM(R60:R66)</f>
        <v>150136.29999999999</v>
      </c>
    </row>
    <row r="68" spans="2:18" s="88" customFormat="1" x14ac:dyDescent="0.2">
      <c r="B68" s="64"/>
      <c r="C68" s="463"/>
      <c r="D68" s="518"/>
      <c r="E68" s="254"/>
      <c r="F68" s="254"/>
      <c r="G68" s="254"/>
      <c r="H68" s="254"/>
      <c r="I68" s="254"/>
      <c r="J68" s="254"/>
      <c r="K68" s="254"/>
      <c r="L68" s="254"/>
      <c r="M68" s="412"/>
      <c r="N68" s="254"/>
      <c r="O68" s="254"/>
      <c r="P68" s="254"/>
      <c r="Q68" s="518"/>
      <c r="R68" s="412"/>
    </row>
    <row r="69" spans="2:18" s="88" customFormat="1" x14ac:dyDescent="0.2">
      <c r="B69" s="203" t="s">
        <v>164</v>
      </c>
      <c r="C69" s="461"/>
      <c r="D69" s="461"/>
      <c r="E69" s="204"/>
      <c r="F69" s="204"/>
      <c r="G69" s="204"/>
      <c r="H69" s="204"/>
      <c r="I69" s="204"/>
      <c r="J69" s="204"/>
      <c r="K69" s="204"/>
      <c r="L69" s="204"/>
      <c r="M69" s="414"/>
      <c r="N69" s="204"/>
      <c r="O69" s="204"/>
      <c r="P69" s="204"/>
      <c r="Q69" s="461"/>
      <c r="R69" s="414"/>
    </row>
    <row r="70" spans="2:18" x14ac:dyDescent="0.2">
      <c r="B70" s="206" t="s">
        <v>169</v>
      </c>
      <c r="C70" s="209">
        <v>0</v>
      </c>
      <c r="D70" s="209">
        <v>0</v>
      </c>
      <c r="E70" s="463">
        <v>0</v>
      </c>
      <c r="F70" s="412">
        <v>0</v>
      </c>
      <c r="G70" s="412">
        <v>0</v>
      </c>
      <c r="H70" s="412">
        <v>0</v>
      </c>
      <c r="I70" s="412">
        <v>0</v>
      </c>
      <c r="J70" s="412">
        <v>0</v>
      </c>
      <c r="K70" s="412">
        <v>0</v>
      </c>
      <c r="L70" s="412">
        <v>0</v>
      </c>
      <c r="M70" s="412">
        <v>0</v>
      </c>
      <c r="N70" s="412">
        <v>0</v>
      </c>
      <c r="O70" s="412">
        <v>0</v>
      </c>
      <c r="P70" s="412">
        <v>0</v>
      </c>
      <c r="Q70" s="462">
        <f t="shared" ref="Q70:Q77" si="35">SUM(E70:P70)</f>
        <v>0</v>
      </c>
      <c r="R70" s="209">
        <f t="shared" ref="R70:R77" si="36">SUM(C70:P70)</f>
        <v>0</v>
      </c>
    </row>
    <row r="71" spans="2:18" x14ac:dyDescent="0.2">
      <c r="B71" s="206" t="s">
        <v>110</v>
      </c>
      <c r="C71" s="209">
        <v>195170.22</v>
      </c>
      <c r="D71" s="209">
        <v>-28419.46</v>
      </c>
      <c r="E71" s="518">
        <v>0</v>
      </c>
      <c r="F71" s="518">
        <v>0</v>
      </c>
      <c r="G71" s="518">
        <v>0</v>
      </c>
      <c r="H71" s="518">
        <v>0</v>
      </c>
      <c r="I71" s="518">
        <v>0</v>
      </c>
      <c r="J71" s="518">
        <v>0</v>
      </c>
      <c r="K71" s="518">
        <v>0</v>
      </c>
      <c r="L71" s="518">
        <v>0</v>
      </c>
      <c r="M71" s="412">
        <v>0</v>
      </c>
      <c r="N71" s="412">
        <v>0</v>
      </c>
      <c r="O71" s="518">
        <v>0</v>
      </c>
      <c r="P71" s="412">
        <v>0</v>
      </c>
      <c r="Q71" s="462">
        <f t="shared" si="35"/>
        <v>0</v>
      </c>
      <c r="R71" s="209">
        <f t="shared" si="36"/>
        <v>166750.76</v>
      </c>
    </row>
    <row r="72" spans="2:18" x14ac:dyDescent="0.2">
      <c r="B72" s="206" t="s">
        <v>167</v>
      </c>
      <c r="C72" s="209">
        <v>0</v>
      </c>
      <c r="D72" s="209">
        <v>0</v>
      </c>
      <c r="E72" s="463">
        <v>0</v>
      </c>
      <c r="F72" s="412">
        <v>0</v>
      </c>
      <c r="G72" s="412">
        <v>0</v>
      </c>
      <c r="H72" s="412">
        <v>0</v>
      </c>
      <c r="I72" s="412">
        <v>0</v>
      </c>
      <c r="J72" s="412">
        <v>0</v>
      </c>
      <c r="K72" s="412">
        <v>0</v>
      </c>
      <c r="L72" s="412">
        <v>0</v>
      </c>
      <c r="M72" s="412">
        <v>0</v>
      </c>
      <c r="N72" s="412">
        <v>0</v>
      </c>
      <c r="O72" s="412">
        <v>0</v>
      </c>
      <c r="P72" s="412">
        <v>0</v>
      </c>
      <c r="Q72" s="462">
        <f t="shared" si="35"/>
        <v>0</v>
      </c>
      <c r="R72" s="209">
        <f t="shared" si="36"/>
        <v>0</v>
      </c>
    </row>
    <row r="73" spans="2:18" x14ac:dyDescent="0.2">
      <c r="B73" s="206" t="s">
        <v>165</v>
      </c>
      <c r="C73" s="209">
        <v>35788.82</v>
      </c>
      <c r="D73" s="209">
        <v>0</v>
      </c>
      <c r="E73" s="518">
        <v>0</v>
      </c>
      <c r="F73" s="518">
        <v>0</v>
      </c>
      <c r="G73" s="518">
        <v>0</v>
      </c>
      <c r="H73" s="518">
        <v>0</v>
      </c>
      <c r="I73" s="518">
        <v>0</v>
      </c>
      <c r="J73" s="518">
        <v>0</v>
      </c>
      <c r="K73" s="518">
        <v>0</v>
      </c>
      <c r="L73" s="518">
        <v>0</v>
      </c>
      <c r="M73" s="412">
        <v>0</v>
      </c>
      <c r="N73" s="412">
        <v>0</v>
      </c>
      <c r="O73" s="412">
        <v>0</v>
      </c>
      <c r="P73" s="412">
        <v>0</v>
      </c>
      <c r="Q73" s="462">
        <f t="shared" si="35"/>
        <v>0</v>
      </c>
      <c r="R73" s="209">
        <f t="shared" si="36"/>
        <v>35788.82</v>
      </c>
    </row>
    <row r="74" spans="2:18" x14ac:dyDescent="0.2">
      <c r="B74" s="206" t="s">
        <v>166</v>
      </c>
      <c r="C74" s="209">
        <v>10251</v>
      </c>
      <c r="D74" s="209">
        <v>0</v>
      </c>
      <c r="E74" s="463">
        <v>0</v>
      </c>
      <c r="F74" s="412">
        <v>0</v>
      </c>
      <c r="G74" s="412">
        <v>0</v>
      </c>
      <c r="H74" s="412">
        <v>0</v>
      </c>
      <c r="I74" s="412">
        <v>0</v>
      </c>
      <c r="J74" s="412">
        <v>0</v>
      </c>
      <c r="K74" s="412">
        <v>0</v>
      </c>
      <c r="L74" s="412">
        <v>0</v>
      </c>
      <c r="M74" s="412">
        <v>0</v>
      </c>
      <c r="N74" s="412">
        <v>0</v>
      </c>
      <c r="O74" s="412">
        <v>0</v>
      </c>
      <c r="P74" s="412">
        <v>0</v>
      </c>
      <c r="Q74" s="462">
        <f t="shared" si="35"/>
        <v>0</v>
      </c>
      <c r="R74" s="209">
        <f t="shared" si="36"/>
        <v>10251</v>
      </c>
    </row>
    <row r="75" spans="2:18" x14ac:dyDescent="0.2">
      <c r="B75" s="206" t="s">
        <v>171</v>
      </c>
      <c r="C75" s="209">
        <v>7530.52</v>
      </c>
      <c r="D75" s="209">
        <v>0</v>
      </c>
      <c r="E75" s="463">
        <v>0</v>
      </c>
      <c r="F75" s="412">
        <v>0</v>
      </c>
      <c r="G75" s="412">
        <v>0</v>
      </c>
      <c r="H75" s="412">
        <v>0</v>
      </c>
      <c r="I75" s="412">
        <v>0</v>
      </c>
      <c r="J75" s="412">
        <v>0</v>
      </c>
      <c r="K75" s="412">
        <v>0</v>
      </c>
      <c r="L75" s="412">
        <v>0</v>
      </c>
      <c r="M75" s="412">
        <v>0</v>
      </c>
      <c r="N75" s="412">
        <v>0</v>
      </c>
      <c r="O75" s="412">
        <v>0</v>
      </c>
      <c r="P75" s="412">
        <v>0</v>
      </c>
      <c r="Q75" s="462">
        <f t="shared" si="35"/>
        <v>0</v>
      </c>
      <c r="R75" s="209">
        <f t="shared" si="36"/>
        <v>7530.52</v>
      </c>
    </row>
    <row r="76" spans="2:18" x14ac:dyDescent="0.2">
      <c r="B76" s="206" t="s">
        <v>170</v>
      </c>
      <c r="C76" s="209">
        <v>0</v>
      </c>
      <c r="D76" s="209">
        <v>0</v>
      </c>
      <c r="E76" s="463">
        <v>0</v>
      </c>
      <c r="F76" s="412">
        <v>0</v>
      </c>
      <c r="G76" s="412">
        <v>0</v>
      </c>
      <c r="H76" s="412">
        <v>0</v>
      </c>
      <c r="I76" s="412">
        <v>0</v>
      </c>
      <c r="J76" s="412">
        <v>0</v>
      </c>
      <c r="K76" s="412">
        <v>0</v>
      </c>
      <c r="L76" s="412">
        <v>0</v>
      </c>
      <c r="M76" s="412">
        <v>0</v>
      </c>
      <c r="N76" s="412">
        <v>0</v>
      </c>
      <c r="O76" s="412">
        <v>0</v>
      </c>
      <c r="P76" s="412">
        <v>0</v>
      </c>
      <c r="Q76" s="462">
        <f t="shared" si="35"/>
        <v>0</v>
      </c>
      <c r="R76" s="209">
        <f t="shared" si="36"/>
        <v>0</v>
      </c>
    </row>
    <row r="77" spans="2:18" x14ac:dyDescent="0.2">
      <c r="B77" s="206" t="s">
        <v>168</v>
      </c>
      <c r="C77" s="209">
        <v>0</v>
      </c>
      <c r="D77" s="209">
        <v>0</v>
      </c>
      <c r="E77" s="463">
        <v>0</v>
      </c>
      <c r="F77" s="412">
        <v>0</v>
      </c>
      <c r="G77" s="412">
        <v>0</v>
      </c>
      <c r="H77" s="412">
        <v>0</v>
      </c>
      <c r="I77" s="412">
        <v>0</v>
      </c>
      <c r="J77" s="412">
        <v>0</v>
      </c>
      <c r="K77" s="412">
        <v>0</v>
      </c>
      <c r="L77" s="412">
        <v>0</v>
      </c>
      <c r="M77" s="412">
        <v>0</v>
      </c>
      <c r="N77" s="412">
        <v>0</v>
      </c>
      <c r="O77" s="412">
        <v>0</v>
      </c>
      <c r="P77" s="412">
        <v>0</v>
      </c>
      <c r="Q77" s="462">
        <f t="shared" si="35"/>
        <v>0</v>
      </c>
      <c r="R77" s="209">
        <f t="shared" si="36"/>
        <v>0</v>
      </c>
    </row>
    <row r="78" spans="2:18" s="88" customFormat="1" x14ac:dyDescent="0.2">
      <c r="B78" s="152" t="s">
        <v>172</v>
      </c>
      <c r="C78" s="464">
        <f t="shared" ref="C78:D78" si="37">SUM(C70:C77)</f>
        <v>248740.56</v>
      </c>
      <c r="D78" s="464">
        <f t="shared" si="37"/>
        <v>-28419.46</v>
      </c>
      <c r="E78" s="211">
        <f>SUM(E70:E77)</f>
        <v>0</v>
      </c>
      <c r="F78" s="211">
        <f t="shared" ref="F78:Q78" si="38">SUM(F70:F77)</f>
        <v>0</v>
      </c>
      <c r="G78" s="415">
        <f t="shared" si="38"/>
        <v>0</v>
      </c>
      <c r="H78" s="415">
        <f t="shared" si="38"/>
        <v>0</v>
      </c>
      <c r="I78" s="415">
        <f t="shared" si="38"/>
        <v>0</v>
      </c>
      <c r="J78" s="415">
        <f t="shared" si="38"/>
        <v>0</v>
      </c>
      <c r="K78" s="415">
        <f t="shared" si="38"/>
        <v>0</v>
      </c>
      <c r="L78" s="415">
        <f t="shared" si="38"/>
        <v>0</v>
      </c>
      <c r="M78" s="415">
        <f t="shared" si="38"/>
        <v>0</v>
      </c>
      <c r="N78" s="415">
        <f t="shared" si="38"/>
        <v>0</v>
      </c>
      <c r="O78" s="415">
        <f t="shared" si="38"/>
        <v>0</v>
      </c>
      <c r="P78" s="415">
        <f t="shared" si="38"/>
        <v>0</v>
      </c>
      <c r="Q78" s="464">
        <f t="shared" si="38"/>
        <v>0</v>
      </c>
      <c r="R78" s="415">
        <f t="shared" ref="R78" si="39">SUM(R70:R77)</f>
        <v>220321.1</v>
      </c>
    </row>
    <row r="79" spans="2:18" s="88" customFormat="1" x14ac:dyDescent="0.2">
      <c r="B79" s="64"/>
      <c r="C79" s="463"/>
      <c r="D79" s="518"/>
      <c r="E79" s="254"/>
      <c r="F79" s="254"/>
      <c r="G79" s="254"/>
      <c r="H79" s="254"/>
      <c r="I79" s="254"/>
      <c r="J79" s="254"/>
      <c r="K79" s="254"/>
      <c r="L79" s="254"/>
      <c r="M79" s="412"/>
      <c r="N79" s="254"/>
      <c r="O79" s="254"/>
      <c r="P79" s="254"/>
      <c r="Q79" s="518"/>
      <c r="R79" s="412"/>
    </row>
    <row r="80" spans="2:18" s="88" customFormat="1" x14ac:dyDescent="0.2">
      <c r="B80" s="466" t="s">
        <v>173</v>
      </c>
      <c r="C80" s="440">
        <v>0</v>
      </c>
      <c r="D80" s="440">
        <v>0</v>
      </c>
      <c r="E80" s="461">
        <v>0</v>
      </c>
      <c r="F80" s="461">
        <v>0</v>
      </c>
      <c r="G80" s="461">
        <v>0</v>
      </c>
      <c r="H80" s="461">
        <v>0</v>
      </c>
      <c r="I80" s="461">
        <v>0</v>
      </c>
      <c r="J80" s="461">
        <v>0</v>
      </c>
      <c r="K80" s="461">
        <v>0</v>
      </c>
      <c r="L80" s="461">
        <v>0</v>
      </c>
      <c r="M80" s="461">
        <v>0</v>
      </c>
      <c r="N80" s="461">
        <v>0</v>
      </c>
      <c r="O80" s="461">
        <v>0</v>
      </c>
      <c r="P80" s="414">
        <v>0</v>
      </c>
      <c r="Q80" s="440">
        <f>SUM(E80:P80)</f>
        <v>0</v>
      </c>
      <c r="R80" s="440">
        <f>SUM(C80:P80)</f>
        <v>0</v>
      </c>
    </row>
    <row r="81" spans="2:18" s="88" customFormat="1" ht="13.5" thickBot="1" x14ac:dyDescent="0.25">
      <c r="B81" s="222"/>
      <c r="C81" s="463"/>
      <c r="D81" s="518"/>
      <c r="E81" s="254"/>
      <c r="F81" s="254"/>
      <c r="G81" s="254"/>
      <c r="H81" s="254"/>
      <c r="I81" s="254"/>
      <c r="J81" s="254"/>
      <c r="K81" s="254"/>
      <c r="L81" s="254"/>
      <c r="M81" s="412"/>
      <c r="N81" s="254"/>
      <c r="O81" s="254"/>
      <c r="P81" s="254"/>
      <c r="Q81" s="518"/>
      <c r="R81" s="412"/>
    </row>
    <row r="82" spans="2:18" ht="15" customHeight="1" thickBot="1" x14ac:dyDescent="0.25">
      <c r="B82" s="225" t="s">
        <v>362</v>
      </c>
      <c r="C82" s="417">
        <f t="shared" ref="C82:D82" si="40">SUM(C78,C67,C57,C51,C47,C43,C37,C28,C24,C16,C80)</f>
        <v>17356183.640000001</v>
      </c>
      <c r="D82" s="417">
        <f t="shared" si="40"/>
        <v>7085268.1099999994</v>
      </c>
      <c r="E82" s="245">
        <f>SUM(E78,E67,E57,E51,E47,E43,E37,E28,E24,E16,E80)</f>
        <v>116887.86999999998</v>
      </c>
      <c r="F82" s="245">
        <f>SUM(F78,F67,F57,F51,F47,F43,F37,F28,F24,F16,F80)</f>
        <v>-409157.75</v>
      </c>
      <c r="G82" s="417">
        <f t="shared" ref="G82:P82" si="41">SUM(G78,G67,G57,G51,G47,G43,G37,G28,G24,G16,G80)</f>
        <v>814948.22</v>
      </c>
      <c r="H82" s="417">
        <f t="shared" si="41"/>
        <v>74891.06</v>
      </c>
      <c r="I82" s="417">
        <f t="shared" si="41"/>
        <v>2782.1499999999992</v>
      </c>
      <c r="J82" s="417">
        <f t="shared" si="41"/>
        <v>88077.920000000013</v>
      </c>
      <c r="K82" s="417">
        <f t="shared" si="41"/>
        <v>196989.33000000002</v>
      </c>
      <c r="L82" s="417">
        <f t="shared" si="41"/>
        <v>25957.589999999989</v>
      </c>
      <c r="M82" s="417">
        <f t="shared" si="41"/>
        <v>-51923.340000000004</v>
      </c>
      <c r="N82" s="417">
        <f t="shared" si="41"/>
        <v>51943.31</v>
      </c>
      <c r="O82" s="417">
        <f t="shared" si="41"/>
        <v>17807.449999999993</v>
      </c>
      <c r="P82" s="417">
        <f t="shared" si="41"/>
        <v>20342.54</v>
      </c>
      <c r="Q82" s="417">
        <f>SUM(Q78,Q67,Q57,Q51,Q47,Q43,Q37,Q28,Q24,Q16,Q80)</f>
        <v>949546.34999999986</v>
      </c>
      <c r="R82" s="417">
        <f>SUM(C82:P82)</f>
        <v>25390998.099999994</v>
      </c>
    </row>
    <row r="83" spans="2:18" ht="15" customHeight="1" x14ac:dyDescent="0.2">
      <c r="B83" s="229"/>
      <c r="C83" s="463"/>
      <c r="D83" s="518"/>
      <c r="E83" s="254"/>
      <c r="F83" s="246"/>
      <c r="G83" s="246"/>
      <c r="H83" s="246"/>
      <c r="I83" s="246"/>
      <c r="J83" s="246"/>
      <c r="K83" s="254"/>
      <c r="L83" s="254"/>
      <c r="M83" s="254"/>
      <c r="N83" s="254"/>
      <c r="O83" s="254"/>
      <c r="P83" s="254"/>
      <c r="Q83" s="412"/>
      <c r="R83" s="412"/>
    </row>
    <row r="84" spans="2:18" ht="26.25" customHeight="1" x14ac:dyDescent="0.2">
      <c r="B84" s="615" t="s">
        <v>431</v>
      </c>
      <c r="C84" s="555">
        <v>0</v>
      </c>
      <c r="F84" s="254"/>
      <c r="G84" s="254"/>
      <c r="H84" s="254"/>
      <c r="I84" s="254"/>
      <c r="J84" s="254"/>
      <c r="K84" s="518"/>
      <c r="L84" s="254"/>
      <c r="M84" s="254"/>
      <c r="N84" s="254"/>
      <c r="O84" s="254"/>
      <c r="P84" s="254"/>
      <c r="Q84" s="412"/>
      <c r="R84" s="412"/>
    </row>
    <row r="85" spans="2:18" ht="10.5" customHeight="1" x14ac:dyDescent="0.2">
      <c r="B85" s="230"/>
      <c r="C85" s="231"/>
      <c r="D85" s="231"/>
      <c r="E85" s="231"/>
      <c r="F85" s="231"/>
      <c r="G85" s="231"/>
      <c r="H85" s="231"/>
      <c r="I85" s="231"/>
      <c r="J85" s="231"/>
      <c r="K85" s="231"/>
      <c r="L85" s="231"/>
      <c r="M85" s="231"/>
      <c r="N85" s="231"/>
      <c r="O85" s="232"/>
      <c r="P85" s="231"/>
      <c r="Q85" s="231"/>
      <c r="R85" s="231"/>
    </row>
    <row r="86" spans="2:18" s="88" customFormat="1" x14ac:dyDescent="0.2">
      <c r="B86" s="233" t="s">
        <v>26</v>
      </c>
    </row>
    <row r="87" spans="2:18" s="88" customFormat="1" x14ac:dyDescent="0.2">
      <c r="B87" s="88" t="s">
        <v>279</v>
      </c>
      <c r="C87" s="463"/>
      <c r="D87" s="518"/>
      <c r="R87" s="412"/>
    </row>
    <row r="88" spans="2:18" s="88" customFormat="1" x14ac:dyDescent="0.2">
      <c r="B88" s="247" t="s">
        <v>282</v>
      </c>
      <c r="C88" s="463"/>
      <c r="D88" s="518"/>
      <c r="R88" s="412"/>
    </row>
    <row r="89" spans="2:18" s="88" customFormat="1" x14ac:dyDescent="0.2">
      <c r="B89" s="235" t="s">
        <v>283</v>
      </c>
      <c r="C89" s="518"/>
      <c r="D89" s="518"/>
      <c r="R89" s="518"/>
    </row>
    <row r="90" spans="2:18" s="88" customFormat="1" x14ac:dyDescent="0.2">
      <c r="B90" s="654"/>
      <c r="C90" s="654"/>
      <c r="D90" s="654"/>
      <c r="E90" s="654"/>
      <c r="F90" s="654"/>
      <c r="G90" s="654"/>
      <c r="H90" s="654"/>
      <c r="I90" s="654"/>
      <c r="J90" s="654"/>
      <c r="K90" s="654"/>
      <c r="L90" s="654"/>
      <c r="M90" s="654"/>
      <c r="N90" s="654"/>
      <c r="O90" s="654"/>
      <c r="P90" s="654"/>
      <c r="Q90" s="654"/>
      <c r="R90" s="654"/>
    </row>
    <row r="91" spans="2:18" s="88" customFormat="1" x14ac:dyDescent="0.2">
      <c r="G91" s="234"/>
    </row>
    <row r="92" spans="2:18" s="88" customFormat="1" x14ac:dyDescent="0.2">
      <c r="B92" s="235"/>
      <c r="P92" s="254"/>
      <c r="Q92" s="412"/>
    </row>
    <row r="93" spans="2:18" s="88" customFormat="1" x14ac:dyDescent="0.2">
      <c r="B93" s="235"/>
      <c r="G93" s="210"/>
      <c r="H93" s="236"/>
      <c r="I93" s="254"/>
    </row>
    <row r="94" spans="2:18" s="88" customFormat="1" x14ac:dyDescent="0.2">
      <c r="G94" s="210"/>
      <c r="H94" s="236"/>
      <c r="I94" s="254"/>
    </row>
    <row r="95" spans="2:18" s="88" customFormat="1" x14ac:dyDescent="0.2">
      <c r="B95" s="248"/>
      <c r="G95" s="210"/>
      <c r="H95" s="236"/>
      <c r="I95" s="254"/>
    </row>
    <row r="96" spans="2:18" s="88" customFormat="1" x14ac:dyDescent="0.2">
      <c r="G96" s="210"/>
      <c r="H96" s="236"/>
      <c r="I96" s="254"/>
    </row>
    <row r="97" spans="7:9" s="88" customFormat="1" x14ac:dyDescent="0.2">
      <c r="H97" s="236"/>
    </row>
    <row r="98" spans="7:9" s="88" customFormat="1" x14ac:dyDescent="0.2">
      <c r="G98" s="254"/>
      <c r="H98" s="236"/>
      <c r="I98" s="254"/>
    </row>
    <row r="99" spans="7:9" s="88" customFormat="1" x14ac:dyDescent="0.2">
      <c r="G99" s="254"/>
      <c r="H99" s="236"/>
      <c r="I99" s="254"/>
    </row>
    <row r="100" spans="7:9" x14ac:dyDescent="0.2">
      <c r="G100" s="197"/>
      <c r="H100" s="237"/>
      <c r="I100" s="197"/>
    </row>
    <row r="101" spans="7:9" x14ac:dyDescent="0.2">
      <c r="G101" s="197"/>
      <c r="H101" s="237"/>
      <c r="I101" s="197"/>
    </row>
    <row r="102" spans="7:9" x14ac:dyDescent="0.2">
      <c r="G102" s="197"/>
      <c r="H102" s="237"/>
      <c r="I102" s="197"/>
    </row>
    <row r="103" spans="7:9" x14ac:dyDescent="0.2">
      <c r="H103" s="238"/>
      <c r="I103" s="197"/>
    </row>
  </sheetData>
  <sortState ref="B9:Q15">
    <sortCondition ref="B9"/>
  </sortState>
  <customSheetViews>
    <customSheetView guid="{E8B3D8CC-BCDF-4785-836B-2A5CFEB31B52}" scale="80" showPageBreaks="1" showGridLines="0" fitToPage="1" printArea="1">
      <pageMargins left="0.17" right="0.17" top="0.61" bottom="0.33" header="0.17" footer="0.17"/>
      <printOptions horizontalCentered="1"/>
      <pageSetup paperSize="3" scale="57"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1">
    <mergeCell ref="B90:R90"/>
    <mergeCell ref="B1:R1"/>
    <mergeCell ref="B2:R2"/>
    <mergeCell ref="B3:R3"/>
    <mergeCell ref="B4:R4"/>
    <mergeCell ref="R6:R7"/>
    <mergeCell ref="B6:B7"/>
    <mergeCell ref="E6:P6"/>
    <mergeCell ref="Q6:Q7"/>
    <mergeCell ref="C6:C7"/>
    <mergeCell ref="D6:D7"/>
  </mergeCells>
  <printOptions horizontalCentered="1"/>
  <pageMargins left="0.2" right="0.2" top="0.2" bottom="0.45" header="0" footer="0.2"/>
  <pageSetup scale="44" orientation="landscape" r:id="rId2"/>
  <headerFooter alignWithMargins="0">
    <oddFooter>&amp;L&amp;"-,Bold"&amp;F&amp;C&amp;"-,Bold"- PUBLIC -</oddFooter>
  </headerFooter>
  <ignoredErrors>
    <ignoredError sqref="R16:R18 R24:R26 R28:R30 R37:R39 R43:R45 R47:R49 R51:R53 R57:R59 R67:R69 R78:R79 Q19:Q23 Q17:Q18 Q24:Q32 Q9:Q16 Q33 Q44:Q55 Q41:Q42 Q56 Q65 Q81 Q78:Q80 Q68:Q69 Q70:Q77 Q60:Q63 Q38:Q39 Q57:Q59 Q66 Q34:Q37 Q67 Q64 Q40 Q82 Q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9"/>
  <sheetViews>
    <sheetView zoomScale="90" zoomScaleNormal="90" zoomScaleSheetLayoutView="90" workbookViewId="0">
      <selection activeCell="O33" sqref="O33"/>
    </sheetView>
  </sheetViews>
  <sheetFormatPr defaultColWidth="9.33203125" defaultRowHeight="12.75" customHeight="1" x14ac:dyDescent="0.2"/>
  <cols>
    <col min="1" max="1" width="1.83203125" style="400" customWidth="1"/>
    <col min="2" max="2" width="54.33203125" style="400" customWidth="1"/>
    <col min="3" max="14" width="15.5" style="400" customWidth="1"/>
    <col min="15" max="15" width="16.1640625" style="400" customWidth="1"/>
    <col min="16" max="16" width="11" style="400" customWidth="1"/>
    <col min="17" max="17" width="12" style="400" customWidth="1"/>
    <col min="18" max="16384" width="9.33203125" style="400"/>
  </cols>
  <sheetData>
    <row r="1" spans="1:16" x14ac:dyDescent="0.2">
      <c r="A1" s="146"/>
      <c r="B1" s="655" t="s">
        <v>228</v>
      </c>
      <c r="C1" s="655"/>
      <c r="D1" s="655"/>
      <c r="E1" s="655"/>
      <c r="F1" s="655"/>
      <c r="G1" s="655"/>
      <c r="H1" s="655"/>
      <c r="I1" s="655"/>
      <c r="J1" s="655"/>
      <c r="K1" s="655"/>
      <c r="L1" s="655"/>
      <c r="M1" s="655"/>
      <c r="N1" s="655"/>
      <c r="O1" s="655"/>
      <c r="P1" s="146"/>
    </row>
    <row r="2" spans="1:16" x14ac:dyDescent="0.2">
      <c r="A2" s="146"/>
      <c r="B2" s="655" t="s">
        <v>230</v>
      </c>
      <c r="C2" s="655"/>
      <c r="D2" s="655"/>
      <c r="E2" s="655"/>
      <c r="F2" s="655"/>
      <c r="G2" s="655"/>
      <c r="H2" s="655"/>
      <c r="I2" s="655"/>
      <c r="J2" s="655"/>
      <c r="K2" s="655"/>
      <c r="L2" s="655"/>
      <c r="M2" s="655"/>
      <c r="N2" s="655"/>
      <c r="O2" s="655"/>
      <c r="P2" s="146"/>
    </row>
    <row r="3" spans="1:16" x14ac:dyDescent="0.2">
      <c r="A3" s="146"/>
      <c r="B3" s="655" t="s">
        <v>229</v>
      </c>
      <c r="C3" s="655"/>
      <c r="D3" s="655"/>
      <c r="E3" s="655"/>
      <c r="F3" s="655"/>
      <c r="G3" s="655"/>
      <c r="H3" s="655"/>
      <c r="I3" s="655"/>
      <c r="J3" s="655"/>
      <c r="K3" s="655"/>
      <c r="L3" s="655"/>
      <c r="M3" s="655"/>
      <c r="N3" s="655"/>
      <c r="O3" s="655"/>
      <c r="P3" s="146"/>
    </row>
    <row r="4" spans="1:16" x14ac:dyDescent="0.2">
      <c r="A4" s="146"/>
      <c r="B4" s="655">
        <v>2014</v>
      </c>
      <c r="C4" s="655"/>
      <c r="D4" s="655"/>
      <c r="E4" s="655"/>
      <c r="F4" s="655"/>
      <c r="G4" s="655"/>
      <c r="H4" s="655"/>
      <c r="I4" s="655"/>
      <c r="J4" s="655"/>
      <c r="K4" s="655"/>
      <c r="L4" s="655"/>
      <c r="M4" s="655"/>
      <c r="N4" s="655"/>
      <c r="O4" s="655"/>
      <c r="P4" s="146"/>
    </row>
    <row r="5" spans="1:16" x14ac:dyDescent="0.2">
      <c r="A5" s="146"/>
      <c r="B5" s="656"/>
      <c r="C5" s="656"/>
      <c r="D5" s="656"/>
      <c r="E5" s="656"/>
      <c r="F5" s="656"/>
      <c r="G5" s="656"/>
      <c r="H5" s="656"/>
      <c r="I5" s="656"/>
      <c r="J5" s="656"/>
      <c r="K5" s="656"/>
      <c r="L5" s="656"/>
      <c r="M5" s="656"/>
      <c r="N5" s="656"/>
      <c r="O5" s="656"/>
      <c r="P5" s="146"/>
    </row>
    <row r="6" spans="1:16" x14ac:dyDescent="0.2">
      <c r="A6" s="146"/>
      <c r="B6" s="189" t="s">
        <v>183</v>
      </c>
      <c r="C6" s="422"/>
      <c r="D6" s="422"/>
      <c r="E6" s="422"/>
      <c r="F6" s="422"/>
      <c r="G6" s="422"/>
      <c r="H6" s="422"/>
      <c r="I6" s="422"/>
      <c r="J6" s="422"/>
      <c r="K6" s="422"/>
      <c r="L6" s="422"/>
      <c r="M6" s="422"/>
      <c r="N6" s="422"/>
      <c r="O6" s="146"/>
      <c r="P6" s="146"/>
    </row>
    <row r="7" spans="1:16" ht="18" x14ac:dyDescent="0.25">
      <c r="A7" s="146"/>
      <c r="B7" s="249"/>
      <c r="C7" s="651" t="s">
        <v>184</v>
      </c>
      <c r="D7" s="651"/>
      <c r="E7" s="651"/>
      <c r="F7" s="651"/>
      <c r="G7" s="651"/>
      <c r="H7" s="651"/>
      <c r="I7" s="651"/>
      <c r="J7" s="651"/>
      <c r="K7" s="651"/>
      <c r="L7" s="651"/>
      <c r="M7" s="651"/>
      <c r="N7" s="651"/>
      <c r="O7" s="642" t="s">
        <v>185</v>
      </c>
      <c r="P7" s="146"/>
    </row>
    <row r="8" spans="1:16" ht="21.75" customHeight="1" x14ac:dyDescent="0.2">
      <c r="A8" s="146"/>
      <c r="B8" s="95" t="s">
        <v>67</v>
      </c>
      <c r="C8" s="434" t="s">
        <v>2</v>
      </c>
      <c r="D8" s="136" t="s">
        <v>3</v>
      </c>
      <c r="E8" s="136" t="s">
        <v>4</v>
      </c>
      <c r="F8" s="136" t="s">
        <v>5</v>
      </c>
      <c r="G8" s="136" t="s">
        <v>6</v>
      </c>
      <c r="H8" s="136" t="s">
        <v>7</v>
      </c>
      <c r="I8" s="136" t="s">
        <v>20</v>
      </c>
      <c r="J8" s="136" t="s">
        <v>419</v>
      </c>
      <c r="K8" s="136" t="s">
        <v>22</v>
      </c>
      <c r="L8" s="136" t="s">
        <v>23</v>
      </c>
      <c r="M8" s="136" t="s">
        <v>24</v>
      </c>
      <c r="N8" s="435" t="s">
        <v>25</v>
      </c>
      <c r="O8" s="643"/>
      <c r="P8" s="146"/>
    </row>
    <row r="9" spans="1:16" ht="15" x14ac:dyDescent="0.2">
      <c r="A9" s="146"/>
      <c r="B9" s="147" t="s">
        <v>186</v>
      </c>
      <c r="C9" s="436"/>
      <c r="D9" s="436"/>
      <c r="E9" s="436"/>
      <c r="F9" s="436"/>
      <c r="G9" s="436"/>
      <c r="H9" s="436"/>
      <c r="I9" s="436"/>
      <c r="J9" s="436"/>
      <c r="K9" s="436"/>
      <c r="L9" s="436"/>
      <c r="M9" s="436"/>
      <c r="N9" s="436"/>
      <c r="O9" s="250"/>
      <c r="P9" s="146"/>
    </row>
    <row r="10" spans="1:16" x14ac:dyDescent="0.2">
      <c r="A10" s="146"/>
      <c r="B10" s="437" t="s">
        <v>223</v>
      </c>
      <c r="C10" s="394">
        <v>-18.52</v>
      </c>
      <c r="D10" s="394">
        <v>-20.93</v>
      </c>
      <c r="E10" s="394">
        <v>-6.84</v>
      </c>
      <c r="F10" s="394">
        <v>11.52</v>
      </c>
      <c r="G10" s="394">
        <v>0</v>
      </c>
      <c r="H10" s="394">
        <v>-376.21</v>
      </c>
      <c r="I10" s="394">
        <v>-176.15</v>
      </c>
      <c r="J10" s="394">
        <v>-1725.04</v>
      </c>
      <c r="K10" s="394">
        <v>25.07</v>
      </c>
      <c r="L10" s="394">
        <v>22.67</v>
      </c>
      <c r="M10" s="394">
        <v>0</v>
      </c>
      <c r="N10" s="394">
        <v>77.52</v>
      </c>
      <c r="O10" s="462">
        <f>SUM(C10:N10)</f>
        <v>-2186.91</v>
      </c>
      <c r="P10" s="146"/>
    </row>
    <row r="11" spans="1:16" x14ac:dyDescent="0.2">
      <c r="A11" s="146"/>
      <c r="B11" s="146" t="s">
        <v>244</v>
      </c>
      <c r="C11" s="394">
        <v>46298.15</v>
      </c>
      <c r="D11" s="394">
        <v>57257.65</v>
      </c>
      <c r="E11" s="394">
        <v>46504.24</v>
      </c>
      <c r="F11" s="394">
        <v>66859.679999999993</v>
      </c>
      <c r="G11" s="394">
        <v>207302.64</v>
      </c>
      <c r="H11" s="394">
        <v>596388.96</v>
      </c>
      <c r="I11" s="394">
        <v>1494805.99</v>
      </c>
      <c r="J11" s="394">
        <v>1440463.69</v>
      </c>
      <c r="K11" s="394">
        <v>1193403.76</v>
      </c>
      <c r="L11" s="394">
        <v>648863.68999999994</v>
      </c>
      <c r="M11" s="394">
        <v>48701.2</v>
      </c>
      <c r="N11" s="394">
        <v>63669.64</v>
      </c>
      <c r="O11" s="462">
        <f t="shared" ref="O11:O17" si="0">SUM(C11:N11)</f>
        <v>5910519.2899999991</v>
      </c>
      <c r="P11" s="146"/>
    </row>
    <row r="12" spans="1:16" x14ac:dyDescent="0.2">
      <c r="A12" s="146"/>
      <c r="B12" s="146" t="s">
        <v>71</v>
      </c>
      <c r="C12" s="394">
        <v>730785.78</v>
      </c>
      <c r="D12" s="394">
        <v>-1269640.78</v>
      </c>
      <c r="E12" s="394">
        <v>-796256.29</v>
      </c>
      <c r="F12" s="394">
        <v>809515.83</v>
      </c>
      <c r="G12" s="394">
        <v>799318.91</v>
      </c>
      <c r="H12" s="394">
        <v>4261556.47</v>
      </c>
      <c r="I12" s="394">
        <v>18234137.41</v>
      </c>
      <c r="J12" s="394">
        <v>17827542.649999999</v>
      </c>
      <c r="K12" s="394">
        <v>18083251.91</v>
      </c>
      <c r="L12" s="394">
        <v>14365228.640000001</v>
      </c>
      <c r="M12" s="394">
        <v>757106.87</v>
      </c>
      <c r="N12" s="394">
        <v>1113527.43</v>
      </c>
      <c r="O12" s="462">
        <f t="shared" si="0"/>
        <v>74916074.830000013</v>
      </c>
      <c r="P12" s="146"/>
    </row>
    <row r="13" spans="1:16" ht="12.75" customHeight="1" x14ac:dyDescent="0.2">
      <c r="A13" s="146"/>
      <c r="B13" s="437" t="s">
        <v>78</v>
      </c>
      <c r="C13" s="394">
        <v>0</v>
      </c>
      <c r="D13" s="394">
        <v>0</v>
      </c>
      <c r="E13" s="394">
        <v>0</v>
      </c>
      <c r="F13" s="394">
        <v>10685.56</v>
      </c>
      <c r="G13" s="373">
        <v>11249.04</v>
      </c>
      <c r="H13" s="413">
        <v>71857.210000000006</v>
      </c>
      <c r="I13" s="373">
        <v>105466.67</v>
      </c>
      <c r="J13" s="373">
        <v>758089.54</v>
      </c>
      <c r="K13" s="373">
        <v>844279.86</v>
      </c>
      <c r="L13" s="373">
        <v>527814.73</v>
      </c>
      <c r="M13" s="605" t="s">
        <v>408</v>
      </c>
      <c r="N13" s="605" t="s">
        <v>408</v>
      </c>
      <c r="O13" s="462">
        <f t="shared" si="0"/>
        <v>2329442.61</v>
      </c>
      <c r="P13" s="146"/>
    </row>
    <row r="14" spans="1:16" ht="12.75" customHeight="1" x14ac:dyDescent="0.2">
      <c r="A14" s="146"/>
      <c r="B14" s="146" t="s">
        <v>79</v>
      </c>
      <c r="C14" s="394">
        <v>1175.26</v>
      </c>
      <c r="D14" s="394">
        <v>17.190000000000001</v>
      </c>
      <c r="E14" s="394">
        <v>0</v>
      </c>
      <c r="F14" s="518">
        <v>0</v>
      </c>
      <c r="G14" s="394">
        <v>0</v>
      </c>
      <c r="H14" s="394">
        <v>0</v>
      </c>
      <c r="I14" s="394">
        <v>34322.97</v>
      </c>
      <c r="J14" s="609">
        <v>602968.21</v>
      </c>
      <c r="K14" s="394">
        <v>134709.23000000001</v>
      </c>
      <c r="L14" s="394">
        <v>1845718.85</v>
      </c>
      <c r="M14" s="394">
        <v>647453.85</v>
      </c>
      <c r="N14" s="394">
        <v>0</v>
      </c>
      <c r="O14" s="462">
        <f>SUM(C14:N14)</f>
        <v>3266365.56</v>
      </c>
      <c r="P14" s="146"/>
    </row>
    <row r="15" spans="1:16" ht="12.75" customHeight="1" x14ac:dyDescent="0.2">
      <c r="A15" s="146"/>
      <c r="B15" s="437" t="s">
        <v>293</v>
      </c>
      <c r="C15" s="394">
        <v>-35135.47</v>
      </c>
      <c r="D15" s="394">
        <v>72418.3</v>
      </c>
      <c r="E15" s="394">
        <v>-372.57</v>
      </c>
      <c r="F15" s="394">
        <v>2069.5500000000002</v>
      </c>
      <c r="G15" s="394">
        <v>17195.2</v>
      </c>
      <c r="H15" s="394">
        <v>13671.690000000006</v>
      </c>
      <c r="I15" s="394">
        <v>-17188.47</v>
      </c>
      <c r="J15" s="394">
        <v>13742.210000000001</v>
      </c>
      <c r="K15" s="394">
        <v>371829.61</v>
      </c>
      <c r="L15" s="394">
        <v>1340165.5</v>
      </c>
      <c r="M15" s="394">
        <v>1281813.3599999996</v>
      </c>
      <c r="N15" s="394">
        <v>903288.14999999991</v>
      </c>
      <c r="O15" s="462">
        <f t="shared" si="0"/>
        <v>3963497.0599999996</v>
      </c>
      <c r="P15" s="146"/>
    </row>
    <row r="16" spans="1:16" ht="12.75" customHeight="1" x14ac:dyDescent="0.2">
      <c r="A16" s="146"/>
      <c r="B16" s="437" t="s">
        <v>260</v>
      </c>
      <c r="C16" s="394">
        <v>39658.28</v>
      </c>
      <c r="D16" s="394">
        <v>42569.75</v>
      </c>
      <c r="E16" s="394">
        <v>44974</v>
      </c>
      <c r="F16" s="394">
        <v>43442.75</v>
      </c>
      <c r="G16" s="394">
        <v>38784.75</v>
      </c>
      <c r="H16" s="394">
        <v>42474.75</v>
      </c>
      <c r="I16" s="394">
        <v>552409.25</v>
      </c>
      <c r="J16" s="394">
        <v>1161152.75</v>
      </c>
      <c r="K16" s="394">
        <v>1915761.5</v>
      </c>
      <c r="L16" s="394">
        <v>977263.25</v>
      </c>
      <c r="M16" s="394">
        <v>39685</v>
      </c>
      <c r="N16" s="394">
        <v>14385</v>
      </c>
      <c r="O16" s="462">
        <f t="shared" si="0"/>
        <v>4912561.03</v>
      </c>
      <c r="P16" s="146"/>
    </row>
    <row r="17" spans="1:16" ht="12.75" customHeight="1" x14ac:dyDescent="0.2">
      <c r="A17" s="146"/>
      <c r="B17" s="146" t="s">
        <v>299</v>
      </c>
      <c r="C17" s="394">
        <v>24444.06</v>
      </c>
      <c r="D17" s="394">
        <v>16347.890000000001</v>
      </c>
      <c r="E17" s="394">
        <v>2605.0700000000002</v>
      </c>
      <c r="F17" s="394">
        <v>-167.7</v>
      </c>
      <c r="G17" s="394">
        <v>-1963.94</v>
      </c>
      <c r="H17" s="394">
        <v>1805423.54</v>
      </c>
      <c r="I17" s="394">
        <v>4214442.91</v>
      </c>
      <c r="J17" s="394">
        <v>4047962.82</v>
      </c>
      <c r="K17" s="394">
        <v>4231311.4000000004</v>
      </c>
      <c r="L17" s="394">
        <v>2156111.0499999998</v>
      </c>
      <c r="M17" s="394">
        <v>164834.35999999999</v>
      </c>
      <c r="N17" s="394">
        <v>5830.04</v>
      </c>
      <c r="O17" s="462">
        <f t="shared" si="0"/>
        <v>16667181.5</v>
      </c>
      <c r="P17" s="394"/>
    </row>
    <row r="18" spans="1:16" ht="12.75" customHeight="1" x14ac:dyDescent="0.2">
      <c r="A18" s="146"/>
      <c r="B18" s="146" t="s">
        <v>276</v>
      </c>
      <c r="C18" s="394">
        <v>125104</v>
      </c>
      <c r="D18" s="394">
        <v>126739.95000000001</v>
      </c>
      <c r="E18" s="394">
        <v>133002.42000000001</v>
      </c>
      <c r="F18" s="394">
        <v>117803.46</v>
      </c>
      <c r="G18" s="394">
        <v>112903.66</v>
      </c>
      <c r="H18" s="394">
        <v>5551913.8799999999</v>
      </c>
      <c r="I18" s="394">
        <v>12733893.01</v>
      </c>
      <c r="J18" s="394">
        <v>12134985.16</v>
      </c>
      <c r="K18" s="394">
        <v>12960353.267999999</v>
      </c>
      <c r="L18" s="394">
        <v>6407913.0199999996</v>
      </c>
      <c r="M18" s="394">
        <v>190553.44</v>
      </c>
      <c r="N18" s="394">
        <v>186340.01</v>
      </c>
      <c r="O18" s="462">
        <f>SUM(C18:N18)</f>
        <v>50781505.27799999</v>
      </c>
      <c r="P18" s="394"/>
    </row>
    <row r="19" spans="1:16" ht="12.75" customHeight="1" x14ac:dyDescent="0.2">
      <c r="A19" s="146"/>
      <c r="B19" s="146" t="s">
        <v>277</v>
      </c>
      <c r="C19" s="394">
        <v>665.82</v>
      </c>
      <c r="D19" s="394">
        <v>768.76</v>
      </c>
      <c r="E19" s="394">
        <v>485.09</v>
      </c>
      <c r="F19" s="394">
        <v>1088.83</v>
      </c>
      <c r="G19" s="394">
        <v>720.24</v>
      </c>
      <c r="H19" s="394">
        <v>41073.53</v>
      </c>
      <c r="I19" s="394">
        <v>100954.59</v>
      </c>
      <c r="J19" s="394">
        <v>108333.15</v>
      </c>
      <c r="K19" s="394">
        <v>129913.592</v>
      </c>
      <c r="L19" s="394">
        <v>70842.67</v>
      </c>
      <c r="M19" s="394">
        <v>1066.48</v>
      </c>
      <c r="N19" s="394">
        <v>1950.02</v>
      </c>
      <c r="O19" s="462">
        <f>SUM(C19:N19)</f>
        <v>457862.77199999994</v>
      </c>
      <c r="P19" s="394"/>
    </row>
    <row r="20" spans="1:16" x14ac:dyDescent="0.2">
      <c r="A20" s="146"/>
      <c r="B20" s="152" t="s">
        <v>243</v>
      </c>
      <c r="C20" s="217">
        <f t="shared" ref="C20:N20" si="1">SUM(C10:C19)</f>
        <v>932977.3600000001</v>
      </c>
      <c r="D20" s="217">
        <f t="shared" si="1"/>
        <v>-953542.2200000002</v>
      </c>
      <c r="E20" s="217">
        <f t="shared" si="1"/>
        <v>-569064.88</v>
      </c>
      <c r="F20" s="217">
        <f t="shared" si="1"/>
        <v>1051309.4800000002</v>
      </c>
      <c r="G20" s="217">
        <f t="shared" si="1"/>
        <v>1185510.5</v>
      </c>
      <c r="H20" s="217">
        <f t="shared" si="1"/>
        <v>12383983.819999998</v>
      </c>
      <c r="I20" s="217">
        <f t="shared" si="1"/>
        <v>37453068.180000007</v>
      </c>
      <c r="J20" s="217">
        <f t="shared" si="1"/>
        <v>38093515.139999993</v>
      </c>
      <c r="K20" s="217">
        <f t="shared" si="1"/>
        <v>39864839.200000003</v>
      </c>
      <c r="L20" s="217">
        <f t="shared" si="1"/>
        <v>28339944.070000004</v>
      </c>
      <c r="M20" s="217">
        <f t="shared" si="1"/>
        <v>3131214.5599999991</v>
      </c>
      <c r="N20" s="217">
        <f t="shared" si="1"/>
        <v>2289067.81</v>
      </c>
      <c r="O20" s="217">
        <f>SUM(O10:O19)</f>
        <v>163202823.02000001</v>
      </c>
      <c r="P20" s="146"/>
    </row>
    <row r="21" spans="1:16" x14ac:dyDescent="0.2">
      <c r="A21" s="146"/>
      <c r="B21" s="146"/>
      <c r="C21" s="423"/>
      <c r="D21" s="423"/>
      <c r="E21" s="423"/>
      <c r="F21" s="423"/>
      <c r="G21" s="423"/>
      <c r="H21" s="423"/>
      <c r="I21" s="423"/>
      <c r="J21" s="423"/>
      <c r="K21" s="423"/>
      <c r="L21" s="423"/>
      <c r="M21" s="423"/>
      <c r="N21" s="423"/>
      <c r="O21" s="423"/>
      <c r="P21" s="146"/>
    </row>
    <row r="22" spans="1:16" x14ac:dyDescent="0.2">
      <c r="A22" s="146"/>
      <c r="B22" s="189"/>
      <c r="C22" s="423"/>
      <c r="D22" s="423"/>
      <c r="E22" s="423"/>
      <c r="F22" s="423"/>
      <c r="G22" s="423"/>
      <c r="H22" s="423"/>
      <c r="I22" s="423"/>
      <c r="J22" s="423"/>
      <c r="K22" s="423"/>
      <c r="L22" s="423"/>
      <c r="M22" s="423"/>
      <c r="N22" s="423"/>
      <c r="O22" s="423"/>
      <c r="P22" s="146"/>
    </row>
    <row r="23" spans="1:16" ht="9" customHeight="1" x14ac:dyDescent="0.2">
      <c r="A23" s="146"/>
      <c r="B23" s="189"/>
      <c r="C23" s="423"/>
      <c r="D23" s="423"/>
      <c r="E23" s="423"/>
      <c r="F23" s="423"/>
      <c r="G23" s="423"/>
      <c r="H23" s="423"/>
      <c r="I23" s="423"/>
      <c r="J23" s="423"/>
      <c r="K23" s="423"/>
      <c r="L23" s="423"/>
      <c r="M23" s="423"/>
      <c r="N23" s="423"/>
      <c r="O23" s="423"/>
      <c r="P23" s="146"/>
    </row>
    <row r="24" spans="1:16" ht="21.75" customHeight="1" x14ac:dyDescent="0.2">
      <c r="A24" s="146"/>
      <c r="B24" s="424" t="s">
        <v>187</v>
      </c>
      <c r="C24" s="425">
        <v>0</v>
      </c>
      <c r="D24" s="426">
        <v>2017725</v>
      </c>
      <c r="E24" s="426">
        <v>1546052</v>
      </c>
      <c r="F24" s="426">
        <v>0</v>
      </c>
      <c r="G24" s="426">
        <v>0</v>
      </c>
      <c r="H24" s="426">
        <v>56147.34</v>
      </c>
      <c r="I24" s="426">
        <v>0</v>
      </c>
      <c r="J24" s="427">
        <v>0</v>
      </c>
      <c r="K24" s="427">
        <v>0</v>
      </c>
      <c r="L24" s="427">
        <v>0</v>
      </c>
      <c r="M24" s="427">
        <v>0</v>
      </c>
      <c r="N24" s="427">
        <v>0</v>
      </c>
      <c r="O24" s="433">
        <f>SUM(C24:N24)</f>
        <v>3619924.34</v>
      </c>
      <c r="P24" s="146"/>
    </row>
    <row r="25" spans="1:16" ht="15" customHeight="1" x14ac:dyDescent="0.2">
      <c r="A25" s="146"/>
      <c r="B25" s="428"/>
      <c r="C25" s="423"/>
      <c r="D25" s="423"/>
      <c r="E25" s="423"/>
      <c r="F25" s="423"/>
      <c r="G25" s="423"/>
      <c r="H25" s="423"/>
      <c r="I25" s="423"/>
      <c r="J25" s="423"/>
      <c r="K25" s="423"/>
      <c r="L25" s="423"/>
      <c r="M25" s="423"/>
      <c r="N25" s="423"/>
      <c r="O25" s="423"/>
      <c r="P25" s="146"/>
    </row>
    <row r="26" spans="1:16" ht="15" customHeight="1" x14ac:dyDescent="0.2">
      <c r="A26" s="146"/>
      <c r="B26" s="557" t="s">
        <v>188</v>
      </c>
      <c r="C26" s="429"/>
      <c r="D26" s="429"/>
      <c r="E26" s="429"/>
      <c r="F26" s="429"/>
      <c r="G26" s="429"/>
      <c r="H26" s="423"/>
      <c r="I26" s="423"/>
      <c r="J26" s="423"/>
      <c r="K26" s="423"/>
      <c r="L26" s="423"/>
      <c r="M26" s="423"/>
      <c r="N26" s="423"/>
      <c r="O26" s="423"/>
      <c r="P26" s="146"/>
    </row>
    <row r="27" spans="1:16" x14ac:dyDescent="0.2">
      <c r="A27" s="146"/>
      <c r="B27" s="430" t="s">
        <v>320</v>
      </c>
      <c r="C27" s="557"/>
      <c r="D27" s="557"/>
      <c r="E27" s="557"/>
      <c r="F27" s="557"/>
      <c r="G27" s="557"/>
      <c r="H27" s="146"/>
      <c r="I27" s="146"/>
      <c r="J27" s="146"/>
      <c r="K27" s="146"/>
      <c r="L27" s="146"/>
      <c r="M27" s="146"/>
      <c r="N27" s="146"/>
      <c r="O27" s="146"/>
      <c r="P27" s="146"/>
    </row>
    <row r="28" spans="1:16" x14ac:dyDescent="0.2">
      <c r="A28" s="146"/>
      <c r="B28" s="557" t="s">
        <v>189</v>
      </c>
      <c r="C28" s="557"/>
      <c r="D28" s="557"/>
      <c r="E28" s="557"/>
      <c r="F28" s="557"/>
      <c r="G28" s="557"/>
      <c r="H28" s="146"/>
      <c r="I28" s="146"/>
      <c r="J28" s="146"/>
      <c r="K28" s="146"/>
      <c r="L28" s="146"/>
      <c r="M28" s="146"/>
      <c r="N28" s="146"/>
      <c r="O28" s="146"/>
      <c r="P28" s="146"/>
    </row>
    <row r="29" spans="1:16" x14ac:dyDescent="0.2">
      <c r="A29" s="146"/>
      <c r="B29" s="146" t="s">
        <v>418</v>
      </c>
      <c r="C29" s="146"/>
      <c r="D29" s="146"/>
      <c r="E29" s="146"/>
      <c r="F29" s="146"/>
      <c r="G29" s="146"/>
      <c r="H29" s="146"/>
      <c r="I29" s="146"/>
      <c r="J29" s="146"/>
      <c r="K29" s="146"/>
      <c r="L29" s="146"/>
      <c r="M29" s="146"/>
      <c r="N29" s="146"/>
      <c r="O29" s="146"/>
      <c r="P29" s="146"/>
    </row>
    <row r="30" spans="1:16" x14ac:dyDescent="0.2">
      <c r="A30" s="146"/>
      <c r="B30" s="146"/>
      <c r="C30" s="146"/>
      <c r="D30" s="146"/>
      <c r="E30" s="146"/>
      <c r="F30" s="146"/>
      <c r="G30" s="146"/>
      <c r="H30" s="146"/>
      <c r="I30" s="146"/>
      <c r="J30" s="146"/>
      <c r="K30" s="146"/>
      <c r="L30" s="146"/>
      <c r="M30" s="146"/>
      <c r="N30" s="146"/>
      <c r="O30" s="146"/>
      <c r="P30" s="146"/>
    </row>
    <row r="31" spans="1:16" x14ac:dyDescent="0.2">
      <c r="A31" s="146"/>
      <c r="B31" s="557"/>
      <c r="C31" s="146"/>
      <c r="D31" s="146"/>
      <c r="E31" s="146"/>
      <c r="F31" s="146"/>
      <c r="G31" s="146"/>
      <c r="H31" s="146"/>
      <c r="I31" s="146"/>
      <c r="J31" s="146"/>
      <c r="K31" s="146"/>
      <c r="L31" s="146"/>
      <c r="M31" s="146"/>
      <c r="N31" s="146"/>
      <c r="O31" s="146"/>
      <c r="P31" s="146"/>
    </row>
    <row r="32" spans="1:16" x14ac:dyDescent="0.2">
      <c r="A32" s="146"/>
      <c r="B32" s="146"/>
      <c r="C32" s="146"/>
      <c r="D32" s="146"/>
      <c r="E32" s="146"/>
      <c r="F32" s="146"/>
      <c r="G32" s="146"/>
      <c r="H32" s="431"/>
      <c r="I32" s="146"/>
      <c r="J32" s="146"/>
      <c r="K32" s="146"/>
      <c r="L32" s="146" t="s">
        <v>37</v>
      </c>
      <c r="M32" s="146"/>
      <c r="N32" s="146"/>
      <c r="O32" s="146"/>
      <c r="P32" s="146"/>
    </row>
    <row r="33" spans="1:16" x14ac:dyDescent="0.2">
      <c r="A33" s="146"/>
      <c r="B33" s="146"/>
      <c r="C33" s="146"/>
      <c r="D33" s="146"/>
      <c r="E33" s="146"/>
      <c r="F33" s="146"/>
      <c r="G33" s="146"/>
      <c r="H33" s="431"/>
      <c r="I33" s="146"/>
      <c r="J33" s="146"/>
      <c r="K33" s="146"/>
      <c r="L33" s="146"/>
      <c r="M33" s="146"/>
      <c r="N33" s="146"/>
      <c r="O33" s="146"/>
      <c r="P33" s="146"/>
    </row>
    <row r="34" spans="1:16" x14ac:dyDescent="0.2">
      <c r="A34" s="146"/>
      <c r="B34" s="146"/>
      <c r="C34" s="146"/>
      <c r="D34" s="146"/>
      <c r="E34" s="146"/>
      <c r="F34" s="146"/>
      <c r="G34" s="146"/>
      <c r="H34" s="431"/>
      <c r="I34" s="146"/>
      <c r="J34" s="146"/>
      <c r="K34" s="146"/>
      <c r="L34" s="146"/>
      <c r="M34" s="146"/>
      <c r="N34" s="146"/>
      <c r="O34" s="146"/>
      <c r="P34" s="146"/>
    </row>
    <row r="35" spans="1:16" x14ac:dyDescent="0.2">
      <c r="A35" s="146"/>
      <c r="B35" s="146"/>
      <c r="C35" s="146"/>
      <c r="D35" s="146"/>
      <c r="E35" s="146"/>
      <c r="F35" s="146"/>
      <c r="G35" s="146"/>
      <c r="H35" s="431"/>
      <c r="I35" s="146"/>
      <c r="J35" s="146"/>
      <c r="K35" s="146"/>
      <c r="L35" s="146"/>
      <c r="M35" s="146"/>
      <c r="N35" s="146"/>
      <c r="O35" s="146"/>
      <c r="P35" s="146"/>
    </row>
    <row r="36" spans="1:16" x14ac:dyDescent="0.2">
      <c r="A36" s="146"/>
      <c r="B36" s="146"/>
      <c r="C36" s="146"/>
      <c r="D36" s="146"/>
      <c r="E36" s="146"/>
      <c r="F36" s="146"/>
      <c r="G36" s="146"/>
      <c r="H36" s="431"/>
      <c r="I36" s="146"/>
      <c r="J36" s="146"/>
      <c r="K36" s="146"/>
      <c r="L36" s="146"/>
      <c r="M36" s="146"/>
      <c r="N36" s="146"/>
      <c r="O36" s="146"/>
      <c r="P36" s="146"/>
    </row>
    <row r="37" spans="1:16" x14ac:dyDescent="0.2">
      <c r="A37" s="146"/>
      <c r="B37" s="146"/>
      <c r="C37" s="146"/>
      <c r="D37" s="146"/>
      <c r="E37" s="146"/>
      <c r="F37" s="146"/>
      <c r="G37" s="146"/>
      <c r="H37" s="432"/>
      <c r="I37" s="146"/>
      <c r="J37" s="146"/>
      <c r="K37" s="146"/>
      <c r="L37" s="146"/>
      <c r="M37" s="146"/>
      <c r="N37" s="146"/>
      <c r="O37" s="146"/>
      <c r="P37" s="146"/>
    </row>
    <row r="38" spans="1:16" x14ac:dyDescent="0.2">
      <c r="A38" s="146"/>
      <c r="B38" s="146"/>
      <c r="C38" s="146"/>
      <c r="D38" s="146"/>
      <c r="E38" s="146"/>
      <c r="F38" s="146"/>
      <c r="G38" s="146"/>
      <c r="H38" s="146"/>
      <c r="I38" s="146"/>
      <c r="J38" s="146"/>
      <c r="K38" s="146"/>
      <c r="L38" s="146"/>
      <c r="M38" s="146"/>
      <c r="N38" s="146"/>
      <c r="O38" s="146"/>
      <c r="P38" s="146"/>
    </row>
    <row r="39" spans="1:16" x14ac:dyDescent="0.2">
      <c r="A39" s="146"/>
      <c r="B39" s="146"/>
      <c r="C39" s="146"/>
      <c r="D39" s="146"/>
      <c r="E39" s="146"/>
      <c r="F39" s="146"/>
      <c r="G39" s="146"/>
      <c r="H39" s="146"/>
      <c r="I39" s="146"/>
      <c r="J39" s="146"/>
      <c r="K39" s="146"/>
      <c r="L39" s="146"/>
      <c r="M39" s="146"/>
      <c r="N39" s="146"/>
      <c r="O39" s="146"/>
      <c r="P39" s="146"/>
    </row>
    <row r="79" spans="2:12" x14ac:dyDescent="0.2">
      <c r="B79" s="465"/>
      <c r="C79" s="465"/>
      <c r="D79" s="465"/>
      <c r="E79" s="465"/>
      <c r="F79" s="465"/>
      <c r="G79" s="465"/>
      <c r="H79" s="465"/>
      <c r="I79" s="465"/>
      <c r="J79" s="465"/>
      <c r="K79" s="465"/>
      <c r="L79" s="465"/>
    </row>
  </sheetData>
  <mergeCells count="7">
    <mergeCell ref="C7:N7"/>
    <mergeCell ref="O7:O8"/>
    <mergeCell ref="B1:O1"/>
    <mergeCell ref="B2:O2"/>
    <mergeCell ref="B3:O3"/>
    <mergeCell ref="B4:O4"/>
    <mergeCell ref="B5:O5"/>
  </mergeCells>
  <printOptions horizontalCentered="1"/>
  <pageMargins left="0.2" right="0.2" top="0.2" bottom="0.45" header="0" footer="0.2"/>
  <pageSetup scale="60" orientation="landscape" r:id="rId1"/>
  <headerFooter alignWithMargins="0">
    <oddFooter>&amp;L&amp;"Calibri,Bold"&amp;F&amp;C&amp;"Calibri,Bold"-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A15" zoomScale="80" zoomScaleNormal="80" zoomScaleSheetLayoutView="80" workbookViewId="0">
      <selection activeCell="H104" sqref="H104"/>
    </sheetView>
  </sheetViews>
  <sheetFormatPr defaultColWidth="9.33203125" defaultRowHeight="12.75" x14ac:dyDescent="0.2"/>
  <cols>
    <col min="1" max="1" width="1.83203125" style="391" customWidth="1"/>
    <col min="2" max="2" width="81.6640625" style="390" customWidth="1"/>
    <col min="3" max="14" width="14.83203125" style="390" customWidth="1"/>
    <col min="15" max="17" width="15.1640625" style="391" customWidth="1"/>
    <col min="18" max="18" width="15" style="391" customWidth="1"/>
    <col min="19" max="19" width="14.83203125" style="391" bestFit="1" customWidth="1"/>
    <col min="20" max="20" width="3.6640625" style="391" customWidth="1"/>
    <col min="21" max="16384" width="9.33203125" style="391"/>
  </cols>
  <sheetData>
    <row r="1" spans="2:19" ht="15" x14ac:dyDescent="0.25">
      <c r="B1" s="658" t="s">
        <v>225</v>
      </c>
      <c r="C1" s="659"/>
      <c r="D1" s="659"/>
      <c r="E1" s="659"/>
      <c r="F1" s="659"/>
      <c r="G1" s="659"/>
      <c r="H1" s="659"/>
      <c r="I1" s="659"/>
      <c r="J1" s="659"/>
      <c r="K1" s="659"/>
      <c r="L1" s="659"/>
      <c r="M1" s="659"/>
      <c r="N1" s="659"/>
      <c r="O1" s="659"/>
      <c r="P1" s="659"/>
      <c r="Q1" s="659"/>
      <c r="R1" s="659"/>
      <c r="S1" s="659"/>
    </row>
    <row r="2" spans="2:19" ht="15" x14ac:dyDescent="0.25">
      <c r="B2" s="658" t="s">
        <v>226</v>
      </c>
      <c r="C2" s="659"/>
      <c r="D2" s="659"/>
      <c r="E2" s="659"/>
      <c r="F2" s="659"/>
      <c r="G2" s="659"/>
      <c r="H2" s="659"/>
      <c r="I2" s="659"/>
      <c r="J2" s="659"/>
      <c r="K2" s="659"/>
      <c r="L2" s="659"/>
      <c r="M2" s="659"/>
      <c r="N2" s="659"/>
      <c r="O2" s="659"/>
      <c r="P2" s="659"/>
      <c r="Q2" s="659"/>
      <c r="R2" s="659"/>
      <c r="S2" s="659"/>
    </row>
    <row r="3" spans="2:19" ht="13.5" customHeight="1" x14ac:dyDescent="0.2"/>
    <row r="4" spans="2:19" ht="18" customHeight="1" x14ac:dyDescent="0.25">
      <c r="B4" s="351" t="s">
        <v>37</v>
      </c>
      <c r="C4" s="660" t="s">
        <v>271</v>
      </c>
      <c r="D4" s="661"/>
      <c r="E4" s="661"/>
      <c r="F4" s="661"/>
      <c r="G4" s="661"/>
      <c r="H4" s="661"/>
      <c r="I4" s="661"/>
      <c r="J4" s="661"/>
      <c r="K4" s="661"/>
      <c r="L4" s="661"/>
      <c r="M4" s="661"/>
      <c r="N4" s="662"/>
      <c r="O4" s="663" t="s">
        <v>334</v>
      </c>
      <c r="P4" s="665" t="s">
        <v>256</v>
      </c>
      <c r="Q4" s="665" t="s">
        <v>333</v>
      </c>
      <c r="R4" s="665" t="s">
        <v>195</v>
      </c>
      <c r="S4" s="665" t="s">
        <v>317</v>
      </c>
    </row>
    <row r="5" spans="2:19" ht="33.75" customHeight="1" x14ac:dyDescent="0.2">
      <c r="B5" s="352"/>
      <c r="C5" s="353" t="s">
        <v>2</v>
      </c>
      <c r="D5" s="354" t="s">
        <v>3</v>
      </c>
      <c r="E5" s="354" t="s">
        <v>4</v>
      </c>
      <c r="F5" s="354" t="s">
        <v>5</v>
      </c>
      <c r="G5" s="354" t="s">
        <v>6</v>
      </c>
      <c r="H5" s="354" t="s">
        <v>7</v>
      </c>
      <c r="I5" s="354" t="s">
        <v>20</v>
      </c>
      <c r="J5" s="354" t="s">
        <v>21</v>
      </c>
      <c r="K5" s="354" t="s">
        <v>22</v>
      </c>
      <c r="L5" s="354" t="s">
        <v>23</v>
      </c>
      <c r="M5" s="354" t="s">
        <v>24</v>
      </c>
      <c r="N5" s="355" t="s">
        <v>25</v>
      </c>
      <c r="O5" s="664"/>
      <c r="P5" s="666"/>
      <c r="Q5" s="666"/>
      <c r="R5" s="666"/>
      <c r="S5" s="666"/>
    </row>
    <row r="6" spans="2:19" s="390" customFormat="1" ht="15.75" x14ac:dyDescent="0.25">
      <c r="B6" s="356" t="s">
        <v>196</v>
      </c>
      <c r="C6" s="371"/>
      <c r="D6" s="371"/>
      <c r="E6" s="371"/>
      <c r="F6" s="371"/>
      <c r="G6" s="371"/>
      <c r="H6" s="371"/>
      <c r="I6" s="371"/>
      <c r="J6" s="371"/>
      <c r="K6" s="371"/>
      <c r="L6" s="371"/>
      <c r="M6" s="371"/>
      <c r="N6" s="371"/>
      <c r="O6" s="372"/>
      <c r="P6" s="372"/>
      <c r="Q6" s="372"/>
      <c r="R6" s="372"/>
      <c r="S6" s="372"/>
    </row>
    <row r="7" spans="2:19" x14ac:dyDescent="0.2">
      <c r="B7" s="376" t="s">
        <v>197</v>
      </c>
      <c r="C7" s="513">
        <v>0</v>
      </c>
      <c r="D7" s="513">
        <v>0</v>
      </c>
      <c r="E7" s="513">
        <v>0</v>
      </c>
      <c r="F7" s="513">
        <v>0</v>
      </c>
      <c r="G7" s="513">
        <v>0</v>
      </c>
      <c r="H7" s="513">
        <v>0</v>
      </c>
      <c r="I7" s="513">
        <v>0</v>
      </c>
      <c r="J7" s="513">
        <v>0</v>
      </c>
      <c r="K7" s="513">
        <v>0</v>
      </c>
      <c r="L7" s="513">
        <v>0</v>
      </c>
      <c r="M7" s="513">
        <v>0</v>
      </c>
      <c r="N7" s="513">
        <v>0</v>
      </c>
      <c r="O7" s="528">
        <f>SUM(C7:N7)</f>
        <v>0</v>
      </c>
      <c r="P7" s="528">
        <v>0</v>
      </c>
      <c r="Q7" s="528">
        <v>0</v>
      </c>
      <c r="R7" s="528">
        <f>SUM(O7:P7)</f>
        <v>0</v>
      </c>
      <c r="S7" s="529"/>
    </row>
    <row r="8" spans="2:19" x14ac:dyDescent="0.2">
      <c r="B8" s="377" t="s">
        <v>198</v>
      </c>
      <c r="C8" s="515">
        <v>0</v>
      </c>
      <c r="D8" s="515">
        <v>0</v>
      </c>
      <c r="E8" s="515">
        <v>0</v>
      </c>
      <c r="F8" s="515">
        <v>0</v>
      </c>
      <c r="G8" s="515">
        <v>3477.43</v>
      </c>
      <c r="H8" s="515">
        <v>302614.90000000002</v>
      </c>
      <c r="I8" s="515">
        <v>57633.290000000037</v>
      </c>
      <c r="J8" s="515">
        <v>9415264.0799999982</v>
      </c>
      <c r="K8" s="515">
        <v>-9845.6500000000015</v>
      </c>
      <c r="L8" s="515">
        <v>20051.650000000001</v>
      </c>
      <c r="M8" s="515">
        <v>-3884449.0899999994</v>
      </c>
      <c r="N8" s="515">
        <v>0</v>
      </c>
      <c r="O8" s="530">
        <f>SUM(C8:N8)</f>
        <v>5904746.6099999975</v>
      </c>
      <c r="P8" s="530">
        <v>5439517.5299999993</v>
      </c>
      <c r="Q8" s="530">
        <v>5966706.8100000005</v>
      </c>
      <c r="R8" s="531">
        <f>SUM(O8:Q8)</f>
        <v>17310970.949999996</v>
      </c>
      <c r="S8" s="532">
        <f>SUM('2012-2014 DRP Expenditures'!S48:T48)+12000000</f>
        <v>29675000</v>
      </c>
    </row>
    <row r="9" spans="2:19" ht="15.75" x14ac:dyDescent="0.25">
      <c r="B9" s="369" t="s">
        <v>199</v>
      </c>
      <c r="C9" s="512">
        <f>SUM(C7:C8)</f>
        <v>0</v>
      </c>
      <c r="D9" s="512">
        <f t="shared" ref="D9:S9" si="0">SUM(D7:D8)</f>
        <v>0</v>
      </c>
      <c r="E9" s="512">
        <f t="shared" si="0"/>
        <v>0</v>
      </c>
      <c r="F9" s="512">
        <f t="shared" si="0"/>
        <v>0</v>
      </c>
      <c r="G9" s="512">
        <f t="shared" si="0"/>
        <v>3477.43</v>
      </c>
      <c r="H9" s="512">
        <f t="shared" si="0"/>
        <v>302614.90000000002</v>
      </c>
      <c r="I9" s="512">
        <f t="shared" si="0"/>
        <v>57633.290000000037</v>
      </c>
      <c r="J9" s="512">
        <f t="shared" si="0"/>
        <v>9415264.0799999982</v>
      </c>
      <c r="K9" s="512">
        <f t="shared" si="0"/>
        <v>-9845.6500000000015</v>
      </c>
      <c r="L9" s="512">
        <f t="shared" si="0"/>
        <v>20051.650000000001</v>
      </c>
      <c r="M9" s="512">
        <f t="shared" si="0"/>
        <v>-3884449.0899999994</v>
      </c>
      <c r="N9" s="512">
        <f t="shared" si="0"/>
        <v>0</v>
      </c>
      <c r="O9" s="512">
        <f t="shared" si="0"/>
        <v>5904746.6099999975</v>
      </c>
      <c r="P9" s="512">
        <f t="shared" si="0"/>
        <v>5439517.5299999993</v>
      </c>
      <c r="Q9" s="512">
        <f t="shared" si="0"/>
        <v>5966706.8100000005</v>
      </c>
      <c r="R9" s="512">
        <f t="shared" si="0"/>
        <v>17310970.949999996</v>
      </c>
      <c r="S9" s="512">
        <f t="shared" si="0"/>
        <v>29675000</v>
      </c>
    </row>
    <row r="10" spans="2:19" x14ac:dyDescent="0.2">
      <c r="C10" s="502"/>
      <c r="D10" s="502"/>
      <c r="E10" s="502"/>
      <c r="F10" s="502"/>
      <c r="G10" s="502"/>
      <c r="H10" s="502"/>
      <c r="I10" s="502"/>
      <c r="J10" s="502"/>
      <c r="K10" s="502"/>
      <c r="L10" s="502"/>
      <c r="M10" s="502"/>
      <c r="N10" s="502"/>
      <c r="O10" s="502"/>
      <c r="P10" s="502"/>
      <c r="Q10" s="502"/>
      <c r="R10" s="511"/>
      <c r="S10" s="502"/>
    </row>
    <row r="11" spans="2:19" ht="18" x14ac:dyDescent="0.25">
      <c r="B11" s="357" t="s">
        <v>288</v>
      </c>
      <c r="C11" s="502"/>
      <c r="D11" s="502"/>
      <c r="E11" s="502"/>
      <c r="F11" s="502"/>
      <c r="G11" s="502"/>
      <c r="H11" s="502"/>
      <c r="I11" s="502"/>
      <c r="J11" s="502"/>
      <c r="K11" s="502"/>
      <c r="L11" s="502"/>
      <c r="M11" s="502"/>
      <c r="N11" s="502"/>
      <c r="O11" s="502"/>
      <c r="P11" s="502"/>
      <c r="Q11" s="502"/>
      <c r="R11" s="511"/>
      <c r="S11" s="502"/>
    </row>
    <row r="12" spans="2:19" x14ac:dyDescent="0.2">
      <c r="B12" s="393" t="s">
        <v>200</v>
      </c>
      <c r="C12" s="503"/>
      <c r="D12" s="503"/>
      <c r="E12" s="503"/>
      <c r="F12" s="503"/>
      <c r="G12" s="503"/>
      <c r="H12" s="503"/>
      <c r="I12" s="503"/>
      <c r="J12" s="503"/>
      <c r="K12" s="503"/>
      <c r="L12" s="503"/>
      <c r="M12" s="503"/>
      <c r="N12" s="503"/>
      <c r="O12" s="503"/>
      <c r="P12" s="503"/>
      <c r="Q12" s="503"/>
      <c r="R12" s="514"/>
      <c r="S12" s="514">
        <v>23600000</v>
      </c>
    </row>
    <row r="13" spans="2:19" x14ac:dyDescent="0.2">
      <c r="B13" s="358"/>
      <c r="C13" s="502"/>
      <c r="D13" s="502"/>
      <c r="E13" s="502"/>
      <c r="F13" s="502"/>
      <c r="G13" s="502"/>
      <c r="H13" s="502"/>
      <c r="I13" s="502"/>
      <c r="J13" s="502"/>
      <c r="K13" s="502"/>
      <c r="L13" s="502"/>
      <c r="M13" s="502"/>
      <c r="N13" s="502"/>
      <c r="O13" s="502"/>
      <c r="P13" s="502"/>
      <c r="Q13" s="502"/>
      <c r="R13" s="511"/>
      <c r="S13" s="502"/>
    </row>
    <row r="14" spans="2:19" x14ac:dyDescent="0.2">
      <c r="B14" s="384" t="s">
        <v>201</v>
      </c>
      <c r="C14" s="506"/>
      <c r="D14" s="506"/>
      <c r="E14" s="506"/>
      <c r="F14" s="506"/>
      <c r="G14" s="506"/>
      <c r="H14" s="506"/>
      <c r="I14" s="506"/>
      <c r="J14" s="506"/>
      <c r="K14" s="506"/>
      <c r="L14" s="506"/>
      <c r="M14" s="506"/>
      <c r="N14" s="506"/>
      <c r="O14" s="506"/>
      <c r="P14" s="506"/>
      <c r="Q14" s="506"/>
      <c r="R14" s="516"/>
      <c r="S14" s="506"/>
    </row>
    <row r="15" spans="2:19" x14ac:dyDescent="0.2">
      <c r="B15" s="383" t="s">
        <v>70</v>
      </c>
      <c r="C15" s="502"/>
      <c r="D15" s="502"/>
      <c r="E15" s="502"/>
      <c r="F15" s="502"/>
      <c r="G15" s="502"/>
      <c r="H15" s="502"/>
      <c r="I15" s="502"/>
      <c r="J15" s="502"/>
      <c r="K15" s="502"/>
      <c r="L15" s="502"/>
      <c r="M15" s="502"/>
      <c r="N15" s="502"/>
      <c r="O15" s="533"/>
      <c r="P15" s="533"/>
      <c r="Q15" s="533"/>
      <c r="R15" s="534"/>
      <c r="S15" s="533"/>
    </row>
    <row r="16" spans="2:19" x14ac:dyDescent="0.2">
      <c r="B16" s="392" t="s">
        <v>244</v>
      </c>
      <c r="C16" s="502">
        <v>0</v>
      </c>
      <c r="D16" s="502">
        <v>5791.83</v>
      </c>
      <c r="E16" s="502">
        <v>0</v>
      </c>
      <c r="F16" s="502">
        <v>0</v>
      </c>
      <c r="G16" s="502">
        <v>642.91</v>
      </c>
      <c r="H16" s="502">
        <v>0</v>
      </c>
      <c r="I16" s="502">
        <v>0</v>
      </c>
      <c r="J16" s="502">
        <v>0</v>
      </c>
      <c r="K16" s="502">
        <v>0</v>
      </c>
      <c r="L16" s="502">
        <v>0</v>
      </c>
      <c r="M16" s="502">
        <v>6689.21</v>
      </c>
      <c r="N16" s="502">
        <v>0</v>
      </c>
      <c r="O16" s="534">
        <f>SUM(C16:N16)</f>
        <v>13123.95</v>
      </c>
      <c r="P16" s="534">
        <v>11144.54</v>
      </c>
      <c r="Q16" s="534">
        <v>7224.43</v>
      </c>
      <c r="R16" s="534">
        <f t="shared" ref="R16:R79" si="1">SUM(O16:Q16)</f>
        <v>31492.920000000002</v>
      </c>
      <c r="S16" s="533"/>
    </row>
    <row r="17" spans="2:19" x14ac:dyDescent="0.2">
      <c r="B17" s="392" t="s">
        <v>71</v>
      </c>
      <c r="C17" s="502">
        <v>0</v>
      </c>
      <c r="D17" s="502">
        <v>-8786.2199999999993</v>
      </c>
      <c r="E17" s="502">
        <v>0</v>
      </c>
      <c r="F17" s="502">
        <v>3443.86</v>
      </c>
      <c r="G17" s="502">
        <v>0</v>
      </c>
      <c r="H17" s="502">
        <v>0</v>
      </c>
      <c r="I17" s="502">
        <v>0</v>
      </c>
      <c r="J17" s="502">
        <v>0</v>
      </c>
      <c r="K17" s="502">
        <v>0</v>
      </c>
      <c r="L17" s="502">
        <v>0</v>
      </c>
      <c r="M17" s="502">
        <v>0</v>
      </c>
      <c r="N17" s="502">
        <v>2141.34</v>
      </c>
      <c r="O17" s="534">
        <f>SUM(C17:N17)</f>
        <v>-3201.0199999999986</v>
      </c>
      <c r="P17" s="534">
        <v>15206.66</v>
      </c>
      <c r="Q17" s="534">
        <v>21218.489999999998</v>
      </c>
      <c r="R17" s="534">
        <f t="shared" si="1"/>
        <v>33224.129999999997</v>
      </c>
      <c r="S17" s="534"/>
    </row>
    <row r="18" spans="2:19" x14ac:dyDescent="0.2">
      <c r="B18" s="392" t="s">
        <v>72</v>
      </c>
      <c r="C18" s="502">
        <v>0</v>
      </c>
      <c r="D18" s="502">
        <v>0</v>
      </c>
      <c r="E18" s="502">
        <v>0</v>
      </c>
      <c r="F18" s="502">
        <v>0</v>
      </c>
      <c r="G18" s="502">
        <v>0</v>
      </c>
      <c r="H18" s="502">
        <v>0</v>
      </c>
      <c r="I18" s="502">
        <v>0</v>
      </c>
      <c r="J18" s="502">
        <v>0</v>
      </c>
      <c r="K18" s="502">
        <v>0</v>
      </c>
      <c r="L18" s="502">
        <v>0</v>
      </c>
      <c r="M18" s="502">
        <v>0</v>
      </c>
      <c r="N18" s="502">
        <v>0</v>
      </c>
      <c r="O18" s="534">
        <f>SUM(C18:N18)</f>
        <v>0</v>
      </c>
      <c r="P18" s="534">
        <v>2.76</v>
      </c>
      <c r="Q18" s="534">
        <v>0</v>
      </c>
      <c r="R18" s="534">
        <f t="shared" si="1"/>
        <v>2.76</v>
      </c>
      <c r="S18" s="534"/>
    </row>
    <row r="19" spans="2:19" x14ac:dyDescent="0.2">
      <c r="B19" s="386" t="s">
        <v>73</v>
      </c>
      <c r="C19" s="502">
        <v>0</v>
      </c>
      <c r="D19" s="502">
        <v>0</v>
      </c>
      <c r="E19" s="502">
        <v>0</v>
      </c>
      <c r="F19" s="502">
        <v>0</v>
      </c>
      <c r="G19" s="502">
        <v>0</v>
      </c>
      <c r="H19" s="502">
        <v>0</v>
      </c>
      <c r="I19" s="502">
        <v>0</v>
      </c>
      <c r="J19" s="502">
        <v>0</v>
      </c>
      <c r="K19" s="502">
        <v>0</v>
      </c>
      <c r="L19" s="502">
        <v>0</v>
      </c>
      <c r="M19" s="502">
        <v>0</v>
      </c>
      <c r="N19" s="502">
        <v>0</v>
      </c>
      <c r="O19" s="534">
        <f>SUM(C19:N19)</f>
        <v>0</v>
      </c>
      <c r="P19" s="534">
        <v>0</v>
      </c>
      <c r="Q19" s="534">
        <v>0</v>
      </c>
      <c r="R19" s="534">
        <f t="shared" si="1"/>
        <v>0</v>
      </c>
      <c r="S19" s="534"/>
    </row>
    <row r="20" spans="2:19" x14ac:dyDescent="0.2">
      <c r="B20" s="386" t="s">
        <v>74</v>
      </c>
      <c r="C20" s="502">
        <v>0</v>
      </c>
      <c r="D20" s="502">
        <v>0</v>
      </c>
      <c r="E20" s="502">
        <v>0</v>
      </c>
      <c r="F20" s="502">
        <v>0</v>
      </c>
      <c r="G20" s="502">
        <v>0</v>
      </c>
      <c r="H20" s="502">
        <v>0</v>
      </c>
      <c r="I20" s="502">
        <v>0</v>
      </c>
      <c r="J20" s="502">
        <v>0</v>
      </c>
      <c r="K20" s="502">
        <v>0</v>
      </c>
      <c r="L20" s="502">
        <v>0</v>
      </c>
      <c r="M20" s="502">
        <v>0</v>
      </c>
      <c r="N20" s="502">
        <v>0</v>
      </c>
      <c r="O20" s="534">
        <f>SUM(C20:N20)</f>
        <v>0</v>
      </c>
      <c r="P20" s="534">
        <v>0</v>
      </c>
      <c r="Q20" s="534">
        <v>0</v>
      </c>
      <c r="R20" s="534">
        <f t="shared" si="1"/>
        <v>0</v>
      </c>
      <c r="S20" s="534"/>
    </row>
    <row r="21" spans="2:19" x14ac:dyDescent="0.2">
      <c r="B21" s="382"/>
      <c r="C21" s="502"/>
      <c r="D21" s="502"/>
      <c r="E21" s="502"/>
      <c r="F21" s="502"/>
      <c r="G21" s="502"/>
      <c r="H21" s="502"/>
      <c r="I21" s="502"/>
      <c r="J21" s="502"/>
      <c r="K21" s="502"/>
      <c r="L21" s="502"/>
      <c r="M21" s="502"/>
      <c r="N21" s="502"/>
      <c r="O21" s="533"/>
      <c r="P21" s="533"/>
      <c r="Q21" s="533"/>
      <c r="R21" s="534"/>
      <c r="S21" s="533"/>
    </row>
    <row r="22" spans="2:19" x14ac:dyDescent="0.2">
      <c r="B22" s="383" t="s">
        <v>76</v>
      </c>
      <c r="C22" s="502"/>
      <c r="D22" s="502"/>
      <c r="E22" s="502"/>
      <c r="F22" s="502"/>
      <c r="G22" s="502"/>
      <c r="H22" s="502"/>
      <c r="I22" s="502"/>
      <c r="J22" s="502"/>
      <c r="K22" s="502"/>
      <c r="L22" s="502"/>
      <c r="M22" s="502"/>
      <c r="N22" s="502"/>
      <c r="O22" s="533"/>
      <c r="P22" s="533"/>
      <c r="Q22" s="533"/>
      <c r="R22" s="534"/>
      <c r="S22" s="533"/>
    </row>
    <row r="23" spans="2:19" x14ac:dyDescent="0.2">
      <c r="B23" s="386" t="s">
        <v>77</v>
      </c>
      <c r="C23" s="502">
        <v>0</v>
      </c>
      <c r="D23" s="502">
        <v>0</v>
      </c>
      <c r="E23" s="502">
        <v>0</v>
      </c>
      <c r="F23" s="502">
        <v>0</v>
      </c>
      <c r="G23" s="502">
        <v>0</v>
      </c>
      <c r="H23" s="502">
        <v>0</v>
      </c>
      <c r="I23" s="502">
        <v>0</v>
      </c>
      <c r="J23" s="502">
        <v>0</v>
      </c>
      <c r="K23" s="502">
        <v>0</v>
      </c>
      <c r="L23" s="502">
        <v>0</v>
      </c>
      <c r="M23" s="502">
        <v>0</v>
      </c>
      <c r="N23" s="502">
        <v>0</v>
      </c>
      <c r="O23" s="534">
        <f t="shared" ref="O23:O27" si="2">SUM(C23:N23)</f>
        <v>0</v>
      </c>
      <c r="P23" s="534">
        <v>0</v>
      </c>
      <c r="Q23" s="534">
        <v>0</v>
      </c>
      <c r="R23" s="534">
        <f t="shared" si="1"/>
        <v>0</v>
      </c>
      <c r="S23" s="534"/>
    </row>
    <row r="24" spans="2:19" x14ac:dyDescent="0.2">
      <c r="B24" s="392" t="s">
        <v>78</v>
      </c>
      <c r="C24" s="502">
        <v>0</v>
      </c>
      <c r="D24" s="502">
        <v>0</v>
      </c>
      <c r="E24" s="502">
        <v>0</v>
      </c>
      <c r="F24" s="502">
        <v>0</v>
      </c>
      <c r="G24" s="502">
        <v>0</v>
      </c>
      <c r="H24" s="502">
        <v>0</v>
      </c>
      <c r="I24" s="502">
        <v>0</v>
      </c>
      <c r="J24" s="502">
        <v>0</v>
      </c>
      <c r="K24" s="502">
        <v>0</v>
      </c>
      <c r="L24" s="502">
        <v>0</v>
      </c>
      <c r="M24" s="502">
        <v>0</v>
      </c>
      <c r="N24" s="502">
        <v>0</v>
      </c>
      <c r="O24" s="534">
        <f t="shared" si="2"/>
        <v>0</v>
      </c>
      <c r="P24" s="534">
        <v>1656.9</v>
      </c>
      <c r="Q24" s="534">
        <v>1375.2799999999997</v>
      </c>
      <c r="R24" s="534">
        <f t="shared" si="1"/>
        <v>3032.18</v>
      </c>
      <c r="S24" s="534"/>
    </row>
    <row r="25" spans="2:19" x14ac:dyDescent="0.2">
      <c r="B25" s="392" t="s">
        <v>79</v>
      </c>
      <c r="C25" s="502">
        <v>0</v>
      </c>
      <c r="D25" s="502">
        <v>2995.54</v>
      </c>
      <c r="E25" s="502">
        <v>0</v>
      </c>
      <c r="F25" s="502">
        <v>0</v>
      </c>
      <c r="G25" s="502">
        <v>15076.18</v>
      </c>
      <c r="H25" s="502">
        <v>0</v>
      </c>
      <c r="I25" s="502">
        <v>0</v>
      </c>
      <c r="J25" s="502">
        <v>0</v>
      </c>
      <c r="K25" s="502">
        <v>0</v>
      </c>
      <c r="L25" s="502">
        <v>0</v>
      </c>
      <c r="M25" s="502">
        <v>0</v>
      </c>
      <c r="N25" s="502">
        <v>0</v>
      </c>
      <c r="O25" s="534">
        <f t="shared" si="2"/>
        <v>18071.72</v>
      </c>
      <c r="P25" s="534">
        <v>1770.5399999999997</v>
      </c>
      <c r="Q25" s="534">
        <v>-445.20999999999992</v>
      </c>
      <c r="R25" s="534">
        <f t="shared" si="1"/>
        <v>19397.050000000003</v>
      </c>
      <c r="S25" s="534">
        <v>275000</v>
      </c>
    </row>
    <row r="26" spans="2:19" x14ac:dyDescent="0.2">
      <c r="B26" s="392" t="s">
        <v>285</v>
      </c>
      <c r="C26" s="502">
        <v>0</v>
      </c>
      <c r="D26" s="502">
        <v>0</v>
      </c>
      <c r="E26" s="502">
        <v>0</v>
      </c>
      <c r="F26" s="502">
        <v>0</v>
      </c>
      <c r="G26" s="502">
        <v>0</v>
      </c>
      <c r="H26" s="502">
        <v>0</v>
      </c>
      <c r="I26" s="502">
        <v>0</v>
      </c>
      <c r="J26" s="502">
        <v>0</v>
      </c>
      <c r="K26" s="502">
        <v>0</v>
      </c>
      <c r="L26" s="502">
        <v>0</v>
      </c>
      <c r="M26" s="502">
        <v>0</v>
      </c>
      <c r="N26" s="502">
        <v>0</v>
      </c>
      <c r="O26" s="534">
        <f t="shared" si="2"/>
        <v>0</v>
      </c>
      <c r="P26" s="534">
        <v>374218.73000000004</v>
      </c>
      <c r="Q26" s="534">
        <v>913.1</v>
      </c>
      <c r="R26" s="534">
        <f t="shared" si="1"/>
        <v>375131.83</v>
      </c>
      <c r="S26" s="533"/>
    </row>
    <row r="27" spans="2:19" x14ac:dyDescent="0.2">
      <c r="B27" s="386" t="s">
        <v>223</v>
      </c>
      <c r="C27" s="502">
        <v>77.34</v>
      </c>
      <c r="D27" s="502">
        <v>0</v>
      </c>
      <c r="E27" s="502">
        <v>0</v>
      </c>
      <c r="F27" s="502">
        <v>0</v>
      </c>
      <c r="G27" s="502">
        <v>0</v>
      </c>
      <c r="H27" s="502">
        <v>0</v>
      </c>
      <c r="I27" s="502">
        <v>0</v>
      </c>
      <c r="J27" s="502">
        <v>0</v>
      </c>
      <c r="K27" s="502">
        <v>0</v>
      </c>
      <c r="L27" s="502">
        <v>0</v>
      </c>
      <c r="M27" s="502">
        <v>0</v>
      </c>
      <c r="N27" s="502">
        <v>0</v>
      </c>
      <c r="O27" s="534">
        <f t="shared" si="2"/>
        <v>77.34</v>
      </c>
      <c r="P27" s="534">
        <v>114047.71999999999</v>
      </c>
      <c r="Q27" s="534">
        <v>-1897.4900000000014</v>
      </c>
      <c r="R27" s="534">
        <f t="shared" si="1"/>
        <v>112227.56999999998</v>
      </c>
      <c r="S27" s="533"/>
    </row>
    <row r="28" spans="2:19" x14ac:dyDescent="0.2">
      <c r="B28" s="382"/>
      <c r="C28" s="502"/>
      <c r="D28" s="502"/>
      <c r="E28" s="502"/>
      <c r="F28" s="502"/>
      <c r="G28" s="502"/>
      <c r="H28" s="502"/>
      <c r="I28" s="502"/>
      <c r="J28" s="502"/>
      <c r="K28" s="502"/>
      <c r="L28" s="502"/>
      <c r="M28" s="502"/>
      <c r="N28" s="502"/>
      <c r="O28" s="533"/>
      <c r="P28" s="533"/>
      <c r="Q28" s="533"/>
      <c r="R28" s="534"/>
      <c r="S28" s="533"/>
    </row>
    <row r="29" spans="2:19" x14ac:dyDescent="0.2">
      <c r="B29" s="383" t="s">
        <v>82</v>
      </c>
      <c r="C29" s="502"/>
      <c r="D29" s="502"/>
      <c r="E29" s="502"/>
      <c r="F29" s="502"/>
      <c r="G29" s="502"/>
      <c r="H29" s="502"/>
      <c r="I29" s="502"/>
      <c r="J29" s="502"/>
      <c r="K29" s="502"/>
      <c r="L29" s="502"/>
      <c r="M29" s="502"/>
      <c r="N29" s="502"/>
      <c r="O29" s="533"/>
      <c r="P29" s="533"/>
      <c r="Q29" s="533"/>
      <c r="R29" s="534"/>
      <c r="S29" s="533"/>
    </row>
    <row r="30" spans="2:19" x14ac:dyDescent="0.2">
      <c r="B30" s="386" t="s">
        <v>293</v>
      </c>
      <c r="C30" s="502">
        <v>0</v>
      </c>
      <c r="D30" s="502">
        <v>0</v>
      </c>
      <c r="E30" s="502">
        <v>0</v>
      </c>
      <c r="F30" s="502">
        <v>0</v>
      </c>
      <c r="G30" s="502">
        <v>0</v>
      </c>
      <c r="H30" s="502">
        <v>0</v>
      </c>
      <c r="I30" s="502">
        <v>0</v>
      </c>
      <c r="J30" s="502">
        <v>0</v>
      </c>
      <c r="K30" s="502">
        <v>0</v>
      </c>
      <c r="L30" s="502">
        <v>0</v>
      </c>
      <c r="M30" s="502">
        <v>0</v>
      </c>
      <c r="N30" s="502">
        <v>0</v>
      </c>
      <c r="O30" s="534">
        <f>SUM(C30:N30)</f>
        <v>0</v>
      </c>
      <c r="P30" s="534">
        <v>0</v>
      </c>
      <c r="Q30" s="534">
        <v>0</v>
      </c>
      <c r="R30" s="534">
        <f t="shared" si="1"/>
        <v>0</v>
      </c>
      <c r="S30" s="534"/>
    </row>
    <row r="31" spans="2:19" x14ac:dyDescent="0.2">
      <c r="B31" s="382"/>
      <c r="C31" s="502"/>
      <c r="D31" s="502"/>
      <c r="E31" s="502"/>
      <c r="F31" s="502"/>
      <c r="G31" s="502"/>
      <c r="H31" s="502"/>
      <c r="I31" s="502"/>
      <c r="J31" s="502"/>
      <c r="K31" s="502"/>
      <c r="L31" s="502"/>
      <c r="M31" s="502"/>
      <c r="N31" s="502"/>
      <c r="O31" s="533"/>
      <c r="P31" s="533"/>
      <c r="Q31" s="533"/>
      <c r="R31" s="534"/>
      <c r="S31" s="533"/>
    </row>
    <row r="32" spans="2:19" x14ac:dyDescent="0.2">
      <c r="B32" s="383" t="s">
        <v>84</v>
      </c>
      <c r="C32" s="502"/>
      <c r="D32" s="502"/>
      <c r="E32" s="502"/>
      <c r="F32" s="502"/>
      <c r="G32" s="502"/>
      <c r="H32" s="502"/>
      <c r="I32" s="502"/>
      <c r="J32" s="502"/>
      <c r="K32" s="502"/>
      <c r="L32" s="502"/>
      <c r="M32" s="502"/>
      <c r="N32" s="502"/>
      <c r="O32" s="533"/>
      <c r="P32" s="533"/>
      <c r="Q32" s="533"/>
      <c r="R32" s="534"/>
      <c r="S32" s="533"/>
    </row>
    <row r="33" spans="2:19" x14ac:dyDescent="0.2">
      <c r="B33" s="386" t="s">
        <v>224</v>
      </c>
      <c r="C33" s="502">
        <v>0</v>
      </c>
      <c r="D33" s="502">
        <v>0</v>
      </c>
      <c r="E33" s="502">
        <v>0</v>
      </c>
      <c r="F33" s="510">
        <v>0</v>
      </c>
      <c r="G33" s="502">
        <v>1285.8499999999999</v>
      </c>
      <c r="H33" s="502">
        <v>0</v>
      </c>
      <c r="I33" s="502">
        <v>2542.42</v>
      </c>
      <c r="J33" s="502">
        <v>0</v>
      </c>
      <c r="K33" s="502">
        <v>0</v>
      </c>
      <c r="L33" s="502">
        <v>0</v>
      </c>
      <c r="M33" s="502">
        <v>1413.1200000000001</v>
      </c>
      <c r="N33" s="502">
        <v>0</v>
      </c>
      <c r="O33" s="534">
        <f>SUM(C33:N33)</f>
        <v>5241.3900000000003</v>
      </c>
      <c r="P33" s="534">
        <v>4694.58</v>
      </c>
      <c r="Q33" s="534">
        <v>26919.050000000003</v>
      </c>
      <c r="R33" s="534">
        <f t="shared" si="1"/>
        <v>36855.020000000004</v>
      </c>
      <c r="S33" s="534">
        <v>220000</v>
      </c>
    </row>
    <row r="34" spans="2:19" x14ac:dyDescent="0.2">
      <c r="B34" s="386" t="s">
        <v>138</v>
      </c>
      <c r="C34" s="502">
        <v>0</v>
      </c>
      <c r="D34" s="502">
        <v>0</v>
      </c>
      <c r="E34" s="502">
        <v>0</v>
      </c>
      <c r="F34" s="502">
        <v>0</v>
      </c>
      <c r="G34" s="502">
        <v>0</v>
      </c>
      <c r="H34" s="502">
        <v>0</v>
      </c>
      <c r="I34" s="502">
        <v>0</v>
      </c>
      <c r="J34" s="502">
        <v>0</v>
      </c>
      <c r="K34" s="502">
        <v>0</v>
      </c>
      <c r="L34" s="502">
        <v>0</v>
      </c>
      <c r="M34" s="502">
        <v>0</v>
      </c>
      <c r="N34" s="502">
        <v>0</v>
      </c>
      <c r="O34" s="534">
        <f>SUM(C34:N34)</f>
        <v>0</v>
      </c>
      <c r="P34" s="534">
        <v>0</v>
      </c>
      <c r="Q34" s="534">
        <v>0</v>
      </c>
      <c r="R34" s="534">
        <f t="shared" si="1"/>
        <v>0</v>
      </c>
      <c r="S34" s="534"/>
    </row>
    <row r="35" spans="2:19" x14ac:dyDescent="0.2">
      <c r="B35" s="382"/>
      <c r="C35" s="502"/>
      <c r="D35" s="502"/>
      <c r="E35" s="502"/>
      <c r="F35" s="502"/>
      <c r="G35" s="502"/>
      <c r="H35" s="502"/>
      <c r="I35" s="502"/>
      <c r="J35" s="502"/>
      <c r="K35" s="502"/>
      <c r="L35" s="502"/>
      <c r="M35" s="502"/>
      <c r="N35" s="502"/>
      <c r="O35" s="533"/>
      <c r="P35" s="533"/>
      <c r="Q35" s="533"/>
      <c r="R35" s="534"/>
      <c r="S35" s="533"/>
    </row>
    <row r="36" spans="2:19" x14ac:dyDescent="0.2">
      <c r="B36" s="383" t="s">
        <v>87</v>
      </c>
      <c r="C36" s="502"/>
      <c r="D36" s="502"/>
      <c r="E36" s="502"/>
      <c r="F36" s="502"/>
      <c r="G36" s="502"/>
      <c r="H36" s="502"/>
      <c r="I36" s="502"/>
      <c r="J36" s="502"/>
      <c r="K36" s="502"/>
      <c r="L36" s="502"/>
      <c r="M36" s="502"/>
      <c r="N36" s="502"/>
      <c r="O36" s="533"/>
      <c r="P36" s="533"/>
      <c r="Q36" s="533"/>
      <c r="R36" s="534"/>
      <c r="S36" s="533"/>
    </row>
    <row r="37" spans="2:19" x14ac:dyDescent="0.2">
      <c r="B37" s="386" t="s">
        <v>88</v>
      </c>
      <c r="C37" s="502">
        <v>0</v>
      </c>
      <c r="D37" s="502">
        <v>0</v>
      </c>
      <c r="E37" s="502">
        <v>0</v>
      </c>
      <c r="F37" s="502">
        <v>0</v>
      </c>
      <c r="G37" s="502">
        <v>0</v>
      </c>
      <c r="H37" s="502">
        <v>0</v>
      </c>
      <c r="I37" s="502">
        <v>0</v>
      </c>
      <c r="J37" s="502">
        <v>0</v>
      </c>
      <c r="K37" s="502">
        <v>0</v>
      </c>
      <c r="L37" s="502">
        <v>0</v>
      </c>
      <c r="M37" s="502">
        <v>0</v>
      </c>
      <c r="N37" s="502">
        <v>0</v>
      </c>
      <c r="O37" s="534">
        <f>SUM(C37:N37)</f>
        <v>0</v>
      </c>
      <c r="P37" s="534">
        <v>0</v>
      </c>
      <c r="Q37" s="534">
        <v>0</v>
      </c>
      <c r="R37" s="534">
        <f t="shared" si="1"/>
        <v>0</v>
      </c>
      <c r="S37" s="534"/>
    </row>
    <row r="38" spans="2:19" x14ac:dyDescent="0.2">
      <c r="B38" s="386" t="s">
        <v>89</v>
      </c>
      <c r="C38" s="502">
        <v>0</v>
      </c>
      <c r="D38" s="502">
        <v>0</v>
      </c>
      <c r="E38" s="502">
        <v>0</v>
      </c>
      <c r="F38" s="502">
        <v>0</v>
      </c>
      <c r="G38" s="502">
        <v>0</v>
      </c>
      <c r="H38" s="502">
        <v>0</v>
      </c>
      <c r="I38" s="502">
        <v>0</v>
      </c>
      <c r="J38" s="502">
        <v>0</v>
      </c>
      <c r="K38" s="502">
        <v>0</v>
      </c>
      <c r="L38" s="502">
        <v>0</v>
      </c>
      <c r="M38" s="502">
        <v>0</v>
      </c>
      <c r="N38" s="502">
        <v>0</v>
      </c>
      <c r="O38" s="534">
        <f>SUM(C38:N38)</f>
        <v>0</v>
      </c>
      <c r="P38" s="534">
        <v>0</v>
      </c>
      <c r="Q38" s="534">
        <v>0</v>
      </c>
      <c r="R38" s="534">
        <f t="shared" si="1"/>
        <v>0</v>
      </c>
      <c r="S38" s="534"/>
    </row>
    <row r="39" spans="2:19" x14ac:dyDescent="0.2">
      <c r="B39" s="382"/>
      <c r="C39" s="502"/>
      <c r="D39" s="502"/>
      <c r="E39" s="502"/>
      <c r="F39" s="502"/>
      <c r="G39" s="502"/>
      <c r="H39" s="502"/>
      <c r="I39" s="502"/>
      <c r="J39" s="502"/>
      <c r="K39" s="502"/>
      <c r="L39" s="502"/>
      <c r="M39" s="502"/>
      <c r="N39" s="502"/>
      <c r="O39" s="533"/>
      <c r="P39" s="533"/>
      <c r="Q39" s="533"/>
      <c r="R39" s="534">
        <f t="shared" si="1"/>
        <v>0</v>
      </c>
      <c r="S39" s="533"/>
    </row>
    <row r="40" spans="2:19" x14ac:dyDescent="0.2">
      <c r="B40" s="383" t="s">
        <v>91</v>
      </c>
      <c r="C40" s="502"/>
      <c r="D40" s="502"/>
      <c r="E40" s="502"/>
      <c r="F40" s="502"/>
      <c r="G40" s="502"/>
      <c r="H40" s="502"/>
      <c r="I40" s="502"/>
      <c r="J40" s="502"/>
      <c r="K40" s="502"/>
      <c r="L40" s="502"/>
      <c r="M40" s="502"/>
      <c r="N40" s="502"/>
      <c r="O40" s="533"/>
      <c r="P40" s="533"/>
      <c r="Q40" s="533"/>
      <c r="R40" s="534"/>
      <c r="S40" s="533"/>
    </row>
    <row r="41" spans="2:19" x14ac:dyDescent="0.2">
      <c r="B41" s="386" t="s">
        <v>247</v>
      </c>
      <c r="C41" s="502">
        <v>0</v>
      </c>
      <c r="D41" s="502">
        <v>0</v>
      </c>
      <c r="E41" s="502">
        <v>0</v>
      </c>
      <c r="F41" s="502">
        <v>0</v>
      </c>
      <c r="G41" s="502">
        <v>0</v>
      </c>
      <c r="H41" s="502">
        <v>0</v>
      </c>
      <c r="I41" s="502">
        <v>0</v>
      </c>
      <c r="J41" s="502">
        <v>0</v>
      </c>
      <c r="K41" s="502">
        <v>0</v>
      </c>
      <c r="L41" s="502">
        <v>0</v>
      </c>
      <c r="M41" s="502">
        <v>0</v>
      </c>
      <c r="N41" s="502">
        <v>0</v>
      </c>
      <c r="O41" s="534">
        <f>SUM(C41:N41)</f>
        <v>0</v>
      </c>
      <c r="P41" s="534">
        <v>0</v>
      </c>
      <c r="Q41" s="534">
        <v>0</v>
      </c>
      <c r="R41" s="534">
        <f t="shared" si="1"/>
        <v>0</v>
      </c>
      <c r="S41" s="534"/>
    </row>
    <row r="42" spans="2:19" x14ac:dyDescent="0.2">
      <c r="B42" s="392" t="s">
        <v>248</v>
      </c>
      <c r="C42" s="502">
        <v>0</v>
      </c>
      <c r="D42" s="502">
        <v>0</v>
      </c>
      <c r="E42" s="502">
        <v>0</v>
      </c>
      <c r="F42" s="502">
        <v>0</v>
      </c>
      <c r="G42" s="502">
        <v>0</v>
      </c>
      <c r="H42" s="502">
        <v>0</v>
      </c>
      <c r="I42" s="502">
        <v>0</v>
      </c>
      <c r="J42" s="502">
        <v>0</v>
      </c>
      <c r="K42" s="502">
        <v>0</v>
      </c>
      <c r="L42" s="502">
        <v>0</v>
      </c>
      <c r="M42" s="502">
        <v>0</v>
      </c>
      <c r="N42" s="502">
        <v>0</v>
      </c>
      <c r="O42" s="534">
        <f>SUM(C42:N42)</f>
        <v>0</v>
      </c>
      <c r="P42" s="534">
        <v>0</v>
      </c>
      <c r="Q42" s="534">
        <v>0</v>
      </c>
      <c r="R42" s="534">
        <f t="shared" si="1"/>
        <v>0</v>
      </c>
      <c r="S42" s="534"/>
    </row>
    <row r="43" spans="2:19" x14ac:dyDescent="0.2">
      <c r="B43" s="382"/>
      <c r="C43" s="502"/>
      <c r="D43" s="502"/>
      <c r="E43" s="502"/>
      <c r="F43" s="502"/>
      <c r="G43" s="502"/>
      <c r="H43" s="502"/>
      <c r="I43" s="502"/>
      <c r="J43" s="502"/>
      <c r="K43" s="502"/>
      <c r="L43" s="502"/>
      <c r="M43" s="502"/>
      <c r="N43" s="502"/>
      <c r="O43" s="533"/>
      <c r="P43" s="533"/>
      <c r="Q43" s="533"/>
      <c r="R43" s="534">
        <f t="shared" si="1"/>
        <v>0</v>
      </c>
      <c r="S43" s="533"/>
    </row>
    <row r="44" spans="2:19" x14ac:dyDescent="0.2">
      <c r="B44" s="383" t="s">
        <v>93</v>
      </c>
      <c r="C44" s="502"/>
      <c r="D44" s="502"/>
      <c r="E44" s="502"/>
      <c r="F44" s="502"/>
      <c r="G44" s="502"/>
      <c r="H44" s="502"/>
      <c r="I44" s="502"/>
      <c r="J44" s="502"/>
      <c r="K44" s="502"/>
      <c r="L44" s="502"/>
      <c r="M44" s="502"/>
      <c r="N44" s="502"/>
      <c r="O44" s="533"/>
      <c r="P44" s="533"/>
      <c r="Q44" s="533"/>
      <c r="R44" s="534"/>
      <c r="S44" s="533"/>
    </row>
    <row r="45" spans="2:19" x14ac:dyDescent="0.2">
      <c r="B45" s="392" t="s">
        <v>94</v>
      </c>
      <c r="C45" s="502">
        <v>2396.94</v>
      </c>
      <c r="D45" s="502">
        <v>2364.2999999999993</v>
      </c>
      <c r="E45" s="502">
        <v>2881.01</v>
      </c>
      <c r="F45" s="502">
        <v>3054.84</v>
      </c>
      <c r="G45" s="502">
        <v>3061.7200000000012</v>
      </c>
      <c r="H45" s="502">
        <v>3482.6900000000005</v>
      </c>
      <c r="I45" s="502">
        <v>3333.44</v>
      </c>
      <c r="J45" s="502">
        <v>3254.940000000001</v>
      </c>
      <c r="K45" s="502">
        <v>2841.6500000000005</v>
      </c>
      <c r="L45" s="502">
        <v>3337.4000000000015</v>
      </c>
      <c r="M45" s="502">
        <v>2329.8900000000003</v>
      </c>
      <c r="N45" s="502">
        <v>2904.7100000000014</v>
      </c>
      <c r="O45" s="534">
        <f>SUM(C45:N45)</f>
        <v>35243.530000000006</v>
      </c>
      <c r="P45" s="534">
        <v>387518.19</v>
      </c>
      <c r="Q45" s="534">
        <v>-4857.2100000001319</v>
      </c>
      <c r="R45" s="534">
        <f t="shared" si="1"/>
        <v>417904.50999999989</v>
      </c>
      <c r="S45" s="534">
        <v>1000000</v>
      </c>
    </row>
    <row r="46" spans="2:19" x14ac:dyDescent="0.2">
      <c r="B46" s="392" t="s">
        <v>95</v>
      </c>
      <c r="C46" s="502">
        <v>3286.46</v>
      </c>
      <c r="D46" s="502">
        <v>31984.62000000001</v>
      </c>
      <c r="E46" s="502">
        <v>10834.15</v>
      </c>
      <c r="F46" s="502">
        <v>32496.080000000002</v>
      </c>
      <c r="G46" s="502">
        <v>76489.53</v>
      </c>
      <c r="H46" s="502">
        <v>8143.5300000000016</v>
      </c>
      <c r="I46" s="502">
        <v>4336.3799999999992</v>
      </c>
      <c r="J46" s="502">
        <v>23401.400000000005</v>
      </c>
      <c r="K46" s="502">
        <v>21262.53</v>
      </c>
      <c r="L46" s="502">
        <v>11307.720000000001</v>
      </c>
      <c r="M46" s="502">
        <v>11441.79</v>
      </c>
      <c r="N46" s="502">
        <v>3708.41</v>
      </c>
      <c r="O46" s="534">
        <f>SUM(C46:N46)</f>
        <v>238692.60000000003</v>
      </c>
      <c r="P46" s="534">
        <v>215118.86</v>
      </c>
      <c r="Q46" s="534">
        <v>138196.42000000001</v>
      </c>
      <c r="R46" s="534">
        <f t="shared" si="1"/>
        <v>592007.88</v>
      </c>
      <c r="S46" s="534">
        <f>1000000+1600000</f>
        <v>2600000</v>
      </c>
    </row>
    <row r="47" spans="2:19" x14ac:dyDescent="0.2">
      <c r="B47" s="382"/>
      <c r="C47" s="502"/>
      <c r="D47" s="502"/>
      <c r="E47" s="502"/>
      <c r="F47" s="502"/>
      <c r="G47" s="502"/>
      <c r="H47" s="502"/>
      <c r="I47" s="502"/>
      <c r="J47" s="502"/>
      <c r="K47" s="502"/>
      <c r="L47" s="502"/>
      <c r="M47" s="502"/>
      <c r="N47" s="502"/>
      <c r="O47" s="533"/>
      <c r="P47" s="533"/>
      <c r="Q47" s="533"/>
      <c r="R47" s="534"/>
      <c r="S47" s="533"/>
    </row>
    <row r="48" spans="2:19" x14ac:dyDescent="0.2">
      <c r="B48" s="383" t="s">
        <v>101</v>
      </c>
      <c r="C48" s="502"/>
      <c r="D48" s="502"/>
      <c r="E48" s="502"/>
      <c r="F48" s="502"/>
      <c r="G48" s="502"/>
      <c r="H48" s="502"/>
      <c r="I48" s="502"/>
      <c r="J48" s="502"/>
      <c r="K48" s="502"/>
      <c r="L48" s="502"/>
      <c r="M48" s="502"/>
      <c r="N48" s="502"/>
      <c r="O48" s="533"/>
      <c r="P48" s="533"/>
      <c r="Q48" s="533"/>
      <c r="R48" s="534"/>
      <c r="S48" s="533"/>
    </row>
    <row r="49" spans="2:19" x14ac:dyDescent="0.2">
      <c r="B49" s="392" t="s">
        <v>102</v>
      </c>
      <c r="C49" s="502">
        <v>16665.38</v>
      </c>
      <c r="D49" s="502">
        <v>18770.460000000003</v>
      </c>
      <c r="E49" s="502">
        <v>33370.15</v>
      </c>
      <c r="F49" s="502">
        <v>190387.71</v>
      </c>
      <c r="G49" s="502">
        <v>156366.22</v>
      </c>
      <c r="H49" s="502">
        <v>40272.170000000006</v>
      </c>
      <c r="I49" s="502">
        <v>23294.62</v>
      </c>
      <c r="J49" s="502">
        <v>90437.01999999999</v>
      </c>
      <c r="K49" s="502">
        <v>31761.219999999994</v>
      </c>
      <c r="L49" s="502">
        <v>39897.389999999992</v>
      </c>
      <c r="M49" s="502">
        <v>30158.160000000003</v>
      </c>
      <c r="N49" s="502">
        <v>96088.260000000009</v>
      </c>
      <c r="O49" s="534">
        <f>SUM(C49:N49)</f>
        <v>767468.76</v>
      </c>
      <c r="P49" s="534">
        <v>681727.5</v>
      </c>
      <c r="Q49" s="534">
        <v>1189031.98</v>
      </c>
      <c r="R49" s="534">
        <f t="shared" si="1"/>
        <v>2638228.2400000002</v>
      </c>
      <c r="S49" s="534"/>
    </row>
    <row r="50" spans="2:19" x14ac:dyDescent="0.2">
      <c r="B50" s="392" t="s">
        <v>103</v>
      </c>
      <c r="C50" s="502">
        <v>0</v>
      </c>
      <c r="D50" s="502">
        <v>0</v>
      </c>
      <c r="E50" s="502">
        <v>0</v>
      </c>
      <c r="F50" s="502">
        <v>0</v>
      </c>
      <c r="G50" s="502">
        <v>0</v>
      </c>
      <c r="H50" s="502">
        <v>0</v>
      </c>
      <c r="I50" s="502">
        <v>0</v>
      </c>
      <c r="J50" s="502">
        <v>0</v>
      </c>
      <c r="K50" s="502">
        <v>0</v>
      </c>
      <c r="L50" s="502">
        <v>0</v>
      </c>
      <c r="M50" s="502">
        <v>0</v>
      </c>
      <c r="N50" s="502">
        <v>0</v>
      </c>
      <c r="O50" s="534">
        <f t="shared" ref="O50:O59" si="3">SUM(C50:N50)</f>
        <v>0</v>
      </c>
      <c r="P50" s="534">
        <v>0</v>
      </c>
      <c r="Q50" s="534">
        <v>0</v>
      </c>
      <c r="R50" s="534">
        <f t="shared" si="1"/>
        <v>0</v>
      </c>
      <c r="S50" s="534"/>
    </row>
    <row r="51" spans="2:19" x14ac:dyDescent="0.2">
      <c r="B51" s="392" t="s">
        <v>104</v>
      </c>
      <c r="C51" s="502">
        <v>0</v>
      </c>
      <c r="D51" s="502">
        <v>0</v>
      </c>
      <c r="E51" s="502">
        <v>0</v>
      </c>
      <c r="F51" s="502">
        <v>0</v>
      </c>
      <c r="G51" s="502">
        <v>0</v>
      </c>
      <c r="H51" s="502">
        <v>0</v>
      </c>
      <c r="I51" s="502">
        <v>0</v>
      </c>
      <c r="J51" s="502">
        <v>0</v>
      </c>
      <c r="K51" s="502">
        <v>0</v>
      </c>
      <c r="L51" s="502">
        <v>0</v>
      </c>
      <c r="M51" s="502">
        <v>0</v>
      </c>
      <c r="N51" s="502">
        <v>0</v>
      </c>
      <c r="O51" s="534">
        <f t="shared" si="3"/>
        <v>0</v>
      </c>
      <c r="P51" s="534">
        <v>0</v>
      </c>
      <c r="Q51" s="534">
        <v>0</v>
      </c>
      <c r="R51" s="534">
        <f t="shared" si="1"/>
        <v>0</v>
      </c>
      <c r="S51" s="534"/>
    </row>
    <row r="52" spans="2:19" x14ac:dyDescent="0.2">
      <c r="B52" s="392" t="s">
        <v>105</v>
      </c>
      <c r="C52" s="502">
        <v>0</v>
      </c>
      <c r="D52" s="502">
        <v>0</v>
      </c>
      <c r="E52" s="502">
        <v>0</v>
      </c>
      <c r="F52" s="502">
        <v>0</v>
      </c>
      <c r="G52" s="502">
        <v>0</v>
      </c>
      <c r="H52" s="502">
        <v>0</v>
      </c>
      <c r="I52" s="502">
        <v>0</v>
      </c>
      <c r="J52" s="502">
        <v>0</v>
      </c>
      <c r="K52" s="502">
        <v>0</v>
      </c>
      <c r="L52" s="502">
        <v>0</v>
      </c>
      <c r="M52" s="502">
        <v>0</v>
      </c>
      <c r="N52" s="502">
        <v>0</v>
      </c>
      <c r="O52" s="534">
        <f t="shared" si="3"/>
        <v>0</v>
      </c>
      <c r="P52" s="534">
        <v>0</v>
      </c>
      <c r="Q52" s="534">
        <v>0</v>
      </c>
      <c r="R52" s="534">
        <f t="shared" si="1"/>
        <v>0</v>
      </c>
      <c r="S52" s="534"/>
    </row>
    <row r="53" spans="2:19" x14ac:dyDescent="0.2">
      <c r="B53" s="392" t="s">
        <v>106</v>
      </c>
      <c r="C53" s="502">
        <v>0</v>
      </c>
      <c r="D53" s="502">
        <v>0</v>
      </c>
      <c r="E53" s="502">
        <v>0</v>
      </c>
      <c r="F53" s="502">
        <v>0</v>
      </c>
      <c r="G53" s="502">
        <v>0</v>
      </c>
      <c r="H53" s="502">
        <v>0</v>
      </c>
      <c r="I53" s="502">
        <v>283.39999999999998</v>
      </c>
      <c r="J53" s="502">
        <v>0</v>
      </c>
      <c r="K53" s="502">
        <v>0</v>
      </c>
      <c r="L53" s="502">
        <v>0</v>
      </c>
      <c r="M53" s="502">
        <v>0</v>
      </c>
      <c r="N53" s="502">
        <v>0</v>
      </c>
      <c r="O53" s="534">
        <f t="shared" si="3"/>
        <v>283.39999999999998</v>
      </c>
      <c r="P53" s="534">
        <v>165831.98000000001</v>
      </c>
      <c r="Q53" s="534">
        <v>0</v>
      </c>
      <c r="R53" s="534">
        <f t="shared" si="1"/>
        <v>166115.38</v>
      </c>
      <c r="S53" s="534"/>
    </row>
    <row r="54" spans="2:19" x14ac:dyDescent="0.2">
      <c r="B54" s="392" t="s">
        <v>107</v>
      </c>
      <c r="C54" s="502">
        <v>0</v>
      </c>
      <c r="D54" s="502">
        <v>0</v>
      </c>
      <c r="E54" s="502">
        <v>0</v>
      </c>
      <c r="F54" s="502">
        <v>0</v>
      </c>
      <c r="G54" s="502">
        <v>0</v>
      </c>
      <c r="H54" s="502">
        <v>0</v>
      </c>
      <c r="I54" s="502">
        <v>0</v>
      </c>
      <c r="J54" s="502">
        <v>0</v>
      </c>
      <c r="K54" s="502">
        <v>0</v>
      </c>
      <c r="L54" s="502">
        <v>0</v>
      </c>
      <c r="M54" s="502">
        <v>0</v>
      </c>
      <c r="N54" s="502">
        <v>0</v>
      </c>
      <c r="O54" s="534">
        <f t="shared" si="3"/>
        <v>0</v>
      </c>
      <c r="P54" s="534">
        <v>13782.640000000001</v>
      </c>
      <c r="Q54" s="534">
        <v>0</v>
      </c>
      <c r="R54" s="534">
        <f t="shared" si="1"/>
        <v>13782.640000000001</v>
      </c>
      <c r="S54" s="534"/>
    </row>
    <row r="55" spans="2:19" x14ac:dyDescent="0.2">
      <c r="B55" s="392" t="s">
        <v>108</v>
      </c>
      <c r="C55" s="502">
        <v>0</v>
      </c>
      <c r="D55" s="502">
        <v>0</v>
      </c>
      <c r="E55" s="502">
        <v>0</v>
      </c>
      <c r="F55" s="502">
        <v>0</v>
      </c>
      <c r="G55" s="502">
        <v>0</v>
      </c>
      <c r="H55" s="502">
        <v>0</v>
      </c>
      <c r="I55" s="502">
        <v>0</v>
      </c>
      <c r="J55" s="502">
        <v>0</v>
      </c>
      <c r="K55" s="502">
        <v>0</v>
      </c>
      <c r="L55" s="502">
        <v>0</v>
      </c>
      <c r="M55" s="502">
        <v>0</v>
      </c>
      <c r="N55" s="502">
        <v>0</v>
      </c>
      <c r="O55" s="534">
        <f t="shared" si="3"/>
        <v>0</v>
      </c>
      <c r="P55" s="534">
        <v>0</v>
      </c>
      <c r="Q55" s="534">
        <v>0</v>
      </c>
      <c r="R55" s="534">
        <f t="shared" si="1"/>
        <v>0</v>
      </c>
      <c r="S55" s="534"/>
    </row>
    <row r="56" spans="2:19" x14ac:dyDescent="0.2">
      <c r="B56" s="392" t="s">
        <v>109</v>
      </c>
      <c r="C56" s="502">
        <v>0</v>
      </c>
      <c r="D56" s="502">
        <v>0</v>
      </c>
      <c r="E56" s="502">
        <v>0</v>
      </c>
      <c r="F56" s="502">
        <v>0</v>
      </c>
      <c r="G56" s="502">
        <v>0</v>
      </c>
      <c r="H56" s="502">
        <v>0</v>
      </c>
      <c r="I56" s="502">
        <v>0</v>
      </c>
      <c r="J56" s="502">
        <v>0</v>
      </c>
      <c r="K56" s="502">
        <v>0</v>
      </c>
      <c r="L56" s="502">
        <v>0</v>
      </c>
      <c r="M56" s="502">
        <v>0</v>
      </c>
      <c r="N56" s="502">
        <v>0</v>
      </c>
      <c r="O56" s="534">
        <f t="shared" si="3"/>
        <v>0</v>
      </c>
      <c r="P56" s="534">
        <v>20256.09</v>
      </c>
      <c r="Q56" s="534">
        <v>89769.64</v>
      </c>
      <c r="R56" s="534">
        <f t="shared" si="1"/>
        <v>110025.73</v>
      </c>
      <c r="S56" s="534"/>
    </row>
    <row r="57" spans="2:19" x14ac:dyDescent="0.2">
      <c r="B57" s="392" t="s">
        <v>110</v>
      </c>
      <c r="C57" s="502">
        <v>0</v>
      </c>
      <c r="D57" s="502">
        <v>0</v>
      </c>
      <c r="E57" s="502">
        <v>0</v>
      </c>
      <c r="F57" s="502">
        <v>0</v>
      </c>
      <c r="G57" s="502">
        <v>0</v>
      </c>
      <c r="H57" s="502">
        <v>0</v>
      </c>
      <c r="I57" s="502">
        <v>0</v>
      </c>
      <c r="J57" s="502">
        <v>0</v>
      </c>
      <c r="K57" s="502">
        <v>0</v>
      </c>
      <c r="L57" s="502">
        <v>0</v>
      </c>
      <c r="M57" s="502">
        <v>0</v>
      </c>
      <c r="N57" s="502">
        <v>0</v>
      </c>
      <c r="O57" s="534">
        <f t="shared" si="3"/>
        <v>0</v>
      </c>
      <c r="P57" s="534">
        <v>0</v>
      </c>
      <c r="Q57" s="534">
        <v>0</v>
      </c>
      <c r="R57" s="534">
        <f t="shared" si="1"/>
        <v>0</v>
      </c>
      <c r="S57" s="534"/>
    </row>
    <row r="58" spans="2:19" x14ac:dyDescent="0.2">
      <c r="B58" s="392" t="s">
        <v>111</v>
      </c>
      <c r="C58" s="502">
        <v>39.36</v>
      </c>
      <c r="D58" s="502">
        <v>37.269999999999996</v>
      </c>
      <c r="E58" s="502">
        <v>311.14999999999998</v>
      </c>
      <c r="F58" s="502">
        <v>151.94999999999999</v>
      </c>
      <c r="G58" s="502">
        <v>151.94</v>
      </c>
      <c r="H58" s="502">
        <v>334.69</v>
      </c>
      <c r="I58" s="502">
        <v>189.61</v>
      </c>
      <c r="J58" s="502">
        <v>258.64999999999998</v>
      </c>
      <c r="K58" s="502">
        <v>213.43</v>
      </c>
      <c r="L58" s="502">
        <v>221.02</v>
      </c>
      <c r="M58" s="502">
        <v>118.64</v>
      </c>
      <c r="N58" s="502">
        <v>146.38</v>
      </c>
      <c r="O58" s="534">
        <f t="shared" si="3"/>
        <v>2174.0900000000006</v>
      </c>
      <c r="P58" s="534">
        <v>0</v>
      </c>
      <c r="Q58" s="534">
        <v>2099.29</v>
      </c>
      <c r="R58" s="534">
        <f t="shared" si="1"/>
        <v>4273.380000000001</v>
      </c>
      <c r="S58" s="534"/>
    </row>
    <row r="59" spans="2:19" x14ac:dyDescent="0.2">
      <c r="B59" s="392" t="s">
        <v>112</v>
      </c>
      <c r="C59" s="502">
        <v>0</v>
      </c>
      <c r="D59" s="502">
        <v>0</v>
      </c>
      <c r="E59" s="502">
        <v>0</v>
      </c>
      <c r="F59" s="502">
        <v>0</v>
      </c>
      <c r="G59" s="502">
        <v>0</v>
      </c>
      <c r="H59" s="502">
        <v>0</v>
      </c>
      <c r="I59" s="502">
        <v>0</v>
      </c>
      <c r="J59" s="502">
        <v>0</v>
      </c>
      <c r="K59" s="502">
        <v>0</v>
      </c>
      <c r="L59" s="502">
        <v>0</v>
      </c>
      <c r="M59" s="502">
        <v>0</v>
      </c>
      <c r="N59" s="502">
        <v>0</v>
      </c>
      <c r="O59" s="534">
        <f t="shared" si="3"/>
        <v>0</v>
      </c>
      <c r="P59" s="534">
        <v>27952</v>
      </c>
      <c r="Q59" s="534">
        <v>0</v>
      </c>
      <c r="R59" s="534">
        <f t="shared" si="1"/>
        <v>27952</v>
      </c>
      <c r="S59" s="534"/>
    </row>
    <row r="60" spans="2:19" x14ac:dyDescent="0.2">
      <c r="C60" s="502"/>
      <c r="D60" s="502"/>
      <c r="E60" s="502"/>
      <c r="F60" s="502"/>
      <c r="G60" s="502"/>
      <c r="H60" s="502"/>
      <c r="I60" s="502"/>
      <c r="J60" s="502"/>
      <c r="K60" s="502"/>
      <c r="L60" s="502"/>
      <c r="M60" s="502"/>
      <c r="N60" s="502"/>
      <c r="O60" s="533"/>
      <c r="P60" s="533"/>
      <c r="Q60" s="533"/>
      <c r="R60" s="534"/>
      <c r="S60" s="533"/>
    </row>
    <row r="61" spans="2:19" x14ac:dyDescent="0.2">
      <c r="B61" s="383" t="s">
        <v>114</v>
      </c>
      <c r="C61" s="502"/>
      <c r="D61" s="502"/>
      <c r="E61" s="502"/>
      <c r="F61" s="502"/>
      <c r="G61" s="502"/>
      <c r="H61" s="502"/>
      <c r="I61" s="502"/>
      <c r="J61" s="502"/>
      <c r="K61" s="502"/>
      <c r="L61" s="502"/>
      <c r="M61" s="502"/>
      <c r="N61" s="502"/>
      <c r="O61" s="533"/>
      <c r="P61" s="533"/>
      <c r="Q61" s="533"/>
      <c r="R61" s="534"/>
      <c r="S61" s="533"/>
    </row>
    <row r="62" spans="2:19" x14ac:dyDescent="0.2">
      <c r="B62" s="392" t="s">
        <v>115</v>
      </c>
      <c r="C62" s="502">
        <v>0</v>
      </c>
      <c r="D62" s="502">
        <v>469.24</v>
      </c>
      <c r="E62" s="502">
        <v>353.7</v>
      </c>
      <c r="F62" s="502">
        <v>2336.14</v>
      </c>
      <c r="G62" s="502">
        <v>1572.37</v>
      </c>
      <c r="H62" s="502">
        <v>4626.91</v>
      </c>
      <c r="I62" s="502">
        <v>10426.299999999999</v>
      </c>
      <c r="J62" s="502">
        <v>5886.17</v>
      </c>
      <c r="K62" s="502">
        <v>504.41999999999996</v>
      </c>
      <c r="L62" s="502">
        <v>40.42</v>
      </c>
      <c r="M62" s="502">
        <v>0</v>
      </c>
      <c r="N62" s="502">
        <v>-5162.68</v>
      </c>
      <c r="O62" s="534">
        <f>SUM(C62:N62)</f>
        <v>21052.989999999998</v>
      </c>
      <c r="P62" s="534">
        <v>0</v>
      </c>
      <c r="Q62" s="534">
        <v>40900.61</v>
      </c>
      <c r="R62" s="534">
        <f t="shared" si="1"/>
        <v>61953.599999999999</v>
      </c>
      <c r="S62" s="534">
        <v>250000</v>
      </c>
    </row>
    <row r="63" spans="2:19" x14ac:dyDescent="0.2">
      <c r="C63" s="502"/>
      <c r="D63" s="502"/>
      <c r="E63" s="502"/>
      <c r="F63" s="502"/>
      <c r="G63" s="502"/>
      <c r="H63" s="502"/>
      <c r="I63" s="502"/>
      <c r="J63" s="502"/>
      <c r="K63" s="502"/>
      <c r="L63" s="502"/>
      <c r="M63" s="502"/>
      <c r="N63" s="502"/>
      <c r="O63" s="533"/>
      <c r="P63" s="533"/>
      <c r="Q63" s="533"/>
      <c r="R63" s="534"/>
      <c r="S63" s="533"/>
    </row>
    <row r="64" spans="2:19" x14ac:dyDescent="0.2">
      <c r="B64" s="383" t="s">
        <v>117</v>
      </c>
      <c r="C64" s="502"/>
      <c r="D64" s="502"/>
      <c r="E64" s="502"/>
      <c r="F64" s="502"/>
      <c r="G64" s="502"/>
      <c r="H64" s="502"/>
      <c r="I64" s="502"/>
      <c r="J64" s="502"/>
      <c r="K64" s="502"/>
      <c r="L64" s="502"/>
      <c r="M64" s="502"/>
      <c r="N64" s="502"/>
      <c r="O64" s="533"/>
      <c r="P64" s="533"/>
      <c r="Q64" s="533"/>
      <c r="R64" s="534"/>
      <c r="S64" s="533"/>
    </row>
    <row r="65" spans="2:19" x14ac:dyDescent="0.2">
      <c r="B65" s="392" t="s">
        <v>216</v>
      </c>
      <c r="C65" s="502">
        <v>0</v>
      </c>
      <c r="D65" s="502">
        <v>0</v>
      </c>
      <c r="E65" s="502">
        <v>0</v>
      </c>
      <c r="F65" s="502">
        <v>0</v>
      </c>
      <c r="G65" s="502">
        <v>0</v>
      </c>
      <c r="H65" s="502">
        <v>0</v>
      </c>
      <c r="I65" s="502">
        <v>0</v>
      </c>
      <c r="J65" s="502">
        <v>0</v>
      </c>
      <c r="K65" s="502">
        <v>1</v>
      </c>
      <c r="L65" s="502">
        <v>0</v>
      </c>
      <c r="M65" s="502">
        <v>0</v>
      </c>
      <c r="N65" s="502">
        <v>0</v>
      </c>
      <c r="O65" s="534">
        <f>SUM(C65:N65)</f>
        <v>1</v>
      </c>
      <c r="P65" s="534">
        <v>23503.919999999998</v>
      </c>
      <c r="Q65" s="534">
        <v>8039.5199999999995</v>
      </c>
      <c r="R65" s="534">
        <f t="shared" si="1"/>
        <v>31544.44</v>
      </c>
      <c r="S65" s="534">
        <v>275000</v>
      </c>
    </row>
    <row r="66" spans="2:19" x14ac:dyDescent="0.2">
      <c r="B66" s="392" t="s">
        <v>47</v>
      </c>
      <c r="C66" s="502">
        <v>0</v>
      </c>
      <c r="D66" s="502">
        <v>207.72</v>
      </c>
      <c r="E66" s="502">
        <v>0</v>
      </c>
      <c r="F66" s="510">
        <v>0</v>
      </c>
      <c r="G66" s="502">
        <v>642.91999999999996</v>
      </c>
      <c r="H66" s="502">
        <v>0</v>
      </c>
      <c r="I66" s="502">
        <v>0</v>
      </c>
      <c r="J66" s="502">
        <v>0</v>
      </c>
      <c r="K66" s="502">
        <v>0</v>
      </c>
      <c r="L66" s="502">
        <v>0</v>
      </c>
      <c r="M66" s="502">
        <v>0</v>
      </c>
      <c r="N66" s="502">
        <v>0</v>
      </c>
      <c r="O66" s="534">
        <f>SUM(C66:N66)</f>
        <v>850.64</v>
      </c>
      <c r="P66" s="534">
        <v>0</v>
      </c>
      <c r="Q66" s="534">
        <v>30817.919999999998</v>
      </c>
      <c r="R66" s="534">
        <f t="shared" si="1"/>
        <v>31668.559999999998</v>
      </c>
      <c r="S66" s="534">
        <v>480000</v>
      </c>
    </row>
    <row r="67" spans="2:19" x14ac:dyDescent="0.2">
      <c r="B67" s="391"/>
      <c r="C67" s="509"/>
      <c r="D67" s="509"/>
      <c r="E67" s="509"/>
      <c r="F67" s="509"/>
      <c r="G67" s="509"/>
      <c r="H67" s="509"/>
      <c r="I67" s="509"/>
      <c r="J67" s="509"/>
      <c r="K67" s="509"/>
      <c r="L67" s="509"/>
      <c r="M67" s="509"/>
      <c r="N67" s="509"/>
      <c r="O67" s="535"/>
      <c r="P67" s="535"/>
      <c r="Q67" s="535"/>
      <c r="R67" s="536"/>
      <c r="S67" s="535"/>
    </row>
    <row r="68" spans="2:19" x14ac:dyDescent="0.2">
      <c r="B68" s="387" t="s">
        <v>227</v>
      </c>
      <c r="C68" s="508">
        <f t="shared" ref="C68:Q68" si="4">SUM(C7:C8,C16:C20,C23:C27,C30,C33:C34,C37:C38,C41:C42,C45:C46,C49:C59,C62,C65:C66)</f>
        <v>22465.480000000003</v>
      </c>
      <c r="D68" s="508">
        <f t="shared" si="4"/>
        <v>53834.760000000009</v>
      </c>
      <c r="E68" s="508">
        <f t="shared" si="4"/>
        <v>47750.159999999996</v>
      </c>
      <c r="F68" s="508">
        <f t="shared" si="4"/>
        <v>231870.58000000002</v>
      </c>
      <c r="G68" s="508">
        <f t="shared" si="4"/>
        <v>258767.07</v>
      </c>
      <c r="H68" s="508">
        <f t="shared" si="4"/>
        <v>359474.89</v>
      </c>
      <c r="I68" s="508">
        <f t="shared" si="4"/>
        <v>102039.46000000004</v>
      </c>
      <c r="J68" s="508">
        <f t="shared" si="4"/>
        <v>9538502.2599999979</v>
      </c>
      <c r="K68" s="508">
        <f t="shared" si="4"/>
        <v>46738.599999999991</v>
      </c>
      <c r="L68" s="508">
        <f t="shared" si="4"/>
        <v>74855.600000000006</v>
      </c>
      <c r="M68" s="508">
        <f t="shared" si="4"/>
        <v>-3832298.2799999989</v>
      </c>
      <c r="N68" s="508">
        <f t="shared" si="4"/>
        <v>99826.420000000013</v>
      </c>
      <c r="O68" s="508">
        <f t="shared" si="4"/>
        <v>7003826.9999999972</v>
      </c>
      <c r="P68" s="508">
        <f t="shared" si="4"/>
        <v>7497951.1400000006</v>
      </c>
      <c r="Q68" s="508">
        <f t="shared" si="4"/>
        <v>7516012.6299999999</v>
      </c>
      <c r="R68" s="508">
        <f t="shared" si="1"/>
        <v>22017790.769999996</v>
      </c>
      <c r="S68" s="508">
        <f>SUM(S7:S8,S16:S20,S23:S27,S30,S33:S34,S37:S38,S41:S42,S45:S46,S49:S59,S62,S65:S66)</f>
        <v>34775000</v>
      </c>
    </row>
    <row r="69" spans="2:19" x14ac:dyDescent="0.2">
      <c r="B69" s="392"/>
      <c r="C69" s="502"/>
      <c r="D69" s="502"/>
      <c r="E69" s="502"/>
      <c r="F69" s="502"/>
      <c r="G69" s="502"/>
      <c r="H69" s="502"/>
      <c r="I69" s="502"/>
      <c r="J69" s="502"/>
      <c r="K69" s="502"/>
      <c r="L69" s="502"/>
      <c r="M69" s="502"/>
      <c r="N69" s="502"/>
      <c r="O69" s="511"/>
      <c r="P69" s="511"/>
      <c r="Q69" s="511"/>
      <c r="R69" s="511"/>
      <c r="S69" s="511"/>
    </row>
    <row r="70" spans="2:19" x14ac:dyDescent="0.2">
      <c r="B70" s="358" t="s">
        <v>202</v>
      </c>
      <c r="C70" s="502"/>
      <c r="D70" s="502"/>
      <c r="E70" s="502"/>
      <c r="F70" s="502"/>
      <c r="G70" s="502"/>
      <c r="H70" s="502"/>
      <c r="I70" s="502"/>
      <c r="J70" s="502"/>
      <c r="K70" s="502"/>
      <c r="L70" s="502"/>
      <c r="M70" s="502"/>
      <c r="N70" s="502"/>
      <c r="O70" s="511"/>
      <c r="P70" s="511"/>
      <c r="Q70" s="511"/>
      <c r="R70" s="511"/>
      <c r="S70" s="502"/>
    </row>
    <row r="71" spans="2:19" x14ac:dyDescent="0.2">
      <c r="B71" s="359" t="s">
        <v>80</v>
      </c>
      <c r="C71" s="503"/>
      <c r="D71" s="503"/>
      <c r="E71" s="503"/>
      <c r="F71" s="514"/>
      <c r="G71" s="503"/>
      <c r="H71" s="503"/>
      <c r="I71" s="503"/>
      <c r="J71" s="503"/>
      <c r="K71" s="503"/>
      <c r="L71" s="503"/>
      <c r="M71" s="503"/>
      <c r="N71" s="503"/>
      <c r="O71" s="514"/>
      <c r="P71" s="514"/>
      <c r="Q71" s="514"/>
      <c r="R71" s="514"/>
      <c r="S71" s="514">
        <f>3000000+SUM('Fund Shift Log'!C31:C32)</f>
        <v>4931000</v>
      </c>
    </row>
    <row r="72" spans="2:19" x14ac:dyDescent="0.2">
      <c r="B72" s="389" t="s">
        <v>203</v>
      </c>
      <c r="C72" s="501">
        <v>0</v>
      </c>
      <c r="D72" s="501">
        <v>0</v>
      </c>
      <c r="E72" s="501">
        <v>0</v>
      </c>
      <c r="F72" s="501">
        <v>0</v>
      </c>
      <c r="G72" s="501">
        <v>0</v>
      </c>
      <c r="H72" s="501">
        <v>0</v>
      </c>
      <c r="I72" s="501">
        <v>0</v>
      </c>
      <c r="J72" s="501">
        <v>0</v>
      </c>
      <c r="K72" s="501">
        <v>0</v>
      </c>
      <c r="L72" s="501">
        <v>0</v>
      </c>
      <c r="M72" s="501">
        <v>0</v>
      </c>
      <c r="N72" s="501">
        <v>0</v>
      </c>
      <c r="O72" s="537">
        <f t="shared" ref="O72:O76" si="5">SUM(C72:N72)</f>
        <v>0</v>
      </c>
      <c r="P72" s="537">
        <v>0</v>
      </c>
      <c r="Q72" s="537">
        <v>0</v>
      </c>
      <c r="R72" s="537">
        <f t="shared" si="1"/>
        <v>0</v>
      </c>
      <c r="S72" s="538"/>
    </row>
    <row r="73" spans="2:19" x14ac:dyDescent="0.2">
      <c r="B73" s="392" t="s">
        <v>204</v>
      </c>
      <c r="C73" s="502">
        <v>7116.68</v>
      </c>
      <c r="D73" s="502">
        <v>50999.27</v>
      </c>
      <c r="E73" s="502">
        <v>321297.25</v>
      </c>
      <c r="F73" s="502">
        <v>738072</v>
      </c>
      <c r="G73" s="502">
        <v>2317239.1399999997</v>
      </c>
      <c r="H73" s="502">
        <v>618594.98</v>
      </c>
      <c r="I73" s="502">
        <v>136363.71000000002</v>
      </c>
      <c r="J73" s="502">
        <v>45657.03000000013</v>
      </c>
      <c r="K73" s="502">
        <v>20855.710000000006</v>
      </c>
      <c r="L73" s="502">
        <v>167853.67</v>
      </c>
      <c r="M73" s="502">
        <v>7870.6600000000008</v>
      </c>
      <c r="N73" s="502">
        <v>49779.069999999985</v>
      </c>
      <c r="O73" s="534">
        <f t="shared" si="5"/>
        <v>4481699.17</v>
      </c>
      <c r="P73" s="534">
        <v>0</v>
      </c>
      <c r="Q73" s="534">
        <v>1284660.43</v>
      </c>
      <c r="R73" s="534">
        <f t="shared" si="1"/>
        <v>5766359.5999999996</v>
      </c>
      <c r="S73" s="533"/>
    </row>
    <row r="74" spans="2:19" x14ac:dyDescent="0.2">
      <c r="B74" s="392" t="s">
        <v>205</v>
      </c>
      <c r="C74" s="502">
        <v>0</v>
      </c>
      <c r="D74" s="502">
        <v>0</v>
      </c>
      <c r="E74" s="502">
        <v>0</v>
      </c>
      <c r="F74" s="502">
        <v>0</v>
      </c>
      <c r="G74" s="502">
        <v>0</v>
      </c>
      <c r="H74" s="502">
        <v>0</v>
      </c>
      <c r="I74" s="502">
        <v>0</v>
      </c>
      <c r="J74" s="502">
        <v>0</v>
      </c>
      <c r="K74" s="502">
        <v>0</v>
      </c>
      <c r="L74" s="502">
        <v>0</v>
      </c>
      <c r="M74" s="502">
        <v>0</v>
      </c>
      <c r="N74" s="502">
        <v>0</v>
      </c>
      <c r="O74" s="534">
        <f t="shared" si="5"/>
        <v>0</v>
      </c>
      <c r="P74" s="534">
        <v>0</v>
      </c>
      <c r="Q74" s="534">
        <v>346239.57999999996</v>
      </c>
      <c r="R74" s="534">
        <f t="shared" si="1"/>
        <v>346239.57999999996</v>
      </c>
      <c r="S74" s="533"/>
    </row>
    <row r="75" spans="2:19" x14ac:dyDescent="0.2">
      <c r="B75" s="392" t="s">
        <v>206</v>
      </c>
      <c r="C75" s="502">
        <v>0</v>
      </c>
      <c r="D75" s="502">
        <v>0</v>
      </c>
      <c r="E75" s="502">
        <v>0</v>
      </c>
      <c r="F75" s="502">
        <v>0</v>
      </c>
      <c r="G75" s="502">
        <v>0</v>
      </c>
      <c r="H75" s="502">
        <v>0</v>
      </c>
      <c r="I75" s="502">
        <v>0</v>
      </c>
      <c r="J75" s="502">
        <v>0</v>
      </c>
      <c r="K75" s="502">
        <v>0</v>
      </c>
      <c r="L75" s="502">
        <v>0</v>
      </c>
      <c r="M75" s="502">
        <v>0</v>
      </c>
      <c r="N75" s="502">
        <v>0</v>
      </c>
      <c r="O75" s="534">
        <f t="shared" si="5"/>
        <v>0</v>
      </c>
      <c r="P75" s="534">
        <v>0</v>
      </c>
      <c r="Q75" s="534">
        <v>10702.77</v>
      </c>
      <c r="R75" s="534">
        <f t="shared" si="1"/>
        <v>10702.77</v>
      </c>
      <c r="S75" s="533"/>
    </row>
    <row r="76" spans="2:19" x14ac:dyDescent="0.2">
      <c r="B76" s="393" t="s">
        <v>207</v>
      </c>
      <c r="C76" s="503">
        <v>0</v>
      </c>
      <c r="D76" s="503">
        <v>0</v>
      </c>
      <c r="E76" s="503">
        <v>0</v>
      </c>
      <c r="F76" s="503">
        <v>0</v>
      </c>
      <c r="G76" s="503">
        <v>0</v>
      </c>
      <c r="H76" s="503">
        <v>0</v>
      </c>
      <c r="I76" s="503">
        <v>0</v>
      </c>
      <c r="J76" s="503">
        <v>0</v>
      </c>
      <c r="K76" s="503">
        <v>0</v>
      </c>
      <c r="L76" s="503">
        <v>0</v>
      </c>
      <c r="M76" s="503">
        <v>0</v>
      </c>
      <c r="N76" s="503">
        <v>0</v>
      </c>
      <c r="O76" s="539">
        <f t="shared" si="5"/>
        <v>0</v>
      </c>
      <c r="P76" s="539">
        <v>103848.99999999997</v>
      </c>
      <c r="Q76" s="539">
        <v>49.42</v>
      </c>
      <c r="R76" s="539">
        <f t="shared" si="1"/>
        <v>103898.41999999997</v>
      </c>
      <c r="S76" s="540"/>
    </row>
    <row r="77" spans="2:19" x14ac:dyDescent="0.2">
      <c r="B77" s="392"/>
      <c r="C77" s="502"/>
      <c r="D77" s="502"/>
      <c r="E77" s="502"/>
      <c r="F77" s="502"/>
      <c r="G77" s="502"/>
      <c r="H77" s="502"/>
      <c r="I77" s="502"/>
      <c r="J77" s="502"/>
      <c r="K77" s="502"/>
      <c r="L77" s="502"/>
      <c r="M77" s="502"/>
      <c r="N77" s="502"/>
      <c r="O77" s="511"/>
      <c r="P77" s="511"/>
      <c r="Q77" s="511"/>
      <c r="R77" s="511"/>
      <c r="S77" s="502"/>
    </row>
    <row r="78" spans="2:19" ht="15" x14ac:dyDescent="0.2">
      <c r="B78" s="359" t="s">
        <v>240</v>
      </c>
      <c r="C78" s="503"/>
      <c r="D78" s="503"/>
      <c r="E78" s="503"/>
      <c r="F78" s="503"/>
      <c r="G78" s="503"/>
      <c r="H78" s="503"/>
      <c r="I78" s="503"/>
      <c r="J78" s="503"/>
      <c r="K78" s="503"/>
      <c r="L78" s="503"/>
      <c r="M78" s="503"/>
      <c r="N78" s="503"/>
      <c r="O78" s="514"/>
      <c r="P78" s="514"/>
      <c r="Q78" s="514"/>
      <c r="R78" s="514"/>
      <c r="S78" s="514">
        <v>10000000</v>
      </c>
    </row>
    <row r="79" spans="2:19" x14ac:dyDescent="0.2">
      <c r="B79" s="389" t="s">
        <v>203</v>
      </c>
      <c r="C79" s="501">
        <v>0</v>
      </c>
      <c r="D79" s="501">
        <v>0</v>
      </c>
      <c r="E79" s="501">
        <v>0</v>
      </c>
      <c r="F79" s="501">
        <v>0</v>
      </c>
      <c r="G79" s="501">
        <v>0</v>
      </c>
      <c r="H79" s="501">
        <v>0</v>
      </c>
      <c r="I79" s="501">
        <v>0</v>
      </c>
      <c r="J79" s="501">
        <v>0</v>
      </c>
      <c r="K79" s="501">
        <v>0</v>
      </c>
      <c r="L79" s="501">
        <v>0</v>
      </c>
      <c r="M79" s="501">
        <v>0</v>
      </c>
      <c r="N79" s="501">
        <v>0</v>
      </c>
      <c r="O79" s="537">
        <f t="shared" ref="O79:O83" si="6">SUM(C79:N79)</f>
        <v>0</v>
      </c>
      <c r="P79" s="537">
        <v>0</v>
      </c>
      <c r="Q79" s="537">
        <v>0</v>
      </c>
      <c r="R79" s="537">
        <f t="shared" si="1"/>
        <v>0</v>
      </c>
      <c r="S79" s="538"/>
    </row>
    <row r="80" spans="2:19" x14ac:dyDescent="0.2">
      <c r="B80" s="392" t="s">
        <v>204</v>
      </c>
      <c r="C80" s="502">
        <v>348.17</v>
      </c>
      <c r="D80" s="502">
        <v>0</v>
      </c>
      <c r="E80" s="502">
        <v>0</v>
      </c>
      <c r="F80" s="502">
        <v>29421.66</v>
      </c>
      <c r="G80" s="502">
        <v>745598.47</v>
      </c>
      <c r="H80" s="502">
        <v>187374.78</v>
      </c>
      <c r="I80" s="502">
        <v>251177.22999999998</v>
      </c>
      <c r="J80" s="502">
        <v>535146.48</v>
      </c>
      <c r="K80" s="502">
        <v>37161.159999999996</v>
      </c>
      <c r="L80" s="502">
        <v>27974.77</v>
      </c>
      <c r="M80" s="502">
        <v>22927.040000000001</v>
      </c>
      <c r="N80" s="502">
        <v>627423.51000000013</v>
      </c>
      <c r="O80" s="534">
        <f t="shared" si="6"/>
        <v>2464553.27</v>
      </c>
      <c r="P80" s="534">
        <v>0</v>
      </c>
      <c r="Q80" s="534">
        <v>2131078.1800000002</v>
      </c>
      <c r="R80" s="534">
        <f t="shared" ref="R80:R108" si="7">SUM(O80:Q80)</f>
        <v>4595631.45</v>
      </c>
      <c r="S80" s="533"/>
    </row>
    <row r="81" spans="2:19" x14ac:dyDescent="0.2">
      <c r="B81" s="392" t="s">
        <v>194</v>
      </c>
      <c r="C81" s="502">
        <v>0</v>
      </c>
      <c r="D81" s="502">
        <v>0</v>
      </c>
      <c r="E81" s="502">
        <v>0</v>
      </c>
      <c r="F81" s="502">
        <v>840</v>
      </c>
      <c r="G81" s="502">
        <v>0</v>
      </c>
      <c r="H81" s="502">
        <v>1723</v>
      </c>
      <c r="I81" s="502">
        <v>0</v>
      </c>
      <c r="J81" s="502">
        <v>0</v>
      </c>
      <c r="K81" s="502">
        <v>0</v>
      </c>
      <c r="L81" s="502">
        <v>0</v>
      </c>
      <c r="M81" s="502">
        <v>0</v>
      </c>
      <c r="N81" s="502">
        <v>0</v>
      </c>
      <c r="O81" s="534">
        <f t="shared" si="6"/>
        <v>2563</v>
      </c>
      <c r="P81" s="534">
        <v>0</v>
      </c>
      <c r="Q81" s="534">
        <v>0</v>
      </c>
      <c r="R81" s="534">
        <f t="shared" si="7"/>
        <v>2563</v>
      </c>
      <c r="S81" s="533"/>
    </row>
    <row r="82" spans="2:19" x14ac:dyDescent="0.2">
      <c r="B82" s="392" t="s">
        <v>206</v>
      </c>
      <c r="C82" s="502">
        <v>0</v>
      </c>
      <c r="D82" s="502">
        <v>0</v>
      </c>
      <c r="E82" s="502">
        <v>0</v>
      </c>
      <c r="F82" s="502">
        <v>0</v>
      </c>
      <c r="G82" s="502">
        <v>0</v>
      </c>
      <c r="H82" s="502">
        <v>0</v>
      </c>
      <c r="I82" s="502">
        <v>0</v>
      </c>
      <c r="J82" s="502">
        <v>0</v>
      </c>
      <c r="K82" s="502">
        <v>0</v>
      </c>
      <c r="L82" s="502">
        <v>0</v>
      </c>
      <c r="M82" s="502">
        <v>0</v>
      </c>
      <c r="N82" s="502">
        <v>0</v>
      </c>
      <c r="O82" s="534">
        <f t="shared" si="6"/>
        <v>0</v>
      </c>
      <c r="P82" s="534">
        <v>0</v>
      </c>
      <c r="Q82" s="534">
        <v>261790.39</v>
      </c>
      <c r="R82" s="534">
        <f t="shared" si="7"/>
        <v>261790.39</v>
      </c>
      <c r="S82" s="533"/>
    </row>
    <row r="83" spans="2:19" x14ac:dyDescent="0.2">
      <c r="B83" s="393" t="s">
        <v>207</v>
      </c>
      <c r="C83" s="503">
        <v>0</v>
      </c>
      <c r="D83" s="503">
        <v>0</v>
      </c>
      <c r="E83" s="503">
        <v>0</v>
      </c>
      <c r="F83" s="503">
        <v>0</v>
      </c>
      <c r="G83" s="503">
        <v>0</v>
      </c>
      <c r="H83" s="503">
        <v>0</v>
      </c>
      <c r="I83" s="503">
        <v>0</v>
      </c>
      <c r="J83" s="503">
        <v>0</v>
      </c>
      <c r="K83" s="503">
        <v>0</v>
      </c>
      <c r="L83" s="503">
        <v>0</v>
      </c>
      <c r="M83" s="503">
        <v>0</v>
      </c>
      <c r="N83" s="503">
        <v>0</v>
      </c>
      <c r="O83" s="539">
        <f t="shared" si="6"/>
        <v>0</v>
      </c>
      <c r="P83" s="539">
        <v>0</v>
      </c>
      <c r="Q83" s="539">
        <v>0</v>
      </c>
      <c r="R83" s="539">
        <f t="shared" si="7"/>
        <v>0</v>
      </c>
      <c r="S83" s="540"/>
    </row>
    <row r="84" spans="2:19" x14ac:dyDescent="0.2">
      <c r="B84" s="392"/>
      <c r="C84" s="502"/>
      <c r="D84" s="502"/>
      <c r="E84" s="502"/>
      <c r="F84" s="502"/>
      <c r="G84" s="502"/>
      <c r="H84" s="502"/>
      <c r="I84" s="502"/>
      <c r="J84" s="502"/>
      <c r="K84" s="502"/>
      <c r="L84" s="502"/>
      <c r="M84" s="502"/>
      <c r="N84" s="502"/>
      <c r="O84" s="511"/>
      <c r="P84" s="511"/>
      <c r="Q84" s="511"/>
      <c r="R84" s="511"/>
      <c r="S84" s="502"/>
    </row>
    <row r="85" spans="2:19" x14ac:dyDescent="0.2">
      <c r="B85" s="359" t="s">
        <v>215</v>
      </c>
      <c r="C85" s="503"/>
      <c r="D85" s="503"/>
      <c r="E85" s="503"/>
      <c r="F85" s="503"/>
      <c r="G85" s="514"/>
      <c r="H85" s="503"/>
      <c r="I85" s="503"/>
      <c r="J85" s="503"/>
      <c r="K85" s="503"/>
      <c r="L85" s="503"/>
      <c r="M85" s="503"/>
      <c r="N85" s="503"/>
      <c r="O85" s="514"/>
      <c r="P85" s="514"/>
      <c r="Q85" s="514"/>
      <c r="R85" s="514"/>
      <c r="S85" s="514">
        <v>5500000</v>
      </c>
    </row>
    <row r="86" spans="2:19" x14ac:dyDescent="0.2">
      <c r="B86" s="389" t="s">
        <v>203</v>
      </c>
      <c r="C86" s="501">
        <v>0</v>
      </c>
      <c r="D86" s="501">
        <v>0</v>
      </c>
      <c r="E86" s="501">
        <v>0</v>
      </c>
      <c r="F86" s="501">
        <v>0</v>
      </c>
      <c r="G86" s="501">
        <v>0</v>
      </c>
      <c r="H86" s="501">
        <v>0</v>
      </c>
      <c r="I86" s="501">
        <v>0</v>
      </c>
      <c r="J86" s="501">
        <v>0</v>
      </c>
      <c r="K86" s="501">
        <v>0</v>
      </c>
      <c r="L86" s="501">
        <v>0</v>
      </c>
      <c r="M86" s="501">
        <v>0</v>
      </c>
      <c r="N86" s="501">
        <v>0</v>
      </c>
      <c r="O86" s="537">
        <f t="shared" ref="O86:O90" si="8">SUM(C86:N86)</f>
        <v>0</v>
      </c>
      <c r="P86" s="537">
        <v>0</v>
      </c>
      <c r="Q86" s="537">
        <v>0</v>
      </c>
      <c r="R86" s="537">
        <f t="shared" si="7"/>
        <v>0</v>
      </c>
      <c r="S86" s="538"/>
    </row>
    <row r="87" spans="2:19" x14ac:dyDescent="0.2">
      <c r="B87" s="392" t="s">
        <v>204</v>
      </c>
      <c r="C87" s="502">
        <v>0</v>
      </c>
      <c r="D87" s="502">
        <v>340.03</v>
      </c>
      <c r="E87" s="502">
        <v>0</v>
      </c>
      <c r="F87" s="502">
        <v>0</v>
      </c>
      <c r="G87" s="502">
        <v>0</v>
      </c>
      <c r="H87" s="502">
        <v>0</v>
      </c>
      <c r="I87" s="502">
        <v>0</v>
      </c>
      <c r="J87" s="502">
        <v>0</v>
      </c>
      <c r="K87" s="502">
        <v>0</v>
      </c>
      <c r="L87" s="502">
        <v>0</v>
      </c>
      <c r="M87" s="502">
        <v>0</v>
      </c>
      <c r="N87" s="502">
        <v>0</v>
      </c>
      <c r="O87" s="534">
        <f t="shared" si="8"/>
        <v>340.03</v>
      </c>
      <c r="P87" s="534">
        <v>0</v>
      </c>
      <c r="Q87" s="534">
        <v>41154.130000000005</v>
      </c>
      <c r="R87" s="534">
        <f t="shared" si="7"/>
        <v>41494.160000000003</v>
      </c>
      <c r="S87" s="533"/>
    </row>
    <row r="88" spans="2:19" x14ac:dyDescent="0.2">
      <c r="B88" s="392" t="s">
        <v>194</v>
      </c>
      <c r="C88" s="502">
        <v>0</v>
      </c>
      <c r="D88" s="502">
        <v>0</v>
      </c>
      <c r="E88" s="502">
        <v>0</v>
      </c>
      <c r="F88" s="502">
        <v>0</v>
      </c>
      <c r="G88" s="502">
        <v>0</v>
      </c>
      <c r="H88" s="502">
        <v>0</v>
      </c>
      <c r="I88" s="502">
        <v>0</v>
      </c>
      <c r="J88" s="502">
        <v>0</v>
      </c>
      <c r="K88" s="502">
        <v>0</v>
      </c>
      <c r="L88" s="502">
        <v>0</v>
      </c>
      <c r="M88" s="502">
        <v>0</v>
      </c>
      <c r="N88" s="502">
        <v>0</v>
      </c>
      <c r="O88" s="534">
        <f t="shared" si="8"/>
        <v>0</v>
      </c>
      <c r="P88" s="534">
        <v>0</v>
      </c>
      <c r="Q88" s="534">
        <v>22055.77</v>
      </c>
      <c r="R88" s="534">
        <f t="shared" si="7"/>
        <v>22055.77</v>
      </c>
      <c r="S88" s="533"/>
    </row>
    <row r="89" spans="2:19" x14ac:dyDescent="0.2">
      <c r="B89" s="392" t="s">
        <v>206</v>
      </c>
      <c r="C89" s="502">
        <v>0</v>
      </c>
      <c r="D89" s="502">
        <v>0</v>
      </c>
      <c r="E89" s="502">
        <v>0</v>
      </c>
      <c r="F89" s="502">
        <v>0</v>
      </c>
      <c r="G89" s="502">
        <v>0</v>
      </c>
      <c r="H89" s="502">
        <v>0</v>
      </c>
      <c r="I89" s="502">
        <v>0</v>
      </c>
      <c r="J89" s="502">
        <v>0</v>
      </c>
      <c r="K89" s="502">
        <v>0</v>
      </c>
      <c r="L89" s="502">
        <v>0</v>
      </c>
      <c r="M89" s="502">
        <v>0</v>
      </c>
      <c r="N89" s="502">
        <v>0</v>
      </c>
      <c r="O89" s="534">
        <f t="shared" si="8"/>
        <v>0</v>
      </c>
      <c r="P89" s="534">
        <v>0</v>
      </c>
      <c r="Q89" s="534">
        <v>0</v>
      </c>
      <c r="R89" s="534">
        <f t="shared" si="7"/>
        <v>0</v>
      </c>
      <c r="S89" s="533"/>
    </row>
    <row r="90" spans="2:19" x14ac:dyDescent="0.2">
      <c r="B90" s="393" t="s">
        <v>207</v>
      </c>
      <c r="C90" s="503">
        <v>0</v>
      </c>
      <c r="D90" s="503">
        <v>0</v>
      </c>
      <c r="E90" s="503">
        <v>0</v>
      </c>
      <c r="F90" s="503">
        <v>0</v>
      </c>
      <c r="G90" s="503">
        <v>0</v>
      </c>
      <c r="H90" s="503">
        <v>0</v>
      </c>
      <c r="I90" s="503">
        <v>0</v>
      </c>
      <c r="J90" s="503">
        <v>0</v>
      </c>
      <c r="K90" s="503">
        <v>0</v>
      </c>
      <c r="L90" s="503">
        <v>0</v>
      </c>
      <c r="M90" s="503">
        <v>0</v>
      </c>
      <c r="N90" s="503">
        <v>0</v>
      </c>
      <c r="O90" s="539">
        <f t="shared" si="8"/>
        <v>0</v>
      </c>
      <c r="P90" s="539">
        <v>0</v>
      </c>
      <c r="Q90" s="539">
        <v>0</v>
      </c>
      <c r="R90" s="539">
        <f t="shared" si="7"/>
        <v>0</v>
      </c>
      <c r="S90" s="540"/>
    </row>
    <row r="91" spans="2:19" x14ac:dyDescent="0.2">
      <c r="B91" s="392"/>
      <c r="C91" s="502"/>
      <c r="D91" s="502"/>
      <c r="E91" s="502"/>
      <c r="F91" s="502"/>
      <c r="G91" s="502"/>
      <c r="H91" s="502"/>
      <c r="I91" s="502"/>
      <c r="J91" s="502"/>
      <c r="K91" s="502"/>
      <c r="L91" s="502"/>
      <c r="M91" s="502"/>
      <c r="N91" s="502"/>
      <c r="O91" s="511"/>
      <c r="P91" s="511"/>
      <c r="Q91" s="511"/>
      <c r="R91" s="511"/>
      <c r="S91" s="502"/>
    </row>
    <row r="92" spans="2:19" s="390" customFormat="1" ht="15.75" x14ac:dyDescent="0.25">
      <c r="B92" s="370" t="s">
        <v>208</v>
      </c>
      <c r="C92" s="512">
        <f>SUM(C86:C90,C79:C83,C72:C76,C68)</f>
        <v>29930.33</v>
      </c>
      <c r="D92" s="512">
        <f t="shared" ref="D92:O92" si="9">SUM(D86:D90,D79:D83,D72:D76,D68)</f>
        <v>105174.06</v>
      </c>
      <c r="E92" s="512">
        <f t="shared" si="9"/>
        <v>369047.41</v>
      </c>
      <c r="F92" s="512">
        <f>SUM(F86:F90,F79:F83,F72:F76,F68)</f>
        <v>1000204.24</v>
      </c>
      <c r="G92" s="512">
        <f t="shared" si="9"/>
        <v>3321604.6799999992</v>
      </c>
      <c r="H92" s="512">
        <f t="shared" si="9"/>
        <v>1167167.6499999999</v>
      </c>
      <c r="I92" s="512">
        <f t="shared" si="9"/>
        <v>489580.4</v>
      </c>
      <c r="J92" s="512">
        <f t="shared" si="9"/>
        <v>10119305.769999998</v>
      </c>
      <c r="K92" s="512">
        <f t="shared" si="9"/>
        <v>104755.47</v>
      </c>
      <c r="L92" s="512">
        <f>SUM(L86:L90,L79:L83,L72:L76,L68)</f>
        <v>270684.04000000004</v>
      </c>
      <c r="M92" s="512">
        <f>SUM(M86:M90,M79:M83,M72:M76,M68)</f>
        <v>-3801500.5799999987</v>
      </c>
      <c r="N92" s="512">
        <f t="shared" si="9"/>
        <v>777029.00000000012</v>
      </c>
      <c r="O92" s="512">
        <f t="shared" si="9"/>
        <v>13952982.469999997</v>
      </c>
      <c r="P92" s="512">
        <f>SUM(P86:P90,P79:P83,P72:P76,P68)</f>
        <v>7601800.1400000006</v>
      </c>
      <c r="Q92" s="512">
        <f>SUM(Q86:Q90,Q79:Q83,Q72:Q76,Q68)</f>
        <v>11613743.300000001</v>
      </c>
      <c r="R92" s="512">
        <f t="shared" si="7"/>
        <v>33168525.91</v>
      </c>
      <c r="S92" s="512">
        <f>SUM(S85,S78,S71,S68)</f>
        <v>55206000</v>
      </c>
    </row>
    <row r="93" spans="2:19" x14ac:dyDescent="0.2">
      <c r="B93" s="391"/>
      <c r="C93" s="502"/>
      <c r="D93" s="502"/>
      <c r="E93" s="502"/>
      <c r="F93" s="502"/>
      <c r="G93" s="502"/>
      <c r="H93" s="502"/>
      <c r="I93" s="502"/>
      <c r="J93" s="502"/>
      <c r="K93" s="502"/>
      <c r="L93" s="502"/>
      <c r="M93" s="502"/>
      <c r="N93" s="502"/>
      <c r="O93" s="502"/>
      <c r="P93" s="502"/>
      <c r="Q93" s="502"/>
      <c r="R93" s="511"/>
      <c r="S93" s="502"/>
    </row>
    <row r="94" spans="2:19" ht="15.75" x14ac:dyDescent="0.25">
      <c r="B94" s="361" t="s">
        <v>209</v>
      </c>
      <c r="C94" s="503"/>
      <c r="D94" s="503"/>
      <c r="E94" s="503"/>
      <c r="F94" s="503"/>
      <c r="G94" s="503"/>
      <c r="H94" s="503"/>
      <c r="I94" s="503"/>
      <c r="J94" s="503"/>
      <c r="K94" s="503"/>
      <c r="L94" s="503"/>
      <c r="M94" s="503"/>
      <c r="N94" s="503"/>
      <c r="O94" s="503"/>
      <c r="P94" s="503"/>
      <c r="Q94" s="503"/>
      <c r="R94" s="514"/>
      <c r="S94" s="503"/>
    </row>
    <row r="95" spans="2:19" x14ac:dyDescent="0.2">
      <c r="B95" s="388" t="s">
        <v>203</v>
      </c>
      <c r="C95" s="553">
        <f>SUM(C86,C79,C72)</f>
        <v>0</v>
      </c>
      <c r="D95" s="553">
        <f t="shared" ref="D95:G95" si="10">SUM(D86,D79,D72)</f>
        <v>0</v>
      </c>
      <c r="E95" s="553">
        <f t="shared" si="10"/>
        <v>0</v>
      </c>
      <c r="F95" s="553">
        <f t="shared" si="10"/>
        <v>0</v>
      </c>
      <c r="G95" s="553">
        <f t="shared" si="10"/>
        <v>0</v>
      </c>
      <c r="H95" s="553">
        <f t="shared" ref="H95:I95" si="11">SUM(H86,H79,H72)</f>
        <v>0</v>
      </c>
      <c r="I95" s="553">
        <f t="shared" si="11"/>
        <v>0</v>
      </c>
      <c r="J95" s="553">
        <f t="shared" ref="J95:N95" si="12">SUM(J86,J79,J72)</f>
        <v>0</v>
      </c>
      <c r="K95" s="553">
        <f t="shared" si="12"/>
        <v>0</v>
      </c>
      <c r="L95" s="553">
        <f t="shared" si="12"/>
        <v>0</v>
      </c>
      <c r="M95" s="553">
        <f t="shared" si="12"/>
        <v>0</v>
      </c>
      <c r="N95" s="553">
        <f t="shared" si="12"/>
        <v>0</v>
      </c>
      <c r="O95" s="537">
        <f t="shared" ref="O95:P99" si="13">SUM(O86,O79,O72)</f>
        <v>0</v>
      </c>
      <c r="P95" s="537">
        <f t="shared" si="13"/>
        <v>0</v>
      </c>
      <c r="Q95" s="537">
        <v>0</v>
      </c>
      <c r="R95" s="537">
        <f t="shared" si="7"/>
        <v>0</v>
      </c>
      <c r="S95" s="538"/>
    </row>
    <row r="96" spans="2:19" x14ac:dyDescent="0.2">
      <c r="B96" s="392" t="s">
        <v>204</v>
      </c>
      <c r="C96" s="350">
        <f>SUM(C87,C80,C73)</f>
        <v>7464.85</v>
      </c>
      <c r="D96" s="350">
        <f t="shared" ref="D96:G96" si="14">SUM(D87,D80,D73)</f>
        <v>51339.299999999996</v>
      </c>
      <c r="E96" s="350">
        <f t="shared" si="14"/>
        <v>321297.25</v>
      </c>
      <c r="F96" s="350">
        <f t="shared" si="14"/>
        <v>767493.66</v>
      </c>
      <c r="G96" s="350">
        <f t="shared" si="14"/>
        <v>3062837.6099999994</v>
      </c>
      <c r="H96" s="350">
        <f t="shared" ref="H96:I96" si="15">SUM(H87,H80,H73)</f>
        <v>805969.76</v>
      </c>
      <c r="I96" s="350">
        <f t="shared" si="15"/>
        <v>387540.94</v>
      </c>
      <c r="J96" s="350">
        <f t="shared" ref="J96:N96" si="16">SUM(J87,J80,J73)</f>
        <v>580803.51000000013</v>
      </c>
      <c r="K96" s="350">
        <f t="shared" si="16"/>
        <v>58016.87</v>
      </c>
      <c r="L96" s="350">
        <f t="shared" si="16"/>
        <v>195828.44</v>
      </c>
      <c r="M96" s="350">
        <f t="shared" si="16"/>
        <v>30797.7</v>
      </c>
      <c r="N96" s="350">
        <f t="shared" si="16"/>
        <v>677202.58000000007</v>
      </c>
      <c r="O96" s="534">
        <f t="shared" si="13"/>
        <v>6946592.4699999997</v>
      </c>
      <c r="P96" s="534">
        <f t="shared" si="13"/>
        <v>0</v>
      </c>
      <c r="Q96" s="534">
        <v>3456892.74</v>
      </c>
      <c r="R96" s="534">
        <f t="shared" si="7"/>
        <v>10403485.210000001</v>
      </c>
      <c r="S96" s="533"/>
    </row>
    <row r="97" spans="2:19" x14ac:dyDescent="0.2">
      <c r="B97" s="392" t="s">
        <v>194</v>
      </c>
      <c r="C97" s="350">
        <f>SUM(C88,C81,C74)</f>
        <v>0</v>
      </c>
      <c r="D97" s="350">
        <f t="shared" ref="D97:G97" si="17">SUM(D88,D81,D74)</f>
        <v>0</v>
      </c>
      <c r="E97" s="350">
        <f t="shared" si="17"/>
        <v>0</v>
      </c>
      <c r="F97" s="350">
        <f t="shared" si="17"/>
        <v>840</v>
      </c>
      <c r="G97" s="350">
        <f t="shared" si="17"/>
        <v>0</v>
      </c>
      <c r="H97" s="350">
        <f t="shared" ref="H97:I97" si="18">SUM(H88,H81,H74)</f>
        <v>1723</v>
      </c>
      <c r="I97" s="350">
        <f t="shared" si="18"/>
        <v>0</v>
      </c>
      <c r="J97" s="350">
        <f t="shared" ref="J97:N97" si="19">SUM(J88,J81,J74)</f>
        <v>0</v>
      </c>
      <c r="K97" s="350">
        <f t="shared" si="19"/>
        <v>0</v>
      </c>
      <c r="L97" s="350">
        <f t="shared" si="19"/>
        <v>0</v>
      </c>
      <c r="M97" s="350">
        <f t="shared" si="19"/>
        <v>0</v>
      </c>
      <c r="N97" s="350">
        <f t="shared" si="19"/>
        <v>0</v>
      </c>
      <c r="O97" s="534">
        <f t="shared" si="13"/>
        <v>2563</v>
      </c>
      <c r="P97" s="534">
        <f t="shared" si="13"/>
        <v>0</v>
      </c>
      <c r="Q97" s="534">
        <v>368295.35</v>
      </c>
      <c r="R97" s="534">
        <f t="shared" si="7"/>
        <v>370858.35</v>
      </c>
      <c r="S97" s="533"/>
    </row>
    <row r="98" spans="2:19" x14ac:dyDescent="0.2">
      <c r="B98" s="392" t="s">
        <v>206</v>
      </c>
      <c r="C98" s="350">
        <f>SUM(C89,C82,C75)</f>
        <v>0</v>
      </c>
      <c r="D98" s="350">
        <f t="shared" ref="D98:G98" si="20">SUM(D89,D82,D75)</f>
        <v>0</v>
      </c>
      <c r="E98" s="350">
        <f t="shared" si="20"/>
        <v>0</v>
      </c>
      <c r="F98" s="350">
        <f t="shared" si="20"/>
        <v>0</v>
      </c>
      <c r="G98" s="350">
        <f t="shared" si="20"/>
        <v>0</v>
      </c>
      <c r="H98" s="350">
        <f t="shared" ref="H98:I98" si="21">SUM(H89,H82,H75)</f>
        <v>0</v>
      </c>
      <c r="I98" s="350">
        <f t="shared" si="21"/>
        <v>0</v>
      </c>
      <c r="J98" s="350">
        <f t="shared" ref="J98:N98" si="22">SUM(J89,J82,J75)</f>
        <v>0</v>
      </c>
      <c r="K98" s="350">
        <f t="shared" si="22"/>
        <v>0</v>
      </c>
      <c r="L98" s="350">
        <f t="shared" si="22"/>
        <v>0</v>
      </c>
      <c r="M98" s="350">
        <f t="shared" si="22"/>
        <v>0</v>
      </c>
      <c r="N98" s="350">
        <f t="shared" si="22"/>
        <v>0</v>
      </c>
      <c r="O98" s="534">
        <f t="shared" si="13"/>
        <v>0</v>
      </c>
      <c r="P98" s="534">
        <f t="shared" si="13"/>
        <v>0</v>
      </c>
      <c r="Q98" s="534">
        <v>272493.16000000003</v>
      </c>
      <c r="R98" s="534">
        <f t="shared" si="7"/>
        <v>272493.16000000003</v>
      </c>
      <c r="S98" s="533"/>
    </row>
    <row r="99" spans="2:19" x14ac:dyDescent="0.2">
      <c r="B99" s="392" t="s">
        <v>207</v>
      </c>
      <c r="C99" s="350">
        <f>SUM(C90,C83,C76)</f>
        <v>0</v>
      </c>
      <c r="D99" s="350">
        <f t="shared" ref="D99:G99" si="23">SUM(D90,D83,D76)</f>
        <v>0</v>
      </c>
      <c r="E99" s="350">
        <f t="shared" si="23"/>
        <v>0</v>
      </c>
      <c r="F99" s="350">
        <f t="shared" si="23"/>
        <v>0</v>
      </c>
      <c r="G99" s="350">
        <f t="shared" si="23"/>
        <v>0</v>
      </c>
      <c r="H99" s="350">
        <f t="shared" ref="H99:I99" si="24">SUM(H90,H83,H76)</f>
        <v>0</v>
      </c>
      <c r="I99" s="350">
        <f t="shared" si="24"/>
        <v>0</v>
      </c>
      <c r="J99" s="350">
        <f t="shared" ref="J99:N99" si="25">SUM(J90,J83,J76)</f>
        <v>0</v>
      </c>
      <c r="K99" s="350">
        <f t="shared" si="25"/>
        <v>0</v>
      </c>
      <c r="L99" s="350">
        <f t="shared" si="25"/>
        <v>0</v>
      </c>
      <c r="M99" s="350">
        <f t="shared" si="25"/>
        <v>0</v>
      </c>
      <c r="N99" s="350">
        <f t="shared" si="25"/>
        <v>0</v>
      </c>
      <c r="O99" s="534">
        <f t="shared" si="13"/>
        <v>0</v>
      </c>
      <c r="P99" s="534">
        <f t="shared" si="13"/>
        <v>103848.99999999997</v>
      </c>
      <c r="Q99" s="534">
        <v>49.42</v>
      </c>
      <c r="R99" s="534">
        <f t="shared" si="7"/>
        <v>103898.41999999997</v>
      </c>
      <c r="S99" s="533"/>
    </row>
    <row r="100" spans="2:19" x14ac:dyDescent="0.2">
      <c r="B100" s="385" t="s">
        <v>239</v>
      </c>
      <c r="C100" s="541">
        <f>SUM(C68)</f>
        <v>22465.480000000003</v>
      </c>
      <c r="D100" s="541">
        <f t="shared" ref="D100:G100" si="26">SUM(D68)</f>
        <v>53834.760000000009</v>
      </c>
      <c r="E100" s="541">
        <f t="shared" si="26"/>
        <v>47750.159999999996</v>
      </c>
      <c r="F100" s="541">
        <f t="shared" si="26"/>
        <v>231870.58000000002</v>
      </c>
      <c r="G100" s="541">
        <f t="shared" si="26"/>
        <v>258767.07</v>
      </c>
      <c r="H100" s="541">
        <f t="shared" ref="H100:I100" si="27">SUM(H68)</f>
        <v>359474.89</v>
      </c>
      <c r="I100" s="541">
        <f t="shared" si="27"/>
        <v>102039.46000000004</v>
      </c>
      <c r="J100" s="541">
        <f t="shared" ref="J100:N100" si="28">SUM(J68)</f>
        <v>9538502.2599999979</v>
      </c>
      <c r="K100" s="541">
        <f t="shared" si="28"/>
        <v>46738.599999999991</v>
      </c>
      <c r="L100" s="541">
        <f t="shared" si="28"/>
        <v>74855.600000000006</v>
      </c>
      <c r="M100" s="541">
        <f t="shared" si="28"/>
        <v>-3832298.2799999989</v>
      </c>
      <c r="N100" s="541">
        <f t="shared" si="28"/>
        <v>99826.420000000013</v>
      </c>
      <c r="O100" s="539">
        <f t="shared" ref="O100:P100" si="29">SUM(O68)</f>
        <v>7003826.9999999972</v>
      </c>
      <c r="P100" s="539">
        <f t="shared" si="29"/>
        <v>7497951.1400000006</v>
      </c>
      <c r="Q100" s="539">
        <v>7516012.6299999999</v>
      </c>
      <c r="R100" s="539">
        <f t="shared" si="7"/>
        <v>22017790.769999996</v>
      </c>
      <c r="S100" s="540"/>
    </row>
    <row r="101" spans="2:19" ht="15.75" x14ac:dyDescent="0.25">
      <c r="B101" s="370" t="s">
        <v>210</v>
      </c>
      <c r="C101" s="512">
        <f>SUM(C95:C100)</f>
        <v>29930.33</v>
      </c>
      <c r="D101" s="512">
        <f t="shared" ref="D101:O101" si="30">SUM(D95:D100)</f>
        <v>105174.06</v>
      </c>
      <c r="E101" s="512">
        <f t="shared" si="30"/>
        <v>369047.41</v>
      </c>
      <c r="F101" s="512">
        <f t="shared" si="30"/>
        <v>1000204.24</v>
      </c>
      <c r="G101" s="512">
        <f t="shared" si="30"/>
        <v>3321604.6799999992</v>
      </c>
      <c r="H101" s="512">
        <f t="shared" si="30"/>
        <v>1167167.6499999999</v>
      </c>
      <c r="I101" s="512">
        <f t="shared" si="30"/>
        <v>489580.4</v>
      </c>
      <c r="J101" s="512">
        <f t="shared" si="30"/>
        <v>10119305.769999998</v>
      </c>
      <c r="K101" s="512">
        <f t="shared" si="30"/>
        <v>104755.47</v>
      </c>
      <c r="L101" s="512">
        <f t="shared" si="30"/>
        <v>270684.04000000004</v>
      </c>
      <c r="M101" s="512">
        <f t="shared" si="30"/>
        <v>-3801500.5799999987</v>
      </c>
      <c r="N101" s="512">
        <f t="shared" si="30"/>
        <v>777029.00000000012</v>
      </c>
      <c r="O101" s="512">
        <f t="shared" si="30"/>
        <v>13952982.469999997</v>
      </c>
      <c r="P101" s="512">
        <f>SUM(P95:P100)</f>
        <v>7601800.1400000006</v>
      </c>
      <c r="Q101" s="512">
        <f>SUM(Q95:Q100)</f>
        <v>11613743.300000001</v>
      </c>
      <c r="R101" s="512">
        <f t="shared" si="7"/>
        <v>33168525.91</v>
      </c>
      <c r="S101" s="512">
        <f>S92</f>
        <v>55206000</v>
      </c>
    </row>
    <row r="102" spans="2:19" x14ac:dyDescent="0.2">
      <c r="B102" s="362"/>
      <c r="C102" s="501"/>
      <c r="D102" s="501"/>
      <c r="E102" s="501"/>
      <c r="F102" s="501"/>
      <c r="G102" s="501"/>
      <c r="H102" s="501"/>
      <c r="I102" s="501"/>
      <c r="J102" s="501"/>
      <c r="K102" s="501"/>
      <c r="L102" s="501"/>
      <c r="M102" s="501"/>
      <c r="N102" s="501"/>
      <c r="O102" s="501"/>
      <c r="P102" s="501"/>
      <c r="Q102" s="501"/>
      <c r="R102" s="507"/>
      <c r="S102" s="501"/>
    </row>
    <row r="103" spans="2:19" ht="15.75" x14ac:dyDescent="0.25">
      <c r="B103" s="361" t="s">
        <v>211</v>
      </c>
      <c r="C103" s="503"/>
      <c r="D103" s="503"/>
      <c r="E103" s="503"/>
      <c r="F103" s="503"/>
      <c r="G103" s="503"/>
      <c r="H103" s="503"/>
      <c r="I103" s="503"/>
      <c r="J103" s="503"/>
      <c r="K103" s="503"/>
      <c r="L103" s="503"/>
      <c r="M103" s="503"/>
      <c r="N103" s="503"/>
      <c r="O103" s="503"/>
      <c r="P103" s="503"/>
      <c r="Q103" s="503"/>
      <c r="R103" s="514"/>
      <c r="S103" s="503"/>
    </row>
    <row r="104" spans="2:19" x14ac:dyDescent="0.2">
      <c r="B104" s="389" t="s">
        <v>245</v>
      </c>
      <c r="C104" s="542">
        <f>(SUM(C45:C59,C8)*0.01)+C16</f>
        <v>223.88139999999999</v>
      </c>
      <c r="D104" s="542">
        <f t="shared" ref="D104:G104" si="31">(SUM(D45:D59,D8)*0.01)+D16</f>
        <v>6323.3964999999998</v>
      </c>
      <c r="E104" s="542">
        <f t="shared" si="31"/>
        <v>473.96460000000002</v>
      </c>
      <c r="F104" s="542">
        <f t="shared" si="31"/>
        <v>2260.9058</v>
      </c>
      <c r="G104" s="542">
        <f t="shared" si="31"/>
        <v>3038.3784000000001</v>
      </c>
      <c r="H104" s="542">
        <f t="shared" ref="H104:I104" si="32">(SUM(H45:H59,H8)*0.01)+H16</f>
        <v>3548.4798000000005</v>
      </c>
      <c r="I104" s="542">
        <f t="shared" si="32"/>
        <v>890.70740000000035</v>
      </c>
      <c r="J104" s="542">
        <f t="shared" ref="J104:N104" si="33">(SUM(J45:J59,J8)*0.01)+J16</f>
        <v>95326.160899999988</v>
      </c>
      <c r="K104" s="542">
        <f t="shared" si="33"/>
        <v>462.33179999999993</v>
      </c>
      <c r="L104" s="542">
        <f t="shared" si="33"/>
        <v>748.15179999999998</v>
      </c>
      <c r="M104" s="542">
        <f t="shared" si="33"/>
        <v>-31714.796099999992</v>
      </c>
      <c r="N104" s="542">
        <f t="shared" si="33"/>
        <v>1028.4776000000002</v>
      </c>
      <c r="O104" s="534">
        <f>SUM(C104:N104)</f>
        <v>82610.039900000003</v>
      </c>
      <c r="P104" s="534">
        <v>80661.59</v>
      </c>
      <c r="Q104" s="534">
        <v>81033.899300000005</v>
      </c>
      <c r="R104" s="537">
        <f t="shared" si="7"/>
        <v>244305.52919999999</v>
      </c>
      <c r="S104" s="538"/>
    </row>
    <row r="105" spans="2:19" x14ac:dyDescent="0.2">
      <c r="B105" s="386" t="s">
        <v>212</v>
      </c>
      <c r="C105" s="350">
        <f>(C27*0.03)+(SUM(C45:C59,C8)*0.12)+C25+(C33*0.55)+C18+C24+C65+C17+(C66*0.83)+(C62*0.03)</f>
        <v>2688.8969999999999</v>
      </c>
      <c r="D105" s="350">
        <f t="shared" ref="D105:G105" si="34">(D27*0.03)+(SUM(D45:D59,D8)*0.12)+D25+(D33*0.55)+D18+D24+D65+D17+(D66*0.83)+(D62*0.03)</f>
        <v>774.60280000000216</v>
      </c>
      <c r="E105" s="350">
        <f t="shared" si="34"/>
        <v>5698.1861999999992</v>
      </c>
      <c r="F105" s="350">
        <f t="shared" si="34"/>
        <v>30644.813800000004</v>
      </c>
      <c r="G105" s="350">
        <f t="shared" si="34"/>
        <v>45109.812999999995</v>
      </c>
      <c r="H105" s="350">
        <f t="shared" ref="H105:I105" si="35">(H27*0.03)+(SUM(H45:H59,H8)*0.12)+H25+(H33*0.55)+H18+H24+H65+H17+(H66*0.83)+(H62*0.03)</f>
        <v>42720.564900000005</v>
      </c>
      <c r="I105" s="350">
        <f t="shared" si="35"/>
        <v>12399.608800000005</v>
      </c>
      <c r="J105" s="350">
        <f t="shared" ref="J105:N105" si="36">(J27*0.03)+(SUM(J45:J59,J8)*0.12)+J25+(J33*0.55)+J18+J24+J65+J17+(J66*0.83)+(J62*0.03)</f>
        <v>1144090.5158999998</v>
      </c>
      <c r="K105" s="350">
        <f t="shared" si="36"/>
        <v>5564.1141999999991</v>
      </c>
      <c r="L105" s="350">
        <f t="shared" si="36"/>
        <v>8979.0342000000001</v>
      </c>
      <c r="M105" s="350">
        <f t="shared" si="36"/>
        <v>-460070.85719999991</v>
      </c>
      <c r="N105" s="350">
        <f t="shared" si="36"/>
        <v>14328.1908</v>
      </c>
      <c r="O105" s="534">
        <f t="shared" ref="O105:O107" si="37">SUM(C105:N105)</f>
        <v>852927.48439999996</v>
      </c>
      <c r="P105" s="534">
        <v>882348.81</v>
      </c>
      <c r="Q105" s="534">
        <v>957456.1562999998</v>
      </c>
      <c r="R105" s="534">
        <f t="shared" si="7"/>
        <v>2692732.4506999999</v>
      </c>
      <c r="S105" s="533"/>
    </row>
    <row r="106" spans="2:19" ht="14.25" customHeight="1" x14ac:dyDescent="0.2">
      <c r="B106" s="392" t="s">
        <v>213</v>
      </c>
      <c r="C106" s="350">
        <f>(C27*0.97)+(SUM(C45:C59,C8)*0.01)+(C33*0.45)+(SUM(C86:C90)*0.99)+(C66*0.17)+(C62*0.97)</f>
        <v>298.90120000000002</v>
      </c>
      <c r="D106" s="350">
        <f t="shared" ref="D106:G106" si="38">(D27*0.97)+(SUM(D45:D59,D8)*0.01)+(D33*0.45)+(SUM(D86:D90)*0.99)+(D66*0.17)+(D62*0.97)</f>
        <v>1358.6714000000002</v>
      </c>
      <c r="E106" s="350">
        <f t="shared" si="38"/>
        <v>817.05359999999996</v>
      </c>
      <c r="F106" s="350">
        <f t="shared" si="38"/>
        <v>4526.9615999999996</v>
      </c>
      <c r="G106" s="350">
        <f t="shared" si="38"/>
        <v>4608.5962</v>
      </c>
      <c r="H106" s="350">
        <f t="shared" ref="H106:I106" si="39">(H27*0.97)+(SUM(H45:H59,H8)*0.01)+(H33*0.45)+(SUM(H86:H90)*0.99)+(H66*0.17)+(H62*0.97)</f>
        <v>8036.5825000000004</v>
      </c>
      <c r="I106" s="350">
        <f t="shared" si="39"/>
        <v>12148.3074</v>
      </c>
      <c r="J106" s="350">
        <f t="shared" ref="J106:N106" si="40">(J27*0.97)+(SUM(J45:J59,J8)*0.01)+(J33*0.45)+(SUM(J86:J90)*0.99)+(J66*0.17)+(J62*0.97)</f>
        <v>101035.74579999999</v>
      </c>
      <c r="K106" s="350">
        <f t="shared" si="40"/>
        <v>951.61919999999986</v>
      </c>
      <c r="L106" s="350">
        <f t="shared" si="40"/>
        <v>787.35919999999999</v>
      </c>
      <c r="M106" s="350">
        <f t="shared" si="40"/>
        <v>-37768.102099999989</v>
      </c>
      <c r="N106" s="350">
        <f t="shared" si="40"/>
        <v>-3979.3220000000001</v>
      </c>
      <c r="O106" s="534">
        <f t="shared" si="37"/>
        <v>92822.373999999996</v>
      </c>
      <c r="P106" s="534">
        <v>182255.9</v>
      </c>
      <c r="Q106" s="534">
        <v>191572.91559999998</v>
      </c>
      <c r="R106" s="534">
        <f t="shared" si="7"/>
        <v>466651.18959999993</v>
      </c>
      <c r="S106" s="533"/>
    </row>
    <row r="107" spans="2:19" x14ac:dyDescent="0.2">
      <c r="B107" s="393" t="s">
        <v>214</v>
      </c>
      <c r="C107" s="541">
        <f>(SUM(C45:C59,C8)*0.86)+C26+SUM(C72:C76)+SUM(C79:C83)+(SUM(C86:C90)*0.01)</f>
        <v>26718.650399999999</v>
      </c>
      <c r="D107" s="541">
        <f t="shared" ref="D107:G107" si="41">(SUM(D45:D59,D8)*0.86)+D26+SUM(D72:D76)+SUM(D79:D83)+(SUM(D86:D90)*0.01)</f>
        <v>96717.389299999995</v>
      </c>
      <c r="E107" s="541">
        <f t="shared" si="41"/>
        <v>362058.20559999999</v>
      </c>
      <c r="F107" s="541">
        <f t="shared" si="41"/>
        <v>962771.55880000012</v>
      </c>
      <c r="G107" s="541">
        <f t="shared" si="41"/>
        <v>3268847.8923999993</v>
      </c>
      <c r="H107" s="541">
        <f t="shared" ref="H107:I107" si="42">(SUM(H45:H59,H8)*0.86)+H26+SUM(H72:H76)+SUM(H79:H83)+(SUM(H86:H90)*0.01)</f>
        <v>1112862.0227999999</v>
      </c>
      <c r="I107" s="541">
        <f t="shared" si="42"/>
        <v>464141.77640000003</v>
      </c>
      <c r="J107" s="541">
        <f t="shared" ref="J107:N107" si="43">(SUM(J45:J59,J8)*0.86)+J26+SUM(J72:J76)+SUM(J79:J83)+(SUM(J86:J90)*0.01)</f>
        <v>8778853.3473999985</v>
      </c>
      <c r="K107" s="541">
        <f t="shared" si="43"/>
        <v>97777.404799999989</v>
      </c>
      <c r="L107" s="541">
        <f t="shared" si="43"/>
        <v>260169.49479999999</v>
      </c>
      <c r="M107" s="541">
        <f t="shared" si="43"/>
        <v>-3271946.8245999995</v>
      </c>
      <c r="N107" s="541">
        <f t="shared" si="43"/>
        <v>765651.65360000008</v>
      </c>
      <c r="O107" s="539">
        <f t="shared" si="37"/>
        <v>12924622.571699997</v>
      </c>
      <c r="P107" s="539">
        <v>6456533.8499999996</v>
      </c>
      <c r="Q107" s="539">
        <v>10383680.328799998</v>
      </c>
      <c r="R107" s="539">
        <f>SUM(O107:Q107)</f>
        <v>29764836.750499994</v>
      </c>
      <c r="S107" s="540"/>
    </row>
    <row r="108" spans="2:19" ht="15.75" x14ac:dyDescent="0.25">
      <c r="B108" s="370" t="s">
        <v>361</v>
      </c>
      <c r="C108" s="512">
        <f>SUM(C104:C107)</f>
        <v>29930.329999999998</v>
      </c>
      <c r="D108" s="512">
        <f t="shared" ref="D108:Q108" si="44">SUM(D104:D107)</f>
        <v>105174.06</v>
      </c>
      <c r="E108" s="512">
        <f t="shared" si="44"/>
        <v>369047.41</v>
      </c>
      <c r="F108" s="512">
        <f>SUM(F104:F107)</f>
        <v>1000204.2400000001</v>
      </c>
      <c r="G108" s="512">
        <f t="shared" si="44"/>
        <v>3321604.6799999992</v>
      </c>
      <c r="H108" s="512">
        <f t="shared" si="44"/>
        <v>1167167.6499999999</v>
      </c>
      <c r="I108" s="512">
        <f t="shared" si="44"/>
        <v>489580.4</v>
      </c>
      <c r="J108" s="512">
        <f t="shared" si="44"/>
        <v>10119305.769999998</v>
      </c>
      <c r="K108" s="512">
        <f t="shared" si="44"/>
        <v>104755.46999999999</v>
      </c>
      <c r="L108" s="512">
        <f t="shared" si="44"/>
        <v>270684.03999999998</v>
      </c>
      <c r="M108" s="512">
        <f t="shared" si="44"/>
        <v>-3801500.5799999991</v>
      </c>
      <c r="N108" s="512">
        <f t="shared" si="44"/>
        <v>777029.00000000012</v>
      </c>
      <c r="O108" s="512">
        <f t="shared" si="44"/>
        <v>13952982.469999997</v>
      </c>
      <c r="P108" s="512">
        <f t="shared" si="44"/>
        <v>7601800.1499999994</v>
      </c>
      <c r="Q108" s="512">
        <f t="shared" si="44"/>
        <v>11613743.299999999</v>
      </c>
      <c r="R108" s="512">
        <f t="shared" si="7"/>
        <v>33168525.919999994</v>
      </c>
      <c r="S108" s="512">
        <f>S92</f>
        <v>55206000</v>
      </c>
    </row>
    <row r="109" spans="2:19" x14ac:dyDescent="0.2">
      <c r="B109" s="391"/>
      <c r="C109" s="350"/>
      <c r="D109" s="350"/>
      <c r="E109" s="350"/>
      <c r="F109" s="350"/>
      <c r="G109" s="350"/>
      <c r="H109" s="350"/>
      <c r="I109" s="350"/>
      <c r="J109" s="350"/>
      <c r="K109" s="350"/>
      <c r="L109" s="350"/>
      <c r="M109" s="350"/>
      <c r="N109" s="350"/>
      <c r="O109" s="350"/>
      <c r="P109" s="350"/>
      <c r="Q109" s="350"/>
      <c r="R109" s="350"/>
      <c r="S109" s="350"/>
    </row>
    <row r="110" spans="2:19" x14ac:dyDescent="0.2">
      <c r="B110" s="363" t="s">
        <v>26</v>
      </c>
      <c r="C110" s="360"/>
      <c r="D110" s="360"/>
      <c r="E110" s="360"/>
      <c r="F110" s="360"/>
      <c r="G110" s="360"/>
      <c r="H110" s="360"/>
      <c r="I110" s="360"/>
      <c r="J110" s="360"/>
      <c r="K110" s="360"/>
      <c r="L110" s="360"/>
      <c r="M110" s="360"/>
      <c r="N110" s="360"/>
      <c r="O110" s="360"/>
      <c r="P110" s="360"/>
      <c r="Q110" s="360"/>
      <c r="R110" s="360"/>
      <c r="S110" s="360"/>
    </row>
    <row r="111" spans="2:19" ht="44.25" customHeight="1" x14ac:dyDescent="0.2">
      <c r="B111" s="657" t="s">
        <v>289</v>
      </c>
      <c r="C111" s="657"/>
      <c r="D111" s="657"/>
      <c r="E111" s="657"/>
      <c r="F111" s="657"/>
      <c r="G111" s="657"/>
      <c r="H111" s="657"/>
      <c r="I111" s="657"/>
      <c r="J111" s="657"/>
      <c r="K111" s="657"/>
      <c r="L111" s="657"/>
      <c r="M111" s="657"/>
      <c r="N111" s="657"/>
      <c r="O111" s="657"/>
      <c r="P111" s="657"/>
      <c r="Q111" s="657"/>
      <c r="R111" s="657"/>
      <c r="S111" s="657"/>
    </row>
    <row r="112" spans="2:19" s="390" customFormat="1" x14ac:dyDescent="0.2">
      <c r="B112" s="657" t="s">
        <v>329</v>
      </c>
      <c r="C112" s="657"/>
      <c r="D112" s="657"/>
      <c r="E112" s="657"/>
      <c r="F112" s="657"/>
      <c r="G112" s="657"/>
      <c r="H112" s="657"/>
      <c r="I112" s="657"/>
      <c r="J112" s="657"/>
      <c r="K112" s="657"/>
      <c r="L112" s="657"/>
      <c r="M112" s="657"/>
      <c r="N112" s="657"/>
      <c r="O112" s="657"/>
      <c r="P112" s="657"/>
      <c r="Q112" s="657"/>
      <c r="R112" s="657"/>
      <c r="S112" s="657"/>
    </row>
    <row r="113" spans="2:19" s="390" customFormat="1" x14ac:dyDescent="0.2">
      <c r="B113" s="657"/>
      <c r="C113" s="657"/>
      <c r="D113" s="657"/>
      <c r="E113" s="657"/>
      <c r="F113" s="657"/>
      <c r="G113" s="657"/>
      <c r="H113" s="657"/>
      <c r="I113" s="657"/>
      <c r="J113" s="657"/>
      <c r="K113" s="657"/>
      <c r="L113" s="657"/>
      <c r="M113" s="657"/>
      <c r="N113" s="657"/>
      <c r="O113" s="657"/>
      <c r="P113" s="657"/>
      <c r="Q113" s="657"/>
      <c r="R113" s="657"/>
      <c r="S113" s="657"/>
    </row>
    <row r="114" spans="2:19" x14ac:dyDescent="0.2">
      <c r="C114" s="350"/>
      <c r="D114" s="350"/>
      <c r="E114" s="350"/>
      <c r="F114" s="350"/>
      <c r="G114" s="350"/>
      <c r="H114" s="350"/>
      <c r="I114" s="350"/>
      <c r="J114" s="350"/>
      <c r="K114" s="350"/>
      <c r="L114" s="350"/>
      <c r="M114" s="350"/>
      <c r="N114" s="350"/>
      <c r="O114" s="350"/>
      <c r="P114" s="350"/>
      <c r="Q114" s="350"/>
      <c r="R114" s="350"/>
      <c r="S114" s="350"/>
    </row>
    <row r="115" spans="2:19" x14ac:dyDescent="0.2">
      <c r="B115" s="365"/>
      <c r="C115" s="350"/>
      <c r="D115" s="350"/>
      <c r="E115" s="350"/>
      <c r="F115" s="350"/>
      <c r="G115" s="350"/>
      <c r="H115" s="350"/>
      <c r="I115" s="350"/>
      <c r="J115" s="350"/>
      <c r="K115" s="350"/>
      <c r="L115" s="350"/>
      <c r="M115" s="350"/>
      <c r="N115" s="350"/>
      <c r="O115" s="350"/>
      <c r="P115" s="350"/>
      <c r="Q115" s="350"/>
      <c r="R115" s="350"/>
      <c r="S115" s="350"/>
    </row>
    <row r="116" spans="2:19" x14ac:dyDescent="0.2">
      <c r="C116" s="500"/>
      <c r="D116" s="500"/>
      <c r="E116" s="364"/>
      <c r="F116" s="364"/>
      <c r="G116" s="364"/>
      <c r="H116" s="364"/>
      <c r="I116" s="364"/>
      <c r="J116" s="364"/>
      <c r="K116" s="364"/>
      <c r="L116" s="364"/>
      <c r="M116" s="364"/>
      <c r="N116" s="364"/>
      <c r="O116" s="364"/>
      <c r="P116" s="364"/>
      <c r="Q116" s="364"/>
    </row>
    <row r="117" spans="2:19" x14ac:dyDescent="0.2">
      <c r="B117" s="366"/>
      <c r="C117" s="500"/>
      <c r="D117" s="500"/>
      <c r="E117" s="364"/>
      <c r="F117" s="364"/>
      <c r="G117" s="364"/>
      <c r="H117" s="364"/>
      <c r="I117" s="364"/>
      <c r="J117" s="364"/>
      <c r="K117" s="364"/>
      <c r="L117" s="364"/>
      <c r="M117" s="364"/>
      <c r="N117" s="364"/>
      <c r="O117" s="364"/>
      <c r="P117" s="364"/>
      <c r="Q117" s="364"/>
    </row>
    <row r="118" spans="2:19" x14ac:dyDescent="0.2">
      <c r="C118" s="364"/>
      <c r="D118" s="364"/>
      <c r="E118" s="364"/>
      <c r="F118" s="364"/>
      <c r="G118" s="364"/>
      <c r="H118" s="364"/>
      <c r="I118" s="364"/>
      <c r="J118" s="364"/>
      <c r="K118" s="364"/>
      <c r="L118" s="364"/>
      <c r="M118" s="364"/>
      <c r="N118" s="364"/>
      <c r="O118" s="364"/>
      <c r="P118" s="364"/>
      <c r="Q118" s="364"/>
    </row>
    <row r="119" spans="2:19" x14ac:dyDescent="0.2">
      <c r="E119" s="367"/>
      <c r="F119" s="378"/>
      <c r="G119" s="350"/>
    </row>
    <row r="120" spans="2:19" x14ac:dyDescent="0.2">
      <c r="E120" s="367"/>
      <c r="F120" s="378"/>
      <c r="G120" s="350"/>
    </row>
    <row r="121" spans="2:19" x14ac:dyDescent="0.2">
      <c r="F121" s="378"/>
    </row>
    <row r="122" spans="2:19" x14ac:dyDescent="0.2">
      <c r="E122" s="350"/>
      <c r="F122" s="378"/>
      <c r="G122" s="350"/>
    </row>
    <row r="123" spans="2:19" s="390" customFormat="1" x14ac:dyDescent="0.2">
      <c r="E123" s="350"/>
      <c r="F123" s="378"/>
      <c r="G123" s="350"/>
      <c r="O123" s="391"/>
      <c r="P123" s="391"/>
      <c r="Q123" s="391"/>
      <c r="R123" s="391"/>
      <c r="S123" s="391"/>
    </row>
    <row r="124" spans="2:19" s="390" customFormat="1" x14ac:dyDescent="0.2">
      <c r="E124" s="350"/>
      <c r="F124" s="378"/>
      <c r="G124" s="350"/>
      <c r="O124" s="391"/>
      <c r="P124" s="391"/>
      <c r="Q124" s="391"/>
      <c r="R124" s="391"/>
      <c r="S124" s="391"/>
    </row>
    <row r="125" spans="2:19" s="390" customFormat="1" x14ac:dyDescent="0.2">
      <c r="E125" s="350"/>
      <c r="F125" s="378"/>
      <c r="G125" s="350"/>
      <c r="O125" s="391"/>
      <c r="P125" s="391"/>
      <c r="Q125" s="391"/>
      <c r="R125" s="391"/>
      <c r="S125" s="391"/>
    </row>
    <row r="126" spans="2:19" s="390" customFormat="1" x14ac:dyDescent="0.2">
      <c r="E126" s="350"/>
      <c r="F126" s="378"/>
      <c r="G126" s="350"/>
      <c r="O126" s="391"/>
      <c r="P126" s="391"/>
      <c r="Q126" s="391"/>
      <c r="R126" s="391"/>
      <c r="S126" s="391"/>
    </row>
    <row r="127" spans="2:19" s="390" customFormat="1" x14ac:dyDescent="0.2">
      <c r="F127" s="368"/>
      <c r="G127" s="350"/>
      <c r="O127" s="391"/>
      <c r="P127" s="391"/>
      <c r="Q127" s="391"/>
      <c r="R127" s="391"/>
      <c r="S127" s="391"/>
    </row>
    <row r="141" spans="2:3" x14ac:dyDescent="0.2">
      <c r="B141" s="380"/>
      <c r="C141" s="380"/>
    </row>
    <row r="142" spans="2:3" x14ac:dyDescent="0.2">
      <c r="B142" s="380"/>
      <c r="C142" s="380"/>
    </row>
    <row r="143" spans="2:3" x14ac:dyDescent="0.2">
      <c r="B143" s="380"/>
      <c r="C143" s="380"/>
    </row>
    <row r="144" spans="2:3" x14ac:dyDescent="0.2">
      <c r="B144" s="380"/>
      <c r="C144" s="380"/>
    </row>
    <row r="145" spans="2:3" x14ac:dyDescent="0.2">
      <c r="B145" s="380"/>
      <c r="C145" s="380"/>
    </row>
    <row r="146" spans="2:3" x14ac:dyDescent="0.2">
      <c r="B146" s="380"/>
      <c r="C146" s="380"/>
    </row>
    <row r="147" spans="2:3" x14ac:dyDescent="0.2">
      <c r="B147" s="380"/>
      <c r="C147" s="380"/>
    </row>
    <row r="148" spans="2:3" x14ac:dyDescent="0.2">
      <c r="B148" s="380"/>
      <c r="C148" s="380"/>
    </row>
    <row r="149" spans="2:3" x14ac:dyDescent="0.2">
      <c r="B149" s="380"/>
      <c r="C149" s="380"/>
    </row>
    <row r="150" spans="2:3" x14ac:dyDescent="0.2">
      <c r="B150" s="380"/>
      <c r="C150" s="380"/>
    </row>
    <row r="151" spans="2:3" x14ac:dyDescent="0.2">
      <c r="B151" s="380"/>
      <c r="C151" s="380"/>
    </row>
    <row r="152" spans="2:3" x14ac:dyDescent="0.2">
      <c r="B152" s="380"/>
      <c r="C152" s="380"/>
    </row>
  </sheetData>
  <mergeCells count="11">
    <mergeCell ref="B111:S111"/>
    <mergeCell ref="B113:S113"/>
    <mergeCell ref="B1:S1"/>
    <mergeCell ref="B2:S2"/>
    <mergeCell ref="C4:N4"/>
    <mergeCell ref="O4:O5"/>
    <mergeCell ref="P4:P5"/>
    <mergeCell ref="R4:R5"/>
    <mergeCell ref="S4:S5"/>
    <mergeCell ref="B112:S112"/>
    <mergeCell ref="Q4:Q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A61" zoomScale="80" zoomScaleNormal="80" zoomScaleSheetLayoutView="80" workbookViewId="0">
      <selection activeCell="I104" sqref="I104"/>
    </sheetView>
  </sheetViews>
  <sheetFormatPr defaultColWidth="9.33203125" defaultRowHeight="12.75" x14ac:dyDescent="0.2"/>
  <cols>
    <col min="1" max="1" width="1.83203125" style="391" customWidth="1"/>
    <col min="2" max="2" width="81.6640625" style="390" customWidth="1"/>
    <col min="3" max="14" width="14.83203125" style="390" customWidth="1"/>
    <col min="15" max="17" width="15.1640625" style="391" customWidth="1"/>
    <col min="18" max="18" width="15" style="391" customWidth="1"/>
    <col min="19" max="19" width="14.83203125" style="391" bestFit="1" customWidth="1"/>
    <col min="20" max="20" width="3.6640625" style="391" customWidth="1"/>
    <col min="21" max="16384" width="9.33203125" style="391"/>
  </cols>
  <sheetData>
    <row r="1" spans="2:19" ht="15" x14ac:dyDescent="0.25">
      <c r="B1" s="658" t="s">
        <v>225</v>
      </c>
      <c r="C1" s="659"/>
      <c r="D1" s="659"/>
      <c r="E1" s="659"/>
      <c r="F1" s="659"/>
      <c r="G1" s="659"/>
      <c r="H1" s="659"/>
      <c r="I1" s="659"/>
      <c r="J1" s="659"/>
      <c r="K1" s="659"/>
      <c r="L1" s="659"/>
      <c r="M1" s="659"/>
      <c r="N1" s="659"/>
      <c r="O1" s="659"/>
      <c r="P1" s="659"/>
      <c r="Q1" s="659"/>
      <c r="R1" s="659"/>
      <c r="S1" s="659"/>
    </row>
    <row r="2" spans="2:19" ht="15" x14ac:dyDescent="0.25">
      <c r="B2" s="658" t="s">
        <v>226</v>
      </c>
      <c r="C2" s="659"/>
      <c r="D2" s="659"/>
      <c r="E2" s="659"/>
      <c r="F2" s="659"/>
      <c r="G2" s="659"/>
      <c r="H2" s="659"/>
      <c r="I2" s="659"/>
      <c r="J2" s="659"/>
      <c r="K2" s="659"/>
      <c r="L2" s="659"/>
      <c r="M2" s="659"/>
      <c r="N2" s="659"/>
      <c r="O2" s="659"/>
      <c r="P2" s="659"/>
      <c r="Q2" s="659"/>
      <c r="R2" s="659"/>
      <c r="S2" s="659"/>
    </row>
    <row r="3" spans="2:19" ht="13.5" customHeight="1" x14ac:dyDescent="0.2"/>
    <row r="4" spans="2:19" ht="18" customHeight="1" x14ac:dyDescent="0.25">
      <c r="B4" s="351" t="s">
        <v>37</v>
      </c>
      <c r="C4" s="660" t="s">
        <v>271</v>
      </c>
      <c r="D4" s="661"/>
      <c r="E4" s="661"/>
      <c r="F4" s="661"/>
      <c r="G4" s="661"/>
      <c r="H4" s="661"/>
      <c r="I4" s="661"/>
      <c r="J4" s="661"/>
      <c r="K4" s="661"/>
      <c r="L4" s="661"/>
      <c r="M4" s="661"/>
      <c r="N4" s="662"/>
      <c r="O4" s="663" t="s">
        <v>334</v>
      </c>
      <c r="P4" s="665" t="s">
        <v>256</v>
      </c>
      <c r="Q4" s="665" t="s">
        <v>333</v>
      </c>
      <c r="R4" s="665" t="s">
        <v>195</v>
      </c>
      <c r="S4" s="665" t="s">
        <v>317</v>
      </c>
    </row>
    <row r="5" spans="2:19" ht="33.75" customHeight="1" x14ac:dyDescent="0.2">
      <c r="B5" s="352"/>
      <c r="C5" s="353" t="s">
        <v>2</v>
      </c>
      <c r="D5" s="354" t="s">
        <v>3</v>
      </c>
      <c r="E5" s="354" t="s">
        <v>4</v>
      </c>
      <c r="F5" s="354" t="s">
        <v>5</v>
      </c>
      <c r="G5" s="354" t="s">
        <v>6</v>
      </c>
      <c r="H5" s="354" t="s">
        <v>7</v>
      </c>
      <c r="I5" s="354" t="s">
        <v>20</v>
      </c>
      <c r="J5" s="354" t="s">
        <v>21</v>
      </c>
      <c r="K5" s="354" t="s">
        <v>22</v>
      </c>
      <c r="L5" s="354" t="s">
        <v>23</v>
      </c>
      <c r="M5" s="354" t="s">
        <v>24</v>
      </c>
      <c r="N5" s="355" t="s">
        <v>25</v>
      </c>
      <c r="O5" s="664"/>
      <c r="P5" s="666"/>
      <c r="Q5" s="666"/>
      <c r="R5" s="666"/>
      <c r="S5" s="666"/>
    </row>
    <row r="6" spans="2:19" s="390" customFormat="1" ht="15.75" x14ac:dyDescent="0.25">
      <c r="B6" s="356" t="s">
        <v>196</v>
      </c>
      <c r="C6" s="371"/>
      <c r="D6" s="371"/>
      <c r="E6" s="371"/>
      <c r="F6" s="371"/>
      <c r="G6" s="371"/>
      <c r="H6" s="371"/>
      <c r="I6" s="371"/>
      <c r="J6" s="371"/>
      <c r="K6" s="371"/>
      <c r="L6" s="371"/>
      <c r="M6" s="371"/>
      <c r="N6" s="371"/>
      <c r="O6" s="372"/>
      <c r="P6" s="372"/>
      <c r="Q6" s="372"/>
      <c r="R6" s="372"/>
      <c r="S6" s="372"/>
    </row>
    <row r="7" spans="2:19" x14ac:dyDescent="0.2">
      <c r="B7" s="376" t="s">
        <v>197</v>
      </c>
      <c r="C7" s="513">
        <v>0</v>
      </c>
      <c r="D7" s="513">
        <v>0</v>
      </c>
      <c r="E7" s="513">
        <v>0</v>
      </c>
      <c r="F7" s="513">
        <v>0</v>
      </c>
      <c r="G7" s="513">
        <v>0</v>
      </c>
      <c r="H7" s="513">
        <v>0</v>
      </c>
      <c r="I7" s="513">
        <v>0</v>
      </c>
      <c r="J7" s="513">
        <v>0</v>
      </c>
      <c r="K7" s="513">
        <v>0</v>
      </c>
      <c r="L7" s="513">
        <v>0</v>
      </c>
      <c r="M7" s="513">
        <v>0</v>
      </c>
      <c r="N7" s="513">
        <v>0</v>
      </c>
      <c r="O7" s="528">
        <f>SUM(C7:N7)</f>
        <v>0</v>
      </c>
      <c r="P7" s="528">
        <v>0</v>
      </c>
      <c r="Q7" s="528">
        <v>0</v>
      </c>
      <c r="R7" s="528">
        <f>SUM(O7:P7)</f>
        <v>0</v>
      </c>
      <c r="S7" s="529"/>
    </row>
    <row r="8" spans="2:19" x14ac:dyDescent="0.2">
      <c r="B8" s="377" t="s">
        <v>198</v>
      </c>
      <c r="C8" s="515">
        <v>0</v>
      </c>
      <c r="D8" s="515">
        <v>0</v>
      </c>
      <c r="E8" s="515">
        <v>0</v>
      </c>
      <c r="F8" s="515">
        <v>0</v>
      </c>
      <c r="G8" s="515">
        <v>3477.43</v>
      </c>
      <c r="H8" s="515">
        <v>302614.90000000002</v>
      </c>
      <c r="I8" s="515">
        <v>57633.290000000037</v>
      </c>
      <c r="J8" s="515">
        <v>9415264.0799999982</v>
      </c>
      <c r="K8" s="515">
        <v>-9845.6500000000015</v>
      </c>
      <c r="L8" s="515">
        <v>20051.650000000001</v>
      </c>
      <c r="M8" s="515">
        <v>-3884449.0899999994</v>
      </c>
      <c r="N8" s="515">
        <v>0</v>
      </c>
      <c r="O8" s="530">
        <f>SUM(C8:N8)</f>
        <v>5904746.6099999975</v>
      </c>
      <c r="P8" s="530">
        <v>5439517.5299999993</v>
      </c>
      <c r="Q8" s="530">
        <v>5966706.8100000005</v>
      </c>
      <c r="R8" s="531">
        <f>SUM(O8:Q8)</f>
        <v>17310970.949999996</v>
      </c>
      <c r="S8" s="532">
        <f>SUM('2012-2014 DRP Expenditures'!S48:T48)+12000000</f>
        <v>29675000</v>
      </c>
    </row>
    <row r="9" spans="2:19" ht="15.75" x14ac:dyDescent="0.25">
      <c r="B9" s="369" t="s">
        <v>199</v>
      </c>
      <c r="C9" s="512">
        <f>SUM(C7:C8)</f>
        <v>0</v>
      </c>
      <c r="D9" s="512">
        <f t="shared" ref="D9:S9" si="0">SUM(D7:D8)</f>
        <v>0</v>
      </c>
      <c r="E9" s="512">
        <f t="shared" si="0"/>
        <v>0</v>
      </c>
      <c r="F9" s="512">
        <f t="shared" si="0"/>
        <v>0</v>
      </c>
      <c r="G9" s="512">
        <f t="shared" si="0"/>
        <v>3477.43</v>
      </c>
      <c r="H9" s="512">
        <f t="shared" si="0"/>
        <v>302614.90000000002</v>
      </c>
      <c r="I9" s="512">
        <f t="shared" si="0"/>
        <v>57633.290000000037</v>
      </c>
      <c r="J9" s="512">
        <f t="shared" si="0"/>
        <v>9415264.0799999982</v>
      </c>
      <c r="K9" s="512">
        <f t="shared" si="0"/>
        <v>-9845.6500000000015</v>
      </c>
      <c r="L9" s="512">
        <f t="shared" si="0"/>
        <v>20051.650000000001</v>
      </c>
      <c r="M9" s="512">
        <f t="shared" si="0"/>
        <v>-3884449.0899999994</v>
      </c>
      <c r="N9" s="512">
        <f t="shared" si="0"/>
        <v>0</v>
      </c>
      <c r="O9" s="512">
        <f t="shared" si="0"/>
        <v>5904746.6099999975</v>
      </c>
      <c r="P9" s="512">
        <f t="shared" si="0"/>
        <v>5439517.5299999993</v>
      </c>
      <c r="Q9" s="512">
        <f t="shared" si="0"/>
        <v>5966706.8100000005</v>
      </c>
      <c r="R9" s="512">
        <f t="shared" si="0"/>
        <v>17310970.949999996</v>
      </c>
      <c r="S9" s="512">
        <f t="shared" si="0"/>
        <v>29675000</v>
      </c>
    </row>
    <row r="10" spans="2:19" x14ac:dyDescent="0.2">
      <c r="C10" s="502"/>
      <c r="D10" s="502"/>
      <c r="E10" s="502"/>
      <c r="F10" s="502"/>
      <c r="G10" s="502"/>
      <c r="H10" s="502"/>
      <c r="I10" s="502"/>
      <c r="J10" s="502"/>
      <c r="K10" s="502"/>
      <c r="L10" s="502"/>
      <c r="M10" s="502"/>
      <c r="N10" s="502"/>
      <c r="O10" s="502"/>
      <c r="P10" s="502"/>
      <c r="Q10" s="502"/>
      <c r="R10" s="511"/>
      <c r="S10" s="502"/>
    </row>
    <row r="11" spans="2:19" ht="18" x14ac:dyDescent="0.25">
      <c r="B11" s="357" t="s">
        <v>288</v>
      </c>
      <c r="C11" s="502"/>
      <c r="D11" s="502"/>
      <c r="E11" s="502"/>
      <c r="F11" s="502"/>
      <c r="G11" s="502"/>
      <c r="H11" s="502"/>
      <c r="I11" s="502"/>
      <c r="J11" s="502"/>
      <c r="K11" s="502"/>
      <c r="L11" s="502"/>
      <c r="M11" s="502"/>
      <c r="N11" s="502"/>
      <c r="O11" s="502"/>
      <c r="P11" s="502"/>
      <c r="Q11" s="502"/>
      <c r="R11" s="511"/>
      <c r="S11" s="502"/>
    </row>
    <row r="12" spans="2:19" x14ac:dyDescent="0.2">
      <c r="B12" s="393" t="s">
        <v>200</v>
      </c>
      <c r="C12" s="503"/>
      <c r="D12" s="503"/>
      <c r="E12" s="503"/>
      <c r="F12" s="503"/>
      <c r="G12" s="503"/>
      <c r="H12" s="503"/>
      <c r="I12" s="503"/>
      <c r="J12" s="503"/>
      <c r="K12" s="503"/>
      <c r="L12" s="503"/>
      <c r="M12" s="503"/>
      <c r="N12" s="503"/>
      <c r="O12" s="503"/>
      <c r="P12" s="503"/>
      <c r="Q12" s="503"/>
      <c r="R12" s="514"/>
      <c r="S12" s="514">
        <v>23600000</v>
      </c>
    </row>
    <row r="13" spans="2:19" x14ac:dyDescent="0.2">
      <c r="B13" s="358"/>
      <c r="C13" s="502"/>
      <c r="D13" s="502"/>
      <c r="E13" s="502"/>
      <c r="F13" s="502"/>
      <c r="G13" s="502"/>
      <c r="H13" s="502"/>
      <c r="I13" s="502"/>
      <c r="J13" s="502"/>
      <c r="K13" s="502"/>
      <c r="L13" s="502"/>
      <c r="M13" s="502"/>
      <c r="N13" s="502"/>
      <c r="O13" s="502"/>
      <c r="P13" s="502"/>
      <c r="Q13" s="502"/>
      <c r="R13" s="511"/>
      <c r="S13" s="502"/>
    </row>
    <row r="14" spans="2:19" x14ac:dyDescent="0.2">
      <c r="B14" s="384" t="s">
        <v>201</v>
      </c>
      <c r="C14" s="506"/>
      <c r="D14" s="506"/>
      <c r="E14" s="506"/>
      <c r="F14" s="506"/>
      <c r="G14" s="506"/>
      <c r="H14" s="506"/>
      <c r="I14" s="506"/>
      <c r="J14" s="506"/>
      <c r="K14" s="506"/>
      <c r="L14" s="506"/>
      <c r="M14" s="506"/>
      <c r="N14" s="506"/>
      <c r="O14" s="506"/>
      <c r="P14" s="506"/>
      <c r="Q14" s="506"/>
      <c r="R14" s="516"/>
      <c r="S14" s="506"/>
    </row>
    <row r="15" spans="2:19" x14ac:dyDescent="0.2">
      <c r="B15" s="383" t="s">
        <v>70</v>
      </c>
      <c r="C15" s="502"/>
      <c r="D15" s="502"/>
      <c r="E15" s="502"/>
      <c r="F15" s="502"/>
      <c r="G15" s="502"/>
      <c r="H15" s="502"/>
      <c r="I15" s="502"/>
      <c r="J15" s="502"/>
      <c r="K15" s="502"/>
      <c r="L15" s="502"/>
      <c r="M15" s="502"/>
      <c r="N15" s="502"/>
      <c r="O15" s="533"/>
      <c r="P15" s="533"/>
      <c r="Q15" s="533"/>
      <c r="R15" s="534"/>
      <c r="S15" s="533"/>
    </row>
    <row r="16" spans="2:19" x14ac:dyDescent="0.2">
      <c r="B16" s="392" t="s">
        <v>244</v>
      </c>
      <c r="C16" s="502">
        <v>0</v>
      </c>
      <c r="D16" s="502">
        <v>5791.83</v>
      </c>
      <c r="E16" s="502">
        <v>0</v>
      </c>
      <c r="F16" s="502">
        <v>0</v>
      </c>
      <c r="G16" s="502">
        <v>642.91</v>
      </c>
      <c r="H16" s="502">
        <v>0</v>
      </c>
      <c r="I16" s="502">
        <v>0</v>
      </c>
      <c r="J16" s="502">
        <v>0</v>
      </c>
      <c r="K16" s="502">
        <v>0</v>
      </c>
      <c r="L16" s="502">
        <v>0</v>
      </c>
      <c r="M16" s="502">
        <v>6689.21</v>
      </c>
      <c r="N16" s="502">
        <v>0</v>
      </c>
      <c r="O16" s="534">
        <f>SUM(C16:N16)</f>
        <v>13123.95</v>
      </c>
      <c r="P16" s="534">
        <v>11144.54</v>
      </c>
      <c r="Q16" s="534">
        <v>7224.43</v>
      </c>
      <c r="R16" s="534">
        <f t="shared" ref="R16:R79" si="1">SUM(O16:Q16)</f>
        <v>31492.920000000002</v>
      </c>
      <c r="S16" s="533"/>
    </row>
    <row r="17" spans="2:19" x14ac:dyDescent="0.2">
      <c r="B17" s="392" t="s">
        <v>71</v>
      </c>
      <c r="C17" s="502">
        <v>0</v>
      </c>
      <c r="D17" s="502">
        <v>-8786.2199999999993</v>
      </c>
      <c r="E17" s="502">
        <v>0</v>
      </c>
      <c r="F17" s="502">
        <v>3443.86</v>
      </c>
      <c r="G17" s="502">
        <v>0</v>
      </c>
      <c r="H17" s="502">
        <v>0</v>
      </c>
      <c r="I17" s="502">
        <v>0</v>
      </c>
      <c r="J17" s="502">
        <v>0</v>
      </c>
      <c r="K17" s="502">
        <v>0</v>
      </c>
      <c r="L17" s="502">
        <v>0</v>
      </c>
      <c r="M17" s="502">
        <v>0</v>
      </c>
      <c r="N17" s="502">
        <v>2141.34</v>
      </c>
      <c r="O17" s="534">
        <f>SUM(C17:N17)</f>
        <v>-3201.0199999999986</v>
      </c>
      <c r="P17" s="534">
        <v>15206.66</v>
      </c>
      <c r="Q17" s="534">
        <v>21218.489999999998</v>
      </c>
      <c r="R17" s="534">
        <f t="shared" si="1"/>
        <v>33224.129999999997</v>
      </c>
      <c r="S17" s="534"/>
    </row>
    <row r="18" spans="2:19" x14ac:dyDescent="0.2">
      <c r="B18" s="392" t="s">
        <v>72</v>
      </c>
      <c r="C18" s="502">
        <v>0</v>
      </c>
      <c r="D18" s="502">
        <v>0</v>
      </c>
      <c r="E18" s="502">
        <v>0</v>
      </c>
      <c r="F18" s="502">
        <v>0</v>
      </c>
      <c r="G18" s="502">
        <v>0</v>
      </c>
      <c r="H18" s="502">
        <v>0</v>
      </c>
      <c r="I18" s="502">
        <v>0</v>
      </c>
      <c r="J18" s="502">
        <v>0</v>
      </c>
      <c r="K18" s="502">
        <v>0</v>
      </c>
      <c r="L18" s="502">
        <v>0</v>
      </c>
      <c r="M18" s="502">
        <v>0</v>
      </c>
      <c r="N18" s="502">
        <v>0</v>
      </c>
      <c r="O18" s="534">
        <f>SUM(C18:N18)</f>
        <v>0</v>
      </c>
      <c r="P18" s="534">
        <v>2.76</v>
      </c>
      <c r="Q18" s="534">
        <v>0</v>
      </c>
      <c r="R18" s="534">
        <f t="shared" si="1"/>
        <v>2.76</v>
      </c>
      <c r="S18" s="534"/>
    </row>
    <row r="19" spans="2:19" x14ac:dyDescent="0.2">
      <c r="B19" s="386" t="s">
        <v>73</v>
      </c>
      <c r="C19" s="502">
        <v>0</v>
      </c>
      <c r="D19" s="502">
        <v>0</v>
      </c>
      <c r="E19" s="502">
        <v>0</v>
      </c>
      <c r="F19" s="502">
        <v>0</v>
      </c>
      <c r="G19" s="502">
        <v>0</v>
      </c>
      <c r="H19" s="502">
        <v>0</v>
      </c>
      <c r="I19" s="502">
        <v>0</v>
      </c>
      <c r="J19" s="502">
        <v>0</v>
      </c>
      <c r="K19" s="502">
        <v>0</v>
      </c>
      <c r="L19" s="502">
        <v>0</v>
      </c>
      <c r="M19" s="502">
        <v>0</v>
      </c>
      <c r="N19" s="502">
        <v>0</v>
      </c>
      <c r="O19" s="534">
        <f>SUM(C19:N19)</f>
        <v>0</v>
      </c>
      <c r="P19" s="534">
        <v>0</v>
      </c>
      <c r="Q19" s="534">
        <v>0</v>
      </c>
      <c r="R19" s="534">
        <f t="shared" si="1"/>
        <v>0</v>
      </c>
      <c r="S19" s="534"/>
    </row>
    <row r="20" spans="2:19" x14ac:dyDescent="0.2">
      <c r="B20" s="386" t="s">
        <v>74</v>
      </c>
      <c r="C20" s="502">
        <v>0</v>
      </c>
      <c r="D20" s="502">
        <v>0</v>
      </c>
      <c r="E20" s="502">
        <v>0</v>
      </c>
      <c r="F20" s="502">
        <v>0</v>
      </c>
      <c r="G20" s="502">
        <v>0</v>
      </c>
      <c r="H20" s="502">
        <v>0</v>
      </c>
      <c r="I20" s="502">
        <v>0</v>
      </c>
      <c r="J20" s="502">
        <v>0</v>
      </c>
      <c r="K20" s="502">
        <v>0</v>
      </c>
      <c r="L20" s="502">
        <v>0</v>
      </c>
      <c r="M20" s="502">
        <v>0</v>
      </c>
      <c r="N20" s="502">
        <v>0</v>
      </c>
      <c r="O20" s="534">
        <f>SUM(C20:N20)</f>
        <v>0</v>
      </c>
      <c r="P20" s="534">
        <v>0</v>
      </c>
      <c r="Q20" s="534">
        <v>0</v>
      </c>
      <c r="R20" s="534">
        <f t="shared" si="1"/>
        <v>0</v>
      </c>
      <c r="S20" s="534"/>
    </row>
    <row r="21" spans="2:19" x14ac:dyDescent="0.2">
      <c r="B21" s="382"/>
      <c r="C21" s="502"/>
      <c r="D21" s="502"/>
      <c r="E21" s="502"/>
      <c r="F21" s="502"/>
      <c r="G21" s="502"/>
      <c r="H21" s="502"/>
      <c r="I21" s="502"/>
      <c r="J21" s="502"/>
      <c r="K21" s="502"/>
      <c r="L21" s="502"/>
      <c r="M21" s="502"/>
      <c r="N21" s="502"/>
      <c r="O21" s="533"/>
      <c r="P21" s="533"/>
      <c r="Q21" s="533"/>
      <c r="R21" s="534"/>
      <c r="S21" s="533"/>
    </row>
    <row r="22" spans="2:19" x14ac:dyDescent="0.2">
      <c r="B22" s="383" t="s">
        <v>76</v>
      </c>
      <c r="C22" s="502"/>
      <c r="D22" s="502"/>
      <c r="E22" s="502"/>
      <c r="F22" s="502"/>
      <c r="G22" s="502"/>
      <c r="H22" s="502"/>
      <c r="I22" s="502"/>
      <c r="J22" s="502"/>
      <c r="K22" s="502"/>
      <c r="L22" s="502"/>
      <c r="M22" s="502"/>
      <c r="N22" s="502"/>
      <c r="O22" s="533"/>
      <c r="P22" s="533"/>
      <c r="Q22" s="533"/>
      <c r="R22" s="534"/>
      <c r="S22" s="533"/>
    </row>
    <row r="23" spans="2:19" x14ac:dyDescent="0.2">
      <c r="B23" s="386" t="s">
        <v>77</v>
      </c>
      <c r="C23" s="502">
        <v>0</v>
      </c>
      <c r="D23" s="502">
        <v>0</v>
      </c>
      <c r="E23" s="502">
        <v>0</v>
      </c>
      <c r="F23" s="502">
        <v>0</v>
      </c>
      <c r="G23" s="502">
        <v>0</v>
      </c>
      <c r="H23" s="502">
        <v>0</v>
      </c>
      <c r="I23" s="502">
        <v>0</v>
      </c>
      <c r="J23" s="502">
        <v>0</v>
      </c>
      <c r="K23" s="502">
        <v>0</v>
      </c>
      <c r="L23" s="502">
        <v>0</v>
      </c>
      <c r="M23" s="502">
        <v>0</v>
      </c>
      <c r="N23" s="502">
        <v>0</v>
      </c>
      <c r="O23" s="534">
        <f t="shared" ref="O23:O27" si="2">SUM(C23:N23)</f>
        <v>0</v>
      </c>
      <c r="P23" s="534">
        <v>0</v>
      </c>
      <c r="Q23" s="534">
        <v>0</v>
      </c>
      <c r="R23" s="534">
        <f t="shared" si="1"/>
        <v>0</v>
      </c>
      <c r="S23" s="534"/>
    </row>
    <row r="24" spans="2:19" x14ac:dyDescent="0.2">
      <c r="B24" s="392" t="s">
        <v>78</v>
      </c>
      <c r="C24" s="502">
        <v>0</v>
      </c>
      <c r="D24" s="502">
        <v>0</v>
      </c>
      <c r="E24" s="502">
        <v>0</v>
      </c>
      <c r="F24" s="502">
        <v>0</v>
      </c>
      <c r="G24" s="502">
        <v>0</v>
      </c>
      <c r="H24" s="502">
        <v>0</v>
      </c>
      <c r="I24" s="502">
        <v>0</v>
      </c>
      <c r="J24" s="502">
        <v>0</v>
      </c>
      <c r="K24" s="502">
        <v>0</v>
      </c>
      <c r="L24" s="502">
        <v>0</v>
      </c>
      <c r="M24" s="502">
        <v>0</v>
      </c>
      <c r="N24" s="502">
        <v>0</v>
      </c>
      <c r="O24" s="534">
        <f t="shared" si="2"/>
        <v>0</v>
      </c>
      <c r="P24" s="534">
        <v>1656.9</v>
      </c>
      <c r="Q24" s="534">
        <v>1375.2799999999997</v>
      </c>
      <c r="R24" s="534">
        <f t="shared" si="1"/>
        <v>3032.18</v>
      </c>
      <c r="S24" s="534"/>
    </row>
    <row r="25" spans="2:19" x14ac:dyDescent="0.2">
      <c r="B25" s="392" t="s">
        <v>79</v>
      </c>
      <c r="C25" s="502">
        <v>0</v>
      </c>
      <c r="D25" s="502">
        <v>2995.54</v>
      </c>
      <c r="E25" s="502">
        <v>0</v>
      </c>
      <c r="F25" s="502">
        <v>0</v>
      </c>
      <c r="G25" s="502">
        <v>15076.18</v>
      </c>
      <c r="H25" s="502">
        <v>0</v>
      </c>
      <c r="I25" s="502">
        <v>0</v>
      </c>
      <c r="J25" s="502">
        <v>0</v>
      </c>
      <c r="K25" s="502">
        <v>0</v>
      </c>
      <c r="L25" s="502">
        <v>0</v>
      </c>
      <c r="M25" s="502">
        <v>0</v>
      </c>
      <c r="N25" s="502">
        <v>0</v>
      </c>
      <c r="O25" s="534">
        <f t="shared" si="2"/>
        <v>18071.72</v>
      </c>
      <c r="P25" s="534">
        <v>1770.5399999999997</v>
      </c>
      <c r="Q25" s="534">
        <v>-445.20999999999992</v>
      </c>
      <c r="R25" s="534">
        <f t="shared" si="1"/>
        <v>19397.050000000003</v>
      </c>
      <c r="S25" s="534">
        <v>275000</v>
      </c>
    </row>
    <row r="26" spans="2:19" x14ac:dyDescent="0.2">
      <c r="B26" s="392" t="s">
        <v>285</v>
      </c>
      <c r="C26" s="502">
        <v>0</v>
      </c>
      <c r="D26" s="502">
        <v>0</v>
      </c>
      <c r="E26" s="502">
        <v>0</v>
      </c>
      <c r="F26" s="502">
        <v>0</v>
      </c>
      <c r="G26" s="502">
        <v>0</v>
      </c>
      <c r="H26" s="502">
        <v>0</v>
      </c>
      <c r="I26" s="502">
        <v>0</v>
      </c>
      <c r="J26" s="502">
        <v>0</v>
      </c>
      <c r="K26" s="502">
        <v>0</v>
      </c>
      <c r="L26" s="502">
        <v>0</v>
      </c>
      <c r="M26" s="502">
        <v>0</v>
      </c>
      <c r="N26" s="502">
        <v>0</v>
      </c>
      <c r="O26" s="534">
        <f t="shared" si="2"/>
        <v>0</v>
      </c>
      <c r="P26" s="534">
        <v>374218.73000000004</v>
      </c>
      <c r="Q26" s="534">
        <v>913.1</v>
      </c>
      <c r="R26" s="534">
        <f t="shared" si="1"/>
        <v>375131.83</v>
      </c>
      <c r="S26" s="533"/>
    </row>
    <row r="27" spans="2:19" x14ac:dyDescent="0.2">
      <c r="B27" s="386" t="s">
        <v>223</v>
      </c>
      <c r="C27" s="502">
        <v>77.34</v>
      </c>
      <c r="D27" s="502">
        <v>0</v>
      </c>
      <c r="E27" s="502">
        <v>0</v>
      </c>
      <c r="F27" s="502">
        <v>0</v>
      </c>
      <c r="G27" s="502">
        <v>0</v>
      </c>
      <c r="H27" s="502">
        <v>0</v>
      </c>
      <c r="I27" s="502">
        <v>0</v>
      </c>
      <c r="J27" s="502">
        <v>0</v>
      </c>
      <c r="K27" s="502">
        <v>0</v>
      </c>
      <c r="L27" s="502">
        <v>0</v>
      </c>
      <c r="M27" s="502">
        <v>0</v>
      </c>
      <c r="N27" s="502">
        <v>0</v>
      </c>
      <c r="O27" s="534">
        <f t="shared" si="2"/>
        <v>77.34</v>
      </c>
      <c r="P27" s="534">
        <v>114047.71999999999</v>
      </c>
      <c r="Q27" s="534">
        <v>-1897.4900000000014</v>
      </c>
      <c r="R27" s="534">
        <f t="shared" si="1"/>
        <v>112227.56999999998</v>
      </c>
      <c r="S27" s="533"/>
    </row>
    <row r="28" spans="2:19" x14ac:dyDescent="0.2">
      <c r="B28" s="382"/>
      <c r="C28" s="502"/>
      <c r="D28" s="502"/>
      <c r="E28" s="502"/>
      <c r="F28" s="502"/>
      <c r="G28" s="502"/>
      <c r="H28" s="502"/>
      <c r="I28" s="502"/>
      <c r="J28" s="502"/>
      <c r="K28" s="502"/>
      <c r="L28" s="502"/>
      <c r="M28" s="502"/>
      <c r="N28" s="502"/>
      <c r="O28" s="533"/>
      <c r="P28" s="533"/>
      <c r="Q28" s="533"/>
      <c r="R28" s="534"/>
      <c r="S28" s="533"/>
    </row>
    <row r="29" spans="2:19" x14ac:dyDescent="0.2">
      <c r="B29" s="383" t="s">
        <v>82</v>
      </c>
      <c r="C29" s="502"/>
      <c r="D29" s="502"/>
      <c r="E29" s="502"/>
      <c r="F29" s="502"/>
      <c r="G29" s="502"/>
      <c r="H29" s="502"/>
      <c r="I29" s="502"/>
      <c r="J29" s="502"/>
      <c r="K29" s="502"/>
      <c r="L29" s="502"/>
      <c r="M29" s="502"/>
      <c r="N29" s="502"/>
      <c r="O29" s="533"/>
      <c r="P29" s="533"/>
      <c r="Q29" s="533"/>
      <c r="R29" s="534"/>
      <c r="S29" s="533"/>
    </row>
    <row r="30" spans="2:19" x14ac:dyDescent="0.2">
      <c r="B30" s="386" t="s">
        <v>293</v>
      </c>
      <c r="C30" s="502">
        <v>0</v>
      </c>
      <c r="D30" s="502">
        <v>0</v>
      </c>
      <c r="E30" s="502">
        <v>0</v>
      </c>
      <c r="F30" s="502">
        <v>0</v>
      </c>
      <c r="G30" s="502">
        <v>0</v>
      </c>
      <c r="H30" s="502">
        <v>0</v>
      </c>
      <c r="I30" s="502">
        <v>0</v>
      </c>
      <c r="J30" s="502">
        <v>0</v>
      </c>
      <c r="K30" s="502">
        <v>0</v>
      </c>
      <c r="L30" s="502">
        <v>0</v>
      </c>
      <c r="M30" s="502">
        <v>0</v>
      </c>
      <c r="N30" s="502">
        <v>0</v>
      </c>
      <c r="O30" s="534">
        <f>SUM(C30:N30)</f>
        <v>0</v>
      </c>
      <c r="P30" s="534">
        <v>0</v>
      </c>
      <c r="Q30" s="534">
        <v>0</v>
      </c>
      <c r="R30" s="534">
        <f t="shared" si="1"/>
        <v>0</v>
      </c>
      <c r="S30" s="534"/>
    </row>
    <row r="31" spans="2:19" x14ac:dyDescent="0.2">
      <c r="B31" s="382"/>
      <c r="C31" s="502"/>
      <c r="D31" s="502"/>
      <c r="E31" s="502"/>
      <c r="F31" s="502"/>
      <c r="G31" s="502"/>
      <c r="H31" s="502"/>
      <c r="I31" s="502"/>
      <c r="J31" s="502"/>
      <c r="K31" s="502"/>
      <c r="L31" s="502"/>
      <c r="M31" s="502"/>
      <c r="N31" s="502"/>
      <c r="O31" s="533"/>
      <c r="P31" s="533"/>
      <c r="Q31" s="533"/>
      <c r="R31" s="534"/>
      <c r="S31" s="533"/>
    </row>
    <row r="32" spans="2:19" x14ac:dyDescent="0.2">
      <c r="B32" s="383" t="s">
        <v>84</v>
      </c>
      <c r="C32" s="502"/>
      <c r="D32" s="502"/>
      <c r="E32" s="502"/>
      <c r="F32" s="502"/>
      <c r="G32" s="502"/>
      <c r="H32" s="502"/>
      <c r="I32" s="502"/>
      <c r="J32" s="502"/>
      <c r="K32" s="502"/>
      <c r="L32" s="502"/>
      <c r="M32" s="502"/>
      <c r="N32" s="502"/>
      <c r="O32" s="533"/>
      <c r="P32" s="533"/>
      <c r="Q32" s="533"/>
      <c r="R32" s="534"/>
      <c r="S32" s="533"/>
    </row>
    <row r="33" spans="2:19" x14ac:dyDescent="0.2">
      <c r="B33" s="386" t="s">
        <v>224</v>
      </c>
      <c r="C33" s="502">
        <v>0</v>
      </c>
      <c r="D33" s="502">
        <v>0</v>
      </c>
      <c r="E33" s="502">
        <v>0</v>
      </c>
      <c r="F33" s="510">
        <v>0</v>
      </c>
      <c r="G33" s="502">
        <v>1285.8499999999999</v>
      </c>
      <c r="H33" s="502">
        <v>0</v>
      </c>
      <c r="I33" s="502">
        <v>2542.42</v>
      </c>
      <c r="J33" s="502">
        <v>0</v>
      </c>
      <c r="K33" s="502">
        <v>0</v>
      </c>
      <c r="L33" s="502">
        <v>0</v>
      </c>
      <c r="M33" s="502">
        <v>1413.1200000000001</v>
      </c>
      <c r="N33" s="502">
        <v>0</v>
      </c>
      <c r="O33" s="534">
        <f>SUM(C33:N33)</f>
        <v>5241.3900000000003</v>
      </c>
      <c r="P33" s="534">
        <v>4694.58</v>
      </c>
      <c r="Q33" s="534">
        <v>26919.050000000003</v>
      </c>
      <c r="R33" s="534">
        <f t="shared" si="1"/>
        <v>36855.020000000004</v>
      </c>
      <c r="S33" s="534">
        <v>220000</v>
      </c>
    </row>
    <row r="34" spans="2:19" x14ac:dyDescent="0.2">
      <c r="B34" s="386" t="s">
        <v>138</v>
      </c>
      <c r="C34" s="502">
        <v>0</v>
      </c>
      <c r="D34" s="502">
        <v>0</v>
      </c>
      <c r="E34" s="502">
        <v>0</v>
      </c>
      <c r="F34" s="502">
        <v>0</v>
      </c>
      <c r="G34" s="502">
        <v>0</v>
      </c>
      <c r="H34" s="502">
        <v>0</v>
      </c>
      <c r="I34" s="502">
        <v>0</v>
      </c>
      <c r="J34" s="502">
        <v>0</v>
      </c>
      <c r="K34" s="502">
        <v>0</v>
      </c>
      <c r="L34" s="502">
        <v>0</v>
      </c>
      <c r="M34" s="502">
        <v>0</v>
      </c>
      <c r="N34" s="502">
        <v>0</v>
      </c>
      <c r="O34" s="534">
        <f>SUM(C34:N34)</f>
        <v>0</v>
      </c>
      <c r="P34" s="534">
        <v>0</v>
      </c>
      <c r="Q34" s="534">
        <v>0</v>
      </c>
      <c r="R34" s="534">
        <f t="shared" si="1"/>
        <v>0</v>
      </c>
      <c r="S34" s="534"/>
    </row>
    <row r="35" spans="2:19" x14ac:dyDescent="0.2">
      <c r="B35" s="382"/>
      <c r="C35" s="502"/>
      <c r="D35" s="502"/>
      <c r="E35" s="502"/>
      <c r="F35" s="502"/>
      <c r="G35" s="502"/>
      <c r="H35" s="502"/>
      <c r="I35" s="502"/>
      <c r="J35" s="502"/>
      <c r="K35" s="502"/>
      <c r="L35" s="502"/>
      <c r="M35" s="502"/>
      <c r="N35" s="502"/>
      <c r="O35" s="533"/>
      <c r="P35" s="533"/>
      <c r="Q35" s="533"/>
      <c r="R35" s="534"/>
      <c r="S35" s="533"/>
    </row>
    <row r="36" spans="2:19" x14ac:dyDescent="0.2">
      <c r="B36" s="383" t="s">
        <v>87</v>
      </c>
      <c r="C36" s="502"/>
      <c r="D36" s="502"/>
      <c r="E36" s="502"/>
      <c r="F36" s="502"/>
      <c r="G36" s="502"/>
      <c r="H36" s="502"/>
      <c r="I36" s="502"/>
      <c r="J36" s="502"/>
      <c r="K36" s="502"/>
      <c r="L36" s="502"/>
      <c r="M36" s="502"/>
      <c r="N36" s="502"/>
      <c r="O36" s="533"/>
      <c r="P36" s="533"/>
      <c r="Q36" s="533"/>
      <c r="R36" s="534"/>
      <c r="S36" s="533"/>
    </row>
    <row r="37" spans="2:19" x14ac:dyDescent="0.2">
      <c r="B37" s="386" t="s">
        <v>88</v>
      </c>
      <c r="C37" s="502">
        <v>0</v>
      </c>
      <c r="D37" s="502">
        <v>0</v>
      </c>
      <c r="E37" s="502">
        <v>0</v>
      </c>
      <c r="F37" s="502">
        <v>0</v>
      </c>
      <c r="G37" s="502">
        <v>0</v>
      </c>
      <c r="H37" s="502">
        <v>0</v>
      </c>
      <c r="I37" s="502">
        <v>0</v>
      </c>
      <c r="J37" s="502">
        <v>0</v>
      </c>
      <c r="K37" s="502">
        <v>0</v>
      </c>
      <c r="L37" s="502">
        <v>0</v>
      </c>
      <c r="M37" s="502">
        <v>0</v>
      </c>
      <c r="N37" s="502">
        <v>0</v>
      </c>
      <c r="O37" s="534">
        <f>SUM(C37:N37)</f>
        <v>0</v>
      </c>
      <c r="P37" s="534">
        <v>0</v>
      </c>
      <c r="Q37" s="534">
        <v>0</v>
      </c>
      <c r="R37" s="534">
        <f t="shared" si="1"/>
        <v>0</v>
      </c>
      <c r="S37" s="534"/>
    </row>
    <row r="38" spans="2:19" x14ac:dyDescent="0.2">
      <c r="B38" s="386" t="s">
        <v>89</v>
      </c>
      <c r="C38" s="502">
        <v>0</v>
      </c>
      <c r="D38" s="502">
        <v>0</v>
      </c>
      <c r="E38" s="502">
        <v>0</v>
      </c>
      <c r="F38" s="502">
        <v>0</v>
      </c>
      <c r="G38" s="502">
        <v>0</v>
      </c>
      <c r="H38" s="502">
        <v>0</v>
      </c>
      <c r="I38" s="502">
        <v>0</v>
      </c>
      <c r="J38" s="502">
        <v>0</v>
      </c>
      <c r="K38" s="502">
        <v>0</v>
      </c>
      <c r="L38" s="502">
        <v>0</v>
      </c>
      <c r="M38" s="502">
        <v>0</v>
      </c>
      <c r="N38" s="502">
        <v>0</v>
      </c>
      <c r="O38" s="534">
        <f>SUM(C38:N38)</f>
        <v>0</v>
      </c>
      <c r="P38" s="534">
        <v>0</v>
      </c>
      <c r="Q38" s="534">
        <v>0</v>
      </c>
      <c r="R38" s="534">
        <f t="shared" si="1"/>
        <v>0</v>
      </c>
      <c r="S38" s="534"/>
    </row>
    <row r="39" spans="2:19" x14ac:dyDescent="0.2">
      <c r="B39" s="382"/>
      <c r="C39" s="502"/>
      <c r="D39" s="502"/>
      <c r="E39" s="502"/>
      <c r="F39" s="502"/>
      <c r="G39" s="502"/>
      <c r="H39" s="502"/>
      <c r="I39" s="502"/>
      <c r="J39" s="502"/>
      <c r="K39" s="502"/>
      <c r="L39" s="502"/>
      <c r="M39" s="502"/>
      <c r="N39" s="502"/>
      <c r="O39" s="533"/>
      <c r="P39" s="533"/>
      <c r="Q39" s="533"/>
      <c r="R39" s="534">
        <f t="shared" si="1"/>
        <v>0</v>
      </c>
      <c r="S39" s="533"/>
    </row>
    <row r="40" spans="2:19" x14ac:dyDescent="0.2">
      <c r="B40" s="383" t="s">
        <v>91</v>
      </c>
      <c r="C40" s="502"/>
      <c r="D40" s="502"/>
      <c r="E40" s="502"/>
      <c r="F40" s="502"/>
      <c r="G40" s="502"/>
      <c r="H40" s="502"/>
      <c r="I40" s="502"/>
      <c r="J40" s="502"/>
      <c r="K40" s="502"/>
      <c r="L40" s="502"/>
      <c r="M40" s="502"/>
      <c r="N40" s="502"/>
      <c r="O40" s="533"/>
      <c r="P40" s="533"/>
      <c r="Q40" s="533"/>
      <c r="R40" s="534"/>
      <c r="S40" s="533"/>
    </row>
    <row r="41" spans="2:19" x14ac:dyDescent="0.2">
      <c r="B41" s="386" t="s">
        <v>247</v>
      </c>
      <c r="C41" s="502">
        <v>0</v>
      </c>
      <c r="D41" s="502">
        <v>0</v>
      </c>
      <c r="E41" s="502">
        <v>0</v>
      </c>
      <c r="F41" s="502">
        <v>0</v>
      </c>
      <c r="G41" s="502">
        <v>0</v>
      </c>
      <c r="H41" s="502">
        <v>0</v>
      </c>
      <c r="I41" s="502">
        <v>0</v>
      </c>
      <c r="J41" s="502">
        <v>0</v>
      </c>
      <c r="K41" s="502">
        <v>0</v>
      </c>
      <c r="L41" s="502">
        <v>0</v>
      </c>
      <c r="M41" s="502">
        <v>0</v>
      </c>
      <c r="N41" s="502">
        <v>0</v>
      </c>
      <c r="O41" s="534">
        <f>SUM(C41:N41)</f>
        <v>0</v>
      </c>
      <c r="P41" s="534">
        <v>0</v>
      </c>
      <c r="Q41" s="534">
        <v>0</v>
      </c>
      <c r="R41" s="534">
        <f t="shared" si="1"/>
        <v>0</v>
      </c>
      <c r="S41" s="534"/>
    </row>
    <row r="42" spans="2:19" x14ac:dyDescent="0.2">
      <c r="B42" s="392" t="s">
        <v>248</v>
      </c>
      <c r="C42" s="502">
        <v>0</v>
      </c>
      <c r="D42" s="502">
        <v>0</v>
      </c>
      <c r="E42" s="502">
        <v>0</v>
      </c>
      <c r="F42" s="502">
        <v>0</v>
      </c>
      <c r="G42" s="502">
        <v>0</v>
      </c>
      <c r="H42" s="502">
        <v>0</v>
      </c>
      <c r="I42" s="502">
        <v>0</v>
      </c>
      <c r="J42" s="502">
        <v>0</v>
      </c>
      <c r="K42" s="502">
        <v>0</v>
      </c>
      <c r="L42" s="502">
        <v>0</v>
      </c>
      <c r="M42" s="502">
        <v>0</v>
      </c>
      <c r="N42" s="502">
        <v>0</v>
      </c>
      <c r="O42" s="534">
        <f>SUM(C42:N42)</f>
        <v>0</v>
      </c>
      <c r="P42" s="534">
        <v>0</v>
      </c>
      <c r="Q42" s="534">
        <v>0</v>
      </c>
      <c r="R42" s="534">
        <f t="shared" si="1"/>
        <v>0</v>
      </c>
      <c r="S42" s="534"/>
    </row>
    <row r="43" spans="2:19" x14ac:dyDescent="0.2">
      <c r="B43" s="382"/>
      <c r="C43" s="502"/>
      <c r="D43" s="502"/>
      <c r="E43" s="502"/>
      <c r="F43" s="502"/>
      <c r="G43" s="502"/>
      <c r="H43" s="502"/>
      <c r="I43" s="502"/>
      <c r="J43" s="502"/>
      <c r="K43" s="502"/>
      <c r="L43" s="502"/>
      <c r="M43" s="502"/>
      <c r="N43" s="502"/>
      <c r="O43" s="533"/>
      <c r="P43" s="533"/>
      <c r="Q43" s="533"/>
      <c r="R43" s="534">
        <f t="shared" si="1"/>
        <v>0</v>
      </c>
      <c r="S43" s="533"/>
    </row>
    <row r="44" spans="2:19" x14ac:dyDescent="0.2">
      <c r="B44" s="383" t="s">
        <v>93</v>
      </c>
      <c r="C44" s="502"/>
      <c r="D44" s="502"/>
      <c r="E44" s="502"/>
      <c r="F44" s="502"/>
      <c r="G44" s="502"/>
      <c r="H44" s="502"/>
      <c r="I44" s="502"/>
      <c r="J44" s="502"/>
      <c r="K44" s="502"/>
      <c r="L44" s="502"/>
      <c r="M44" s="502"/>
      <c r="N44" s="502"/>
      <c r="O44" s="533"/>
      <c r="P44" s="533"/>
      <c r="Q44" s="533"/>
      <c r="R44" s="534"/>
      <c r="S44" s="533"/>
    </row>
    <row r="45" spans="2:19" x14ac:dyDescent="0.2">
      <c r="B45" s="392" t="s">
        <v>94</v>
      </c>
      <c r="C45" s="502">
        <v>2396.94</v>
      </c>
      <c r="D45" s="502">
        <v>2364.2999999999993</v>
      </c>
      <c r="E45" s="502">
        <v>2881.01</v>
      </c>
      <c r="F45" s="502">
        <v>3054.84</v>
      </c>
      <c r="G45" s="502">
        <v>3061.7200000000012</v>
      </c>
      <c r="H45" s="502">
        <v>3482.6900000000005</v>
      </c>
      <c r="I45" s="502">
        <v>3333.44</v>
      </c>
      <c r="J45" s="502">
        <v>3254.940000000001</v>
      </c>
      <c r="K45" s="502">
        <v>2841.6500000000005</v>
      </c>
      <c r="L45" s="502">
        <v>3337.4000000000015</v>
      </c>
      <c r="M45" s="502">
        <v>2329.8900000000003</v>
      </c>
      <c r="N45" s="502">
        <v>2904.7100000000014</v>
      </c>
      <c r="O45" s="534">
        <f>SUM(C45:N45)</f>
        <v>35243.530000000006</v>
      </c>
      <c r="P45" s="534">
        <v>387518.19</v>
      </c>
      <c r="Q45" s="534">
        <v>-4857.2100000001319</v>
      </c>
      <c r="R45" s="534">
        <f t="shared" si="1"/>
        <v>417904.50999999989</v>
      </c>
      <c r="S45" s="534">
        <v>1000000</v>
      </c>
    </row>
    <row r="46" spans="2:19" x14ac:dyDescent="0.2">
      <c r="B46" s="392" t="s">
        <v>95</v>
      </c>
      <c r="C46" s="502">
        <v>3286.46</v>
      </c>
      <c r="D46" s="502">
        <v>31984.62000000001</v>
      </c>
      <c r="E46" s="502">
        <v>10834.15</v>
      </c>
      <c r="F46" s="502">
        <v>32496.080000000002</v>
      </c>
      <c r="G46" s="502">
        <v>76489.53</v>
      </c>
      <c r="H46" s="502">
        <v>8143.5300000000016</v>
      </c>
      <c r="I46" s="502">
        <v>4336.3799999999992</v>
      </c>
      <c r="J46" s="502">
        <v>23401.400000000005</v>
      </c>
      <c r="K46" s="502">
        <v>21262.53</v>
      </c>
      <c r="L46" s="502">
        <v>11307.720000000001</v>
      </c>
      <c r="M46" s="502">
        <v>11441.79</v>
      </c>
      <c r="N46" s="502">
        <v>3708.41</v>
      </c>
      <c r="O46" s="534">
        <f>SUM(C46:N46)</f>
        <v>238692.60000000003</v>
      </c>
      <c r="P46" s="534">
        <v>215118.86</v>
      </c>
      <c r="Q46" s="534">
        <v>138196.42000000001</v>
      </c>
      <c r="R46" s="534">
        <f t="shared" si="1"/>
        <v>592007.88</v>
      </c>
      <c r="S46" s="534">
        <f>1000000+1600000</f>
        <v>2600000</v>
      </c>
    </row>
    <row r="47" spans="2:19" x14ac:dyDescent="0.2">
      <c r="B47" s="382"/>
      <c r="C47" s="502"/>
      <c r="D47" s="502"/>
      <c r="E47" s="502"/>
      <c r="F47" s="502"/>
      <c r="G47" s="502"/>
      <c r="H47" s="502"/>
      <c r="I47" s="502"/>
      <c r="J47" s="502"/>
      <c r="K47" s="502"/>
      <c r="L47" s="502"/>
      <c r="M47" s="502"/>
      <c r="N47" s="502"/>
      <c r="O47" s="533"/>
      <c r="P47" s="533"/>
      <c r="Q47" s="533"/>
      <c r="R47" s="534"/>
      <c r="S47" s="533"/>
    </row>
    <row r="48" spans="2:19" x14ac:dyDescent="0.2">
      <c r="B48" s="383" t="s">
        <v>101</v>
      </c>
      <c r="C48" s="502"/>
      <c r="D48" s="502"/>
      <c r="E48" s="502"/>
      <c r="F48" s="502"/>
      <c r="G48" s="502"/>
      <c r="H48" s="502"/>
      <c r="I48" s="502"/>
      <c r="J48" s="502"/>
      <c r="K48" s="502"/>
      <c r="L48" s="502"/>
      <c r="M48" s="502"/>
      <c r="N48" s="502"/>
      <c r="O48" s="533"/>
      <c r="P48" s="533"/>
      <c r="Q48" s="533"/>
      <c r="R48" s="534"/>
      <c r="S48" s="533"/>
    </row>
    <row r="49" spans="2:19" x14ac:dyDescent="0.2">
      <c r="B49" s="392" t="s">
        <v>102</v>
      </c>
      <c r="C49" s="502">
        <v>16665.38</v>
      </c>
      <c r="D49" s="502">
        <v>18770.460000000003</v>
      </c>
      <c r="E49" s="502">
        <v>33370.15</v>
      </c>
      <c r="F49" s="502">
        <v>190387.71</v>
      </c>
      <c r="G49" s="502">
        <v>156366.22</v>
      </c>
      <c r="H49" s="502">
        <v>40272.170000000006</v>
      </c>
      <c r="I49" s="502">
        <v>23294.62</v>
      </c>
      <c r="J49" s="502">
        <v>90437.01999999999</v>
      </c>
      <c r="K49" s="502">
        <v>31761.219999999994</v>
      </c>
      <c r="L49" s="502">
        <v>39897.389999999992</v>
      </c>
      <c r="M49" s="502">
        <v>30158.160000000003</v>
      </c>
      <c r="N49" s="502">
        <v>96088.260000000009</v>
      </c>
      <c r="O49" s="534">
        <f>SUM(C49:N49)</f>
        <v>767468.76</v>
      </c>
      <c r="P49" s="534">
        <v>681727.5</v>
      </c>
      <c r="Q49" s="534">
        <v>1189031.98</v>
      </c>
      <c r="R49" s="534">
        <f t="shared" si="1"/>
        <v>2638228.2400000002</v>
      </c>
      <c r="S49" s="534"/>
    </row>
    <row r="50" spans="2:19" x14ac:dyDescent="0.2">
      <c r="B50" s="392" t="s">
        <v>103</v>
      </c>
      <c r="C50" s="502">
        <v>0</v>
      </c>
      <c r="D50" s="502">
        <v>0</v>
      </c>
      <c r="E50" s="502">
        <v>0</v>
      </c>
      <c r="F50" s="502">
        <v>0</v>
      </c>
      <c r="G50" s="502">
        <v>0</v>
      </c>
      <c r="H50" s="502">
        <v>0</v>
      </c>
      <c r="I50" s="502">
        <v>0</v>
      </c>
      <c r="J50" s="502">
        <v>0</v>
      </c>
      <c r="K50" s="502">
        <v>0</v>
      </c>
      <c r="L50" s="502">
        <v>0</v>
      </c>
      <c r="M50" s="502">
        <v>0</v>
      </c>
      <c r="N50" s="502">
        <v>0</v>
      </c>
      <c r="O50" s="534">
        <f t="shared" ref="O50:O59" si="3">SUM(C50:N50)</f>
        <v>0</v>
      </c>
      <c r="P50" s="534">
        <v>0</v>
      </c>
      <c r="Q50" s="534">
        <v>0</v>
      </c>
      <c r="R50" s="534">
        <f t="shared" si="1"/>
        <v>0</v>
      </c>
      <c r="S50" s="534"/>
    </row>
    <row r="51" spans="2:19" x14ac:dyDescent="0.2">
      <c r="B51" s="392" t="s">
        <v>104</v>
      </c>
      <c r="C51" s="502">
        <v>0</v>
      </c>
      <c r="D51" s="502">
        <v>0</v>
      </c>
      <c r="E51" s="502">
        <v>0</v>
      </c>
      <c r="F51" s="502">
        <v>0</v>
      </c>
      <c r="G51" s="502">
        <v>0</v>
      </c>
      <c r="H51" s="502">
        <v>0</v>
      </c>
      <c r="I51" s="502">
        <v>0</v>
      </c>
      <c r="J51" s="502">
        <v>0</v>
      </c>
      <c r="K51" s="502">
        <v>0</v>
      </c>
      <c r="L51" s="502">
        <v>0</v>
      </c>
      <c r="M51" s="502">
        <v>0</v>
      </c>
      <c r="N51" s="502">
        <v>0</v>
      </c>
      <c r="O51" s="534">
        <f t="shared" si="3"/>
        <v>0</v>
      </c>
      <c r="P51" s="534">
        <v>0</v>
      </c>
      <c r="Q51" s="534">
        <v>0</v>
      </c>
      <c r="R51" s="534">
        <f t="shared" si="1"/>
        <v>0</v>
      </c>
      <c r="S51" s="534"/>
    </row>
    <row r="52" spans="2:19" x14ac:dyDescent="0.2">
      <c r="B52" s="392" t="s">
        <v>105</v>
      </c>
      <c r="C52" s="502">
        <v>0</v>
      </c>
      <c r="D52" s="502">
        <v>0</v>
      </c>
      <c r="E52" s="502">
        <v>0</v>
      </c>
      <c r="F52" s="502">
        <v>0</v>
      </c>
      <c r="G52" s="502">
        <v>0</v>
      </c>
      <c r="H52" s="502">
        <v>0</v>
      </c>
      <c r="I52" s="502">
        <v>0</v>
      </c>
      <c r="J52" s="502">
        <v>0</v>
      </c>
      <c r="K52" s="502">
        <v>0</v>
      </c>
      <c r="L52" s="502">
        <v>0</v>
      </c>
      <c r="M52" s="502">
        <v>0</v>
      </c>
      <c r="N52" s="502">
        <v>0</v>
      </c>
      <c r="O52" s="534">
        <f t="shared" si="3"/>
        <v>0</v>
      </c>
      <c r="P52" s="534">
        <v>0</v>
      </c>
      <c r="Q52" s="534">
        <v>0</v>
      </c>
      <c r="R52" s="534">
        <f t="shared" si="1"/>
        <v>0</v>
      </c>
      <c r="S52" s="534"/>
    </row>
    <row r="53" spans="2:19" x14ac:dyDescent="0.2">
      <c r="B53" s="392" t="s">
        <v>106</v>
      </c>
      <c r="C53" s="502">
        <v>0</v>
      </c>
      <c r="D53" s="502">
        <v>0</v>
      </c>
      <c r="E53" s="502">
        <v>0</v>
      </c>
      <c r="F53" s="502">
        <v>0</v>
      </c>
      <c r="G53" s="502">
        <v>0</v>
      </c>
      <c r="H53" s="502">
        <v>0</v>
      </c>
      <c r="I53" s="502">
        <v>283.39999999999998</v>
      </c>
      <c r="J53" s="502">
        <v>0</v>
      </c>
      <c r="K53" s="502">
        <v>0</v>
      </c>
      <c r="L53" s="502">
        <v>0</v>
      </c>
      <c r="M53" s="502">
        <v>0</v>
      </c>
      <c r="N53" s="502">
        <v>0</v>
      </c>
      <c r="O53" s="534">
        <f t="shared" si="3"/>
        <v>283.39999999999998</v>
      </c>
      <c r="P53" s="534">
        <v>165831.98000000001</v>
      </c>
      <c r="Q53" s="534">
        <v>0</v>
      </c>
      <c r="R53" s="534">
        <f t="shared" si="1"/>
        <v>166115.38</v>
      </c>
      <c r="S53" s="534"/>
    </row>
    <row r="54" spans="2:19" x14ac:dyDescent="0.2">
      <c r="B54" s="392" t="s">
        <v>107</v>
      </c>
      <c r="C54" s="502">
        <v>0</v>
      </c>
      <c r="D54" s="502">
        <v>0</v>
      </c>
      <c r="E54" s="502">
        <v>0</v>
      </c>
      <c r="F54" s="502">
        <v>0</v>
      </c>
      <c r="G54" s="502">
        <v>0</v>
      </c>
      <c r="H54" s="502">
        <v>0</v>
      </c>
      <c r="I54" s="502">
        <v>0</v>
      </c>
      <c r="J54" s="502">
        <v>0</v>
      </c>
      <c r="K54" s="502">
        <v>0</v>
      </c>
      <c r="L54" s="502">
        <v>0</v>
      </c>
      <c r="M54" s="502">
        <v>0</v>
      </c>
      <c r="N54" s="502">
        <v>0</v>
      </c>
      <c r="O54" s="534">
        <f t="shared" si="3"/>
        <v>0</v>
      </c>
      <c r="P54" s="534">
        <v>13782.640000000001</v>
      </c>
      <c r="Q54" s="534">
        <v>0</v>
      </c>
      <c r="R54" s="534">
        <f t="shared" si="1"/>
        <v>13782.640000000001</v>
      </c>
      <c r="S54" s="534"/>
    </row>
    <row r="55" spans="2:19" x14ac:dyDescent="0.2">
      <c r="B55" s="392" t="s">
        <v>108</v>
      </c>
      <c r="C55" s="502">
        <v>0</v>
      </c>
      <c r="D55" s="502">
        <v>0</v>
      </c>
      <c r="E55" s="502">
        <v>0</v>
      </c>
      <c r="F55" s="502">
        <v>0</v>
      </c>
      <c r="G55" s="502">
        <v>0</v>
      </c>
      <c r="H55" s="502">
        <v>0</v>
      </c>
      <c r="I55" s="502">
        <v>0</v>
      </c>
      <c r="J55" s="502">
        <v>0</v>
      </c>
      <c r="K55" s="502">
        <v>0</v>
      </c>
      <c r="L55" s="502">
        <v>0</v>
      </c>
      <c r="M55" s="502">
        <v>0</v>
      </c>
      <c r="N55" s="502">
        <v>0</v>
      </c>
      <c r="O55" s="534">
        <f t="shared" si="3"/>
        <v>0</v>
      </c>
      <c r="P55" s="534">
        <v>0</v>
      </c>
      <c r="Q55" s="534">
        <v>0</v>
      </c>
      <c r="R55" s="534">
        <f t="shared" si="1"/>
        <v>0</v>
      </c>
      <c r="S55" s="534"/>
    </row>
    <row r="56" spans="2:19" x14ac:dyDescent="0.2">
      <c r="B56" s="392" t="s">
        <v>109</v>
      </c>
      <c r="C56" s="502">
        <v>0</v>
      </c>
      <c r="D56" s="502">
        <v>0</v>
      </c>
      <c r="E56" s="502">
        <v>0</v>
      </c>
      <c r="F56" s="502">
        <v>0</v>
      </c>
      <c r="G56" s="502">
        <v>0</v>
      </c>
      <c r="H56" s="502">
        <v>0</v>
      </c>
      <c r="I56" s="502">
        <v>0</v>
      </c>
      <c r="J56" s="502">
        <v>0</v>
      </c>
      <c r="K56" s="502">
        <v>0</v>
      </c>
      <c r="L56" s="502">
        <v>0</v>
      </c>
      <c r="M56" s="502">
        <v>0</v>
      </c>
      <c r="N56" s="502">
        <v>0</v>
      </c>
      <c r="O56" s="534">
        <f t="shared" si="3"/>
        <v>0</v>
      </c>
      <c r="P56" s="534">
        <v>20256.09</v>
      </c>
      <c r="Q56" s="534">
        <v>89769.64</v>
      </c>
      <c r="R56" s="534">
        <f t="shared" si="1"/>
        <v>110025.73</v>
      </c>
      <c r="S56" s="534"/>
    </row>
    <row r="57" spans="2:19" x14ac:dyDescent="0.2">
      <c r="B57" s="392" t="s">
        <v>110</v>
      </c>
      <c r="C57" s="502">
        <v>0</v>
      </c>
      <c r="D57" s="502">
        <v>0</v>
      </c>
      <c r="E57" s="502">
        <v>0</v>
      </c>
      <c r="F57" s="502">
        <v>0</v>
      </c>
      <c r="G57" s="502">
        <v>0</v>
      </c>
      <c r="H57" s="502">
        <v>0</v>
      </c>
      <c r="I57" s="502">
        <v>0</v>
      </c>
      <c r="J57" s="502">
        <v>0</v>
      </c>
      <c r="K57" s="502">
        <v>0</v>
      </c>
      <c r="L57" s="502">
        <v>0</v>
      </c>
      <c r="M57" s="502">
        <v>0</v>
      </c>
      <c r="N57" s="502">
        <v>0</v>
      </c>
      <c r="O57" s="534">
        <f t="shared" si="3"/>
        <v>0</v>
      </c>
      <c r="P57" s="534">
        <v>0</v>
      </c>
      <c r="Q57" s="534">
        <v>0</v>
      </c>
      <c r="R57" s="534">
        <f t="shared" si="1"/>
        <v>0</v>
      </c>
      <c r="S57" s="534"/>
    </row>
    <row r="58" spans="2:19" x14ac:dyDescent="0.2">
      <c r="B58" s="392" t="s">
        <v>111</v>
      </c>
      <c r="C58" s="502">
        <v>39.36</v>
      </c>
      <c r="D58" s="502">
        <v>37.269999999999996</v>
      </c>
      <c r="E58" s="502">
        <v>311.14999999999998</v>
      </c>
      <c r="F58" s="502">
        <v>151.94999999999999</v>
      </c>
      <c r="G58" s="502">
        <v>0</v>
      </c>
      <c r="H58" s="502">
        <v>334.69</v>
      </c>
      <c r="I58" s="502">
        <v>189.61</v>
      </c>
      <c r="J58" s="502">
        <v>258.64999999999998</v>
      </c>
      <c r="K58" s="502">
        <v>213.43</v>
      </c>
      <c r="L58" s="502">
        <v>221.02</v>
      </c>
      <c r="M58" s="502">
        <v>118.64</v>
      </c>
      <c r="N58" s="502">
        <v>146.38</v>
      </c>
      <c r="O58" s="534">
        <f t="shared" si="3"/>
        <v>2022.1500000000005</v>
      </c>
      <c r="P58" s="534">
        <v>0</v>
      </c>
      <c r="Q58" s="534">
        <v>2099.29</v>
      </c>
      <c r="R58" s="534">
        <f t="shared" si="1"/>
        <v>4121.4400000000005</v>
      </c>
      <c r="S58" s="534"/>
    </row>
    <row r="59" spans="2:19" x14ac:dyDescent="0.2">
      <c r="B59" s="392" t="s">
        <v>112</v>
      </c>
      <c r="C59" s="502">
        <v>0</v>
      </c>
      <c r="D59" s="502">
        <v>0</v>
      </c>
      <c r="E59" s="502">
        <v>0</v>
      </c>
      <c r="F59" s="502">
        <v>0</v>
      </c>
      <c r="G59" s="502">
        <v>0</v>
      </c>
      <c r="H59" s="502">
        <v>0</v>
      </c>
      <c r="I59" s="502">
        <v>0</v>
      </c>
      <c r="J59" s="502">
        <v>0</v>
      </c>
      <c r="K59" s="502">
        <v>0</v>
      </c>
      <c r="L59" s="502">
        <v>0</v>
      </c>
      <c r="M59" s="502">
        <v>0</v>
      </c>
      <c r="N59" s="502">
        <v>0</v>
      </c>
      <c r="O59" s="534">
        <f t="shared" si="3"/>
        <v>0</v>
      </c>
      <c r="P59" s="534">
        <v>27952</v>
      </c>
      <c r="Q59" s="534">
        <v>0</v>
      </c>
      <c r="R59" s="534">
        <f t="shared" si="1"/>
        <v>27952</v>
      </c>
      <c r="S59" s="534"/>
    </row>
    <row r="60" spans="2:19" x14ac:dyDescent="0.2">
      <c r="C60" s="502"/>
      <c r="D60" s="502"/>
      <c r="E60" s="502"/>
      <c r="F60" s="502"/>
      <c r="G60" s="502"/>
      <c r="H60" s="502"/>
      <c r="I60" s="502"/>
      <c r="J60" s="502"/>
      <c r="K60" s="502"/>
      <c r="L60" s="502"/>
      <c r="M60" s="502"/>
      <c r="N60" s="502"/>
      <c r="O60" s="533"/>
      <c r="P60" s="533"/>
      <c r="Q60" s="533"/>
      <c r="R60" s="534"/>
      <c r="S60" s="533"/>
    </row>
    <row r="61" spans="2:19" x14ac:dyDescent="0.2">
      <c r="B61" s="383" t="s">
        <v>114</v>
      </c>
      <c r="C61" s="502"/>
      <c r="D61" s="502"/>
      <c r="E61" s="502"/>
      <c r="F61" s="502"/>
      <c r="G61" s="502"/>
      <c r="H61" s="502"/>
      <c r="I61" s="502"/>
      <c r="J61" s="502"/>
      <c r="K61" s="502"/>
      <c r="L61" s="502"/>
      <c r="M61" s="502"/>
      <c r="N61" s="502"/>
      <c r="O61" s="533"/>
      <c r="P61" s="533"/>
      <c r="Q61" s="533"/>
      <c r="R61" s="534"/>
      <c r="S61" s="533"/>
    </row>
    <row r="62" spans="2:19" x14ac:dyDescent="0.2">
      <c r="B62" s="392" t="s">
        <v>115</v>
      </c>
      <c r="C62" s="502">
        <v>0</v>
      </c>
      <c r="D62" s="502">
        <v>469.24</v>
      </c>
      <c r="E62" s="502">
        <v>353.7</v>
      </c>
      <c r="F62" s="502">
        <v>2336.14</v>
      </c>
      <c r="G62" s="502">
        <v>1572.37</v>
      </c>
      <c r="H62" s="502">
        <v>4626.91</v>
      </c>
      <c r="I62" s="502">
        <v>10426.299999999999</v>
      </c>
      <c r="J62" s="502">
        <v>5886.17</v>
      </c>
      <c r="K62" s="502">
        <v>504.41999999999996</v>
      </c>
      <c r="L62" s="502">
        <v>40.42</v>
      </c>
      <c r="M62" s="502">
        <v>0</v>
      </c>
      <c r="N62" s="502">
        <v>-5162.68</v>
      </c>
      <c r="O62" s="534">
        <f>SUM(C62:N62)</f>
        <v>21052.989999999998</v>
      </c>
      <c r="P62" s="534">
        <v>0</v>
      </c>
      <c r="Q62" s="534">
        <v>40900.61</v>
      </c>
      <c r="R62" s="534">
        <f t="shared" si="1"/>
        <v>61953.599999999999</v>
      </c>
      <c r="S62" s="534">
        <v>250000</v>
      </c>
    </row>
    <row r="63" spans="2:19" x14ac:dyDescent="0.2">
      <c r="C63" s="502"/>
      <c r="D63" s="502"/>
      <c r="E63" s="502"/>
      <c r="F63" s="502"/>
      <c r="G63" s="502"/>
      <c r="H63" s="502"/>
      <c r="I63" s="502"/>
      <c r="J63" s="502"/>
      <c r="K63" s="502"/>
      <c r="L63" s="502"/>
      <c r="M63" s="502"/>
      <c r="N63" s="502"/>
      <c r="O63" s="533"/>
      <c r="P63" s="533"/>
      <c r="Q63" s="533"/>
      <c r="R63" s="534"/>
      <c r="S63" s="533"/>
    </row>
    <row r="64" spans="2:19" x14ac:dyDescent="0.2">
      <c r="B64" s="383" t="s">
        <v>117</v>
      </c>
      <c r="C64" s="502"/>
      <c r="D64" s="502"/>
      <c r="E64" s="502"/>
      <c r="F64" s="502"/>
      <c r="G64" s="502"/>
      <c r="H64" s="502"/>
      <c r="I64" s="502"/>
      <c r="J64" s="502"/>
      <c r="K64" s="502"/>
      <c r="L64" s="502"/>
      <c r="M64" s="502"/>
      <c r="N64" s="502"/>
      <c r="O64" s="533"/>
      <c r="P64" s="533"/>
      <c r="Q64" s="533"/>
      <c r="R64" s="534"/>
      <c r="S64" s="533"/>
    </row>
    <row r="65" spans="2:19" x14ac:dyDescent="0.2">
      <c r="B65" s="392" t="s">
        <v>216</v>
      </c>
      <c r="C65" s="502">
        <v>0</v>
      </c>
      <c r="D65" s="502">
        <v>0</v>
      </c>
      <c r="E65" s="502">
        <v>0</v>
      </c>
      <c r="F65" s="502">
        <v>0</v>
      </c>
      <c r="G65" s="502">
        <v>0</v>
      </c>
      <c r="H65" s="502">
        <v>0</v>
      </c>
      <c r="I65" s="502">
        <v>0</v>
      </c>
      <c r="J65" s="502">
        <v>0</v>
      </c>
      <c r="K65" s="502">
        <v>1</v>
      </c>
      <c r="L65" s="502">
        <v>0</v>
      </c>
      <c r="M65" s="502">
        <v>0</v>
      </c>
      <c r="N65" s="502">
        <v>0</v>
      </c>
      <c r="O65" s="534">
        <f>SUM(C65:N65)</f>
        <v>1</v>
      </c>
      <c r="P65" s="534">
        <v>23503.919999999998</v>
      </c>
      <c r="Q65" s="534">
        <v>8039.5199999999995</v>
      </c>
      <c r="R65" s="534">
        <f t="shared" si="1"/>
        <v>31544.44</v>
      </c>
      <c r="S65" s="534">
        <v>275000</v>
      </c>
    </row>
    <row r="66" spans="2:19" x14ac:dyDescent="0.2">
      <c r="B66" s="392" t="s">
        <v>47</v>
      </c>
      <c r="C66" s="502">
        <v>0</v>
      </c>
      <c r="D66" s="502">
        <v>207.72</v>
      </c>
      <c r="E66" s="502">
        <v>0</v>
      </c>
      <c r="F66" s="510">
        <v>0</v>
      </c>
      <c r="G66" s="502">
        <v>642.91999999999996</v>
      </c>
      <c r="H66" s="502">
        <v>0</v>
      </c>
      <c r="I66" s="502">
        <v>0</v>
      </c>
      <c r="J66" s="502">
        <v>0</v>
      </c>
      <c r="K66" s="502">
        <v>0</v>
      </c>
      <c r="L66" s="502">
        <v>0</v>
      </c>
      <c r="M66" s="502">
        <v>0</v>
      </c>
      <c r="N66" s="502">
        <v>0</v>
      </c>
      <c r="O66" s="534">
        <f>SUM(C66:N66)</f>
        <v>850.64</v>
      </c>
      <c r="P66" s="534">
        <v>0</v>
      </c>
      <c r="Q66" s="534">
        <v>30817.919999999998</v>
      </c>
      <c r="R66" s="534">
        <f t="shared" si="1"/>
        <v>31668.559999999998</v>
      </c>
      <c r="S66" s="534">
        <v>480000</v>
      </c>
    </row>
    <row r="67" spans="2:19" x14ac:dyDescent="0.2">
      <c r="B67" s="391"/>
      <c r="C67" s="509"/>
      <c r="D67" s="509"/>
      <c r="E67" s="509"/>
      <c r="F67" s="509"/>
      <c r="G67" s="509"/>
      <c r="H67" s="509"/>
      <c r="I67" s="509"/>
      <c r="J67" s="509"/>
      <c r="K67" s="509"/>
      <c r="L67" s="509"/>
      <c r="M67" s="509"/>
      <c r="N67" s="509"/>
      <c r="O67" s="535"/>
      <c r="P67" s="535"/>
      <c r="Q67" s="535"/>
      <c r="R67" s="536"/>
      <c r="S67" s="535"/>
    </row>
    <row r="68" spans="2:19" x14ac:dyDescent="0.2">
      <c r="B68" s="387" t="s">
        <v>227</v>
      </c>
      <c r="C68" s="508">
        <f t="shared" ref="C68:Q68" si="4">SUM(C7:C8,C16:C20,C23:C27,C30,C33:C34,C37:C38,C41:C42,C45:C46,C49:C59,C62,C65:C66)</f>
        <v>22465.480000000003</v>
      </c>
      <c r="D68" s="508">
        <f t="shared" si="4"/>
        <v>53834.760000000009</v>
      </c>
      <c r="E68" s="508">
        <f t="shared" si="4"/>
        <v>47750.159999999996</v>
      </c>
      <c r="F68" s="508">
        <f t="shared" si="4"/>
        <v>231870.58000000002</v>
      </c>
      <c r="G68" s="508">
        <f t="shared" si="4"/>
        <v>258615.13</v>
      </c>
      <c r="H68" s="508">
        <f t="shared" si="4"/>
        <v>359474.89</v>
      </c>
      <c r="I68" s="508">
        <f t="shared" si="4"/>
        <v>102039.46000000004</v>
      </c>
      <c r="J68" s="508">
        <f t="shared" si="4"/>
        <v>9538502.2599999979</v>
      </c>
      <c r="K68" s="508">
        <f t="shared" si="4"/>
        <v>46738.599999999991</v>
      </c>
      <c r="L68" s="508">
        <f t="shared" si="4"/>
        <v>74855.600000000006</v>
      </c>
      <c r="M68" s="508">
        <f t="shared" si="4"/>
        <v>-3832298.2799999989</v>
      </c>
      <c r="N68" s="508">
        <f t="shared" si="4"/>
        <v>99826.420000000013</v>
      </c>
      <c r="O68" s="508">
        <f t="shared" si="4"/>
        <v>7003675.0599999977</v>
      </c>
      <c r="P68" s="508">
        <f t="shared" si="4"/>
        <v>7497951.1400000006</v>
      </c>
      <c r="Q68" s="508">
        <f t="shared" si="4"/>
        <v>7516012.6299999999</v>
      </c>
      <c r="R68" s="508">
        <f t="shared" si="1"/>
        <v>22017638.829999998</v>
      </c>
      <c r="S68" s="508">
        <f>SUM(S7:S8,S16:S20,S23:S27,S30,S33:S34,S37:S38,S41:S42,S45:S46,S49:S59,S62,S65:S66)</f>
        <v>34775000</v>
      </c>
    </row>
    <row r="69" spans="2:19" x14ac:dyDescent="0.2">
      <c r="B69" s="392"/>
      <c r="C69" s="502"/>
      <c r="D69" s="502"/>
      <c r="E69" s="502"/>
      <c r="F69" s="502"/>
      <c r="G69" s="502"/>
      <c r="H69" s="502"/>
      <c r="I69" s="502"/>
      <c r="J69" s="502"/>
      <c r="K69" s="502"/>
      <c r="L69" s="502"/>
      <c r="M69" s="502"/>
      <c r="N69" s="502"/>
      <c r="O69" s="511"/>
      <c r="P69" s="511"/>
      <c r="Q69" s="511"/>
      <c r="R69" s="511"/>
      <c r="S69" s="511"/>
    </row>
    <row r="70" spans="2:19" x14ac:dyDescent="0.2">
      <c r="B70" s="358" t="s">
        <v>202</v>
      </c>
      <c r="C70" s="502"/>
      <c r="D70" s="502"/>
      <c r="E70" s="502"/>
      <c r="F70" s="502"/>
      <c r="G70" s="502"/>
      <c r="H70" s="502"/>
      <c r="I70" s="502"/>
      <c r="J70" s="502"/>
      <c r="K70" s="502"/>
      <c r="L70" s="502"/>
      <c r="M70" s="502"/>
      <c r="N70" s="502"/>
      <c r="O70" s="511"/>
      <c r="P70" s="511"/>
      <c r="Q70" s="511"/>
      <c r="R70" s="511"/>
      <c r="S70" s="502"/>
    </row>
    <row r="71" spans="2:19" x14ac:dyDescent="0.2">
      <c r="B71" s="359" t="s">
        <v>80</v>
      </c>
      <c r="C71" s="503"/>
      <c r="D71" s="503"/>
      <c r="E71" s="503"/>
      <c r="F71" s="514"/>
      <c r="G71" s="503"/>
      <c r="H71" s="503"/>
      <c r="I71" s="503"/>
      <c r="J71" s="503"/>
      <c r="K71" s="503"/>
      <c r="L71" s="503"/>
      <c r="M71" s="503"/>
      <c r="N71" s="503"/>
      <c r="O71" s="514"/>
      <c r="P71" s="514"/>
      <c r="Q71" s="514"/>
      <c r="R71" s="514"/>
      <c r="S71" s="514">
        <f>3000000+SUM('Fund Shift Log'!C31:C32)</f>
        <v>4931000</v>
      </c>
    </row>
    <row r="72" spans="2:19" x14ac:dyDescent="0.2">
      <c r="B72" s="389" t="s">
        <v>203</v>
      </c>
      <c r="C72" s="501">
        <v>0</v>
      </c>
      <c r="D72" s="501">
        <v>0</v>
      </c>
      <c r="E72" s="501">
        <v>0</v>
      </c>
      <c r="F72" s="501">
        <v>0</v>
      </c>
      <c r="G72" s="501">
        <v>0</v>
      </c>
      <c r="H72" s="501">
        <v>0</v>
      </c>
      <c r="I72" s="501">
        <v>0</v>
      </c>
      <c r="J72" s="501">
        <v>0</v>
      </c>
      <c r="K72" s="501">
        <v>0</v>
      </c>
      <c r="L72" s="501">
        <v>0</v>
      </c>
      <c r="M72" s="501">
        <v>0</v>
      </c>
      <c r="N72" s="501">
        <v>0</v>
      </c>
      <c r="O72" s="537">
        <f t="shared" ref="O72:O76" si="5">SUM(C72:N72)</f>
        <v>0</v>
      </c>
      <c r="P72" s="537">
        <v>0</v>
      </c>
      <c r="Q72" s="537">
        <v>0</v>
      </c>
      <c r="R72" s="537">
        <f t="shared" si="1"/>
        <v>0</v>
      </c>
      <c r="S72" s="538"/>
    </row>
    <row r="73" spans="2:19" x14ac:dyDescent="0.2">
      <c r="B73" s="392" t="s">
        <v>204</v>
      </c>
      <c r="C73" s="502">
        <v>7116.68</v>
      </c>
      <c r="D73" s="502">
        <v>50999.27</v>
      </c>
      <c r="E73" s="502">
        <v>321297.25</v>
      </c>
      <c r="F73" s="502">
        <v>738072</v>
      </c>
      <c r="G73" s="502">
        <v>2317239.1399999997</v>
      </c>
      <c r="H73" s="502">
        <v>618594.98</v>
      </c>
      <c r="I73" s="502">
        <v>136363.71000000002</v>
      </c>
      <c r="J73" s="502">
        <v>45657.03000000013</v>
      </c>
      <c r="K73" s="502">
        <v>20855.710000000006</v>
      </c>
      <c r="L73" s="502">
        <v>167853.67</v>
      </c>
      <c r="M73" s="502">
        <v>7870.6600000000008</v>
      </c>
      <c r="N73" s="502">
        <v>49779.069999999985</v>
      </c>
      <c r="O73" s="534">
        <f t="shared" si="5"/>
        <v>4481699.17</v>
      </c>
      <c r="P73" s="534">
        <v>0</v>
      </c>
      <c r="Q73" s="534">
        <v>1284660.43</v>
      </c>
      <c r="R73" s="534">
        <f t="shared" si="1"/>
        <v>5766359.5999999996</v>
      </c>
      <c r="S73" s="533"/>
    </row>
    <row r="74" spans="2:19" x14ac:dyDescent="0.2">
      <c r="B74" s="392" t="s">
        <v>205</v>
      </c>
      <c r="C74" s="502">
        <v>0</v>
      </c>
      <c r="D74" s="502">
        <v>0</v>
      </c>
      <c r="E74" s="502">
        <v>0</v>
      </c>
      <c r="F74" s="502">
        <v>0</v>
      </c>
      <c r="G74" s="502">
        <v>0</v>
      </c>
      <c r="H74" s="502">
        <v>0</v>
      </c>
      <c r="I74" s="502">
        <v>0</v>
      </c>
      <c r="J74" s="502">
        <v>0</v>
      </c>
      <c r="K74" s="502">
        <v>0</v>
      </c>
      <c r="L74" s="502">
        <v>0</v>
      </c>
      <c r="M74" s="502">
        <v>0</v>
      </c>
      <c r="N74" s="502">
        <v>0</v>
      </c>
      <c r="O74" s="534">
        <f t="shared" si="5"/>
        <v>0</v>
      </c>
      <c r="P74" s="534">
        <v>0</v>
      </c>
      <c r="Q74" s="534">
        <v>346239.57999999996</v>
      </c>
      <c r="R74" s="534">
        <f t="shared" si="1"/>
        <v>346239.57999999996</v>
      </c>
      <c r="S74" s="533"/>
    </row>
    <row r="75" spans="2:19" x14ac:dyDescent="0.2">
      <c r="B75" s="392" t="s">
        <v>206</v>
      </c>
      <c r="C75" s="502">
        <v>0</v>
      </c>
      <c r="D75" s="502">
        <v>0</v>
      </c>
      <c r="E75" s="502">
        <v>0</v>
      </c>
      <c r="F75" s="502">
        <v>0</v>
      </c>
      <c r="G75" s="502">
        <v>0</v>
      </c>
      <c r="H75" s="502">
        <v>0</v>
      </c>
      <c r="I75" s="502">
        <v>0</v>
      </c>
      <c r="J75" s="502">
        <v>0</v>
      </c>
      <c r="K75" s="502">
        <v>0</v>
      </c>
      <c r="L75" s="502">
        <v>0</v>
      </c>
      <c r="M75" s="502">
        <v>0</v>
      </c>
      <c r="N75" s="502">
        <v>0</v>
      </c>
      <c r="O75" s="534">
        <f t="shared" si="5"/>
        <v>0</v>
      </c>
      <c r="P75" s="534">
        <v>0</v>
      </c>
      <c r="Q75" s="534">
        <v>10702.77</v>
      </c>
      <c r="R75" s="534">
        <f t="shared" si="1"/>
        <v>10702.77</v>
      </c>
      <c r="S75" s="533"/>
    </row>
    <row r="76" spans="2:19" x14ac:dyDescent="0.2">
      <c r="B76" s="393" t="s">
        <v>207</v>
      </c>
      <c r="C76" s="503">
        <v>0</v>
      </c>
      <c r="D76" s="503">
        <v>0</v>
      </c>
      <c r="E76" s="503">
        <v>0</v>
      </c>
      <c r="F76" s="503">
        <v>0</v>
      </c>
      <c r="G76" s="503">
        <v>0</v>
      </c>
      <c r="H76" s="503">
        <v>0</v>
      </c>
      <c r="I76" s="503">
        <v>0</v>
      </c>
      <c r="J76" s="503">
        <v>0</v>
      </c>
      <c r="K76" s="503">
        <v>0</v>
      </c>
      <c r="L76" s="503">
        <v>0</v>
      </c>
      <c r="M76" s="503">
        <v>0</v>
      </c>
      <c r="N76" s="503">
        <v>0</v>
      </c>
      <c r="O76" s="539">
        <f t="shared" si="5"/>
        <v>0</v>
      </c>
      <c r="P76" s="539">
        <v>103848.99999999997</v>
      </c>
      <c r="Q76" s="539">
        <v>49.42</v>
      </c>
      <c r="R76" s="539">
        <f t="shared" si="1"/>
        <v>103898.41999999997</v>
      </c>
      <c r="S76" s="540"/>
    </row>
    <row r="77" spans="2:19" x14ac:dyDescent="0.2">
      <c r="B77" s="392"/>
      <c r="C77" s="502"/>
      <c r="D77" s="502"/>
      <c r="E77" s="502"/>
      <c r="F77" s="502"/>
      <c r="G77" s="502"/>
      <c r="H77" s="502"/>
      <c r="I77" s="502"/>
      <c r="J77" s="502"/>
      <c r="K77" s="502"/>
      <c r="L77" s="502"/>
      <c r="M77" s="502"/>
      <c r="N77" s="502"/>
      <c r="O77" s="511"/>
      <c r="P77" s="511"/>
      <c r="Q77" s="511"/>
      <c r="R77" s="511"/>
      <c r="S77" s="502"/>
    </row>
    <row r="78" spans="2:19" ht="15" x14ac:dyDescent="0.2">
      <c r="B78" s="359" t="s">
        <v>240</v>
      </c>
      <c r="C78" s="503"/>
      <c r="D78" s="503"/>
      <c r="E78" s="503"/>
      <c r="F78" s="503"/>
      <c r="G78" s="503"/>
      <c r="H78" s="503"/>
      <c r="I78" s="503"/>
      <c r="J78" s="503"/>
      <c r="K78" s="503"/>
      <c r="L78" s="503"/>
      <c r="M78" s="503"/>
      <c r="N78" s="503"/>
      <c r="O78" s="514"/>
      <c r="P78" s="514"/>
      <c r="Q78" s="514"/>
      <c r="R78" s="514"/>
      <c r="S78" s="514">
        <v>10000000</v>
      </c>
    </row>
    <row r="79" spans="2:19" x14ac:dyDescent="0.2">
      <c r="B79" s="389" t="s">
        <v>203</v>
      </c>
      <c r="C79" s="501">
        <v>0</v>
      </c>
      <c r="D79" s="501">
        <v>0</v>
      </c>
      <c r="E79" s="501">
        <v>0</v>
      </c>
      <c r="F79" s="501">
        <v>0</v>
      </c>
      <c r="G79" s="501">
        <v>0</v>
      </c>
      <c r="H79" s="501">
        <v>0</v>
      </c>
      <c r="I79" s="501">
        <v>0</v>
      </c>
      <c r="J79" s="501">
        <v>0</v>
      </c>
      <c r="K79" s="501">
        <v>0</v>
      </c>
      <c r="L79" s="501">
        <v>0</v>
      </c>
      <c r="M79" s="501">
        <v>0</v>
      </c>
      <c r="N79" s="501">
        <v>0</v>
      </c>
      <c r="O79" s="537">
        <f t="shared" ref="O79:O83" si="6">SUM(C79:N79)</f>
        <v>0</v>
      </c>
      <c r="P79" s="537">
        <v>0</v>
      </c>
      <c r="Q79" s="537">
        <v>0</v>
      </c>
      <c r="R79" s="537">
        <f t="shared" si="1"/>
        <v>0</v>
      </c>
      <c r="S79" s="538"/>
    </row>
    <row r="80" spans="2:19" x14ac:dyDescent="0.2">
      <c r="B80" s="392" t="s">
        <v>204</v>
      </c>
      <c r="C80" s="502">
        <v>348.17</v>
      </c>
      <c r="D80" s="502">
        <v>0</v>
      </c>
      <c r="E80" s="502">
        <v>0</v>
      </c>
      <c r="F80" s="502">
        <v>29421.66</v>
      </c>
      <c r="G80" s="502">
        <v>745598.47</v>
      </c>
      <c r="H80" s="502">
        <v>185651.78</v>
      </c>
      <c r="I80" s="502">
        <v>251177.22999999998</v>
      </c>
      <c r="J80" s="502">
        <v>535146.48</v>
      </c>
      <c r="K80" s="502">
        <v>37161.159999999996</v>
      </c>
      <c r="L80" s="502">
        <v>27974.77</v>
      </c>
      <c r="M80" s="502">
        <v>22927.040000000001</v>
      </c>
      <c r="N80" s="502">
        <v>627423.51000000013</v>
      </c>
      <c r="O80" s="534">
        <f t="shared" si="6"/>
        <v>2462830.27</v>
      </c>
      <c r="P80" s="534">
        <v>0</v>
      </c>
      <c r="Q80" s="534">
        <v>2131078.1800000002</v>
      </c>
      <c r="R80" s="534">
        <f t="shared" ref="R80:R108" si="7">SUM(O80:Q80)</f>
        <v>4593908.45</v>
      </c>
      <c r="S80" s="533"/>
    </row>
    <row r="81" spans="2:19" x14ac:dyDescent="0.2">
      <c r="B81" s="392" t="s">
        <v>194</v>
      </c>
      <c r="C81" s="502">
        <v>0</v>
      </c>
      <c r="D81" s="502">
        <v>0</v>
      </c>
      <c r="E81" s="502">
        <v>0</v>
      </c>
      <c r="F81" s="502">
        <v>840</v>
      </c>
      <c r="G81" s="502">
        <v>0</v>
      </c>
      <c r="H81" s="502">
        <v>1723</v>
      </c>
      <c r="I81" s="502">
        <v>0</v>
      </c>
      <c r="J81" s="502">
        <v>0</v>
      </c>
      <c r="K81" s="502">
        <v>0</v>
      </c>
      <c r="L81" s="502">
        <v>0</v>
      </c>
      <c r="M81" s="502">
        <v>0</v>
      </c>
      <c r="N81" s="502">
        <v>0</v>
      </c>
      <c r="O81" s="534">
        <f t="shared" si="6"/>
        <v>2563</v>
      </c>
      <c r="P81" s="534">
        <v>0</v>
      </c>
      <c r="Q81" s="534">
        <v>0</v>
      </c>
      <c r="R81" s="534">
        <f t="shared" si="7"/>
        <v>2563</v>
      </c>
      <c r="S81" s="533"/>
    </row>
    <row r="82" spans="2:19" x14ac:dyDescent="0.2">
      <c r="B82" s="392" t="s">
        <v>206</v>
      </c>
      <c r="C82" s="502">
        <v>0</v>
      </c>
      <c r="D82" s="502">
        <v>0</v>
      </c>
      <c r="E82" s="502">
        <v>0</v>
      </c>
      <c r="F82" s="502">
        <v>0</v>
      </c>
      <c r="G82" s="502">
        <v>0</v>
      </c>
      <c r="H82" s="502">
        <v>0</v>
      </c>
      <c r="I82" s="502">
        <v>0</v>
      </c>
      <c r="J82" s="502">
        <v>0</v>
      </c>
      <c r="K82" s="502">
        <v>0</v>
      </c>
      <c r="L82" s="502">
        <v>0</v>
      </c>
      <c r="M82" s="502">
        <v>0</v>
      </c>
      <c r="N82" s="502">
        <v>0</v>
      </c>
      <c r="O82" s="534">
        <f t="shared" si="6"/>
        <v>0</v>
      </c>
      <c r="P82" s="534">
        <v>0</v>
      </c>
      <c r="Q82" s="534">
        <v>261790.39</v>
      </c>
      <c r="R82" s="534">
        <f t="shared" si="7"/>
        <v>261790.39</v>
      </c>
      <c r="S82" s="533"/>
    </row>
    <row r="83" spans="2:19" x14ac:dyDescent="0.2">
      <c r="B83" s="393" t="s">
        <v>207</v>
      </c>
      <c r="C83" s="503">
        <v>0</v>
      </c>
      <c r="D83" s="503">
        <v>0</v>
      </c>
      <c r="E83" s="503">
        <v>0</v>
      </c>
      <c r="F83" s="503">
        <v>0</v>
      </c>
      <c r="G83" s="503">
        <v>0</v>
      </c>
      <c r="H83" s="503">
        <v>0</v>
      </c>
      <c r="I83" s="503">
        <v>0</v>
      </c>
      <c r="J83" s="503">
        <v>0</v>
      </c>
      <c r="K83" s="503">
        <v>0</v>
      </c>
      <c r="L83" s="503">
        <v>0</v>
      </c>
      <c r="M83" s="503">
        <v>0</v>
      </c>
      <c r="N83" s="503">
        <v>0</v>
      </c>
      <c r="O83" s="539">
        <f t="shared" si="6"/>
        <v>0</v>
      </c>
      <c r="P83" s="539">
        <v>0</v>
      </c>
      <c r="Q83" s="539">
        <v>0</v>
      </c>
      <c r="R83" s="539">
        <f t="shared" si="7"/>
        <v>0</v>
      </c>
      <c r="S83" s="540"/>
    </row>
    <row r="84" spans="2:19" x14ac:dyDescent="0.2">
      <c r="B84" s="392"/>
      <c r="C84" s="502"/>
      <c r="D84" s="502"/>
      <c r="E84" s="502"/>
      <c r="F84" s="502"/>
      <c r="G84" s="502"/>
      <c r="H84" s="502"/>
      <c r="I84" s="502"/>
      <c r="J84" s="502"/>
      <c r="K84" s="502"/>
      <c r="L84" s="502"/>
      <c r="M84" s="502"/>
      <c r="N84" s="502"/>
      <c r="O84" s="511"/>
      <c r="P84" s="511"/>
      <c r="Q84" s="511"/>
      <c r="R84" s="511"/>
      <c r="S84" s="502"/>
    </row>
    <row r="85" spans="2:19" x14ac:dyDescent="0.2">
      <c r="B85" s="359" t="s">
        <v>215</v>
      </c>
      <c r="C85" s="503"/>
      <c r="D85" s="503"/>
      <c r="E85" s="503"/>
      <c r="F85" s="503"/>
      <c r="G85" s="514"/>
      <c r="H85" s="503"/>
      <c r="I85" s="503"/>
      <c r="J85" s="503"/>
      <c r="K85" s="503"/>
      <c r="L85" s="503"/>
      <c r="M85" s="503"/>
      <c r="N85" s="503"/>
      <c r="O85" s="514"/>
      <c r="P85" s="514"/>
      <c r="Q85" s="514"/>
      <c r="R85" s="514"/>
      <c r="S85" s="514">
        <v>5500000</v>
      </c>
    </row>
    <row r="86" spans="2:19" x14ac:dyDescent="0.2">
      <c r="B86" s="389" t="s">
        <v>203</v>
      </c>
      <c r="C86" s="501">
        <v>0</v>
      </c>
      <c r="D86" s="501">
        <v>0</v>
      </c>
      <c r="E86" s="501">
        <v>0</v>
      </c>
      <c r="F86" s="501">
        <v>0</v>
      </c>
      <c r="G86" s="501">
        <v>0</v>
      </c>
      <c r="H86" s="501">
        <v>0</v>
      </c>
      <c r="I86" s="501">
        <v>0</v>
      </c>
      <c r="J86" s="501">
        <v>0</v>
      </c>
      <c r="K86" s="501">
        <v>0</v>
      </c>
      <c r="L86" s="501">
        <v>0</v>
      </c>
      <c r="M86" s="501">
        <v>0</v>
      </c>
      <c r="N86" s="501">
        <v>0</v>
      </c>
      <c r="O86" s="537">
        <f t="shared" ref="O86:O90" si="8">SUM(C86:N86)</f>
        <v>0</v>
      </c>
      <c r="P86" s="537">
        <v>0</v>
      </c>
      <c r="Q86" s="537">
        <v>0</v>
      </c>
      <c r="R86" s="537">
        <f t="shared" si="7"/>
        <v>0</v>
      </c>
      <c r="S86" s="538"/>
    </row>
    <row r="87" spans="2:19" x14ac:dyDescent="0.2">
      <c r="B87" s="392" t="s">
        <v>204</v>
      </c>
      <c r="C87" s="502">
        <v>0</v>
      </c>
      <c r="D87" s="502">
        <v>340.03</v>
      </c>
      <c r="E87" s="502">
        <v>0</v>
      </c>
      <c r="F87" s="502">
        <v>0</v>
      </c>
      <c r="G87" s="502">
        <v>0</v>
      </c>
      <c r="H87" s="502">
        <v>0</v>
      </c>
      <c r="I87" s="502">
        <v>0</v>
      </c>
      <c r="J87" s="502">
        <v>0</v>
      </c>
      <c r="K87" s="502">
        <v>0</v>
      </c>
      <c r="L87" s="502">
        <v>0</v>
      </c>
      <c r="M87" s="502">
        <v>0</v>
      </c>
      <c r="N87" s="502">
        <v>0</v>
      </c>
      <c r="O87" s="534">
        <f t="shared" si="8"/>
        <v>340.03</v>
      </c>
      <c r="P87" s="534">
        <v>0</v>
      </c>
      <c r="Q87" s="534">
        <v>41154.130000000005</v>
      </c>
      <c r="R87" s="534">
        <f t="shared" si="7"/>
        <v>41494.160000000003</v>
      </c>
      <c r="S87" s="533"/>
    </row>
    <row r="88" spans="2:19" x14ac:dyDescent="0.2">
      <c r="B88" s="392" t="s">
        <v>194</v>
      </c>
      <c r="C88" s="502">
        <v>0</v>
      </c>
      <c r="D88" s="502">
        <v>0</v>
      </c>
      <c r="E88" s="502">
        <v>0</v>
      </c>
      <c r="F88" s="502">
        <v>0</v>
      </c>
      <c r="G88" s="502">
        <v>0</v>
      </c>
      <c r="H88" s="502">
        <v>0</v>
      </c>
      <c r="I88" s="502">
        <v>0</v>
      </c>
      <c r="J88" s="502">
        <v>0</v>
      </c>
      <c r="K88" s="502">
        <v>0</v>
      </c>
      <c r="L88" s="502">
        <v>0</v>
      </c>
      <c r="M88" s="502">
        <v>0</v>
      </c>
      <c r="N88" s="502">
        <v>0</v>
      </c>
      <c r="O88" s="534">
        <f t="shared" si="8"/>
        <v>0</v>
      </c>
      <c r="P88" s="534">
        <v>0</v>
      </c>
      <c r="Q88" s="534">
        <v>22055.77</v>
      </c>
      <c r="R88" s="534">
        <f t="shared" si="7"/>
        <v>22055.77</v>
      </c>
      <c r="S88" s="533"/>
    </row>
    <row r="89" spans="2:19" x14ac:dyDescent="0.2">
      <c r="B89" s="392" t="s">
        <v>206</v>
      </c>
      <c r="C89" s="502">
        <v>0</v>
      </c>
      <c r="D89" s="502">
        <v>0</v>
      </c>
      <c r="E89" s="502">
        <v>0</v>
      </c>
      <c r="F89" s="502">
        <v>0</v>
      </c>
      <c r="G89" s="502">
        <v>0</v>
      </c>
      <c r="H89" s="502">
        <v>0</v>
      </c>
      <c r="I89" s="502">
        <v>0</v>
      </c>
      <c r="J89" s="502">
        <v>0</v>
      </c>
      <c r="K89" s="502">
        <v>0</v>
      </c>
      <c r="L89" s="502">
        <v>0</v>
      </c>
      <c r="M89" s="502">
        <v>0</v>
      </c>
      <c r="N89" s="502">
        <v>0</v>
      </c>
      <c r="O89" s="534">
        <f t="shared" si="8"/>
        <v>0</v>
      </c>
      <c r="P89" s="534">
        <v>0</v>
      </c>
      <c r="Q89" s="534">
        <v>0</v>
      </c>
      <c r="R89" s="534">
        <f t="shared" si="7"/>
        <v>0</v>
      </c>
      <c r="S89" s="533"/>
    </row>
    <row r="90" spans="2:19" x14ac:dyDescent="0.2">
      <c r="B90" s="393" t="s">
        <v>207</v>
      </c>
      <c r="C90" s="503">
        <v>0</v>
      </c>
      <c r="D90" s="503">
        <v>0</v>
      </c>
      <c r="E90" s="503">
        <v>0</v>
      </c>
      <c r="F90" s="503">
        <v>0</v>
      </c>
      <c r="G90" s="503">
        <v>0</v>
      </c>
      <c r="H90" s="503">
        <v>0</v>
      </c>
      <c r="I90" s="503">
        <v>0</v>
      </c>
      <c r="J90" s="503">
        <v>0</v>
      </c>
      <c r="K90" s="503">
        <v>0</v>
      </c>
      <c r="L90" s="503">
        <v>0</v>
      </c>
      <c r="M90" s="503">
        <v>0</v>
      </c>
      <c r="N90" s="503">
        <v>0</v>
      </c>
      <c r="O90" s="539">
        <f t="shared" si="8"/>
        <v>0</v>
      </c>
      <c r="P90" s="539">
        <v>0</v>
      </c>
      <c r="Q90" s="539">
        <v>0</v>
      </c>
      <c r="R90" s="539">
        <f t="shared" si="7"/>
        <v>0</v>
      </c>
      <c r="S90" s="540"/>
    </row>
    <row r="91" spans="2:19" x14ac:dyDescent="0.2">
      <c r="B91" s="392"/>
      <c r="C91" s="502"/>
      <c r="D91" s="502"/>
      <c r="E91" s="502"/>
      <c r="F91" s="502"/>
      <c r="G91" s="502"/>
      <c r="H91" s="502"/>
      <c r="I91" s="502"/>
      <c r="J91" s="502"/>
      <c r="K91" s="502"/>
      <c r="L91" s="502"/>
      <c r="M91" s="502"/>
      <c r="N91" s="502"/>
      <c r="O91" s="511"/>
      <c r="P91" s="511"/>
      <c r="Q91" s="511"/>
      <c r="R91" s="511"/>
      <c r="S91" s="502"/>
    </row>
    <row r="92" spans="2:19" s="390" customFormat="1" ht="15.75" x14ac:dyDescent="0.25">
      <c r="B92" s="370" t="s">
        <v>208</v>
      </c>
      <c r="C92" s="512">
        <f>SUM(C86:C90,C79:C83,C72:C76,C68)</f>
        <v>29930.33</v>
      </c>
      <c r="D92" s="512">
        <f t="shared" ref="D92:O92" si="9">SUM(D86:D90,D79:D83,D72:D76,D68)</f>
        <v>105174.06</v>
      </c>
      <c r="E92" s="512">
        <f t="shared" si="9"/>
        <v>369047.41</v>
      </c>
      <c r="F92" s="512">
        <f>SUM(F86:F90,F79:F83,F72:F76,F68)</f>
        <v>1000204.24</v>
      </c>
      <c r="G92" s="512">
        <f t="shared" si="9"/>
        <v>3321452.7399999993</v>
      </c>
      <c r="H92" s="512">
        <f t="shared" si="9"/>
        <v>1165444.6499999999</v>
      </c>
      <c r="I92" s="512">
        <f t="shared" si="9"/>
        <v>489580.4</v>
      </c>
      <c r="J92" s="512">
        <f t="shared" si="9"/>
        <v>10119305.769999998</v>
      </c>
      <c r="K92" s="512">
        <f t="shared" si="9"/>
        <v>104755.47</v>
      </c>
      <c r="L92" s="512">
        <f>SUM(L86:L90,L79:L83,L72:L76,L68)</f>
        <v>270684.04000000004</v>
      </c>
      <c r="M92" s="512">
        <f>SUM(M86:M90,M79:M83,M72:M76,M68)</f>
        <v>-3801500.5799999987</v>
      </c>
      <c r="N92" s="512">
        <f t="shared" si="9"/>
        <v>777029.00000000012</v>
      </c>
      <c r="O92" s="512">
        <f t="shared" si="9"/>
        <v>13951107.529999997</v>
      </c>
      <c r="P92" s="512">
        <f>SUM(P86:P90,P79:P83,P72:P76,P68)</f>
        <v>7601800.1400000006</v>
      </c>
      <c r="Q92" s="512">
        <f>SUM(Q86:Q90,Q79:Q83,Q72:Q76,Q68)</f>
        <v>11613743.300000001</v>
      </c>
      <c r="R92" s="512">
        <f t="shared" si="7"/>
        <v>33166650.969999999</v>
      </c>
      <c r="S92" s="512">
        <f>SUM(S85,S78,S71,S68)</f>
        <v>55206000</v>
      </c>
    </row>
    <row r="93" spans="2:19" x14ac:dyDescent="0.2">
      <c r="B93" s="391"/>
      <c r="C93" s="502"/>
      <c r="D93" s="502"/>
      <c r="E93" s="502"/>
      <c r="F93" s="502"/>
      <c r="G93" s="502"/>
      <c r="H93" s="502"/>
      <c r="I93" s="502"/>
      <c r="J93" s="502"/>
      <c r="K93" s="502"/>
      <c r="L93" s="502"/>
      <c r="M93" s="502"/>
      <c r="N93" s="502"/>
      <c r="O93" s="502"/>
      <c r="P93" s="502"/>
      <c r="Q93" s="502"/>
      <c r="R93" s="511"/>
      <c r="S93" s="502"/>
    </row>
    <row r="94" spans="2:19" ht="15.75" x14ac:dyDescent="0.25">
      <c r="B94" s="361" t="s">
        <v>209</v>
      </c>
      <c r="C94" s="503"/>
      <c r="D94" s="503"/>
      <c r="E94" s="503"/>
      <c r="F94" s="503"/>
      <c r="G94" s="503"/>
      <c r="H94" s="503"/>
      <c r="I94" s="503"/>
      <c r="J94" s="503"/>
      <c r="K94" s="503"/>
      <c r="L94" s="503"/>
      <c r="M94" s="503"/>
      <c r="N94" s="503"/>
      <c r="O94" s="503"/>
      <c r="P94" s="503"/>
      <c r="Q94" s="503"/>
      <c r="R94" s="514"/>
      <c r="S94" s="503"/>
    </row>
    <row r="95" spans="2:19" x14ac:dyDescent="0.2">
      <c r="B95" s="388" t="s">
        <v>203</v>
      </c>
      <c r="C95" s="553">
        <f>SUM(C86,C79,C72)</f>
        <v>0</v>
      </c>
      <c r="D95" s="553">
        <f t="shared" ref="D95:E95" si="10">SUM(D86,D79,D72)</f>
        <v>0</v>
      </c>
      <c r="E95" s="553">
        <f t="shared" si="10"/>
        <v>0</v>
      </c>
      <c r="F95" s="553">
        <f t="shared" ref="F95:H95" si="11">SUM(F86,F79,F72)</f>
        <v>0</v>
      </c>
      <c r="G95" s="553">
        <f t="shared" si="11"/>
        <v>0</v>
      </c>
      <c r="H95" s="553">
        <f t="shared" si="11"/>
        <v>0</v>
      </c>
      <c r="I95" s="553">
        <f t="shared" ref="I95:P99" si="12">SUM(I86,I79,I72)</f>
        <v>0</v>
      </c>
      <c r="J95" s="553">
        <f t="shared" si="12"/>
        <v>0</v>
      </c>
      <c r="K95" s="553">
        <f t="shared" si="12"/>
        <v>0</v>
      </c>
      <c r="L95" s="553">
        <v>0</v>
      </c>
      <c r="M95" s="553">
        <v>0</v>
      </c>
      <c r="N95" s="553">
        <v>0</v>
      </c>
      <c r="O95" s="537">
        <f t="shared" si="12"/>
        <v>0</v>
      </c>
      <c r="P95" s="537">
        <f t="shared" si="12"/>
        <v>0</v>
      </c>
      <c r="Q95" s="537">
        <v>0</v>
      </c>
      <c r="R95" s="537">
        <f t="shared" si="7"/>
        <v>0</v>
      </c>
      <c r="S95" s="538"/>
    </row>
    <row r="96" spans="2:19" x14ac:dyDescent="0.2">
      <c r="B96" s="392" t="s">
        <v>204</v>
      </c>
      <c r="C96" s="350">
        <f>SUM(C87,C80,C73)</f>
        <v>7464.85</v>
      </c>
      <c r="D96" s="350">
        <f t="shared" ref="D96:E96" si="13">SUM(D87,D80,D73)</f>
        <v>51339.299999999996</v>
      </c>
      <c r="E96" s="350">
        <f t="shared" si="13"/>
        <v>321297.25</v>
      </c>
      <c r="F96" s="350">
        <f t="shared" ref="F96:N96" si="14">SUM(F87,F80,F73)</f>
        <v>767493.66</v>
      </c>
      <c r="G96" s="350">
        <f t="shared" si="14"/>
        <v>3062837.6099999994</v>
      </c>
      <c r="H96" s="350">
        <f t="shared" si="14"/>
        <v>804246.76</v>
      </c>
      <c r="I96" s="350">
        <f t="shared" si="14"/>
        <v>387540.94</v>
      </c>
      <c r="J96" s="350">
        <f t="shared" si="14"/>
        <v>580803.51000000013</v>
      </c>
      <c r="K96" s="350">
        <f t="shared" si="14"/>
        <v>58016.87</v>
      </c>
      <c r="L96" s="350">
        <f t="shared" si="14"/>
        <v>195828.44</v>
      </c>
      <c r="M96" s="350">
        <f t="shared" si="14"/>
        <v>30797.7</v>
      </c>
      <c r="N96" s="350">
        <f t="shared" si="14"/>
        <v>677202.58000000007</v>
      </c>
      <c r="O96" s="534">
        <f t="shared" si="12"/>
        <v>6944869.4699999997</v>
      </c>
      <c r="P96" s="534">
        <f t="shared" si="12"/>
        <v>0</v>
      </c>
      <c r="Q96" s="534">
        <v>3456892.74</v>
      </c>
      <c r="R96" s="534">
        <f t="shared" si="7"/>
        <v>10401762.210000001</v>
      </c>
      <c r="S96" s="533"/>
    </row>
    <row r="97" spans="2:19" x14ac:dyDescent="0.2">
      <c r="B97" s="392" t="s">
        <v>194</v>
      </c>
      <c r="C97" s="350">
        <f>SUM(C88,C81,C74)</f>
        <v>0</v>
      </c>
      <c r="D97" s="350">
        <f t="shared" ref="D97:E97" si="15">SUM(D88,D81,D74)</f>
        <v>0</v>
      </c>
      <c r="E97" s="350">
        <f t="shared" si="15"/>
        <v>0</v>
      </c>
      <c r="F97" s="350">
        <f t="shared" ref="F97:H97" si="16">SUM(F88,F81,F74)</f>
        <v>840</v>
      </c>
      <c r="G97" s="350">
        <f t="shared" si="16"/>
        <v>0</v>
      </c>
      <c r="H97" s="350">
        <f t="shared" si="16"/>
        <v>1723</v>
      </c>
      <c r="I97" s="350">
        <f t="shared" si="12"/>
        <v>0</v>
      </c>
      <c r="J97" s="350">
        <f t="shared" si="12"/>
        <v>0</v>
      </c>
      <c r="K97" s="350">
        <f t="shared" si="12"/>
        <v>0</v>
      </c>
      <c r="L97" s="350">
        <v>0</v>
      </c>
      <c r="M97" s="350">
        <v>0</v>
      </c>
      <c r="N97" s="350">
        <v>0</v>
      </c>
      <c r="O97" s="534">
        <f t="shared" si="12"/>
        <v>2563</v>
      </c>
      <c r="P97" s="534">
        <f t="shared" si="12"/>
        <v>0</v>
      </c>
      <c r="Q97" s="534">
        <v>368295.35</v>
      </c>
      <c r="R97" s="534">
        <f t="shared" si="7"/>
        <v>370858.35</v>
      </c>
      <c r="S97" s="533"/>
    </row>
    <row r="98" spans="2:19" x14ac:dyDescent="0.2">
      <c r="B98" s="392" t="s">
        <v>206</v>
      </c>
      <c r="C98" s="350">
        <f>SUM(C89,C82,C75)</f>
        <v>0</v>
      </c>
      <c r="D98" s="350">
        <f t="shared" ref="D98:E98" si="17">SUM(D89,D82,D75)</f>
        <v>0</v>
      </c>
      <c r="E98" s="350">
        <f t="shared" si="17"/>
        <v>0</v>
      </c>
      <c r="F98" s="350">
        <f t="shared" ref="F98:H98" si="18">SUM(F89,F82,F75)</f>
        <v>0</v>
      </c>
      <c r="G98" s="350">
        <f t="shared" si="18"/>
        <v>0</v>
      </c>
      <c r="H98" s="350">
        <f t="shared" si="18"/>
        <v>0</v>
      </c>
      <c r="I98" s="350">
        <f t="shared" si="12"/>
        <v>0</v>
      </c>
      <c r="J98" s="350">
        <f t="shared" si="12"/>
        <v>0</v>
      </c>
      <c r="K98" s="350">
        <f t="shared" si="12"/>
        <v>0</v>
      </c>
      <c r="L98" s="350">
        <v>0</v>
      </c>
      <c r="M98" s="350">
        <v>0</v>
      </c>
      <c r="N98" s="350">
        <v>0</v>
      </c>
      <c r="O98" s="534">
        <f t="shared" si="12"/>
        <v>0</v>
      </c>
      <c r="P98" s="534">
        <f t="shared" si="12"/>
        <v>0</v>
      </c>
      <c r="Q98" s="534">
        <v>272493.16000000003</v>
      </c>
      <c r="R98" s="534">
        <f t="shared" si="7"/>
        <v>272493.16000000003</v>
      </c>
      <c r="S98" s="533"/>
    </row>
    <row r="99" spans="2:19" x14ac:dyDescent="0.2">
      <c r="B99" s="392" t="s">
        <v>207</v>
      </c>
      <c r="C99" s="350">
        <f>SUM(C90,C83,C76)</f>
        <v>0</v>
      </c>
      <c r="D99" s="350">
        <f t="shared" ref="D99:E99" si="19">SUM(D90,D83,D76)</f>
        <v>0</v>
      </c>
      <c r="E99" s="350">
        <f t="shared" si="19"/>
        <v>0</v>
      </c>
      <c r="F99" s="350">
        <f t="shared" ref="F99:H99" si="20">SUM(F90,F83,F76)</f>
        <v>0</v>
      </c>
      <c r="G99" s="350">
        <f t="shared" si="20"/>
        <v>0</v>
      </c>
      <c r="H99" s="350">
        <f t="shared" si="20"/>
        <v>0</v>
      </c>
      <c r="I99" s="350">
        <f t="shared" si="12"/>
        <v>0</v>
      </c>
      <c r="J99" s="350">
        <f t="shared" si="12"/>
        <v>0</v>
      </c>
      <c r="K99" s="350">
        <f t="shared" si="12"/>
        <v>0</v>
      </c>
      <c r="L99" s="350">
        <v>0</v>
      </c>
      <c r="M99" s="350">
        <v>0</v>
      </c>
      <c r="N99" s="350">
        <v>0</v>
      </c>
      <c r="O99" s="534">
        <f t="shared" si="12"/>
        <v>0</v>
      </c>
      <c r="P99" s="534">
        <f t="shared" si="12"/>
        <v>103848.99999999997</v>
      </c>
      <c r="Q99" s="534">
        <v>49.42</v>
      </c>
      <c r="R99" s="534">
        <f t="shared" si="7"/>
        <v>103898.41999999997</v>
      </c>
      <c r="S99" s="533"/>
    </row>
    <row r="100" spans="2:19" x14ac:dyDescent="0.2">
      <c r="B100" s="385" t="s">
        <v>239</v>
      </c>
      <c r="C100" s="541">
        <f>SUM(C68)</f>
        <v>22465.480000000003</v>
      </c>
      <c r="D100" s="541">
        <f t="shared" ref="D100:E100" si="21">SUM(D68)</f>
        <v>53834.760000000009</v>
      </c>
      <c r="E100" s="541">
        <f t="shared" si="21"/>
        <v>47750.159999999996</v>
      </c>
      <c r="F100" s="541">
        <f t="shared" ref="F100:N100" si="22">SUM(F68)</f>
        <v>231870.58000000002</v>
      </c>
      <c r="G100" s="541">
        <f t="shared" si="22"/>
        <v>258615.13</v>
      </c>
      <c r="H100" s="541">
        <f t="shared" si="22"/>
        <v>359474.89</v>
      </c>
      <c r="I100" s="541">
        <f t="shared" si="22"/>
        <v>102039.46000000004</v>
      </c>
      <c r="J100" s="541">
        <f t="shared" si="22"/>
        <v>9538502.2599999979</v>
      </c>
      <c r="K100" s="541">
        <f t="shared" si="22"/>
        <v>46738.599999999991</v>
      </c>
      <c r="L100" s="541">
        <f t="shared" si="22"/>
        <v>74855.600000000006</v>
      </c>
      <c r="M100" s="541">
        <f t="shared" si="22"/>
        <v>-3832298.2799999989</v>
      </c>
      <c r="N100" s="541">
        <f t="shared" si="22"/>
        <v>99826.420000000013</v>
      </c>
      <c r="O100" s="539">
        <f t="shared" ref="O100:P100" si="23">SUM(O68)</f>
        <v>7003675.0599999977</v>
      </c>
      <c r="P100" s="539">
        <f t="shared" si="23"/>
        <v>7497951.1400000006</v>
      </c>
      <c r="Q100" s="539">
        <v>7516012.6299999999</v>
      </c>
      <c r="R100" s="539">
        <f t="shared" si="7"/>
        <v>22017638.829999998</v>
      </c>
      <c r="S100" s="540"/>
    </row>
    <row r="101" spans="2:19" ht="15.75" x14ac:dyDescent="0.25">
      <c r="B101" s="370" t="s">
        <v>210</v>
      </c>
      <c r="C101" s="512">
        <f>SUM(C95:C100)</f>
        <v>29930.33</v>
      </c>
      <c r="D101" s="512">
        <f t="shared" ref="D101:O101" si="24">SUM(D95:D100)</f>
        <v>105174.06</v>
      </c>
      <c r="E101" s="512">
        <f t="shared" si="24"/>
        <v>369047.41</v>
      </c>
      <c r="F101" s="512">
        <f t="shared" si="24"/>
        <v>1000204.24</v>
      </c>
      <c r="G101" s="512">
        <f t="shared" si="24"/>
        <v>3321452.7399999993</v>
      </c>
      <c r="H101" s="512">
        <f t="shared" si="24"/>
        <v>1165444.6499999999</v>
      </c>
      <c r="I101" s="512">
        <f t="shared" si="24"/>
        <v>489580.4</v>
      </c>
      <c r="J101" s="512">
        <f t="shared" si="24"/>
        <v>10119305.769999998</v>
      </c>
      <c r="K101" s="512">
        <f t="shared" si="24"/>
        <v>104755.47</v>
      </c>
      <c r="L101" s="512">
        <f t="shared" si="24"/>
        <v>270684.04000000004</v>
      </c>
      <c r="M101" s="512">
        <f t="shared" si="24"/>
        <v>-3801500.5799999987</v>
      </c>
      <c r="N101" s="512">
        <f t="shared" si="24"/>
        <v>777029.00000000012</v>
      </c>
      <c r="O101" s="512">
        <f t="shared" si="24"/>
        <v>13951107.529999997</v>
      </c>
      <c r="P101" s="512">
        <f>SUM(P95:P100)</f>
        <v>7601800.1400000006</v>
      </c>
      <c r="Q101" s="512">
        <f>SUM(Q95:Q100)</f>
        <v>11613743.300000001</v>
      </c>
      <c r="R101" s="512">
        <f t="shared" si="7"/>
        <v>33166650.969999999</v>
      </c>
      <c r="S101" s="512">
        <f>S92</f>
        <v>55206000</v>
      </c>
    </row>
    <row r="102" spans="2:19" x14ac:dyDescent="0.2">
      <c r="B102" s="362"/>
      <c r="C102" s="501"/>
      <c r="D102" s="501"/>
      <c r="E102" s="501"/>
      <c r="F102" s="501"/>
      <c r="G102" s="501"/>
      <c r="H102" s="501"/>
      <c r="I102" s="501"/>
      <c r="J102" s="501"/>
      <c r="K102" s="501"/>
      <c r="L102" s="501"/>
      <c r="M102" s="501"/>
      <c r="N102" s="501"/>
      <c r="O102" s="501"/>
      <c r="P102" s="501"/>
      <c r="Q102" s="501"/>
      <c r="R102" s="507"/>
      <c r="S102" s="501"/>
    </row>
    <row r="103" spans="2:19" ht="15.75" x14ac:dyDescent="0.25">
      <c r="B103" s="361" t="s">
        <v>211</v>
      </c>
      <c r="C103" s="503"/>
      <c r="D103" s="503"/>
      <c r="E103" s="503"/>
      <c r="F103" s="503"/>
      <c r="G103" s="503"/>
      <c r="H103" s="503"/>
      <c r="I103" s="503"/>
      <c r="J103" s="503"/>
      <c r="K103" s="503"/>
      <c r="L103" s="503"/>
      <c r="M103" s="503"/>
      <c r="N103" s="503"/>
      <c r="O103" s="503"/>
      <c r="P103" s="503"/>
      <c r="Q103" s="503"/>
      <c r="R103" s="514"/>
      <c r="S103" s="503"/>
    </row>
    <row r="104" spans="2:19" x14ac:dyDescent="0.2">
      <c r="B104" s="389" t="s">
        <v>245</v>
      </c>
      <c r="C104" s="542">
        <f>(SUM(C45:C59,C8)*0.01)+C16</f>
        <v>223.88139999999999</v>
      </c>
      <c r="D104" s="542">
        <f t="shared" ref="D104:E104" si="25">(SUM(D45:D59,D8)*0.01)+D16</f>
        <v>6323.3964999999998</v>
      </c>
      <c r="E104" s="542">
        <f t="shared" si="25"/>
        <v>473.96460000000002</v>
      </c>
      <c r="F104" s="542">
        <f t="shared" ref="F104:H104" si="26">(SUM(F45:F59,F8)*0.01)+F16</f>
        <v>2260.9058</v>
      </c>
      <c r="G104" s="542">
        <f t="shared" si="26"/>
        <v>3036.8589999999999</v>
      </c>
      <c r="H104" s="542">
        <f t="shared" si="26"/>
        <v>3548.4798000000005</v>
      </c>
      <c r="I104" s="542">
        <f t="shared" ref="I104:N104" si="27">(SUM(I45:I59,I8)*0.01)+I16</f>
        <v>890.70740000000035</v>
      </c>
      <c r="J104" s="542">
        <f t="shared" si="27"/>
        <v>95326.160899999988</v>
      </c>
      <c r="K104" s="542">
        <f t="shared" si="27"/>
        <v>462.33179999999993</v>
      </c>
      <c r="L104" s="542">
        <f t="shared" si="27"/>
        <v>748.15179999999998</v>
      </c>
      <c r="M104" s="542">
        <f t="shared" si="27"/>
        <v>-31714.796099999992</v>
      </c>
      <c r="N104" s="542">
        <f t="shared" si="27"/>
        <v>1028.4776000000002</v>
      </c>
      <c r="O104" s="534">
        <f>SUM(C104:N104)</f>
        <v>82608.520499999999</v>
      </c>
      <c r="P104" s="534">
        <v>80661.59</v>
      </c>
      <c r="Q104" s="534">
        <v>81033.899300000005</v>
      </c>
      <c r="R104" s="537">
        <f t="shared" si="7"/>
        <v>244304.0098</v>
      </c>
      <c r="S104" s="538"/>
    </row>
    <row r="105" spans="2:19" x14ac:dyDescent="0.2">
      <c r="B105" s="386" t="s">
        <v>212</v>
      </c>
      <c r="C105" s="350">
        <f>(C27*0.03)+(SUM(C45:C59,C8)*0.12)+C25+(C33*0.55)+C18+C24+C65+C17+(C66*0.83)+(C62*0.03)</f>
        <v>2688.8969999999999</v>
      </c>
      <c r="D105" s="350">
        <f t="shared" ref="D105:E105" si="28">(D27*0.03)+(SUM(D45:D59,D8)*0.12)+D25+(D33*0.55)+D18+D24+D65+D17+(D66*0.83)+(D62*0.03)</f>
        <v>774.60280000000216</v>
      </c>
      <c r="E105" s="350">
        <f t="shared" si="28"/>
        <v>5698.1861999999992</v>
      </c>
      <c r="F105" s="350">
        <f t="shared" ref="F105:H105" si="29">(F27*0.03)+(SUM(F45:F59,F8)*0.12)+F25+(F33*0.55)+F18+F24+F65+F17+(F66*0.83)+(F62*0.03)</f>
        <v>30644.813800000004</v>
      </c>
      <c r="G105" s="350">
        <f t="shared" si="29"/>
        <v>45091.580199999997</v>
      </c>
      <c r="H105" s="350">
        <f t="shared" si="29"/>
        <v>42720.564900000005</v>
      </c>
      <c r="I105" s="350">
        <f t="shared" ref="I105:N105" si="30">(I27*0.03)+(SUM(I45:I59,I8)*0.12)+I25+(I33*0.55)+I18+I24+I65+I17+(I66*0.83)+(I62*0.03)</f>
        <v>12399.608800000005</v>
      </c>
      <c r="J105" s="350">
        <f t="shared" si="30"/>
        <v>1144090.5158999998</v>
      </c>
      <c r="K105" s="350">
        <f t="shared" si="30"/>
        <v>5564.1141999999991</v>
      </c>
      <c r="L105" s="350">
        <f t="shared" si="30"/>
        <v>8979.0342000000001</v>
      </c>
      <c r="M105" s="350">
        <f t="shared" si="30"/>
        <v>-460070.85719999991</v>
      </c>
      <c r="N105" s="350">
        <f t="shared" si="30"/>
        <v>14328.1908</v>
      </c>
      <c r="O105" s="534">
        <f t="shared" ref="O105:O107" si="31">SUM(C105:N105)</f>
        <v>852909.25159999984</v>
      </c>
      <c r="P105" s="534">
        <v>882348.81</v>
      </c>
      <c r="Q105" s="534">
        <v>957456.1562999998</v>
      </c>
      <c r="R105" s="534">
        <f t="shared" si="7"/>
        <v>2692714.2178999996</v>
      </c>
      <c r="S105" s="533"/>
    </row>
    <row r="106" spans="2:19" ht="14.25" customHeight="1" x14ac:dyDescent="0.2">
      <c r="B106" s="392" t="s">
        <v>213</v>
      </c>
      <c r="C106" s="350">
        <f>(C27*0.97)+(SUM(C45:C59,C8)*0.01)+(C33*0.45)+(SUM(C86:C90)*0.99)+(C66*0.17)+(C62*0.97)</f>
        <v>298.90120000000002</v>
      </c>
      <c r="D106" s="350">
        <f t="shared" ref="D106:E106" si="32">(D27*0.97)+(SUM(D45:D59,D8)*0.01)+(D33*0.45)+(SUM(D86:D90)*0.99)+(D66*0.17)+(D62*0.97)</f>
        <v>1358.6714000000002</v>
      </c>
      <c r="E106" s="350">
        <f t="shared" si="32"/>
        <v>817.05359999999996</v>
      </c>
      <c r="F106" s="350">
        <f t="shared" ref="F106:H106" si="33">(F27*0.97)+(SUM(F45:F59,F8)*0.01)+(F33*0.45)+(SUM(F86:F90)*0.99)+(F66*0.17)+(F62*0.97)</f>
        <v>4526.9615999999996</v>
      </c>
      <c r="G106" s="350">
        <f t="shared" si="33"/>
        <v>4607.0768000000007</v>
      </c>
      <c r="H106" s="350">
        <f t="shared" si="33"/>
        <v>8036.5825000000004</v>
      </c>
      <c r="I106" s="350">
        <f t="shared" ref="I106:N106" si="34">(I27*0.97)+(SUM(I45:I59,I8)*0.01)+(I33*0.45)+(SUM(I86:I90)*0.99)+(I66*0.17)+(I62*0.97)</f>
        <v>12148.3074</v>
      </c>
      <c r="J106" s="350">
        <f t="shared" si="34"/>
        <v>101035.74579999999</v>
      </c>
      <c r="K106" s="350">
        <f t="shared" si="34"/>
        <v>951.61919999999986</v>
      </c>
      <c r="L106" s="350">
        <f t="shared" si="34"/>
        <v>787.35919999999999</v>
      </c>
      <c r="M106" s="350">
        <f t="shared" si="34"/>
        <v>-37768.102099999989</v>
      </c>
      <c r="N106" s="350">
        <f t="shared" si="34"/>
        <v>-3979.3220000000001</v>
      </c>
      <c r="O106" s="534">
        <f t="shared" si="31"/>
        <v>92820.854600000006</v>
      </c>
      <c r="P106" s="534">
        <v>182255.9</v>
      </c>
      <c r="Q106" s="534">
        <v>191572.91559999998</v>
      </c>
      <c r="R106" s="534">
        <f t="shared" si="7"/>
        <v>466649.67019999993</v>
      </c>
      <c r="S106" s="533"/>
    </row>
    <row r="107" spans="2:19" x14ac:dyDescent="0.2">
      <c r="B107" s="393" t="s">
        <v>214</v>
      </c>
      <c r="C107" s="541">
        <f>(SUM(C45:C59,C8)*0.86)+C26+SUM(C72:C76)+SUM(C79:C83)+(SUM(C86:C90)*0.01)</f>
        <v>26718.650399999999</v>
      </c>
      <c r="D107" s="541">
        <f t="shared" ref="D107:E107" si="35">(SUM(D45:D59,D8)*0.86)+D26+SUM(D72:D76)+SUM(D79:D83)+(SUM(D86:D90)*0.01)</f>
        <v>96717.389299999995</v>
      </c>
      <c r="E107" s="541">
        <f t="shared" si="35"/>
        <v>362058.20559999999</v>
      </c>
      <c r="F107" s="541">
        <f t="shared" ref="F107:H107" si="36">(SUM(F45:F59,F8)*0.86)+F26+SUM(F72:F76)+SUM(F79:F83)+(SUM(F86:F90)*0.01)</f>
        <v>962771.55880000012</v>
      </c>
      <c r="G107" s="541">
        <f t="shared" si="36"/>
        <v>3268717.2239999995</v>
      </c>
      <c r="H107" s="541">
        <f t="shared" si="36"/>
        <v>1111139.0227999999</v>
      </c>
      <c r="I107" s="541">
        <f t="shared" ref="I107:N107" si="37">(SUM(I45:I59,I8)*0.86)+I26+SUM(I72:I76)+SUM(I79:I83)+(SUM(I86:I90)*0.01)</f>
        <v>464141.77640000003</v>
      </c>
      <c r="J107" s="541">
        <f t="shared" si="37"/>
        <v>8778853.3473999985</v>
      </c>
      <c r="K107" s="541">
        <f t="shared" si="37"/>
        <v>97777.404799999989</v>
      </c>
      <c r="L107" s="541">
        <f t="shared" si="37"/>
        <v>260169.49479999999</v>
      </c>
      <c r="M107" s="541">
        <f t="shared" si="37"/>
        <v>-3271946.8245999995</v>
      </c>
      <c r="N107" s="541">
        <f t="shared" si="37"/>
        <v>765651.65360000008</v>
      </c>
      <c r="O107" s="539">
        <f t="shared" si="31"/>
        <v>12922768.903299997</v>
      </c>
      <c r="P107" s="539">
        <v>6456533.8499999996</v>
      </c>
      <c r="Q107" s="539">
        <v>10383680.328799998</v>
      </c>
      <c r="R107" s="539">
        <f>SUM(O107:Q107)</f>
        <v>29762983.082099997</v>
      </c>
      <c r="S107" s="540"/>
    </row>
    <row r="108" spans="2:19" ht="15.75" x14ac:dyDescent="0.25">
      <c r="B108" s="370" t="s">
        <v>361</v>
      </c>
      <c r="C108" s="512">
        <f>SUM(C104:C107)</f>
        <v>29930.329999999998</v>
      </c>
      <c r="D108" s="512">
        <f t="shared" ref="D108:Q108" si="38">SUM(D104:D107)</f>
        <v>105174.06</v>
      </c>
      <c r="E108" s="512">
        <f t="shared" si="38"/>
        <v>369047.41</v>
      </c>
      <c r="F108" s="512">
        <f>SUM(F104:F107)</f>
        <v>1000204.2400000001</v>
      </c>
      <c r="G108" s="512">
        <f t="shared" si="38"/>
        <v>3321452.7399999993</v>
      </c>
      <c r="H108" s="512">
        <f t="shared" si="38"/>
        <v>1165444.6499999999</v>
      </c>
      <c r="I108" s="512">
        <f t="shared" si="38"/>
        <v>489580.4</v>
      </c>
      <c r="J108" s="512">
        <f t="shared" si="38"/>
        <v>10119305.769999998</v>
      </c>
      <c r="K108" s="512">
        <f t="shared" si="38"/>
        <v>104755.46999999999</v>
      </c>
      <c r="L108" s="512">
        <f t="shared" si="38"/>
        <v>270684.03999999998</v>
      </c>
      <c r="M108" s="512">
        <f t="shared" si="38"/>
        <v>-3801500.5799999991</v>
      </c>
      <c r="N108" s="512">
        <f t="shared" si="38"/>
        <v>777029.00000000012</v>
      </c>
      <c r="O108" s="512">
        <f t="shared" si="38"/>
        <v>13951107.529999996</v>
      </c>
      <c r="P108" s="512">
        <f t="shared" si="38"/>
        <v>7601800.1499999994</v>
      </c>
      <c r="Q108" s="512">
        <f t="shared" si="38"/>
        <v>11613743.299999999</v>
      </c>
      <c r="R108" s="512">
        <f t="shared" si="7"/>
        <v>33166650.979999997</v>
      </c>
      <c r="S108" s="512">
        <f>S92</f>
        <v>55206000</v>
      </c>
    </row>
    <row r="109" spans="2:19" x14ac:dyDescent="0.2">
      <c r="B109" s="391"/>
      <c r="C109" s="350"/>
      <c r="D109" s="350"/>
      <c r="E109" s="350"/>
      <c r="F109" s="350"/>
      <c r="G109" s="350"/>
      <c r="H109" s="350"/>
      <c r="I109" s="350"/>
      <c r="J109" s="350"/>
      <c r="K109" s="350"/>
      <c r="L109" s="350"/>
      <c r="M109" s="350"/>
      <c r="N109" s="350"/>
      <c r="O109" s="350"/>
      <c r="P109" s="350"/>
      <c r="Q109" s="350"/>
      <c r="R109" s="350"/>
      <c r="S109" s="350"/>
    </row>
    <row r="110" spans="2:19" x14ac:dyDescent="0.2">
      <c r="B110" s="363" t="s">
        <v>26</v>
      </c>
      <c r="C110" s="360"/>
      <c r="D110" s="360"/>
      <c r="E110" s="360"/>
      <c r="F110" s="360"/>
      <c r="G110" s="360"/>
      <c r="H110" s="360"/>
      <c r="I110" s="360"/>
      <c r="J110" s="360"/>
      <c r="K110" s="360"/>
      <c r="L110" s="360"/>
      <c r="M110" s="360"/>
      <c r="N110" s="360"/>
      <c r="O110" s="360"/>
      <c r="P110" s="360"/>
      <c r="Q110" s="360"/>
      <c r="R110" s="360"/>
      <c r="S110" s="360"/>
    </row>
    <row r="111" spans="2:19" ht="44.25" customHeight="1" x14ac:dyDescent="0.2">
      <c r="B111" s="657" t="s">
        <v>289</v>
      </c>
      <c r="C111" s="657"/>
      <c r="D111" s="657"/>
      <c r="E111" s="657"/>
      <c r="F111" s="657"/>
      <c r="G111" s="657"/>
      <c r="H111" s="657"/>
      <c r="I111" s="657"/>
      <c r="J111" s="657"/>
      <c r="K111" s="657"/>
      <c r="L111" s="657"/>
      <c r="M111" s="657"/>
      <c r="N111" s="657"/>
      <c r="O111" s="657"/>
      <c r="P111" s="657"/>
      <c r="Q111" s="657"/>
      <c r="R111" s="657"/>
      <c r="S111" s="657"/>
    </row>
    <row r="112" spans="2:19" s="390" customFormat="1" x14ac:dyDescent="0.2">
      <c r="B112" s="657" t="s">
        <v>329</v>
      </c>
      <c r="C112" s="657"/>
      <c r="D112" s="657"/>
      <c r="E112" s="657"/>
      <c r="F112" s="657"/>
      <c r="G112" s="657"/>
      <c r="H112" s="657"/>
      <c r="I112" s="657"/>
      <c r="J112" s="657"/>
      <c r="K112" s="657"/>
      <c r="L112" s="657"/>
      <c r="M112" s="657"/>
      <c r="N112" s="657"/>
      <c r="O112" s="657"/>
      <c r="P112" s="657"/>
      <c r="Q112" s="657"/>
      <c r="R112" s="657"/>
      <c r="S112" s="657"/>
    </row>
    <row r="113" spans="2:19" s="390" customFormat="1" x14ac:dyDescent="0.2">
      <c r="B113" s="657"/>
      <c r="C113" s="657"/>
      <c r="D113" s="657"/>
      <c r="E113" s="657"/>
      <c r="F113" s="657"/>
      <c r="G113" s="657"/>
      <c r="H113" s="657"/>
      <c r="I113" s="657"/>
      <c r="J113" s="657"/>
      <c r="K113" s="657"/>
      <c r="L113" s="657"/>
      <c r="M113" s="657"/>
      <c r="N113" s="657"/>
      <c r="O113" s="657"/>
      <c r="P113" s="657"/>
      <c r="Q113" s="657"/>
      <c r="R113" s="657"/>
      <c r="S113" s="657"/>
    </row>
    <row r="114" spans="2:19" x14ac:dyDescent="0.2">
      <c r="C114" s="350"/>
      <c r="D114" s="350"/>
      <c r="E114" s="350"/>
      <c r="F114" s="350"/>
      <c r="G114" s="350"/>
      <c r="H114" s="350"/>
      <c r="I114" s="350"/>
      <c r="J114" s="350"/>
      <c r="K114" s="350"/>
      <c r="L114" s="350"/>
      <c r="M114" s="350"/>
      <c r="N114" s="350"/>
      <c r="O114" s="350"/>
      <c r="P114" s="350"/>
      <c r="Q114" s="350"/>
      <c r="R114" s="350"/>
      <c r="S114" s="350"/>
    </row>
    <row r="115" spans="2:19" x14ac:dyDescent="0.2">
      <c r="B115" s="365"/>
      <c r="C115" s="350"/>
      <c r="D115" s="350"/>
      <c r="E115" s="350"/>
      <c r="F115" s="350"/>
      <c r="G115" s="350"/>
      <c r="H115" s="350"/>
      <c r="I115" s="350"/>
      <c r="J115" s="350"/>
      <c r="K115" s="350"/>
      <c r="L115" s="350"/>
      <c r="M115" s="350"/>
      <c r="N115" s="350"/>
      <c r="O115" s="350"/>
      <c r="P115" s="350"/>
      <c r="Q115" s="350"/>
      <c r="R115" s="350"/>
      <c r="S115" s="350"/>
    </row>
    <row r="116" spans="2:19" x14ac:dyDescent="0.2">
      <c r="C116" s="554"/>
      <c r="D116" s="554"/>
      <c r="E116" s="364"/>
      <c r="F116" s="364"/>
      <c r="G116" s="364"/>
      <c r="H116" s="364"/>
      <c r="I116" s="364"/>
      <c r="J116" s="364"/>
      <c r="K116" s="364"/>
      <c r="L116" s="364"/>
      <c r="M116" s="364"/>
      <c r="N116" s="364"/>
      <c r="O116" s="364"/>
      <c r="P116" s="364"/>
      <c r="Q116" s="364"/>
    </row>
    <row r="117" spans="2:19" x14ac:dyDescent="0.2">
      <c r="B117" s="366"/>
      <c r="C117" s="554"/>
      <c r="D117" s="554"/>
      <c r="E117" s="364"/>
      <c r="F117" s="364"/>
      <c r="G117" s="364"/>
      <c r="H117" s="364"/>
      <c r="I117" s="364"/>
      <c r="J117" s="364"/>
      <c r="K117" s="364"/>
      <c r="L117" s="364"/>
      <c r="M117" s="364"/>
      <c r="N117" s="364"/>
      <c r="O117" s="364"/>
      <c r="P117" s="364"/>
      <c r="Q117" s="364"/>
    </row>
    <row r="118" spans="2:19" x14ac:dyDescent="0.2">
      <c r="C118" s="364"/>
      <c r="D118" s="364"/>
      <c r="E118" s="364"/>
      <c r="F118" s="364"/>
      <c r="G118" s="364"/>
      <c r="H118" s="364"/>
      <c r="I118" s="364"/>
      <c r="J118" s="364"/>
      <c r="K118" s="364"/>
      <c r="L118" s="364"/>
      <c r="M118" s="364"/>
      <c r="N118" s="364"/>
      <c r="O118" s="364"/>
      <c r="P118" s="364"/>
      <c r="Q118" s="364"/>
    </row>
    <row r="119" spans="2:19" x14ac:dyDescent="0.2">
      <c r="E119" s="367"/>
      <c r="F119" s="378"/>
      <c r="G119" s="350"/>
    </row>
    <row r="120" spans="2:19" x14ac:dyDescent="0.2">
      <c r="E120" s="367"/>
      <c r="F120" s="378"/>
      <c r="G120" s="350"/>
    </row>
    <row r="121" spans="2:19" x14ac:dyDescent="0.2">
      <c r="F121" s="378"/>
    </row>
    <row r="122" spans="2:19" x14ac:dyDescent="0.2">
      <c r="E122" s="350"/>
      <c r="F122" s="378"/>
      <c r="G122" s="350"/>
    </row>
    <row r="123" spans="2:19" s="390" customFormat="1" x14ac:dyDescent="0.2">
      <c r="E123" s="350"/>
      <c r="F123" s="378"/>
      <c r="G123" s="350"/>
      <c r="O123" s="391"/>
      <c r="P123" s="391"/>
      <c r="Q123" s="391"/>
      <c r="R123" s="391"/>
      <c r="S123" s="391"/>
    </row>
    <row r="124" spans="2:19" s="390" customFormat="1" x14ac:dyDescent="0.2">
      <c r="E124" s="350"/>
      <c r="F124" s="378"/>
      <c r="G124" s="350"/>
      <c r="O124" s="391"/>
      <c r="P124" s="391"/>
      <c r="Q124" s="391"/>
      <c r="R124" s="391"/>
      <c r="S124" s="391"/>
    </row>
    <row r="125" spans="2:19" s="390" customFormat="1" x14ac:dyDescent="0.2">
      <c r="E125" s="350"/>
      <c r="F125" s="378"/>
      <c r="G125" s="350"/>
      <c r="O125" s="391"/>
      <c r="P125" s="391"/>
      <c r="Q125" s="391"/>
      <c r="R125" s="391"/>
      <c r="S125" s="391"/>
    </row>
    <row r="126" spans="2:19" s="390" customFormat="1" x14ac:dyDescent="0.2">
      <c r="E126" s="350"/>
      <c r="F126" s="378"/>
      <c r="G126" s="350"/>
      <c r="O126" s="391"/>
      <c r="P126" s="391"/>
      <c r="Q126" s="391"/>
      <c r="R126" s="391"/>
      <c r="S126" s="391"/>
    </row>
    <row r="127" spans="2:19" s="390" customFormat="1" x14ac:dyDescent="0.2">
      <c r="F127" s="368"/>
      <c r="G127" s="350"/>
      <c r="O127" s="391"/>
      <c r="P127" s="391"/>
      <c r="Q127" s="391"/>
      <c r="R127" s="391"/>
      <c r="S127" s="391"/>
    </row>
    <row r="141" spans="2:3" x14ac:dyDescent="0.2">
      <c r="B141" s="380"/>
      <c r="C141" s="380"/>
    </row>
    <row r="142" spans="2:3" x14ac:dyDescent="0.2">
      <c r="B142" s="380"/>
      <c r="C142" s="380"/>
    </row>
    <row r="143" spans="2:3" x14ac:dyDescent="0.2">
      <c r="B143" s="380"/>
      <c r="C143" s="380"/>
    </row>
    <row r="144" spans="2:3" x14ac:dyDescent="0.2">
      <c r="B144" s="380"/>
      <c r="C144" s="380"/>
    </row>
    <row r="145" spans="2:3" x14ac:dyDescent="0.2">
      <c r="B145" s="380"/>
      <c r="C145" s="380"/>
    </row>
    <row r="146" spans="2:3" x14ac:dyDescent="0.2">
      <c r="B146" s="380"/>
      <c r="C146" s="380"/>
    </row>
    <row r="147" spans="2:3" x14ac:dyDescent="0.2">
      <c r="B147" s="380"/>
      <c r="C147" s="380"/>
    </row>
    <row r="148" spans="2:3" x14ac:dyDescent="0.2">
      <c r="B148" s="380"/>
      <c r="C148" s="380"/>
    </row>
    <row r="149" spans="2:3" x14ac:dyDescent="0.2">
      <c r="B149" s="380"/>
      <c r="C149" s="380"/>
    </row>
    <row r="150" spans="2:3" x14ac:dyDescent="0.2">
      <c r="B150" s="380"/>
      <c r="C150" s="380"/>
    </row>
    <row r="151" spans="2:3" x14ac:dyDescent="0.2">
      <c r="B151" s="380"/>
      <c r="C151" s="380"/>
    </row>
    <row r="152" spans="2:3" x14ac:dyDescent="0.2">
      <c r="B152" s="380"/>
      <c r="C152" s="380"/>
    </row>
  </sheetData>
  <mergeCells count="11">
    <mergeCell ref="B111:S111"/>
    <mergeCell ref="B112:S112"/>
    <mergeCell ref="B113:S113"/>
    <mergeCell ref="B1:S1"/>
    <mergeCell ref="B2:S2"/>
    <mergeCell ref="C4:N4"/>
    <mergeCell ref="O4:O5"/>
    <mergeCell ref="P4:P5"/>
    <mergeCell ref="Q4:Q5"/>
    <mergeCell ref="R4:R5"/>
    <mergeCell ref="S4:S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5647fab-248f-4381-ab8b-4a5f5e0b1a94">RIMS-10-1504</_dlc_DocId>
    <_dlc_DocIdUrl xmlns="d5647fab-248f-4381-ab8b-4a5f5e0b1a94">
      <Url>http://rims.sce.com/_layouts/DocIdRedir.aspx?ID=RIMS-10-1504</Url>
      <Description>RIMS-10-1504</Description>
    </_dlc_DocIdUrl>
    <Comments xmlns="5da680ed-8305-47cf-8084-b901a2e6f1c7">This report has been submitted to RIMS for Service.</Comments>
    <ProceedingNumber xmlns="5da680ed-8305-47cf-8084-b901a2e6f1c7">A.08-06-001 et al</Proceeding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E4F88081BEA4F47B502E17201CB9CBF" ma:contentTypeVersion="2" ma:contentTypeDescription="Create a new document." ma:contentTypeScope="" ma:versionID="795fba3724620defcc8360bc07b3b486">
  <xsd:schema xmlns:xsd="http://www.w3.org/2001/XMLSchema" xmlns:xs="http://www.w3.org/2001/XMLSchema" xmlns:p="http://schemas.microsoft.com/office/2006/metadata/properties" xmlns:ns2="d5647fab-248f-4381-ab8b-4a5f5e0b1a94" xmlns:ns3="5da680ed-8305-47cf-8084-b901a2e6f1c7" targetNamespace="http://schemas.microsoft.com/office/2006/metadata/properties" ma:root="true" ma:fieldsID="6d5343fbe38f00aef5c9cd1c30d4d70e" ns2:_="" ns3:_="">
    <xsd:import namespace="d5647fab-248f-4381-ab8b-4a5f5e0b1a94"/>
    <xsd:import namespace="5da680ed-8305-47cf-8084-b901a2e6f1c7"/>
    <xsd:element name="properties">
      <xsd:complexType>
        <xsd:sequence>
          <xsd:element name="documentManagement">
            <xsd:complexType>
              <xsd:all>
                <xsd:element ref="ns2:_dlc_DocId" minOccurs="0"/>
                <xsd:element ref="ns2:_dlc_DocIdUrl" minOccurs="0"/>
                <xsd:element ref="ns2:_dlc_DocIdPersistId" minOccurs="0"/>
                <xsd:element ref="ns3:ProceedingNumber" minOccurs="0"/>
                <xsd:element ref="ns3: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da680ed-8305-47cf-8084-b901a2e6f1c7" elementFormDefault="qualified">
    <xsd:import namespace="http://schemas.microsoft.com/office/2006/documentManagement/types"/>
    <xsd:import namespace="http://schemas.microsoft.com/office/infopath/2007/PartnerControls"/>
    <xsd:element name="ProceedingNumber" ma:index="11" nillable="true" ma:displayName="Proceeding Number" ma:internalName="ProceedingNumber">
      <xsd:simpleType>
        <xsd:restriction base="dms:Text"/>
      </xsd:simpleType>
    </xsd:element>
    <xsd:element name="Comments" ma:index="12"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19CB9F-8ABE-4E87-93AC-CD0C4ED70EB9}">
  <ds:schemaRefs>
    <ds:schemaRef ds:uri="http://schemas.microsoft.com/office/2006/documentManagement/types"/>
    <ds:schemaRef ds:uri="http://www.w3.org/XML/1998/namespace"/>
    <ds:schemaRef ds:uri="http://schemas.microsoft.com/office/2006/metadata/properties"/>
    <ds:schemaRef ds:uri="5da680ed-8305-47cf-8084-b901a2e6f1c7"/>
    <ds:schemaRef ds:uri="http://purl.org/dc/terms/"/>
    <ds:schemaRef ds:uri="http://purl.org/dc/elements/1.1/"/>
    <ds:schemaRef ds:uri="http://schemas.microsoft.com/office/infopath/2007/PartnerControls"/>
    <ds:schemaRef ds:uri="http://schemas.openxmlformats.org/package/2006/metadata/core-properties"/>
    <ds:schemaRef ds:uri="d5647fab-248f-4381-ab8b-4a5f5e0b1a94"/>
    <ds:schemaRef ds:uri="http://purl.org/dc/dcmitype/"/>
  </ds:schemaRefs>
</ds:datastoreItem>
</file>

<file path=customXml/itemProps2.xml><?xml version="1.0" encoding="utf-8"?>
<ds:datastoreItem xmlns:ds="http://schemas.openxmlformats.org/officeDocument/2006/customXml" ds:itemID="{DC7189FD-5860-46C3-B76F-94F84F3626A9}">
  <ds:schemaRefs>
    <ds:schemaRef ds:uri="http://schemas.microsoft.com/sharepoint/v3/contenttype/forms"/>
  </ds:schemaRefs>
</ds:datastoreItem>
</file>

<file path=customXml/itemProps3.xml><?xml version="1.0" encoding="utf-8"?>
<ds:datastoreItem xmlns:ds="http://schemas.openxmlformats.org/officeDocument/2006/customXml" ds:itemID="{78A242A6-7ABF-4EC4-AAEE-657F02C6F573}">
  <ds:schemaRefs>
    <ds:schemaRef ds:uri="http://schemas.microsoft.com/sharepoint/events"/>
  </ds:schemaRefs>
</ds:datastoreItem>
</file>

<file path=customXml/itemProps4.xml><?xml version="1.0" encoding="utf-8"?>
<ds:datastoreItem xmlns:ds="http://schemas.openxmlformats.org/officeDocument/2006/customXml" ds:itemID="{B03D0191-4538-4486-9E52-740C763A1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5da680ed-8305-47cf-8084-b901a2e6f1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Program MW ExPost &amp; ExAnte</vt:lpstr>
      <vt:lpstr>Load Impacts (ExPost &amp; ExAnte)</vt:lpstr>
      <vt:lpstr>2009 TA-TI Distribution</vt:lpstr>
      <vt:lpstr>2012 TA-TI Distribution</vt:lpstr>
      <vt:lpstr>2012-2014 DRP Expenditures</vt:lpstr>
      <vt:lpstr>DRP Carryover Expenditures</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'2012-2014 DRP Expenditures'!Print_Area</vt:lpstr>
      <vt:lpstr>'DRP Carryover Expenditures'!Print_Area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'2012-2014 DRP Expenditures'!Print_Titles</vt:lpstr>
      <vt:lpstr>'DRP Carryover Expenditures'!Print_Titles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McMillan</dc:creator>
  <cp:lastModifiedBy>velardjv</cp:lastModifiedBy>
  <cp:lastPrinted>2014-10-16T18:57:00Z</cp:lastPrinted>
  <dcterms:created xsi:type="dcterms:W3CDTF">2012-06-20T15:31:03Z</dcterms:created>
  <dcterms:modified xsi:type="dcterms:W3CDTF">2015-01-21T17:36:15Z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0x0101001E4F88081BEA4F47B502E17201CB9CBF</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ffd937ec-e3dc-453d-a8d5-d819410f109b</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