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gutieri1\Desktop\Irene - Filings - Service\A.08-06-001\7-21-15\"/>
    </mc:Choice>
  </mc:AlternateContent>
  <bookViews>
    <workbookView xWindow="0" yWindow="1350" windowWidth="25200" windowHeight="12570" tabRatio="866"/>
  </bookViews>
  <sheets>
    <sheet name="Program MW ExPost &amp; ExAnte" sheetId="1" r:id="rId1"/>
    <sheet name="Load Impacts (ExPost &amp; ExAnte)" sheetId="2" r:id="rId2"/>
    <sheet name="2009 TA-TI Distribution" sheetId="3" r:id="rId3"/>
    <sheet name="2012 TA-TI Distribution" sheetId="4" r:id="rId4"/>
    <sheet name="2015 TA-TI Distribution" sheetId="35" r:id="rId5"/>
    <sheet name="2015-2016 DRP Expenditures" sheetId="5" r:id="rId6"/>
    <sheet name="DRP Carryover Expenditures " sheetId="34" r:id="rId7"/>
    <sheet name="Incentives" sheetId="33" r:id="rId8"/>
    <sheet name="Marketing-Monthly" sheetId="27" r:id="rId9"/>
    <sheet name="Marketing-Quarterly" sheetId="36" r:id="rId10"/>
    <sheet name="Fund Shift Log" sheetId="6" r:id="rId11"/>
    <sheet name="Event Summary" sheetId="8" r:id="rId12"/>
  </sheets>
  <externalReferences>
    <externalReference r:id="rId13"/>
  </externalReferences>
  <definedNames>
    <definedName name="_xlnm._FilterDatabase" localSheetId="5" hidden="1">'2015-2016 DRP Expenditures'!$B$54:$S$70</definedName>
    <definedName name="_xlnm._FilterDatabase" localSheetId="6" hidden="1">'DRP Carryover Expenditures '!$B$53:$P$69</definedName>
    <definedName name="_xlnm._FilterDatabase" localSheetId="11" hidden="1">'Event Summary'!$B$4:$I$206</definedName>
    <definedName name="BEx002UMNZ7W9J1USKBIXXY7OL5G" localSheetId="4" hidden="1">#REF!</definedName>
    <definedName name="BEx002UMNZ7W9J1USKBIXXY7OL5G" localSheetId="6" hidden="1">#REF!</definedName>
    <definedName name="BEx002UMNZ7W9J1USKBIXXY7OL5G" localSheetId="8" hidden="1">#REF!</definedName>
    <definedName name="BEx002UMNZ7W9J1USKBIXXY7OL5G" hidden="1">#REF!</definedName>
    <definedName name="BEx1FPDH9HTA0782XVSDONUC9JTX" localSheetId="4" hidden="1">#REF!</definedName>
    <definedName name="BEx1FPDH9HTA0782XVSDONUC9JTX" localSheetId="6" hidden="1">#REF!</definedName>
    <definedName name="BEx1FPDH9HTA0782XVSDONUC9JTX" localSheetId="8" hidden="1">#REF!</definedName>
    <definedName name="BEx1FPDH9HTA0782XVSDONUC9JTX" hidden="1">#REF!</definedName>
    <definedName name="BEx1H2TQMG02SK9ZQJ46YUCP5XBC" localSheetId="4" hidden="1">#REF!</definedName>
    <definedName name="BEx1H2TQMG02SK9ZQJ46YUCP5XBC" localSheetId="6" hidden="1">#REF!</definedName>
    <definedName name="BEx1H2TQMG02SK9ZQJ46YUCP5XBC" localSheetId="8" hidden="1">#REF!</definedName>
    <definedName name="BEx1H2TQMG02SK9ZQJ46YUCP5XBC" hidden="1">#REF!</definedName>
    <definedName name="BEx1HF4404AHE06CVV04V3VYXGLO" localSheetId="4" hidden="1">#REF!</definedName>
    <definedName name="BEx1HF4404AHE06CVV04V3VYXGLO" localSheetId="6" hidden="1">#REF!</definedName>
    <definedName name="BEx1HF4404AHE06CVV04V3VYXGLO" localSheetId="8" hidden="1">#REF!</definedName>
    <definedName name="BEx1HF4404AHE06CVV04V3VYXGLO" hidden="1">#REF!</definedName>
    <definedName name="BEx1HS5DZZBYN407E0SB1MLDKPPP" localSheetId="4" hidden="1">#REF!</definedName>
    <definedName name="BEx1HS5DZZBYN407E0SB1MLDKPPP" localSheetId="6" hidden="1">#REF!</definedName>
    <definedName name="BEx1HS5DZZBYN407E0SB1MLDKPPP" localSheetId="8" hidden="1">#REF!</definedName>
    <definedName name="BEx1HS5DZZBYN407E0SB1MLDKPPP" hidden="1">#REF!</definedName>
    <definedName name="BEx1I7VS2YQ428XXWBU9LMAKVG9J" localSheetId="4" hidden="1">#REF!</definedName>
    <definedName name="BEx1I7VS2YQ428XXWBU9LMAKVG9J" localSheetId="6" hidden="1">#REF!</definedName>
    <definedName name="BEx1I7VS2YQ428XXWBU9LMAKVG9J" localSheetId="8" hidden="1">#REF!</definedName>
    <definedName name="BEx1I7VS2YQ428XXWBU9LMAKVG9J" hidden="1">#REF!</definedName>
    <definedName name="BEx1ICODGOQ05E1F0GH9VP39FLQN" localSheetId="4" hidden="1">#REF!</definedName>
    <definedName name="BEx1ICODGOQ05E1F0GH9VP39FLQN" localSheetId="6" hidden="1">#REF!</definedName>
    <definedName name="BEx1ICODGOQ05E1F0GH9VP39FLQN" localSheetId="8" hidden="1">#REF!</definedName>
    <definedName name="BEx1ICODGOQ05E1F0GH9VP39FLQN" hidden="1">#REF!</definedName>
    <definedName name="BEx1J0I9Z726T1Y2I27UIF92260K" localSheetId="4" hidden="1">#REF!</definedName>
    <definedName name="BEx1J0I9Z726T1Y2I27UIF92260K" localSheetId="6" hidden="1">#REF!</definedName>
    <definedName name="BEx1J0I9Z726T1Y2I27UIF92260K" localSheetId="8" hidden="1">#REF!</definedName>
    <definedName name="BEx1J0I9Z726T1Y2I27UIF92260K" hidden="1">#REF!</definedName>
    <definedName name="BEx1JCHTAE52HYWZUZYTWJJM2JB0" localSheetId="4" hidden="1">#REF!</definedName>
    <definedName name="BEx1JCHTAE52HYWZUZYTWJJM2JB0" localSheetId="6" hidden="1">#REF!</definedName>
    <definedName name="BEx1JCHTAE52HYWZUZYTWJJM2JB0" localSheetId="8" hidden="1">#REF!</definedName>
    <definedName name="BEx1JCHTAE52HYWZUZYTWJJM2JB0" hidden="1">#REF!</definedName>
    <definedName name="BEx1JHVVW8M1V6AQXW7HUG1PH1VJ" localSheetId="4" hidden="1">#REF!</definedName>
    <definedName name="BEx1JHVVW8M1V6AQXW7HUG1PH1VJ" localSheetId="6" hidden="1">#REF!</definedName>
    <definedName name="BEx1JHVVW8M1V6AQXW7HUG1PH1VJ" localSheetId="8" hidden="1">#REF!</definedName>
    <definedName name="BEx1JHVVW8M1V6AQXW7HUG1PH1VJ" hidden="1">#REF!</definedName>
    <definedName name="BEx1K12EBDBZ3JMBWF0M57SNYZUF" localSheetId="4" hidden="1">#REF!</definedName>
    <definedName name="BEx1K12EBDBZ3JMBWF0M57SNYZUF" localSheetId="6" hidden="1">#REF!</definedName>
    <definedName name="BEx1K12EBDBZ3JMBWF0M57SNYZUF" localSheetId="8" hidden="1">#REF!</definedName>
    <definedName name="BEx1K12EBDBZ3JMBWF0M57SNYZUF" hidden="1">#REF!</definedName>
    <definedName name="BEx1M5CC27R1A0YMCOZ28QX7W2MR" localSheetId="4" hidden="1">#REF!</definedName>
    <definedName name="BEx1M5CC27R1A0YMCOZ28QX7W2MR" localSheetId="6" hidden="1">#REF!</definedName>
    <definedName name="BEx1M5CC27R1A0YMCOZ28QX7W2MR" localSheetId="8" hidden="1">#REF!</definedName>
    <definedName name="BEx1M5CC27R1A0YMCOZ28QX7W2MR" hidden="1">#REF!</definedName>
    <definedName name="BEx1MCU2DCVEH91UKV113YEL2QO7" localSheetId="4" hidden="1">#REF!</definedName>
    <definedName name="BEx1MCU2DCVEH91UKV113YEL2QO7" localSheetId="6" hidden="1">#REF!</definedName>
    <definedName name="BEx1MCU2DCVEH91UKV113YEL2QO7" localSheetId="8" hidden="1">#REF!</definedName>
    <definedName name="BEx1MCU2DCVEH91UKV113YEL2QO7" hidden="1">#REF!</definedName>
    <definedName name="BEx1MV47TO7GCCGIX1NIE3OYZWCT" localSheetId="4" hidden="1">#REF!</definedName>
    <definedName name="BEx1MV47TO7GCCGIX1NIE3OYZWCT" localSheetId="6" hidden="1">#REF!</definedName>
    <definedName name="BEx1MV47TO7GCCGIX1NIE3OYZWCT" localSheetId="8" hidden="1">#REF!</definedName>
    <definedName name="BEx1MV47TO7GCCGIX1NIE3OYZWCT" hidden="1">#REF!</definedName>
    <definedName name="BEx1MZRDHLHAOYJW7YJ4U5V67T04" localSheetId="4" hidden="1">#REF!</definedName>
    <definedName name="BEx1MZRDHLHAOYJW7YJ4U5V67T04" localSheetId="6" hidden="1">#REF!</definedName>
    <definedName name="BEx1MZRDHLHAOYJW7YJ4U5V67T04" localSheetId="8" hidden="1">#REF!</definedName>
    <definedName name="BEx1MZRDHLHAOYJW7YJ4U5V67T04" hidden="1">#REF!</definedName>
    <definedName name="BEx1NN4ZBEC5P3R8OWHMJV3PT1AE" localSheetId="4" hidden="1">#REF!</definedName>
    <definedName name="BEx1NN4ZBEC5P3R8OWHMJV3PT1AE" localSheetId="6" hidden="1">#REF!</definedName>
    <definedName name="BEx1NN4ZBEC5P3R8OWHMJV3PT1AE" localSheetId="8" hidden="1">#REF!</definedName>
    <definedName name="BEx1NN4ZBEC5P3R8OWHMJV3PT1AE" hidden="1">#REF!</definedName>
    <definedName name="BEx1O6MA4U54WIASAU7N5SK2P6QQ" localSheetId="4" hidden="1">#REF!</definedName>
    <definedName name="BEx1O6MA4U54WIASAU7N5SK2P6QQ" localSheetId="6" hidden="1">#REF!</definedName>
    <definedName name="BEx1O6MA4U54WIASAU7N5SK2P6QQ" localSheetId="8" hidden="1">#REF!</definedName>
    <definedName name="BEx1O6MA4U54WIASAU7N5SK2P6QQ" hidden="1">#REF!</definedName>
    <definedName name="BEx1OHPC3X6194Y4UEP70L5BRHIC" localSheetId="4" hidden="1">#REF!</definedName>
    <definedName name="BEx1OHPC3X6194Y4UEP70L5BRHIC" localSheetId="6" hidden="1">#REF!</definedName>
    <definedName name="BEx1OHPC3X6194Y4UEP70L5BRHIC" localSheetId="8" hidden="1">#REF!</definedName>
    <definedName name="BEx1OHPC3X6194Y4UEP70L5BRHIC" hidden="1">#REF!</definedName>
    <definedName name="BEx1P4S4QEA1C18SB9PMTBYANV9L" localSheetId="4" hidden="1">#REF!</definedName>
    <definedName name="BEx1P4S4QEA1C18SB9PMTBYANV9L" localSheetId="6" hidden="1">#REF!</definedName>
    <definedName name="BEx1P4S4QEA1C18SB9PMTBYANV9L" localSheetId="8" hidden="1">#REF!</definedName>
    <definedName name="BEx1P4S4QEA1C18SB9PMTBYANV9L" hidden="1">#REF!</definedName>
    <definedName name="BEx1R14684MXOYX7UYPNAF935HWZ" localSheetId="4" hidden="1">#REF!</definedName>
    <definedName name="BEx1R14684MXOYX7UYPNAF935HWZ" localSheetId="6" hidden="1">#REF!</definedName>
    <definedName name="BEx1R14684MXOYX7UYPNAF935HWZ" localSheetId="8" hidden="1">#REF!</definedName>
    <definedName name="BEx1R14684MXOYX7UYPNAF935HWZ" hidden="1">#REF!</definedName>
    <definedName name="BEx1RINA9LJ7PZVBINYN5E95I7RV" localSheetId="4" hidden="1">#REF!</definedName>
    <definedName name="BEx1RINA9LJ7PZVBINYN5E95I7RV" localSheetId="6" hidden="1">#REF!</definedName>
    <definedName name="BEx1RINA9LJ7PZVBINYN5E95I7RV" localSheetId="8" hidden="1">#REF!</definedName>
    <definedName name="BEx1RINA9LJ7PZVBINYN5E95I7RV" hidden="1">#REF!</definedName>
    <definedName name="BEx1UMA67JIA3L33TCVDYQBZ5D0G" localSheetId="4" hidden="1">#REF!</definedName>
    <definedName name="BEx1UMA67JIA3L33TCVDYQBZ5D0G" localSheetId="6" hidden="1">#REF!</definedName>
    <definedName name="BEx1UMA67JIA3L33TCVDYQBZ5D0G" localSheetId="8" hidden="1">#REF!</definedName>
    <definedName name="BEx1UMA67JIA3L33TCVDYQBZ5D0G" hidden="1">#REF!</definedName>
    <definedName name="BEx1W8KOKB714C3X1KU1DUZYV03G" localSheetId="4" hidden="1">#REF!</definedName>
    <definedName name="BEx1W8KOKB714C3X1KU1DUZYV03G" localSheetId="6" hidden="1">#REF!</definedName>
    <definedName name="BEx1W8KOKB714C3X1KU1DUZYV03G" localSheetId="8" hidden="1">#REF!</definedName>
    <definedName name="BEx1W8KOKB714C3X1KU1DUZYV03G" hidden="1">#REF!</definedName>
    <definedName name="BEx1WA8494L12SPTEXRZ9A3S0U34" localSheetId="4" hidden="1">#REF!</definedName>
    <definedName name="BEx1WA8494L12SPTEXRZ9A3S0U34" localSheetId="6" hidden="1">#REF!</definedName>
    <definedName name="BEx1WA8494L12SPTEXRZ9A3S0U34" localSheetId="8" hidden="1">#REF!</definedName>
    <definedName name="BEx1WA8494L12SPTEXRZ9A3S0U34" hidden="1">#REF!</definedName>
    <definedName name="BEx1WKEZ8XWNNJ7AADBY6TTP3CU7" localSheetId="4" hidden="1">#REF!</definedName>
    <definedName name="BEx1WKEZ8XWNNJ7AADBY6TTP3CU7" localSheetId="6" hidden="1">#REF!</definedName>
    <definedName name="BEx1WKEZ8XWNNJ7AADBY6TTP3CU7" localSheetId="8" hidden="1">#REF!</definedName>
    <definedName name="BEx1WKEZ8XWNNJ7AADBY6TTP3CU7" hidden="1">#REF!</definedName>
    <definedName name="BEx1X7SJO69WG642IL52WHCNJD8U" localSheetId="4" hidden="1">#REF!</definedName>
    <definedName name="BEx1X7SJO69WG642IL52WHCNJD8U" localSheetId="6" hidden="1">#REF!</definedName>
    <definedName name="BEx1X7SJO69WG642IL52WHCNJD8U" localSheetId="8" hidden="1">#REF!</definedName>
    <definedName name="BEx1X7SJO69WG642IL52WHCNJD8U" hidden="1">#REF!</definedName>
    <definedName name="BEx1XJ6LTRHVDQC8RSCHV6MONFX3" localSheetId="4" hidden="1">#REF!</definedName>
    <definedName name="BEx1XJ6LTRHVDQC8RSCHV6MONFX3" localSheetId="6" hidden="1">#REF!</definedName>
    <definedName name="BEx1XJ6LTRHVDQC8RSCHV6MONFX3" localSheetId="8" hidden="1">#REF!</definedName>
    <definedName name="BEx1XJ6LTRHVDQC8RSCHV6MONFX3" hidden="1">#REF!</definedName>
    <definedName name="BEx39XPS63QJ7EDCBJJWOEXFX2XB" localSheetId="4" hidden="1">#REF!</definedName>
    <definedName name="BEx39XPS63QJ7EDCBJJWOEXFX2XB" localSheetId="6" hidden="1">#REF!</definedName>
    <definedName name="BEx39XPS63QJ7EDCBJJWOEXFX2XB" localSheetId="8" hidden="1">#REF!</definedName>
    <definedName name="BEx39XPS63QJ7EDCBJJWOEXFX2XB" hidden="1">#REF!</definedName>
    <definedName name="BEx3B6DGLREK9TOPAR2VUNEC26D0" localSheetId="4" hidden="1">#REF!</definedName>
    <definedName name="BEx3B6DGLREK9TOPAR2VUNEC26D0" localSheetId="6" hidden="1">#REF!</definedName>
    <definedName name="BEx3B6DGLREK9TOPAR2VUNEC26D0" localSheetId="8" hidden="1">#REF!</definedName>
    <definedName name="BEx3B6DGLREK9TOPAR2VUNEC26D0" hidden="1">#REF!</definedName>
    <definedName name="BEx3BUNERC0N1DS94QWSPTCD4BI0" localSheetId="4" hidden="1">#REF!</definedName>
    <definedName name="BEx3BUNERC0N1DS94QWSPTCD4BI0" localSheetId="6" hidden="1">#REF!</definedName>
    <definedName name="BEx3BUNERC0N1DS94QWSPTCD4BI0" localSheetId="8" hidden="1">#REF!</definedName>
    <definedName name="BEx3BUNERC0N1DS94QWSPTCD4BI0" hidden="1">#REF!</definedName>
    <definedName name="BEx3CKFBSVO7UJ4B0YS4GQXQMB6L" localSheetId="4" hidden="1">#REF!</definedName>
    <definedName name="BEx3CKFBSVO7UJ4B0YS4GQXQMB6L" localSheetId="6" hidden="1">#REF!</definedName>
    <definedName name="BEx3CKFBSVO7UJ4B0YS4GQXQMB6L" localSheetId="8" hidden="1">#REF!</definedName>
    <definedName name="BEx3CKFBSVO7UJ4B0YS4GQXQMB6L" hidden="1">#REF!</definedName>
    <definedName name="BEx3D53TXFDNGQFDTNC0VRXGU07E" localSheetId="4" hidden="1">#REF!</definedName>
    <definedName name="BEx3D53TXFDNGQFDTNC0VRXGU07E" localSheetId="6" hidden="1">#REF!</definedName>
    <definedName name="BEx3D53TXFDNGQFDTNC0VRXGU07E" localSheetId="8" hidden="1">#REF!</definedName>
    <definedName name="BEx3D53TXFDNGQFDTNC0VRXGU07E" hidden="1">#REF!</definedName>
    <definedName name="BEx3DE3H47JYK627M9JKCS4Q1VOS" localSheetId="4" hidden="1">#REF!</definedName>
    <definedName name="BEx3DE3H47JYK627M9JKCS4Q1VOS" localSheetId="6" hidden="1">#REF!</definedName>
    <definedName name="BEx3DE3H47JYK627M9JKCS4Q1VOS" localSheetId="8" hidden="1">#REF!</definedName>
    <definedName name="BEx3DE3H47JYK627M9JKCS4Q1VOS" hidden="1">#REF!</definedName>
    <definedName name="BEx3EDM0LGKV8FC586SWKNTFALX2" localSheetId="4" hidden="1">#REF!</definedName>
    <definedName name="BEx3EDM0LGKV8FC586SWKNTFALX2" localSheetId="6" hidden="1">#REF!</definedName>
    <definedName name="BEx3EDM0LGKV8FC586SWKNTFALX2" localSheetId="8" hidden="1">#REF!</definedName>
    <definedName name="BEx3EDM0LGKV8FC586SWKNTFALX2" hidden="1">#REF!</definedName>
    <definedName name="BEx3EVW0S9EC9HZ1K9LAMJKASE7P" localSheetId="4" hidden="1">#REF!</definedName>
    <definedName name="BEx3EVW0S9EC9HZ1K9LAMJKASE7P" localSheetId="6" hidden="1">#REF!</definedName>
    <definedName name="BEx3EVW0S9EC9HZ1K9LAMJKASE7P" localSheetId="8" hidden="1">#REF!</definedName>
    <definedName name="BEx3EVW0S9EC9HZ1K9LAMJKASE7P" hidden="1">#REF!</definedName>
    <definedName name="BEx3FHBJY7O8ATHK5NA5S3CCYIXW" localSheetId="4" hidden="1">#REF!</definedName>
    <definedName name="BEx3FHBJY7O8ATHK5NA5S3CCYIXW" localSheetId="6" hidden="1">#REF!</definedName>
    <definedName name="BEx3FHBJY7O8ATHK5NA5S3CCYIXW" localSheetId="8" hidden="1">#REF!</definedName>
    <definedName name="BEx3FHBJY7O8ATHK5NA5S3CCYIXW" hidden="1">#REF!</definedName>
    <definedName name="BEx3FQRBESMLD334RR7D8I2X3ZOC" localSheetId="4" hidden="1">#REF!</definedName>
    <definedName name="BEx3FQRBESMLD334RR7D8I2X3ZOC" localSheetId="6" hidden="1">#REF!</definedName>
    <definedName name="BEx3FQRBESMLD334RR7D8I2X3ZOC" localSheetId="8" hidden="1">#REF!</definedName>
    <definedName name="BEx3FQRBESMLD334RR7D8I2X3ZOC" hidden="1">#REF!</definedName>
    <definedName name="BEx3G8AL08G217NT6QANBYCXYOAC" localSheetId="4" hidden="1">#REF!</definedName>
    <definedName name="BEx3G8AL08G217NT6QANBYCXYOAC" localSheetId="6" hidden="1">#REF!</definedName>
    <definedName name="BEx3G8AL08G217NT6QANBYCXYOAC" localSheetId="8" hidden="1">#REF!</definedName>
    <definedName name="BEx3G8AL08G217NT6QANBYCXYOAC" hidden="1">#REF!</definedName>
    <definedName name="BEx3H0BCSUAKL36USTNIMZFLG5IK" localSheetId="4" hidden="1">#REF!</definedName>
    <definedName name="BEx3H0BCSUAKL36USTNIMZFLG5IK" localSheetId="6" hidden="1">#REF!</definedName>
    <definedName name="BEx3H0BCSUAKL36USTNIMZFLG5IK" localSheetId="8" hidden="1">#REF!</definedName>
    <definedName name="BEx3H0BCSUAKL36USTNIMZFLG5IK" hidden="1">#REF!</definedName>
    <definedName name="BEx3H128Y67GNES2BBP5Z1STQPFB" localSheetId="4" hidden="1">#REF!</definedName>
    <definedName name="BEx3H128Y67GNES2BBP5Z1STQPFB" localSheetId="6" hidden="1">#REF!</definedName>
    <definedName name="BEx3H128Y67GNES2BBP5Z1STQPFB" localSheetId="8" hidden="1">#REF!</definedName>
    <definedName name="BEx3H128Y67GNES2BBP5Z1STQPFB" hidden="1">#REF!</definedName>
    <definedName name="BEx3HLW2FFOYV7DEN7OK2HB2BFCW" localSheetId="4" hidden="1">#REF!</definedName>
    <definedName name="BEx3HLW2FFOYV7DEN7OK2HB2BFCW" localSheetId="6" hidden="1">#REF!</definedName>
    <definedName name="BEx3HLW2FFOYV7DEN7OK2HB2BFCW" localSheetId="8" hidden="1">#REF!</definedName>
    <definedName name="BEx3HLW2FFOYV7DEN7OK2HB2BFCW" hidden="1">#REF!</definedName>
    <definedName name="BEx3ICV3EW9A89KD6OHKXO27AMPK" localSheetId="4" hidden="1">#REF!</definedName>
    <definedName name="BEx3ICV3EW9A89KD6OHKXO27AMPK" localSheetId="6" hidden="1">#REF!</definedName>
    <definedName name="BEx3ICV3EW9A89KD6OHKXO27AMPK" localSheetId="8" hidden="1">#REF!</definedName>
    <definedName name="BEx3ICV3EW9A89KD6OHKXO27AMPK" hidden="1">#REF!</definedName>
    <definedName name="BEx3KGU77J3DC5GSGVUZGEXT82OH" localSheetId="4" hidden="1">#REF!</definedName>
    <definedName name="BEx3KGU77J3DC5GSGVUZGEXT82OH" localSheetId="6" hidden="1">#REF!</definedName>
    <definedName name="BEx3KGU77J3DC5GSGVUZGEXT82OH" localSheetId="8" hidden="1">#REF!</definedName>
    <definedName name="BEx3KGU77J3DC5GSGVUZGEXT82OH" hidden="1">#REF!</definedName>
    <definedName name="BEx3KPTXHWKUI6BCGXY5I4W6NUMG" localSheetId="4" hidden="1">#REF!</definedName>
    <definedName name="BEx3KPTXHWKUI6BCGXY5I4W6NUMG" localSheetId="6" hidden="1">#REF!</definedName>
    <definedName name="BEx3KPTXHWKUI6BCGXY5I4W6NUMG" localSheetId="8" hidden="1">#REF!</definedName>
    <definedName name="BEx3KPTXHWKUI6BCGXY5I4W6NUMG" hidden="1">#REF!</definedName>
    <definedName name="BEx3L9WMZAIXYF9ZHL85CXSYGBLJ" localSheetId="4" hidden="1">#REF!</definedName>
    <definedName name="BEx3L9WMZAIXYF9ZHL85CXSYGBLJ" localSheetId="6" hidden="1">#REF!</definedName>
    <definedName name="BEx3L9WMZAIXYF9ZHL85CXSYGBLJ" localSheetId="8" hidden="1">#REF!</definedName>
    <definedName name="BEx3L9WMZAIXYF9ZHL85CXSYGBLJ" hidden="1">#REF!</definedName>
    <definedName name="BEx3LS6UB8VHYNDDNAH88I8BDTBR" localSheetId="4" hidden="1">#REF!</definedName>
    <definedName name="BEx3LS6UB8VHYNDDNAH88I8BDTBR" localSheetId="6" hidden="1">#REF!</definedName>
    <definedName name="BEx3LS6UB8VHYNDDNAH88I8BDTBR" localSheetId="8" hidden="1">#REF!</definedName>
    <definedName name="BEx3LS6UB8VHYNDDNAH88I8BDTBR" hidden="1">#REF!</definedName>
    <definedName name="BEx3MCF7B21C0DX2S6JIMGZ2T8WM" localSheetId="4" hidden="1">#REF!</definedName>
    <definedName name="BEx3MCF7B21C0DX2S6JIMGZ2T8WM" localSheetId="6" hidden="1">#REF!</definedName>
    <definedName name="BEx3MCF7B21C0DX2S6JIMGZ2T8WM" localSheetId="8" hidden="1">#REF!</definedName>
    <definedName name="BEx3MCF7B21C0DX2S6JIMGZ2T8WM" hidden="1">#REF!</definedName>
    <definedName name="BEx3MCKHNA9YF8284CT53RERGBFY" localSheetId="4" hidden="1">#REF!</definedName>
    <definedName name="BEx3MCKHNA9YF8284CT53RERGBFY" localSheetId="6" hidden="1">#REF!</definedName>
    <definedName name="BEx3MCKHNA9YF8284CT53RERGBFY" localSheetId="8" hidden="1">#REF!</definedName>
    <definedName name="BEx3MCKHNA9YF8284CT53RERGBFY" hidden="1">#REF!</definedName>
    <definedName name="BEx3MH7VBIJE9EI0GR1VQWZLRWV1" localSheetId="4" hidden="1">#REF!</definedName>
    <definedName name="BEx3MH7VBIJE9EI0GR1VQWZLRWV1" localSheetId="6" hidden="1">#REF!</definedName>
    <definedName name="BEx3MH7VBIJE9EI0GR1VQWZLRWV1" localSheetId="8" hidden="1">#REF!</definedName>
    <definedName name="BEx3MH7VBIJE9EI0GR1VQWZLRWV1" hidden="1">#REF!</definedName>
    <definedName name="BEx3O7UQ9KQON1AHETG7F395SB62" localSheetId="4" hidden="1">#REF!</definedName>
    <definedName name="BEx3O7UQ9KQON1AHETG7F395SB62" localSheetId="6" hidden="1">#REF!</definedName>
    <definedName name="BEx3O7UQ9KQON1AHETG7F395SB62" localSheetId="8" hidden="1">#REF!</definedName>
    <definedName name="BEx3O7UQ9KQON1AHETG7F395SB62" hidden="1">#REF!</definedName>
    <definedName name="BEx3PTZX8KBJVJNJGCUU0G9FP0AI" localSheetId="4" hidden="1">#REF!</definedName>
    <definedName name="BEx3PTZX8KBJVJNJGCUU0G9FP0AI" localSheetId="6" hidden="1">#REF!</definedName>
    <definedName name="BEx3PTZX8KBJVJNJGCUU0G9FP0AI" localSheetId="8" hidden="1">#REF!</definedName>
    <definedName name="BEx3PTZX8KBJVJNJGCUU0G9FP0AI" hidden="1">#REF!</definedName>
    <definedName name="BEx3Q46RB3CD42SY2M0B2Y9JT0XJ" localSheetId="4" hidden="1">#REF!</definedName>
    <definedName name="BEx3Q46RB3CD42SY2M0B2Y9JT0XJ" localSheetId="6" hidden="1">#REF!</definedName>
    <definedName name="BEx3Q46RB3CD42SY2M0B2Y9JT0XJ" localSheetId="8" hidden="1">#REF!</definedName>
    <definedName name="BEx3Q46RB3CD42SY2M0B2Y9JT0XJ" hidden="1">#REF!</definedName>
    <definedName name="BEx3RFDVGAOJD65T3EPBQTT921BY" localSheetId="4" hidden="1">#REF!</definedName>
    <definedName name="BEx3RFDVGAOJD65T3EPBQTT921BY" localSheetId="6" hidden="1">#REF!</definedName>
    <definedName name="BEx3RFDVGAOJD65T3EPBQTT921BY" localSheetId="8" hidden="1">#REF!</definedName>
    <definedName name="BEx3RFDVGAOJD65T3EPBQTT921BY" hidden="1">#REF!</definedName>
    <definedName name="BEx3SXHD869VW3070AAGUFLZJT0O" localSheetId="4" hidden="1">#REF!</definedName>
    <definedName name="BEx3SXHD869VW3070AAGUFLZJT0O" localSheetId="6" hidden="1">#REF!</definedName>
    <definedName name="BEx3SXHD869VW3070AAGUFLZJT0O" localSheetId="8" hidden="1">#REF!</definedName>
    <definedName name="BEx3SXHD869VW3070AAGUFLZJT0O" hidden="1">#REF!</definedName>
    <definedName name="BEx3T90SGEDQAQANQ0RJJUYCJQD1" localSheetId="4" hidden="1">#REF!</definedName>
    <definedName name="BEx3T90SGEDQAQANQ0RJJUYCJQD1" localSheetId="6" hidden="1">#REF!</definedName>
    <definedName name="BEx3T90SGEDQAQANQ0RJJUYCJQD1" localSheetId="8" hidden="1">#REF!</definedName>
    <definedName name="BEx3T90SGEDQAQANQ0RJJUYCJQD1" hidden="1">#REF!</definedName>
    <definedName name="BEx3TC61JCN3TQ4GFSHF8N51M3K7" localSheetId="4" hidden="1">#REF!</definedName>
    <definedName name="BEx3TC61JCN3TQ4GFSHF8N51M3K7" localSheetId="6" hidden="1">#REF!</definedName>
    <definedName name="BEx3TC61JCN3TQ4GFSHF8N51M3K7" localSheetId="8" hidden="1">#REF!</definedName>
    <definedName name="BEx3TC61JCN3TQ4GFSHF8N51M3K7" hidden="1">#REF!</definedName>
    <definedName name="BEx3TDD6MG3K0M3ODNDIYD662WUB" localSheetId="4" hidden="1">#REF!</definedName>
    <definedName name="BEx3TDD6MG3K0M3ODNDIYD662WUB" localSheetId="6" hidden="1">#REF!</definedName>
    <definedName name="BEx3TDD6MG3K0M3ODNDIYD662WUB" localSheetId="8" hidden="1">#REF!</definedName>
    <definedName name="BEx3TDD6MG3K0M3ODNDIYD662WUB" hidden="1">#REF!</definedName>
    <definedName name="BEx3TMYFZZJUA4J8UVP7L463T6D0" localSheetId="4" hidden="1">#REF!</definedName>
    <definedName name="BEx3TMYFZZJUA4J8UVP7L463T6D0" localSheetId="6" hidden="1">#REF!</definedName>
    <definedName name="BEx3TMYFZZJUA4J8UVP7L463T6D0" localSheetId="8" hidden="1">#REF!</definedName>
    <definedName name="BEx3TMYFZZJUA4J8UVP7L463T6D0" hidden="1">#REF!</definedName>
    <definedName name="BEx3TOWOIOR3KH088ZQNXFOHKPSH" localSheetId="4" hidden="1">#REF!</definedName>
    <definedName name="BEx3TOWOIOR3KH088ZQNXFOHKPSH" localSheetId="6" hidden="1">#REF!</definedName>
    <definedName name="BEx3TOWOIOR3KH088ZQNXFOHKPSH" localSheetId="8" hidden="1">#REF!</definedName>
    <definedName name="BEx3TOWOIOR3KH088ZQNXFOHKPSH" hidden="1">#REF!</definedName>
    <definedName name="BEx3TS1VF4CB2N4XVTSI4XQJWRW9" localSheetId="4" hidden="1">#REF!</definedName>
    <definedName name="BEx3TS1VF4CB2N4XVTSI4XQJWRW9" localSheetId="6" hidden="1">#REF!</definedName>
    <definedName name="BEx3TS1VF4CB2N4XVTSI4XQJWRW9" localSheetId="8" hidden="1">#REF!</definedName>
    <definedName name="BEx3TS1VF4CB2N4XVTSI4XQJWRW9" hidden="1">#REF!</definedName>
    <definedName name="BEx58O1W6AFD3ETRZWL0J1H0D2A2" localSheetId="4" hidden="1">#REF!</definedName>
    <definedName name="BEx58O1W6AFD3ETRZWL0J1H0D2A2" localSheetId="6" hidden="1">#REF!</definedName>
    <definedName name="BEx58O1W6AFD3ETRZWL0J1H0D2A2" localSheetId="8" hidden="1">#REF!</definedName>
    <definedName name="BEx58O1W6AFD3ETRZWL0J1H0D2A2" hidden="1">#REF!</definedName>
    <definedName name="BEx593S930XWYI7AWR6Y7BLCZWO0" localSheetId="4" hidden="1">#REF!</definedName>
    <definedName name="BEx593S930XWYI7AWR6Y7BLCZWO0" localSheetId="6" hidden="1">#REF!</definedName>
    <definedName name="BEx593S930XWYI7AWR6Y7BLCZWO0" localSheetId="8" hidden="1">#REF!</definedName>
    <definedName name="BEx593S930XWYI7AWR6Y7BLCZWO0" hidden="1">#REF!</definedName>
    <definedName name="BEx59BA064BMDNZQ353YZIGWQC6E" localSheetId="4" hidden="1">#REF!</definedName>
    <definedName name="BEx59BA064BMDNZQ353YZIGWQC6E" localSheetId="6" hidden="1">#REF!</definedName>
    <definedName name="BEx59BA064BMDNZQ353YZIGWQC6E" localSheetId="8" hidden="1">#REF!</definedName>
    <definedName name="BEx59BA064BMDNZQ353YZIGWQC6E" hidden="1">#REF!</definedName>
    <definedName name="BEx59S29C4QXRCAX9GV3NN7R4PDS" localSheetId="4" hidden="1">#REF!</definedName>
    <definedName name="BEx59S29C4QXRCAX9GV3NN7R4PDS" localSheetId="6" hidden="1">#REF!</definedName>
    <definedName name="BEx59S29C4QXRCAX9GV3NN7R4PDS" localSheetId="8" hidden="1">#REF!</definedName>
    <definedName name="BEx59S29C4QXRCAX9GV3NN7R4PDS" hidden="1">#REF!</definedName>
    <definedName name="BEx5A3QZVSJ08M05MDGIRE8D74MV" localSheetId="4" hidden="1">#REF!</definedName>
    <definedName name="BEx5A3QZVSJ08M05MDGIRE8D74MV" localSheetId="6" hidden="1">#REF!</definedName>
    <definedName name="BEx5A3QZVSJ08M05MDGIRE8D74MV" localSheetId="8" hidden="1">#REF!</definedName>
    <definedName name="BEx5A3QZVSJ08M05MDGIRE8D74MV" hidden="1">#REF!</definedName>
    <definedName name="BEx5ABUD2NMTG4XZ9NX8318NKI69" localSheetId="4" hidden="1">#REF!</definedName>
    <definedName name="BEx5ABUD2NMTG4XZ9NX8318NKI69" localSheetId="6" hidden="1">#REF!</definedName>
    <definedName name="BEx5ABUD2NMTG4XZ9NX8318NKI69" localSheetId="8" hidden="1">#REF!</definedName>
    <definedName name="BEx5ABUD2NMTG4XZ9NX8318NKI69" hidden="1">#REF!</definedName>
    <definedName name="BEx5AMS3AXYBPKIVK2G5JGZ02KIC" localSheetId="4" hidden="1">#REF!</definedName>
    <definedName name="BEx5AMS3AXYBPKIVK2G5JGZ02KIC" localSheetId="6" hidden="1">#REF!</definedName>
    <definedName name="BEx5AMS3AXYBPKIVK2G5JGZ02KIC" localSheetId="8" hidden="1">#REF!</definedName>
    <definedName name="BEx5AMS3AXYBPKIVK2G5JGZ02KIC" hidden="1">#REF!</definedName>
    <definedName name="BEx5AZ2GXSIQE9UPALH32YYLZNTC" localSheetId="4" hidden="1">#REF!</definedName>
    <definedName name="BEx5AZ2GXSIQE9UPALH32YYLZNTC" localSheetId="6" hidden="1">#REF!</definedName>
    <definedName name="BEx5AZ2GXSIQE9UPALH32YYLZNTC" localSheetId="8" hidden="1">#REF!</definedName>
    <definedName name="BEx5AZ2GXSIQE9UPALH32YYLZNTC" hidden="1">#REF!</definedName>
    <definedName name="BEx5B8I83PF5DHF9E9F1PS757JOS" localSheetId="4" hidden="1">#REF!</definedName>
    <definedName name="BEx5B8I83PF5DHF9E9F1PS757JOS" localSheetId="6" hidden="1">#REF!</definedName>
    <definedName name="BEx5B8I83PF5DHF9E9F1PS757JOS" localSheetId="8" hidden="1">#REF!</definedName>
    <definedName name="BEx5B8I83PF5DHF9E9F1PS757JOS" hidden="1">#REF!</definedName>
    <definedName name="BEx5BD5KHF5H6VZUHRELERJV30K9" localSheetId="4" hidden="1">#REF!</definedName>
    <definedName name="BEx5BD5KHF5H6VZUHRELERJV30K9" localSheetId="6" hidden="1">#REF!</definedName>
    <definedName name="BEx5BD5KHF5H6VZUHRELERJV30K9" localSheetId="8" hidden="1">#REF!</definedName>
    <definedName name="BEx5BD5KHF5H6VZUHRELERJV30K9" hidden="1">#REF!</definedName>
    <definedName name="BEx5DL69T1NDKLNVQOJ7QS9HK2RU" localSheetId="4" hidden="1">#REF!</definedName>
    <definedName name="BEx5DL69T1NDKLNVQOJ7QS9HK2RU" localSheetId="6" hidden="1">#REF!</definedName>
    <definedName name="BEx5DL69T1NDKLNVQOJ7QS9HK2RU" localSheetId="8" hidden="1">#REF!</definedName>
    <definedName name="BEx5DL69T1NDKLNVQOJ7QS9HK2RU" hidden="1">#REF!</definedName>
    <definedName name="BEx5EDY1SRAUOQL60BZNMWK8EYXM" localSheetId="4" hidden="1">#REF!</definedName>
    <definedName name="BEx5EDY1SRAUOQL60BZNMWK8EYXM" localSheetId="6" hidden="1">#REF!</definedName>
    <definedName name="BEx5EDY1SRAUOQL60BZNMWK8EYXM" localSheetId="8" hidden="1">#REF!</definedName>
    <definedName name="BEx5EDY1SRAUOQL60BZNMWK8EYXM" hidden="1">#REF!</definedName>
    <definedName name="BEx5FGLQV2NQUIJGSNBY9ZMZU568" localSheetId="4" hidden="1">#REF!</definedName>
    <definedName name="BEx5FGLQV2NQUIJGSNBY9ZMZU568" localSheetId="6" hidden="1">#REF!</definedName>
    <definedName name="BEx5FGLQV2NQUIJGSNBY9ZMZU568" localSheetId="8" hidden="1">#REF!</definedName>
    <definedName name="BEx5FGLQV2NQUIJGSNBY9ZMZU568" hidden="1">#REF!</definedName>
    <definedName name="BEx5GXI1Y15S52E8XGUYJ1S37JAZ" localSheetId="4" hidden="1">#REF!</definedName>
    <definedName name="BEx5GXI1Y15S52E8XGUYJ1S37JAZ" localSheetId="6" hidden="1">#REF!</definedName>
    <definedName name="BEx5GXI1Y15S52E8XGUYJ1S37JAZ" localSheetId="8" hidden="1">#REF!</definedName>
    <definedName name="BEx5GXI1Y15S52E8XGUYJ1S37JAZ" hidden="1">#REF!</definedName>
    <definedName name="BEx5HMJ264VWR1SO0TKF3CPN9V5M" localSheetId="4" hidden="1">#REF!</definedName>
    <definedName name="BEx5HMJ264VWR1SO0TKF3CPN9V5M" localSheetId="6" hidden="1">#REF!</definedName>
    <definedName name="BEx5HMJ264VWR1SO0TKF3CPN9V5M" localSheetId="8" hidden="1">#REF!</definedName>
    <definedName name="BEx5HMJ264VWR1SO0TKF3CPN9V5M" hidden="1">#REF!</definedName>
    <definedName name="BEx5ILLAXM0A5LW6I1RJ1NNQA5GA" localSheetId="4" hidden="1">#REF!</definedName>
    <definedName name="BEx5ILLAXM0A5LW6I1RJ1NNQA5GA" localSheetId="6" hidden="1">#REF!</definedName>
    <definedName name="BEx5ILLAXM0A5LW6I1RJ1NNQA5GA" localSheetId="8" hidden="1">#REF!</definedName>
    <definedName name="BEx5ILLAXM0A5LW6I1RJ1NNQA5GA" hidden="1">#REF!</definedName>
    <definedName name="BEx5K7FOCGY5T4UMBXSOQ1DCDFQY" localSheetId="4" hidden="1">#REF!</definedName>
    <definedName name="BEx5K7FOCGY5T4UMBXSOQ1DCDFQY" localSheetId="6" hidden="1">#REF!</definedName>
    <definedName name="BEx5K7FOCGY5T4UMBXSOQ1DCDFQY" localSheetId="8" hidden="1">#REF!</definedName>
    <definedName name="BEx5K7FOCGY5T4UMBXSOQ1DCDFQY" hidden="1">#REF!</definedName>
    <definedName name="BEx5KLO3XS0I638UKRU6A2E7GV7D" localSheetId="4" hidden="1">#REF!</definedName>
    <definedName name="BEx5KLO3XS0I638UKRU6A2E7GV7D" localSheetId="6" hidden="1">#REF!</definedName>
    <definedName name="BEx5KLO3XS0I638UKRU6A2E7GV7D" localSheetId="8" hidden="1">#REF!</definedName>
    <definedName name="BEx5KLO3XS0I638UKRU6A2E7GV7D" hidden="1">#REF!</definedName>
    <definedName name="BEx5KLTMF07UT65858ORLLI6H1ND" localSheetId="4" hidden="1">#REF!</definedName>
    <definedName name="BEx5KLTMF07UT65858ORLLI6H1ND" localSheetId="6" hidden="1">#REF!</definedName>
    <definedName name="BEx5KLTMF07UT65858ORLLI6H1ND" localSheetId="8" hidden="1">#REF!</definedName>
    <definedName name="BEx5KLTMF07UT65858ORLLI6H1ND" hidden="1">#REF!</definedName>
    <definedName name="BEx5KTWR6UC1G6FZUG76YH4ADGW6" localSheetId="4" hidden="1">#REF!</definedName>
    <definedName name="BEx5KTWR6UC1G6FZUG76YH4ADGW6" localSheetId="6" hidden="1">#REF!</definedName>
    <definedName name="BEx5KTWR6UC1G6FZUG76YH4ADGW6" localSheetId="8" hidden="1">#REF!</definedName>
    <definedName name="BEx5KTWR6UC1G6FZUG76YH4ADGW6" hidden="1">#REF!</definedName>
    <definedName name="BEx5KY3ZU6A1675YRFIG8O2JY3B3" localSheetId="4" hidden="1">#REF!</definedName>
    <definedName name="BEx5KY3ZU6A1675YRFIG8O2JY3B3" localSheetId="6" hidden="1">#REF!</definedName>
    <definedName name="BEx5KY3ZU6A1675YRFIG8O2JY3B3" localSheetId="8" hidden="1">#REF!</definedName>
    <definedName name="BEx5KY3ZU6A1675YRFIG8O2JY3B3" hidden="1">#REF!</definedName>
    <definedName name="BEx5LISG9WVDGFZRCTU5D2AD02AH" localSheetId="4" hidden="1">#REF!</definedName>
    <definedName name="BEx5LISG9WVDGFZRCTU5D2AD02AH" localSheetId="6" hidden="1">#REF!</definedName>
    <definedName name="BEx5LISG9WVDGFZRCTU5D2AD02AH" localSheetId="8" hidden="1">#REF!</definedName>
    <definedName name="BEx5LISG9WVDGFZRCTU5D2AD02AH" hidden="1">#REF!</definedName>
    <definedName name="BEx5LZQ04J1P84R70WT4THGZVI0X" localSheetId="4" hidden="1">#REF!</definedName>
    <definedName name="BEx5LZQ04J1P84R70WT4THGZVI0X" localSheetId="6" hidden="1">#REF!</definedName>
    <definedName name="BEx5LZQ04J1P84R70WT4THGZVI0X" localSheetId="8" hidden="1">#REF!</definedName>
    <definedName name="BEx5LZQ04J1P84R70WT4THGZVI0X" hidden="1">#REF!</definedName>
    <definedName name="BEx5MACXYPYMNILP6WMIOGODLP9K" localSheetId="4" hidden="1">#REF!</definedName>
    <definedName name="BEx5MACXYPYMNILP6WMIOGODLP9K" localSheetId="6" hidden="1">#REF!</definedName>
    <definedName name="BEx5MACXYPYMNILP6WMIOGODLP9K" localSheetId="8" hidden="1">#REF!</definedName>
    <definedName name="BEx5MACXYPYMNILP6WMIOGODLP9K" hidden="1">#REF!</definedName>
    <definedName name="BEx5MZ8HHE6Q3GH4DJUFFUDHAC0B" localSheetId="4" hidden="1">#REF!</definedName>
    <definedName name="BEx5MZ8HHE6Q3GH4DJUFFUDHAC0B" localSheetId="6" hidden="1">#REF!</definedName>
    <definedName name="BEx5MZ8HHE6Q3GH4DJUFFUDHAC0B" localSheetId="8" hidden="1">#REF!</definedName>
    <definedName name="BEx5MZ8HHE6Q3GH4DJUFFUDHAC0B" hidden="1">#REF!</definedName>
    <definedName name="BEx5O456Y5KKAQNWBQTZ2G6R2CUY" localSheetId="4" hidden="1">#REF!</definedName>
    <definedName name="BEx5O456Y5KKAQNWBQTZ2G6R2CUY" localSheetId="6" hidden="1">#REF!</definedName>
    <definedName name="BEx5O456Y5KKAQNWBQTZ2G6R2CUY" localSheetId="8" hidden="1">#REF!</definedName>
    <definedName name="BEx5O456Y5KKAQNWBQTZ2G6R2CUY" hidden="1">#REF!</definedName>
    <definedName name="BEx5OBS9OF3EU2J0Y2DV3WS5SBZ2" localSheetId="4" hidden="1">#REF!</definedName>
    <definedName name="BEx5OBS9OF3EU2J0Y2DV3WS5SBZ2" localSheetId="6" hidden="1">#REF!</definedName>
    <definedName name="BEx5OBS9OF3EU2J0Y2DV3WS5SBZ2" localSheetId="8" hidden="1">#REF!</definedName>
    <definedName name="BEx5OBS9OF3EU2J0Y2DV3WS5SBZ2" hidden="1">#REF!</definedName>
    <definedName name="BEx5OODEV2C6ZAVQ9WUV06PILH8Q" localSheetId="4" hidden="1">#REF!</definedName>
    <definedName name="BEx5OODEV2C6ZAVQ9WUV06PILH8Q" localSheetId="6" hidden="1">#REF!</definedName>
    <definedName name="BEx5OODEV2C6ZAVQ9WUV06PILH8Q" localSheetId="8" hidden="1">#REF!</definedName>
    <definedName name="BEx5OODEV2C6ZAVQ9WUV06PILH8Q" hidden="1">#REF!</definedName>
    <definedName name="BEx5P25RG8EWFOH3E5Z8TZGEKDRX" localSheetId="4" hidden="1">#REF!</definedName>
    <definedName name="BEx5P25RG8EWFOH3E5Z8TZGEKDRX" localSheetId="6" hidden="1">#REF!</definedName>
    <definedName name="BEx5P25RG8EWFOH3E5Z8TZGEKDRX" localSheetId="8" hidden="1">#REF!</definedName>
    <definedName name="BEx5P25RG8EWFOH3E5Z8TZGEKDRX" hidden="1">#REF!</definedName>
    <definedName name="BEx5PUBZ6QV225MNGBIYEB5GYHBN" localSheetId="4" hidden="1">#REF!</definedName>
    <definedName name="BEx5PUBZ6QV225MNGBIYEB5GYHBN" localSheetId="6" hidden="1">#REF!</definedName>
    <definedName name="BEx5PUBZ6QV225MNGBIYEB5GYHBN" localSheetId="8" hidden="1">#REF!</definedName>
    <definedName name="BEx5PUBZ6QV225MNGBIYEB5GYHBN" hidden="1">#REF!</definedName>
    <definedName name="BEx73Y0A4OLDNOASYVVSJNIGY0QT" localSheetId="4" hidden="1">#REF!</definedName>
    <definedName name="BEx73Y0A4OLDNOASYVVSJNIGY0QT" localSheetId="6" hidden="1">#REF!</definedName>
    <definedName name="BEx73Y0A4OLDNOASYVVSJNIGY0QT" localSheetId="8" hidden="1">#REF!</definedName>
    <definedName name="BEx73Y0A4OLDNOASYVVSJNIGY0QT" hidden="1">#REF!</definedName>
    <definedName name="BEx765VMSNHRRVNG2W9EWCDWCCXK" localSheetId="4" hidden="1">#REF!</definedName>
    <definedName name="BEx765VMSNHRRVNG2W9EWCDWCCXK" localSheetId="6" hidden="1">#REF!</definedName>
    <definedName name="BEx765VMSNHRRVNG2W9EWCDWCCXK" localSheetId="8" hidden="1">#REF!</definedName>
    <definedName name="BEx765VMSNHRRVNG2W9EWCDWCCXK" hidden="1">#REF!</definedName>
    <definedName name="BEx7689ZMFLCQVGIUDLP0N1D59GU" localSheetId="4" hidden="1">#REF!</definedName>
    <definedName name="BEx7689ZMFLCQVGIUDLP0N1D59GU" localSheetId="6" hidden="1">#REF!</definedName>
    <definedName name="BEx7689ZMFLCQVGIUDLP0N1D59GU" localSheetId="8" hidden="1">#REF!</definedName>
    <definedName name="BEx7689ZMFLCQVGIUDLP0N1D59GU" hidden="1">#REF!</definedName>
    <definedName name="BEx771Y5JBBV1NTOJL3B5P328FZS" localSheetId="4" hidden="1">#REF!</definedName>
    <definedName name="BEx771Y5JBBV1NTOJL3B5P328FZS" localSheetId="6" hidden="1">#REF!</definedName>
    <definedName name="BEx771Y5JBBV1NTOJL3B5P328FZS" localSheetId="8" hidden="1">#REF!</definedName>
    <definedName name="BEx771Y5JBBV1NTOJL3B5P328FZS" hidden="1">#REF!</definedName>
    <definedName name="BEx7870CBP343OT1IIA0I9BB9SP0" localSheetId="4" hidden="1">#REF!</definedName>
    <definedName name="BEx7870CBP343OT1IIA0I9BB9SP0" localSheetId="6" hidden="1">#REF!</definedName>
    <definedName name="BEx7870CBP343OT1IIA0I9BB9SP0" localSheetId="8" hidden="1">#REF!</definedName>
    <definedName name="BEx7870CBP343OT1IIA0I9BB9SP0" hidden="1">#REF!</definedName>
    <definedName name="BEx78C3KCXG2A5C7Z7L6PUQNDP91" localSheetId="4" hidden="1">#REF!</definedName>
    <definedName name="BEx78C3KCXG2A5C7Z7L6PUQNDP91" localSheetId="6" hidden="1">#REF!</definedName>
    <definedName name="BEx78C3KCXG2A5C7Z7L6PUQNDP91" localSheetId="8" hidden="1">#REF!</definedName>
    <definedName name="BEx78C3KCXG2A5C7Z7L6PUQNDP91" hidden="1">#REF!</definedName>
    <definedName name="BEx79RI2FMCPD9CSSYPC66JDDQIM" localSheetId="4" hidden="1">#REF!</definedName>
    <definedName name="BEx79RI2FMCPD9CSSYPC66JDDQIM" localSheetId="6" hidden="1">#REF!</definedName>
    <definedName name="BEx79RI2FMCPD9CSSYPC66JDDQIM" localSheetId="8" hidden="1">#REF!</definedName>
    <definedName name="BEx79RI2FMCPD9CSSYPC66JDDQIM" hidden="1">#REF!</definedName>
    <definedName name="BEx7AGTPPYFNFJ30NJ3MRPGURHNB" localSheetId="4" hidden="1">#REF!</definedName>
    <definedName name="BEx7AGTPPYFNFJ30NJ3MRPGURHNB" localSheetId="6" hidden="1">#REF!</definedName>
    <definedName name="BEx7AGTPPYFNFJ30NJ3MRPGURHNB" localSheetId="8" hidden="1">#REF!</definedName>
    <definedName name="BEx7AGTPPYFNFJ30NJ3MRPGURHNB" hidden="1">#REF!</definedName>
    <definedName name="BEx7AXLSHP7HWORVRER9Q5SOIHGD" localSheetId="4" hidden="1">#REF!</definedName>
    <definedName name="BEx7AXLSHP7HWORVRER9Q5SOIHGD" localSheetId="6" hidden="1">#REF!</definedName>
    <definedName name="BEx7AXLSHP7HWORVRER9Q5SOIHGD" localSheetId="8" hidden="1">#REF!</definedName>
    <definedName name="BEx7AXLSHP7HWORVRER9Q5SOIHGD" hidden="1">#REF!</definedName>
    <definedName name="BEx7AZUTME180WCCR458GE8BIDLW" localSheetId="4" hidden="1">#REF!</definedName>
    <definedName name="BEx7AZUTME180WCCR458GE8BIDLW" localSheetId="6" hidden="1">#REF!</definedName>
    <definedName name="BEx7AZUTME180WCCR458GE8BIDLW" localSheetId="8" hidden="1">#REF!</definedName>
    <definedName name="BEx7AZUTME180WCCR458GE8BIDLW" hidden="1">#REF!</definedName>
    <definedName name="BEx7BC560FJZSPCZOC0CMO5HS8PW" localSheetId="4" hidden="1">#REF!</definedName>
    <definedName name="BEx7BC560FJZSPCZOC0CMO5HS8PW" localSheetId="6" hidden="1">#REF!</definedName>
    <definedName name="BEx7BC560FJZSPCZOC0CMO5HS8PW" localSheetId="8" hidden="1">#REF!</definedName>
    <definedName name="BEx7BC560FJZSPCZOC0CMO5HS8PW" hidden="1">#REF!</definedName>
    <definedName name="BEx7D4VJ70P9DPU01N0HKRUM1RPB" localSheetId="4" hidden="1">#REF!</definedName>
    <definedName name="BEx7D4VJ70P9DPU01N0HKRUM1RPB" localSheetId="6" hidden="1">#REF!</definedName>
    <definedName name="BEx7D4VJ70P9DPU01N0HKRUM1RPB" localSheetId="8" hidden="1">#REF!</definedName>
    <definedName name="BEx7D4VJ70P9DPU01N0HKRUM1RPB" hidden="1">#REF!</definedName>
    <definedName name="BEx7DGKCLIUG9QERN8PTUB0PJSN8" localSheetId="4" hidden="1">#REF!</definedName>
    <definedName name="BEx7DGKCLIUG9QERN8PTUB0PJSN8" localSheetId="6" hidden="1">#REF!</definedName>
    <definedName name="BEx7DGKCLIUG9QERN8PTUB0PJSN8" localSheetId="8" hidden="1">#REF!</definedName>
    <definedName name="BEx7DGKCLIUG9QERN8PTUB0PJSN8" hidden="1">#REF!</definedName>
    <definedName name="BEx7DUSR4UM6EBI71OKVNMZ33LY1" localSheetId="4" hidden="1">#REF!</definedName>
    <definedName name="BEx7DUSR4UM6EBI71OKVNMZ33LY1" localSheetId="6" hidden="1">#REF!</definedName>
    <definedName name="BEx7DUSR4UM6EBI71OKVNMZ33LY1" localSheetId="8" hidden="1">#REF!</definedName>
    <definedName name="BEx7DUSR4UM6EBI71OKVNMZ33LY1" hidden="1">#REF!</definedName>
    <definedName name="BEx7E3HTXUDM3G7SXE91WA2EA8RI" localSheetId="4" hidden="1">#REF!</definedName>
    <definedName name="BEx7E3HTXUDM3G7SXE91WA2EA8RI" localSheetId="6" hidden="1">#REF!</definedName>
    <definedName name="BEx7E3HTXUDM3G7SXE91WA2EA8RI" localSheetId="8" hidden="1">#REF!</definedName>
    <definedName name="BEx7E3HTXUDM3G7SXE91WA2EA8RI" hidden="1">#REF!</definedName>
    <definedName name="BEx7EP80WWVRVVYDS5IG75H496C5" localSheetId="4" hidden="1">#REF!</definedName>
    <definedName name="BEx7EP80WWVRVVYDS5IG75H496C5" localSheetId="6" hidden="1">#REF!</definedName>
    <definedName name="BEx7EP80WWVRVVYDS5IG75H496C5" localSheetId="8" hidden="1">#REF!</definedName>
    <definedName name="BEx7EP80WWVRVVYDS5IG75H496C5" hidden="1">#REF!</definedName>
    <definedName name="BEx7EPDD0Q4P6TF4FI8H7HS7RVPM" localSheetId="4" hidden="1">#REF!</definedName>
    <definedName name="BEx7EPDD0Q4P6TF4FI8H7HS7RVPM" localSheetId="6" hidden="1">#REF!</definedName>
    <definedName name="BEx7EPDD0Q4P6TF4FI8H7HS7RVPM" localSheetId="8" hidden="1">#REF!</definedName>
    <definedName name="BEx7EPDD0Q4P6TF4FI8H7HS7RVPM" hidden="1">#REF!</definedName>
    <definedName name="BEx7ES7WANM3AMF8755MKTHCHWXQ" localSheetId="4" hidden="1">#REF!</definedName>
    <definedName name="BEx7ES7WANM3AMF8755MKTHCHWXQ" localSheetId="6" hidden="1">#REF!</definedName>
    <definedName name="BEx7ES7WANM3AMF8755MKTHCHWXQ" localSheetId="8" hidden="1">#REF!</definedName>
    <definedName name="BEx7ES7WANM3AMF8755MKTHCHWXQ" hidden="1">#REF!</definedName>
    <definedName name="BEx7FKU8YV5UAD2ZEQ2V93CJP6N2" localSheetId="4" hidden="1">#REF!</definedName>
    <definedName name="BEx7FKU8YV5UAD2ZEQ2V93CJP6N2" localSheetId="6" hidden="1">#REF!</definedName>
    <definedName name="BEx7FKU8YV5UAD2ZEQ2V93CJP6N2" localSheetId="8" hidden="1">#REF!</definedName>
    <definedName name="BEx7FKU8YV5UAD2ZEQ2V93CJP6N2" hidden="1">#REF!</definedName>
    <definedName name="BEx7G1675I1HCHRICU9LJJWVTLCS" localSheetId="4" hidden="1">#REF!</definedName>
    <definedName name="BEx7G1675I1HCHRICU9LJJWVTLCS" localSheetId="6" hidden="1">#REF!</definedName>
    <definedName name="BEx7G1675I1HCHRICU9LJJWVTLCS" localSheetId="8" hidden="1">#REF!</definedName>
    <definedName name="BEx7G1675I1HCHRICU9LJJWVTLCS" hidden="1">#REF!</definedName>
    <definedName name="BEx7G4WYC777T0T2O076BQ1CKA4R" localSheetId="4" hidden="1">#REF!</definedName>
    <definedName name="BEx7G4WYC777T0T2O076BQ1CKA4R" localSheetId="6" hidden="1">#REF!</definedName>
    <definedName name="BEx7G4WYC777T0T2O076BQ1CKA4R" localSheetId="8" hidden="1">#REF!</definedName>
    <definedName name="BEx7G4WYC777T0T2O076BQ1CKA4R" hidden="1">#REF!</definedName>
    <definedName name="BEx7G6KE4UVLF4367SL1WNQ4BSCY" localSheetId="4" hidden="1">#REF!</definedName>
    <definedName name="BEx7G6KE4UVLF4367SL1WNQ4BSCY" localSheetId="6" hidden="1">#REF!</definedName>
    <definedName name="BEx7G6KE4UVLF4367SL1WNQ4BSCY" localSheetId="8" hidden="1">#REF!</definedName>
    <definedName name="BEx7G6KE4UVLF4367SL1WNQ4BSCY" hidden="1">#REF!</definedName>
    <definedName name="BEx7HS416LETDEMT7WQ40IYN0VY7" localSheetId="4" hidden="1">#REF!</definedName>
    <definedName name="BEx7HS416LETDEMT7WQ40IYN0VY7" localSheetId="6" hidden="1">#REF!</definedName>
    <definedName name="BEx7HS416LETDEMT7WQ40IYN0VY7" localSheetId="8" hidden="1">#REF!</definedName>
    <definedName name="BEx7HS416LETDEMT7WQ40IYN0VY7" hidden="1">#REF!</definedName>
    <definedName name="BEx7IY2EV9CRLVNQFRW9O4F9BWZH" localSheetId="4" hidden="1">#REF!</definedName>
    <definedName name="BEx7IY2EV9CRLVNQFRW9O4F9BWZH" localSheetId="6" hidden="1">#REF!</definedName>
    <definedName name="BEx7IY2EV9CRLVNQFRW9O4F9BWZH" localSheetId="8" hidden="1">#REF!</definedName>
    <definedName name="BEx7IY2EV9CRLVNQFRW9O4F9BWZH" hidden="1">#REF!</definedName>
    <definedName name="BEx7JDSYWXPUF8RKC731Z8G1B27Y" localSheetId="4" hidden="1">#REF!</definedName>
    <definedName name="BEx7JDSYWXPUF8RKC731Z8G1B27Y" localSheetId="6" hidden="1">#REF!</definedName>
    <definedName name="BEx7JDSYWXPUF8RKC731Z8G1B27Y" localSheetId="8" hidden="1">#REF!</definedName>
    <definedName name="BEx7JDSYWXPUF8RKC731Z8G1B27Y" hidden="1">#REF!</definedName>
    <definedName name="BEx7JGI1O9GZDUHDP82GR31JLQL8" localSheetId="4" hidden="1">#REF!</definedName>
    <definedName name="BEx7JGI1O9GZDUHDP82GR31JLQL8" localSheetId="6" hidden="1">#REF!</definedName>
    <definedName name="BEx7JGI1O9GZDUHDP82GR31JLQL8" localSheetId="8" hidden="1">#REF!</definedName>
    <definedName name="BEx7JGI1O9GZDUHDP82GR31JLQL8" hidden="1">#REF!</definedName>
    <definedName name="BEx7KKI9S9SEZDLOIMRSQ8JQOJT4" localSheetId="4" hidden="1">#REF!</definedName>
    <definedName name="BEx7KKI9S9SEZDLOIMRSQ8JQOJT4" localSheetId="6" hidden="1">#REF!</definedName>
    <definedName name="BEx7KKI9S9SEZDLOIMRSQ8JQOJT4" localSheetId="8" hidden="1">#REF!</definedName>
    <definedName name="BEx7KKI9S9SEZDLOIMRSQ8JQOJT4" hidden="1">#REF!</definedName>
    <definedName name="BEx7L4AI0CXM65MR56TE753E33UE" localSheetId="4" hidden="1">#REF!</definedName>
    <definedName name="BEx7L4AI0CXM65MR56TE753E33UE" localSheetId="6" hidden="1">#REF!</definedName>
    <definedName name="BEx7L4AI0CXM65MR56TE753E33UE" localSheetId="8" hidden="1">#REF!</definedName>
    <definedName name="BEx7L4AI0CXM65MR56TE753E33UE" hidden="1">#REF!</definedName>
    <definedName name="BEx7L6DV256RJKEE5MP8MV821NP2" localSheetId="4" hidden="1">#REF!</definedName>
    <definedName name="BEx7L6DV256RJKEE5MP8MV821NP2" localSheetId="6" hidden="1">#REF!</definedName>
    <definedName name="BEx7L6DV256RJKEE5MP8MV821NP2" localSheetId="8" hidden="1">#REF!</definedName>
    <definedName name="BEx7L6DV256RJKEE5MP8MV821NP2" hidden="1">#REF!</definedName>
    <definedName name="BEx7N00S7KVMQDLP3SC7FI18HHSE" localSheetId="4" hidden="1">#REF!</definedName>
    <definedName name="BEx7N00S7KVMQDLP3SC7FI18HHSE" localSheetId="6" hidden="1">#REF!</definedName>
    <definedName name="BEx7N00S7KVMQDLP3SC7FI18HHSE" localSheetId="8" hidden="1">#REF!</definedName>
    <definedName name="BEx7N00S7KVMQDLP3SC7FI18HHSE" hidden="1">#REF!</definedName>
    <definedName name="BEx90PWT26CUZC4QBYPIGOIQRK57" localSheetId="4" hidden="1">#REF!</definedName>
    <definedName name="BEx90PWT26CUZC4QBYPIGOIQRK57" localSheetId="6" hidden="1">#REF!</definedName>
    <definedName name="BEx90PWT26CUZC4QBYPIGOIQRK57" localSheetId="8" hidden="1">#REF!</definedName>
    <definedName name="BEx90PWT26CUZC4QBYPIGOIQRK57" hidden="1">#REF!</definedName>
    <definedName name="BEx925M3H98PWAPIVXEFUO0J02NS" localSheetId="4" hidden="1">#REF!</definedName>
    <definedName name="BEx925M3H98PWAPIVXEFUO0J02NS" localSheetId="6" hidden="1">#REF!</definedName>
    <definedName name="BEx925M3H98PWAPIVXEFUO0J02NS" localSheetId="8" hidden="1">#REF!</definedName>
    <definedName name="BEx925M3H98PWAPIVXEFUO0J02NS" hidden="1">#REF!</definedName>
    <definedName name="BEx929CWD6XCSUHBR0V5BUUGIE4W" localSheetId="4" hidden="1">#REF!</definedName>
    <definedName name="BEx929CWD6XCSUHBR0V5BUUGIE4W" localSheetId="6" hidden="1">#REF!</definedName>
    <definedName name="BEx929CWD6XCSUHBR0V5BUUGIE4W" localSheetId="8" hidden="1">#REF!</definedName>
    <definedName name="BEx929CWD6XCSUHBR0V5BUUGIE4W" hidden="1">#REF!</definedName>
    <definedName name="BEx92SZHV0ST4Q1BSOHCW0ZAMVV9" localSheetId="4" hidden="1">#REF!</definedName>
    <definedName name="BEx92SZHV0ST4Q1BSOHCW0ZAMVV9" localSheetId="6" hidden="1">#REF!</definedName>
    <definedName name="BEx92SZHV0ST4Q1BSOHCW0ZAMVV9" localSheetId="8" hidden="1">#REF!</definedName>
    <definedName name="BEx92SZHV0ST4Q1BSOHCW0ZAMVV9" hidden="1">#REF!</definedName>
    <definedName name="BEx92VU449ZVATFK8XRZJDXZY42I" localSheetId="4" hidden="1">#REF!</definedName>
    <definedName name="BEx92VU449ZVATFK8XRZJDXZY42I" localSheetId="6" hidden="1">#REF!</definedName>
    <definedName name="BEx92VU449ZVATFK8XRZJDXZY42I" localSheetId="8" hidden="1">#REF!</definedName>
    <definedName name="BEx92VU449ZVATFK8XRZJDXZY42I" hidden="1">#REF!</definedName>
    <definedName name="BEx92XHCVU1KMOOU6FAX1QSMK5V3" localSheetId="4" hidden="1">#REF!</definedName>
    <definedName name="BEx92XHCVU1KMOOU6FAX1QSMK5V3" localSheetId="6" hidden="1">#REF!</definedName>
    <definedName name="BEx92XHCVU1KMOOU6FAX1QSMK5V3" localSheetId="8" hidden="1">#REF!</definedName>
    <definedName name="BEx92XHCVU1KMOOU6FAX1QSMK5V3" hidden="1">#REF!</definedName>
    <definedName name="BEx941CDPJKDKGCRWGMVPJX1AY8N" localSheetId="4" hidden="1">#REF!</definedName>
    <definedName name="BEx941CDPJKDKGCRWGMVPJX1AY8N" localSheetId="6" hidden="1">#REF!</definedName>
    <definedName name="BEx941CDPJKDKGCRWGMVPJX1AY8N" localSheetId="8" hidden="1">#REF!</definedName>
    <definedName name="BEx941CDPJKDKGCRWGMVPJX1AY8N" hidden="1">#REF!</definedName>
    <definedName name="BEx94MRR3F2567DTEU2XYWQ1H5T7" localSheetId="4" hidden="1">#REF!</definedName>
    <definedName name="BEx94MRR3F2567DTEU2XYWQ1H5T7" localSheetId="6" hidden="1">#REF!</definedName>
    <definedName name="BEx94MRR3F2567DTEU2XYWQ1H5T7" localSheetId="8" hidden="1">#REF!</definedName>
    <definedName name="BEx94MRR3F2567DTEU2XYWQ1H5T7" hidden="1">#REF!</definedName>
    <definedName name="BEx94T2D2RX8K11UX4L7GBCE15J4" localSheetId="4" hidden="1">#REF!</definedName>
    <definedName name="BEx94T2D2RX8K11UX4L7GBCE15J4" localSheetId="6" hidden="1">#REF!</definedName>
    <definedName name="BEx94T2D2RX8K11UX4L7GBCE15J4" localSheetId="8" hidden="1">#REF!</definedName>
    <definedName name="BEx94T2D2RX8K11UX4L7GBCE15J4" hidden="1">#REF!</definedName>
    <definedName name="BEx94V0FDLW7LK3IAU25M5AHJSJH" localSheetId="4" hidden="1">#REF!</definedName>
    <definedName name="BEx94V0FDLW7LK3IAU25M5AHJSJH" localSheetId="6" hidden="1">#REF!</definedName>
    <definedName name="BEx94V0FDLW7LK3IAU25M5AHJSJH" localSheetId="8" hidden="1">#REF!</definedName>
    <definedName name="BEx94V0FDLW7LK3IAU25M5AHJSJH" hidden="1">#REF!</definedName>
    <definedName name="BEx96AK8XX91JLLMJYIF0198BFS5" localSheetId="4" hidden="1">#REF!</definedName>
    <definedName name="BEx96AK8XX91JLLMJYIF0198BFS5" localSheetId="6" hidden="1">#REF!</definedName>
    <definedName name="BEx96AK8XX91JLLMJYIF0198BFS5" localSheetId="8" hidden="1">#REF!</definedName>
    <definedName name="BEx96AK8XX91JLLMJYIF0198BFS5" hidden="1">#REF!</definedName>
    <definedName name="BEx96P8WC0ZUP1ZAVUL4VOFZS9WW" localSheetId="4" hidden="1">#REF!</definedName>
    <definedName name="BEx96P8WC0ZUP1ZAVUL4VOFZS9WW" localSheetId="6" hidden="1">#REF!</definedName>
    <definedName name="BEx96P8WC0ZUP1ZAVUL4VOFZS9WW" localSheetId="8" hidden="1">#REF!</definedName>
    <definedName name="BEx96P8WC0ZUP1ZAVUL4VOFZS9WW" hidden="1">#REF!</definedName>
    <definedName name="BEx96UXXLJKX4WJ5M8B56ASIGBIS" localSheetId="4" hidden="1">#REF!</definedName>
    <definedName name="BEx96UXXLJKX4WJ5M8B56ASIGBIS" localSheetId="6" hidden="1">#REF!</definedName>
    <definedName name="BEx96UXXLJKX4WJ5M8B56ASIGBIS" localSheetId="8" hidden="1">#REF!</definedName>
    <definedName name="BEx96UXXLJKX4WJ5M8B56ASIGBIS" hidden="1">#REF!</definedName>
    <definedName name="BEx97FM9GAXIDZX7ZUVRZDXO7B8T" localSheetId="4" hidden="1">#REF!</definedName>
    <definedName name="BEx97FM9GAXIDZX7ZUVRZDXO7B8T" localSheetId="6" hidden="1">#REF!</definedName>
    <definedName name="BEx97FM9GAXIDZX7ZUVRZDXO7B8T" localSheetId="8" hidden="1">#REF!</definedName>
    <definedName name="BEx97FM9GAXIDZX7ZUVRZDXO7B8T" hidden="1">#REF!</definedName>
    <definedName name="BEx98DS9NBRU8OAKDORM6URAUYHN" localSheetId="4" hidden="1">#REF!</definedName>
    <definedName name="BEx98DS9NBRU8OAKDORM6URAUYHN" localSheetId="6" hidden="1">#REF!</definedName>
    <definedName name="BEx98DS9NBRU8OAKDORM6URAUYHN" localSheetId="8" hidden="1">#REF!</definedName>
    <definedName name="BEx98DS9NBRU8OAKDORM6URAUYHN" hidden="1">#REF!</definedName>
    <definedName name="BEx98LVKSD5PICE7MTD18JD6DN8X" localSheetId="4" hidden="1">#REF!</definedName>
    <definedName name="BEx98LVKSD5PICE7MTD18JD6DN8X" localSheetId="6" hidden="1">#REF!</definedName>
    <definedName name="BEx98LVKSD5PICE7MTD18JD6DN8X" localSheetId="8" hidden="1">#REF!</definedName>
    <definedName name="BEx98LVKSD5PICE7MTD18JD6DN8X" hidden="1">#REF!</definedName>
    <definedName name="BEx995CVOSINW6GED4FFQ5JXV9WC" localSheetId="4" hidden="1">#REF!</definedName>
    <definedName name="BEx995CVOSINW6GED4FFQ5JXV9WC" localSheetId="6" hidden="1">#REF!</definedName>
    <definedName name="BEx995CVOSINW6GED4FFQ5JXV9WC" localSheetId="8" hidden="1">#REF!</definedName>
    <definedName name="BEx995CVOSINW6GED4FFQ5JXV9WC" hidden="1">#REF!</definedName>
    <definedName name="BEx9B18PHKFP61A42WWQBXT0VRGM" localSheetId="4" hidden="1">#REF!</definedName>
    <definedName name="BEx9B18PHKFP61A42WWQBXT0VRGM" localSheetId="6" hidden="1">#REF!</definedName>
    <definedName name="BEx9B18PHKFP61A42WWQBXT0VRGM" localSheetId="8" hidden="1">#REF!</definedName>
    <definedName name="BEx9B18PHKFP61A42WWQBXT0VRGM" hidden="1">#REF!</definedName>
    <definedName name="BEx9CEUASCT88T0L8XQKKBPDTO3F" localSheetId="4" hidden="1">#REF!</definedName>
    <definedName name="BEx9CEUASCT88T0L8XQKKBPDTO3F" localSheetId="6" hidden="1">#REF!</definedName>
    <definedName name="BEx9CEUASCT88T0L8XQKKBPDTO3F" localSheetId="8" hidden="1">#REF!</definedName>
    <definedName name="BEx9CEUASCT88T0L8XQKKBPDTO3F" hidden="1">#REF!</definedName>
    <definedName name="BEx9CFFUM6XO1PX1UI6DD5ANOOC9" localSheetId="4" hidden="1">#REF!</definedName>
    <definedName name="BEx9CFFUM6XO1PX1UI6DD5ANOOC9" localSheetId="6" hidden="1">#REF!</definedName>
    <definedName name="BEx9CFFUM6XO1PX1UI6DD5ANOOC9" localSheetId="8" hidden="1">#REF!</definedName>
    <definedName name="BEx9CFFUM6XO1PX1UI6DD5ANOOC9" hidden="1">#REF!</definedName>
    <definedName name="BEx9DOEATR57T3AET7XVVUKMKOPY" localSheetId="4" hidden="1">#REF!</definedName>
    <definedName name="BEx9DOEATR57T3AET7XVVUKMKOPY" localSheetId="6" hidden="1">#REF!</definedName>
    <definedName name="BEx9DOEATR57T3AET7XVVUKMKOPY" localSheetId="8" hidden="1">#REF!</definedName>
    <definedName name="BEx9DOEATR57T3AET7XVVUKMKOPY" hidden="1">#REF!</definedName>
    <definedName name="BEx9FEA4ROWAF4VCVY3LR0BQ5EUD" localSheetId="4" hidden="1">#REF!</definedName>
    <definedName name="BEx9FEA4ROWAF4VCVY3LR0BQ5EUD" localSheetId="6" hidden="1">#REF!</definedName>
    <definedName name="BEx9FEA4ROWAF4VCVY3LR0BQ5EUD" localSheetId="8" hidden="1">#REF!</definedName>
    <definedName name="BEx9FEA4ROWAF4VCVY3LR0BQ5EUD" hidden="1">#REF!</definedName>
    <definedName name="BEx9FLML3EODGOJH4ENFGWE88FJO" localSheetId="4" hidden="1">#REF!</definedName>
    <definedName name="BEx9FLML3EODGOJH4ENFGWE88FJO" localSheetId="6" hidden="1">#REF!</definedName>
    <definedName name="BEx9FLML3EODGOJH4ENFGWE88FJO" localSheetId="8" hidden="1">#REF!</definedName>
    <definedName name="BEx9FLML3EODGOJH4ENFGWE88FJO" hidden="1">#REF!</definedName>
    <definedName name="BEx9FVYQ8U2QG8Q8ENPZR02JQPV4" localSheetId="4" hidden="1">#REF!</definedName>
    <definedName name="BEx9FVYQ8U2QG8Q8ENPZR02JQPV4" localSheetId="6" hidden="1">#REF!</definedName>
    <definedName name="BEx9FVYQ8U2QG8Q8ENPZR02JQPV4" localSheetId="8" hidden="1">#REF!</definedName>
    <definedName name="BEx9FVYQ8U2QG8Q8ENPZR02JQPV4" hidden="1">#REF!</definedName>
    <definedName name="BEx9G6WG4QVRE75NFDH9AK9ENFM1" localSheetId="4" hidden="1">#REF!</definedName>
    <definedName name="BEx9G6WG4QVRE75NFDH9AK9ENFM1" localSheetId="6" hidden="1">#REF!</definedName>
    <definedName name="BEx9G6WG4QVRE75NFDH9AK9ENFM1" localSheetId="8" hidden="1">#REF!</definedName>
    <definedName name="BEx9G6WG4QVRE75NFDH9AK9ENFM1" hidden="1">#REF!</definedName>
    <definedName name="BEx9GRFM4UC40IJ5CKFB120CV0MG" localSheetId="4" hidden="1">#REF!</definedName>
    <definedName name="BEx9GRFM4UC40IJ5CKFB120CV0MG" localSheetId="6" hidden="1">#REF!</definedName>
    <definedName name="BEx9GRFM4UC40IJ5CKFB120CV0MG" localSheetId="8" hidden="1">#REF!</definedName>
    <definedName name="BEx9GRFM4UC40IJ5CKFB120CV0MG" hidden="1">#REF!</definedName>
    <definedName name="BEx9GWJ26T0WLA3Q0197TM3186KU" localSheetId="4" hidden="1">#REF!</definedName>
    <definedName name="BEx9GWJ26T0WLA3Q0197TM3186KU" localSheetId="6" hidden="1">#REF!</definedName>
    <definedName name="BEx9GWJ26T0WLA3Q0197TM3186KU" localSheetId="8" hidden="1">#REF!</definedName>
    <definedName name="BEx9GWJ26T0WLA3Q0197TM3186KU" hidden="1">#REF!</definedName>
    <definedName name="BEx9HD0IAEEP7F9UP5Z68MOHC0U1" localSheetId="4" hidden="1">#REF!</definedName>
    <definedName name="BEx9HD0IAEEP7F9UP5Z68MOHC0U1" localSheetId="6" hidden="1">#REF!</definedName>
    <definedName name="BEx9HD0IAEEP7F9UP5Z68MOHC0U1" localSheetId="8" hidden="1">#REF!</definedName>
    <definedName name="BEx9HD0IAEEP7F9UP5Z68MOHC0U1" hidden="1">#REF!</definedName>
    <definedName name="BEx9IA4OATQIX6A5FEZADVNCQ19Z" localSheetId="4" hidden="1">#REF!</definedName>
    <definedName name="BEx9IA4OATQIX6A5FEZADVNCQ19Z" localSheetId="6" hidden="1">#REF!</definedName>
    <definedName name="BEx9IA4OATQIX6A5FEZADVNCQ19Z" localSheetId="8" hidden="1">#REF!</definedName>
    <definedName name="BEx9IA4OATQIX6A5FEZADVNCQ19Z" hidden="1">#REF!</definedName>
    <definedName name="BEx9IBH4B9UZ6T32I2AGL5K1L2BP" localSheetId="4" hidden="1">#REF!</definedName>
    <definedName name="BEx9IBH4B9UZ6T32I2AGL5K1L2BP" localSheetId="6" hidden="1">#REF!</definedName>
    <definedName name="BEx9IBH4B9UZ6T32I2AGL5K1L2BP" localSheetId="8" hidden="1">#REF!</definedName>
    <definedName name="BEx9IBH4B9UZ6T32I2AGL5K1L2BP" hidden="1">#REF!</definedName>
    <definedName name="BEx9J0COL9AEXI6QMK31L66D8XFO" localSheetId="4" hidden="1">#REF!</definedName>
    <definedName name="BEx9J0COL9AEXI6QMK31L66D8XFO" localSheetId="6" hidden="1">#REF!</definedName>
    <definedName name="BEx9J0COL9AEXI6QMK31L66D8XFO" localSheetId="8" hidden="1">#REF!</definedName>
    <definedName name="BEx9J0COL9AEXI6QMK31L66D8XFO" hidden="1">#REF!</definedName>
    <definedName name="BExAWMHVLZSJGYYQ8G0WQ4BNKPEU" localSheetId="4" hidden="1">#REF!</definedName>
    <definedName name="BExAWMHVLZSJGYYQ8G0WQ4BNKPEU" localSheetId="6" hidden="1">#REF!</definedName>
    <definedName name="BExAWMHVLZSJGYYQ8G0WQ4BNKPEU" localSheetId="8" hidden="1">#REF!</definedName>
    <definedName name="BExAWMHVLZSJGYYQ8G0WQ4BNKPEU" hidden="1">#REF!</definedName>
    <definedName name="BExAX94G288ORE5KHV3UNLVKVLZ3" localSheetId="4" hidden="1">#REF!</definedName>
    <definedName name="BExAX94G288ORE5KHV3UNLVKVLZ3" localSheetId="6" hidden="1">#REF!</definedName>
    <definedName name="BExAX94G288ORE5KHV3UNLVKVLZ3" localSheetId="8" hidden="1">#REF!</definedName>
    <definedName name="BExAX94G288ORE5KHV3UNLVKVLZ3" hidden="1">#REF!</definedName>
    <definedName name="BExAXCF53AUAR49BW555266EIXMJ" localSheetId="4" hidden="1">#REF!</definedName>
    <definedName name="BExAXCF53AUAR49BW555266EIXMJ" localSheetId="6" hidden="1">#REF!</definedName>
    <definedName name="BExAXCF53AUAR49BW555266EIXMJ" localSheetId="8" hidden="1">#REF!</definedName>
    <definedName name="BExAXCF53AUAR49BW555266EIXMJ" hidden="1">#REF!</definedName>
    <definedName name="BExAXK2BBHV712SNKSCP61ZSU2HE" localSheetId="4" hidden="1">#REF!</definedName>
    <definedName name="BExAXK2BBHV712SNKSCP61ZSU2HE" localSheetId="6" hidden="1">#REF!</definedName>
    <definedName name="BExAXK2BBHV712SNKSCP61ZSU2HE" localSheetId="8" hidden="1">#REF!</definedName>
    <definedName name="BExAXK2BBHV712SNKSCP61ZSU2HE" hidden="1">#REF!</definedName>
    <definedName name="BExAXKD4Y6MPL7SY455O4CDBZ4EC" localSheetId="4" hidden="1">#REF!</definedName>
    <definedName name="BExAXKD4Y6MPL7SY455O4CDBZ4EC" localSheetId="6" hidden="1">#REF!</definedName>
    <definedName name="BExAXKD4Y6MPL7SY455O4CDBZ4EC" localSheetId="8" hidden="1">#REF!</definedName>
    <definedName name="BExAXKD4Y6MPL7SY455O4CDBZ4EC" hidden="1">#REF!</definedName>
    <definedName name="BExAXQCWV2BSAQMJ58ISXF4TIA4Q" localSheetId="4" hidden="1">#REF!</definedName>
    <definedName name="BExAXQCWV2BSAQMJ58ISXF4TIA4Q" localSheetId="6" hidden="1">#REF!</definedName>
    <definedName name="BExAXQCWV2BSAQMJ58ISXF4TIA4Q" localSheetId="8" hidden="1">#REF!</definedName>
    <definedName name="BExAXQCWV2BSAQMJ58ISXF4TIA4Q" hidden="1">#REF!</definedName>
    <definedName name="BExAXWCPXC6233WE4C0GNQF0FH1C" localSheetId="4" hidden="1">#REF!</definedName>
    <definedName name="BExAXWCPXC6233WE4C0GNQF0FH1C" localSheetId="6" hidden="1">#REF!</definedName>
    <definedName name="BExAXWCPXC6233WE4C0GNQF0FH1C" localSheetId="8" hidden="1">#REF!</definedName>
    <definedName name="BExAXWCPXC6233WE4C0GNQF0FH1C" hidden="1">#REF!</definedName>
    <definedName name="BExAYIDOOY96W9AET1TG1FBPIBO2" localSheetId="4" hidden="1">#REF!</definedName>
    <definedName name="BExAYIDOOY96W9AET1TG1FBPIBO2" localSheetId="6" hidden="1">#REF!</definedName>
    <definedName name="BExAYIDOOY96W9AET1TG1FBPIBO2" localSheetId="8" hidden="1">#REF!</definedName>
    <definedName name="BExAYIDOOY96W9AET1TG1FBPIBO2" hidden="1">#REF!</definedName>
    <definedName name="BExAZS300XHVHW5V3K7KIYTN4OLA" localSheetId="4" hidden="1">#REF!</definedName>
    <definedName name="BExAZS300XHVHW5V3K7KIYTN4OLA" localSheetId="6" hidden="1">#REF!</definedName>
    <definedName name="BExAZS300XHVHW5V3K7KIYTN4OLA" localSheetId="8" hidden="1">#REF!</definedName>
    <definedName name="BExAZS300XHVHW5V3K7KIYTN4OLA" hidden="1">#REF!</definedName>
    <definedName name="BExAZS8ARO29WINOW14N7AO3K6DI" localSheetId="4" hidden="1">#REF!</definedName>
    <definedName name="BExAZS8ARO29WINOW14N7AO3K6DI" localSheetId="6" hidden="1">#REF!</definedName>
    <definedName name="BExAZS8ARO29WINOW14N7AO3K6DI" localSheetId="8" hidden="1">#REF!</definedName>
    <definedName name="BExAZS8ARO29WINOW14N7AO3K6DI" hidden="1">#REF!</definedName>
    <definedName name="BExB0ANYR4RSVRJ8HCMTJGC1CJXA" localSheetId="4" hidden="1">#REF!</definedName>
    <definedName name="BExB0ANYR4RSVRJ8HCMTJGC1CJXA" localSheetId="6" hidden="1">#REF!</definedName>
    <definedName name="BExB0ANYR4RSVRJ8HCMTJGC1CJXA" localSheetId="8" hidden="1">#REF!</definedName>
    <definedName name="BExB0ANYR4RSVRJ8HCMTJGC1CJXA" hidden="1">#REF!</definedName>
    <definedName name="BExB0KUSRIZYZL303V9JHPK8EJ3K" localSheetId="4" hidden="1">#REF!</definedName>
    <definedName name="BExB0KUSRIZYZL303V9JHPK8EJ3K" localSheetId="6" hidden="1">#REF!</definedName>
    <definedName name="BExB0KUSRIZYZL303V9JHPK8EJ3K" localSheetId="8" hidden="1">#REF!</definedName>
    <definedName name="BExB0KUSRIZYZL303V9JHPK8EJ3K" hidden="1">#REF!</definedName>
    <definedName name="BExB1JRPPFL3I6P8NHFCTFPXL4Q6" localSheetId="4" hidden="1">#REF!</definedName>
    <definedName name="BExB1JRPPFL3I6P8NHFCTFPXL4Q6" localSheetId="6" hidden="1">#REF!</definedName>
    <definedName name="BExB1JRPPFL3I6P8NHFCTFPXL4Q6" localSheetId="8" hidden="1">#REF!</definedName>
    <definedName name="BExB1JRPPFL3I6P8NHFCTFPXL4Q6" hidden="1">#REF!</definedName>
    <definedName name="BExB2WGXUKR5KH0ZZCK5S693NUD8" localSheetId="4" hidden="1">#REF!</definedName>
    <definedName name="BExB2WGXUKR5KH0ZZCK5S693NUD8" localSheetId="6" hidden="1">#REF!</definedName>
    <definedName name="BExB2WGXUKR5KH0ZZCK5S693NUD8" localSheetId="8" hidden="1">#REF!</definedName>
    <definedName name="BExB2WGXUKR5KH0ZZCK5S693NUD8" hidden="1">#REF!</definedName>
    <definedName name="BExB3N58J9FE7ITJNLBVGXTKYT7U" localSheetId="4" hidden="1">#REF!</definedName>
    <definedName name="BExB3N58J9FE7ITJNLBVGXTKYT7U" localSheetId="6" hidden="1">#REF!</definedName>
    <definedName name="BExB3N58J9FE7ITJNLBVGXTKYT7U" localSheetId="8" hidden="1">#REF!</definedName>
    <definedName name="BExB3N58J9FE7ITJNLBVGXTKYT7U" hidden="1">#REF!</definedName>
    <definedName name="BExB3O1MDVCO28LU72KIUQYDXLHH" localSheetId="4" hidden="1">#REF!</definedName>
    <definedName name="BExB3O1MDVCO28LU72KIUQYDXLHH" localSheetId="6" hidden="1">#REF!</definedName>
    <definedName name="BExB3O1MDVCO28LU72KIUQYDXLHH" localSheetId="8" hidden="1">#REF!</definedName>
    <definedName name="BExB3O1MDVCO28LU72KIUQYDXLHH" hidden="1">#REF!</definedName>
    <definedName name="BExB3QQPV0K7XP3VIO7Y0BCMXF1G" localSheetId="4" hidden="1">#REF!</definedName>
    <definedName name="BExB3QQPV0K7XP3VIO7Y0BCMXF1G" localSheetId="6" hidden="1">#REF!</definedName>
    <definedName name="BExB3QQPV0K7XP3VIO7Y0BCMXF1G" localSheetId="8" hidden="1">#REF!</definedName>
    <definedName name="BExB3QQPV0K7XP3VIO7Y0BCMXF1G" hidden="1">#REF!</definedName>
    <definedName name="BExB54SF4PZ84XG0SNQLKDEH4YJL" localSheetId="4" hidden="1">#REF!</definedName>
    <definedName name="BExB54SF4PZ84XG0SNQLKDEH4YJL" localSheetId="6" hidden="1">#REF!</definedName>
    <definedName name="BExB54SF4PZ84XG0SNQLKDEH4YJL" localSheetId="8" hidden="1">#REF!</definedName>
    <definedName name="BExB54SF4PZ84XG0SNQLKDEH4YJL" hidden="1">#REF!</definedName>
    <definedName name="BExB5HDKVUMAOLYXWFU3WT723FRI" localSheetId="4" hidden="1">#REF!</definedName>
    <definedName name="BExB5HDKVUMAOLYXWFU3WT723FRI" localSheetId="6" hidden="1">#REF!</definedName>
    <definedName name="BExB5HDKVUMAOLYXWFU3WT723FRI" localSheetId="8" hidden="1">#REF!</definedName>
    <definedName name="BExB5HDKVUMAOLYXWFU3WT723FRI" hidden="1">#REF!</definedName>
    <definedName name="BExB5ZNR98KL95MFCEZ0UFNASUO4" localSheetId="4" hidden="1">#REF!</definedName>
    <definedName name="BExB5ZNR98KL95MFCEZ0UFNASUO4" localSheetId="6" hidden="1">#REF!</definedName>
    <definedName name="BExB5ZNR98KL95MFCEZ0UFNASUO4" localSheetId="8" hidden="1">#REF!</definedName>
    <definedName name="BExB5ZNR98KL95MFCEZ0UFNASUO4" hidden="1">#REF!</definedName>
    <definedName name="BExB6VQ841QHHYAZWQSVPPVOPM2X" localSheetId="4" hidden="1">#REF!</definedName>
    <definedName name="BExB6VQ841QHHYAZWQSVPPVOPM2X" localSheetId="6" hidden="1">#REF!</definedName>
    <definedName name="BExB6VQ841QHHYAZWQSVPPVOPM2X" localSheetId="8" hidden="1">#REF!</definedName>
    <definedName name="BExB6VQ841QHHYAZWQSVPPVOPM2X" hidden="1">#REF!</definedName>
    <definedName name="BExB70O76RLV835BWJ3HJ58ONHLJ" localSheetId="4" hidden="1">#REF!</definedName>
    <definedName name="BExB70O76RLV835BWJ3HJ58ONHLJ" localSheetId="6" hidden="1">#REF!</definedName>
    <definedName name="BExB70O76RLV835BWJ3HJ58ONHLJ" localSheetId="8" hidden="1">#REF!</definedName>
    <definedName name="BExB70O76RLV835BWJ3HJ58ONHLJ" hidden="1">#REF!</definedName>
    <definedName name="BExB7MUNMDKPIUK33IWN848FXZE5" localSheetId="4" hidden="1">#REF!</definedName>
    <definedName name="BExB7MUNMDKPIUK33IWN848FXZE5" localSheetId="6" hidden="1">#REF!</definedName>
    <definedName name="BExB7MUNMDKPIUK33IWN848FXZE5" localSheetId="8" hidden="1">#REF!</definedName>
    <definedName name="BExB7MUNMDKPIUK33IWN848FXZE5" hidden="1">#REF!</definedName>
    <definedName name="BExB8CXC30VGX9FAHB8KTS9R7DOJ" localSheetId="4" hidden="1">#REF!</definedName>
    <definedName name="BExB8CXC30VGX9FAHB8KTS9R7DOJ" localSheetId="6" hidden="1">#REF!</definedName>
    <definedName name="BExB8CXC30VGX9FAHB8KTS9R7DOJ" localSheetId="8" hidden="1">#REF!</definedName>
    <definedName name="BExB8CXC30VGX9FAHB8KTS9R7DOJ" hidden="1">#REF!</definedName>
    <definedName name="BExB8GIT6VQOJ1D447TGUMRG5AKE" localSheetId="4" hidden="1">#REF!</definedName>
    <definedName name="BExB8GIT6VQOJ1D447TGUMRG5AKE" localSheetId="6" hidden="1">#REF!</definedName>
    <definedName name="BExB8GIT6VQOJ1D447TGUMRG5AKE" localSheetId="8" hidden="1">#REF!</definedName>
    <definedName name="BExB8GIT6VQOJ1D447TGUMRG5AKE" hidden="1">#REF!</definedName>
    <definedName name="BExB8J7R2CKDIIB00N6VRIIQ1QXI" localSheetId="4" hidden="1">#REF!</definedName>
    <definedName name="BExB8J7R2CKDIIB00N6VRIIQ1QXI" localSheetId="6" hidden="1">#REF!</definedName>
    <definedName name="BExB8J7R2CKDIIB00N6VRIIQ1QXI" localSheetId="8" hidden="1">#REF!</definedName>
    <definedName name="BExB8J7R2CKDIIB00N6VRIIQ1QXI" hidden="1">#REF!</definedName>
    <definedName name="BExB9NOBYUSSLLACDW9L8LOC9I7Z" localSheetId="4" hidden="1">#REF!</definedName>
    <definedName name="BExB9NOBYUSSLLACDW9L8LOC9I7Z" localSheetId="6" hidden="1">#REF!</definedName>
    <definedName name="BExB9NOBYUSSLLACDW9L8LOC9I7Z" localSheetId="8" hidden="1">#REF!</definedName>
    <definedName name="BExB9NOBYUSSLLACDW9L8LOC9I7Z" hidden="1">#REF!</definedName>
    <definedName name="BExBB74969QZYDRWA7H332748LX0" localSheetId="4" hidden="1">#REF!</definedName>
    <definedName name="BExBB74969QZYDRWA7H332748LX0" localSheetId="6" hidden="1">#REF!</definedName>
    <definedName name="BExBB74969QZYDRWA7H332748LX0" localSheetId="8" hidden="1">#REF!</definedName>
    <definedName name="BExBB74969QZYDRWA7H332748LX0" hidden="1">#REF!</definedName>
    <definedName name="BExBCQV4LCO9RFI8FMKA7BQTARXW" localSheetId="4" hidden="1">#REF!</definedName>
    <definedName name="BExBCQV4LCO9RFI8FMKA7BQTARXW" localSheetId="6" hidden="1">#REF!</definedName>
    <definedName name="BExBCQV4LCO9RFI8FMKA7BQTARXW" localSheetId="8" hidden="1">#REF!</definedName>
    <definedName name="BExBCQV4LCO9RFI8FMKA7BQTARXW" hidden="1">#REF!</definedName>
    <definedName name="BExBDWYZ0Q7JN35S0QLFDVJ406C6" localSheetId="4" hidden="1">#REF!</definedName>
    <definedName name="BExBDWYZ0Q7JN35S0QLFDVJ406C6" localSheetId="6" hidden="1">#REF!</definedName>
    <definedName name="BExBDWYZ0Q7JN35S0QLFDVJ406C6" localSheetId="8" hidden="1">#REF!</definedName>
    <definedName name="BExBDWYZ0Q7JN35S0QLFDVJ406C6" hidden="1">#REF!</definedName>
    <definedName name="BExBEJG7KEL0M0Y3OTMP8557BCS3" localSheetId="4" hidden="1">#REF!</definedName>
    <definedName name="BExBEJG7KEL0M0Y3OTMP8557BCS3" localSheetId="6" hidden="1">#REF!</definedName>
    <definedName name="BExBEJG7KEL0M0Y3OTMP8557BCS3" localSheetId="8" hidden="1">#REF!</definedName>
    <definedName name="BExBEJG7KEL0M0Y3OTMP8557BCS3" hidden="1">#REF!</definedName>
    <definedName name="BExCSRMDIIJA608CEF1KB3O220DP" localSheetId="4" hidden="1">#REF!</definedName>
    <definedName name="BExCSRMDIIJA608CEF1KB3O220DP" localSheetId="6" hidden="1">#REF!</definedName>
    <definedName name="BExCSRMDIIJA608CEF1KB3O220DP" localSheetId="8" hidden="1">#REF!</definedName>
    <definedName name="BExCSRMDIIJA608CEF1KB3O220DP" hidden="1">#REF!</definedName>
    <definedName name="BExCSYO0OM0QVXP6DQWO4PMBEN9Z" localSheetId="4" hidden="1">#REF!</definedName>
    <definedName name="BExCSYO0OM0QVXP6DQWO4PMBEN9Z" localSheetId="6" hidden="1">#REF!</definedName>
    <definedName name="BExCSYO0OM0QVXP6DQWO4PMBEN9Z" localSheetId="8" hidden="1">#REF!</definedName>
    <definedName name="BExCSYO0OM0QVXP6DQWO4PMBEN9Z" hidden="1">#REF!</definedName>
    <definedName name="BExCTD78UU9WYS98EEKWMBEV8X2N" localSheetId="4" hidden="1">#REF!</definedName>
    <definedName name="BExCTD78UU9WYS98EEKWMBEV8X2N" localSheetId="6" hidden="1">#REF!</definedName>
    <definedName name="BExCTD78UU9WYS98EEKWMBEV8X2N" localSheetId="8" hidden="1">#REF!</definedName>
    <definedName name="BExCTD78UU9WYS98EEKWMBEV8X2N" hidden="1">#REF!</definedName>
    <definedName name="BExCTDCPOR38DBLC14J2RWYRDBUB" localSheetId="4" hidden="1">#REF!</definedName>
    <definedName name="BExCTDCPOR38DBLC14J2RWYRDBUB" localSheetId="6" hidden="1">#REF!</definedName>
    <definedName name="BExCTDCPOR38DBLC14J2RWYRDBUB" localSheetId="8" hidden="1">#REF!</definedName>
    <definedName name="BExCTDCPOR38DBLC14J2RWYRDBUB" hidden="1">#REF!</definedName>
    <definedName name="BExCTNZNGLI8IJPXAJ8877BODL7L" localSheetId="4" hidden="1">#REF!</definedName>
    <definedName name="BExCTNZNGLI8IJPXAJ8877BODL7L" localSheetId="6" hidden="1">#REF!</definedName>
    <definedName name="BExCTNZNGLI8IJPXAJ8877BODL7L" localSheetId="8" hidden="1">#REF!</definedName>
    <definedName name="BExCTNZNGLI8IJPXAJ8877BODL7L" hidden="1">#REF!</definedName>
    <definedName name="BExCTZZA5MMFUYT5037NF8J4CQCD" localSheetId="4" hidden="1">#REF!</definedName>
    <definedName name="BExCTZZA5MMFUYT5037NF8J4CQCD" localSheetId="6" hidden="1">#REF!</definedName>
    <definedName name="BExCTZZA5MMFUYT5037NF8J4CQCD" localSheetId="8" hidden="1">#REF!</definedName>
    <definedName name="BExCTZZA5MMFUYT5037NF8J4CQCD" hidden="1">#REF!</definedName>
    <definedName name="BExCUHIEJ1NOKQJJXZ9WMN05DXNF" localSheetId="4" hidden="1">#REF!</definedName>
    <definedName name="BExCUHIEJ1NOKQJJXZ9WMN05DXNF" localSheetId="6" hidden="1">#REF!</definedName>
    <definedName name="BExCUHIEJ1NOKQJJXZ9WMN05DXNF" localSheetId="8" hidden="1">#REF!</definedName>
    <definedName name="BExCUHIEJ1NOKQJJXZ9WMN05DXNF" hidden="1">#REF!</definedName>
    <definedName name="BExCV26UGUZTSGUQELK5HWTEVF7A" localSheetId="4" hidden="1">#REF!</definedName>
    <definedName name="BExCV26UGUZTSGUQELK5HWTEVF7A" localSheetId="6" hidden="1">#REF!</definedName>
    <definedName name="BExCV26UGUZTSGUQELK5HWTEVF7A" localSheetId="8" hidden="1">#REF!</definedName>
    <definedName name="BExCV26UGUZTSGUQELK5HWTEVF7A" hidden="1">#REF!</definedName>
    <definedName name="BExCV6342V8M6TUET0AMO4O8ABFN" localSheetId="4" hidden="1">#REF!</definedName>
    <definedName name="BExCV6342V8M6TUET0AMO4O8ABFN" localSheetId="6" hidden="1">#REF!</definedName>
    <definedName name="BExCV6342V8M6TUET0AMO4O8ABFN" localSheetId="8" hidden="1">#REF!</definedName>
    <definedName name="BExCV6342V8M6TUET0AMO4O8ABFN" hidden="1">#REF!</definedName>
    <definedName name="BExCVGKRPB7N33MMGJCZQ8SMZFQA" localSheetId="4" hidden="1">#REF!</definedName>
    <definedName name="BExCVGKRPB7N33MMGJCZQ8SMZFQA" localSheetId="6" hidden="1">#REF!</definedName>
    <definedName name="BExCVGKRPB7N33MMGJCZQ8SMZFQA" localSheetId="8" hidden="1">#REF!</definedName>
    <definedName name="BExCVGKRPB7N33MMGJCZQ8SMZFQA" hidden="1">#REF!</definedName>
    <definedName name="BExCW25NC3BN6PIINZAEO8LTM7IT" localSheetId="4" hidden="1">#REF!</definedName>
    <definedName name="BExCW25NC3BN6PIINZAEO8LTM7IT" localSheetId="6" hidden="1">#REF!</definedName>
    <definedName name="BExCW25NC3BN6PIINZAEO8LTM7IT" localSheetId="8" hidden="1">#REF!</definedName>
    <definedName name="BExCW25NC3BN6PIINZAEO8LTM7IT" hidden="1">#REF!</definedName>
    <definedName name="BExCW2R83FEAVTXCV8PAYYXJZIOT" localSheetId="4" hidden="1">#REF!</definedName>
    <definedName name="BExCW2R83FEAVTXCV8PAYYXJZIOT" localSheetId="6" hidden="1">#REF!</definedName>
    <definedName name="BExCW2R83FEAVTXCV8PAYYXJZIOT" localSheetId="8" hidden="1">#REF!</definedName>
    <definedName name="BExCW2R83FEAVTXCV8PAYYXJZIOT" hidden="1">#REF!</definedName>
    <definedName name="BExCWHL7OZ19JY56TQCWBY4SCKUU" localSheetId="4" hidden="1">#REF!</definedName>
    <definedName name="BExCWHL7OZ19JY56TQCWBY4SCKUU" localSheetId="6" hidden="1">#REF!</definedName>
    <definedName name="BExCWHL7OZ19JY56TQCWBY4SCKUU" localSheetId="8" hidden="1">#REF!</definedName>
    <definedName name="BExCWHL7OZ19JY56TQCWBY4SCKUU" hidden="1">#REF!</definedName>
    <definedName name="BExCWSZ7A69026Y2L2WOORGBCUGG" localSheetId="4" hidden="1">#REF!</definedName>
    <definedName name="BExCWSZ7A69026Y2L2WOORGBCUGG" localSheetId="6" hidden="1">#REF!</definedName>
    <definedName name="BExCWSZ7A69026Y2L2WOORGBCUGG" localSheetId="8" hidden="1">#REF!</definedName>
    <definedName name="BExCWSZ7A69026Y2L2WOORGBCUGG" hidden="1">#REF!</definedName>
    <definedName name="BExCX4TASL1FSRY6JCUH68DVMQ25" localSheetId="4" hidden="1">#REF!</definedName>
    <definedName name="BExCX4TASL1FSRY6JCUH68DVMQ25" localSheetId="6" hidden="1">#REF!</definedName>
    <definedName name="BExCX4TASL1FSRY6JCUH68DVMQ25" localSheetId="8" hidden="1">#REF!</definedName>
    <definedName name="BExCX4TASL1FSRY6JCUH68DVMQ25" hidden="1">#REF!</definedName>
    <definedName name="BExCXJSSYCFO5U9388RLJDKQH8OQ" localSheetId="4" hidden="1">#REF!</definedName>
    <definedName name="BExCXJSSYCFO5U9388RLJDKQH8OQ" localSheetId="6" hidden="1">#REF!</definedName>
    <definedName name="BExCXJSSYCFO5U9388RLJDKQH8OQ" localSheetId="8" hidden="1">#REF!</definedName>
    <definedName name="BExCXJSSYCFO5U9388RLJDKQH8OQ" hidden="1">#REF!</definedName>
    <definedName name="BExCY4152D2ZH1OSLIRJLX25PNI0" localSheetId="4" hidden="1">#REF!</definedName>
    <definedName name="BExCY4152D2ZH1OSLIRJLX25PNI0" localSheetId="6" hidden="1">#REF!</definedName>
    <definedName name="BExCY4152D2ZH1OSLIRJLX25PNI0" localSheetId="8" hidden="1">#REF!</definedName>
    <definedName name="BExCY4152D2ZH1OSLIRJLX25PNI0" hidden="1">#REF!</definedName>
    <definedName name="BExCZ21Q67DTG6JZO3GVALW3RTH6" localSheetId="4" hidden="1">#REF!</definedName>
    <definedName name="BExCZ21Q67DTG6JZO3GVALW3RTH6" localSheetId="6" hidden="1">#REF!</definedName>
    <definedName name="BExCZ21Q67DTG6JZO3GVALW3RTH6" localSheetId="8" hidden="1">#REF!</definedName>
    <definedName name="BExCZ21Q67DTG6JZO3GVALW3RTH6" hidden="1">#REF!</definedName>
    <definedName name="BExCZBXSUWTTB01VCEFF7QRUN4IU" localSheetId="4" hidden="1">#REF!</definedName>
    <definedName name="BExCZBXSUWTTB01VCEFF7QRUN4IU" localSheetId="6" hidden="1">#REF!</definedName>
    <definedName name="BExCZBXSUWTTB01VCEFF7QRUN4IU" localSheetId="8" hidden="1">#REF!</definedName>
    <definedName name="BExCZBXSUWTTB01VCEFF7QRUN4IU" hidden="1">#REF!</definedName>
    <definedName name="BExCZDA943W3HLHYHLNM80S47SO3" localSheetId="4" hidden="1">#REF!</definedName>
    <definedName name="BExCZDA943W3HLHYHLNM80S47SO3" localSheetId="6" hidden="1">#REF!</definedName>
    <definedName name="BExCZDA943W3HLHYHLNM80S47SO3" localSheetId="8" hidden="1">#REF!</definedName>
    <definedName name="BExCZDA943W3HLHYHLNM80S47SO3" hidden="1">#REF!</definedName>
    <definedName name="BExCZNRWARGPM0CK6DX2HVF2W8G2" localSheetId="4" hidden="1">#REF!</definedName>
    <definedName name="BExCZNRWARGPM0CK6DX2HVF2W8G2" localSheetId="6" hidden="1">#REF!</definedName>
    <definedName name="BExCZNRWARGPM0CK6DX2HVF2W8G2" localSheetId="8" hidden="1">#REF!</definedName>
    <definedName name="BExCZNRWARGPM0CK6DX2HVF2W8G2" hidden="1">#REF!</definedName>
    <definedName name="BExCZOTKD49IS1W5OZJR46LC2ABA" localSheetId="4" hidden="1">#REF!</definedName>
    <definedName name="BExCZOTKD49IS1W5OZJR46LC2ABA" localSheetId="6" hidden="1">#REF!</definedName>
    <definedName name="BExCZOTKD49IS1W5OZJR46LC2ABA" localSheetId="8" hidden="1">#REF!</definedName>
    <definedName name="BExCZOTKD49IS1W5OZJR46LC2ABA" hidden="1">#REF!</definedName>
    <definedName name="BExCZWRKKSYZ32FLK543T2FS1Z4H" localSheetId="4" hidden="1">#REF!</definedName>
    <definedName name="BExCZWRKKSYZ32FLK543T2FS1Z4H" localSheetId="6" hidden="1">#REF!</definedName>
    <definedName name="BExCZWRKKSYZ32FLK543T2FS1Z4H" localSheetId="8" hidden="1">#REF!</definedName>
    <definedName name="BExCZWRKKSYZ32FLK543T2FS1Z4H" hidden="1">#REF!</definedName>
    <definedName name="BExD01EWB1S4YUS4BISN2QN0IGM8" localSheetId="4" hidden="1">#REF!</definedName>
    <definedName name="BExD01EWB1S4YUS4BISN2QN0IGM8" localSheetId="6" hidden="1">#REF!</definedName>
    <definedName name="BExD01EWB1S4YUS4BISN2QN0IGM8" localSheetId="8" hidden="1">#REF!</definedName>
    <definedName name="BExD01EWB1S4YUS4BISN2QN0IGM8" hidden="1">#REF!</definedName>
    <definedName name="BExD01K8HF76O09WZVDZTT68E4WP" localSheetId="4" hidden="1">#REF!</definedName>
    <definedName name="BExD01K8HF76O09WZVDZTT68E4WP" localSheetId="6" hidden="1">#REF!</definedName>
    <definedName name="BExD01K8HF76O09WZVDZTT68E4WP" localSheetId="8" hidden="1">#REF!</definedName>
    <definedName name="BExD01K8HF76O09WZVDZTT68E4WP" hidden="1">#REF!</definedName>
    <definedName name="BExD1CBEZ7D3MEDE8P9CYDJ6JAZB" localSheetId="4" hidden="1">#REF!</definedName>
    <definedName name="BExD1CBEZ7D3MEDE8P9CYDJ6JAZB" localSheetId="6" hidden="1">#REF!</definedName>
    <definedName name="BExD1CBEZ7D3MEDE8P9CYDJ6JAZB" localSheetId="8" hidden="1">#REF!</definedName>
    <definedName name="BExD1CBEZ7D3MEDE8P9CYDJ6JAZB" hidden="1">#REF!</definedName>
    <definedName name="BExD2NYRIR90HD3DH9SWJQPKFHUJ" localSheetId="4" hidden="1">#REF!</definedName>
    <definedName name="BExD2NYRIR90HD3DH9SWJQPKFHUJ" localSheetId="6" hidden="1">#REF!</definedName>
    <definedName name="BExD2NYRIR90HD3DH9SWJQPKFHUJ" localSheetId="8" hidden="1">#REF!</definedName>
    <definedName name="BExD2NYRIR90HD3DH9SWJQPKFHUJ" hidden="1">#REF!</definedName>
    <definedName name="BExD4AUW89AZTABK2K6N9JE0LWP6" localSheetId="4" hidden="1">#REF!</definedName>
    <definedName name="BExD4AUW89AZTABK2K6N9JE0LWP6" localSheetId="6" hidden="1">#REF!</definedName>
    <definedName name="BExD4AUW89AZTABK2K6N9JE0LWP6" localSheetId="8" hidden="1">#REF!</definedName>
    <definedName name="BExD4AUW89AZTABK2K6N9JE0LWP6" hidden="1">#REF!</definedName>
    <definedName name="BExD5OR9TAUAKQEC4YZAU9SEIJAI" localSheetId="4" hidden="1">#REF!</definedName>
    <definedName name="BExD5OR9TAUAKQEC4YZAU9SEIJAI" localSheetId="6" hidden="1">#REF!</definedName>
    <definedName name="BExD5OR9TAUAKQEC4YZAU9SEIJAI" localSheetId="8" hidden="1">#REF!</definedName>
    <definedName name="BExD5OR9TAUAKQEC4YZAU9SEIJAI" hidden="1">#REF!</definedName>
    <definedName name="BExD5T3OMTI9MD802JYQYUCYDF9C" localSheetId="4" hidden="1">#REF!</definedName>
    <definedName name="BExD5T3OMTI9MD802JYQYUCYDF9C" localSheetId="6" hidden="1">#REF!</definedName>
    <definedName name="BExD5T3OMTI9MD802JYQYUCYDF9C" localSheetId="8" hidden="1">#REF!</definedName>
    <definedName name="BExD5T3OMTI9MD802JYQYUCYDF9C" hidden="1">#REF!</definedName>
    <definedName name="BExD6BJAOQ3T2N7T2D9UAUNJB5RH" localSheetId="4" hidden="1">#REF!</definedName>
    <definedName name="BExD6BJAOQ3T2N7T2D9UAUNJB5RH" localSheetId="6" hidden="1">#REF!</definedName>
    <definedName name="BExD6BJAOQ3T2N7T2D9UAUNJB5RH" localSheetId="8" hidden="1">#REF!</definedName>
    <definedName name="BExD6BJAOQ3T2N7T2D9UAUNJB5RH" hidden="1">#REF!</definedName>
    <definedName name="BExD6LKNKR5AH3NTJSFCJNCF56SU" localSheetId="4" hidden="1">#REF!</definedName>
    <definedName name="BExD6LKNKR5AH3NTJSFCJNCF56SU" localSheetId="6" hidden="1">#REF!</definedName>
    <definedName name="BExD6LKNKR5AH3NTJSFCJNCF56SU" localSheetId="8" hidden="1">#REF!</definedName>
    <definedName name="BExD6LKNKR5AH3NTJSFCJNCF56SU" hidden="1">#REF!</definedName>
    <definedName name="BExD6VGQ1KDUAAM20QYKF510LHNQ" localSheetId="4" hidden="1">#REF!</definedName>
    <definedName name="BExD6VGQ1KDUAAM20QYKF510LHNQ" localSheetId="6" hidden="1">#REF!</definedName>
    <definedName name="BExD6VGQ1KDUAAM20QYKF510LHNQ" localSheetId="8" hidden="1">#REF!</definedName>
    <definedName name="BExD6VGQ1KDUAAM20QYKF510LHNQ" hidden="1">#REF!</definedName>
    <definedName name="BExD751YUEQ2J1KFGQIHKTHEAIWQ" localSheetId="4" hidden="1">#REF!</definedName>
    <definedName name="BExD751YUEQ2J1KFGQIHKTHEAIWQ" localSheetId="6" hidden="1">#REF!</definedName>
    <definedName name="BExD751YUEQ2J1KFGQIHKTHEAIWQ" localSheetId="8" hidden="1">#REF!</definedName>
    <definedName name="BExD751YUEQ2J1KFGQIHKTHEAIWQ" hidden="1">#REF!</definedName>
    <definedName name="BExD7ALO5VFNYZLHTR912XES5F7I" localSheetId="4" hidden="1">#REF!</definedName>
    <definedName name="BExD7ALO5VFNYZLHTR912XES5F7I" localSheetId="6" hidden="1">#REF!</definedName>
    <definedName name="BExD7ALO5VFNYZLHTR912XES5F7I" localSheetId="8" hidden="1">#REF!</definedName>
    <definedName name="BExD7ALO5VFNYZLHTR912XES5F7I" hidden="1">#REF!</definedName>
    <definedName name="BExD802MZJDSZKYNO370TCBIJ5IZ" localSheetId="4" hidden="1">#REF!</definedName>
    <definedName name="BExD802MZJDSZKYNO370TCBIJ5IZ" localSheetId="6" hidden="1">#REF!</definedName>
    <definedName name="BExD802MZJDSZKYNO370TCBIJ5IZ" localSheetId="8" hidden="1">#REF!</definedName>
    <definedName name="BExD802MZJDSZKYNO370TCBIJ5IZ" hidden="1">#REF!</definedName>
    <definedName name="BExD86IOHFTYP0HDCGLXU9GK4DC2" localSheetId="4" hidden="1">#REF!</definedName>
    <definedName name="BExD86IOHFTYP0HDCGLXU9GK4DC2" localSheetId="6" hidden="1">#REF!</definedName>
    <definedName name="BExD86IOHFTYP0HDCGLXU9GK4DC2" localSheetId="8" hidden="1">#REF!</definedName>
    <definedName name="BExD86IOHFTYP0HDCGLXU9GK4DC2" hidden="1">#REF!</definedName>
    <definedName name="BExD94DR12E2Q3IO886T3LN6LOBM" localSheetId="4" hidden="1">#REF!</definedName>
    <definedName name="BExD94DR12E2Q3IO886T3LN6LOBM" localSheetId="6" hidden="1">#REF!</definedName>
    <definedName name="BExD94DR12E2Q3IO886T3LN6LOBM" localSheetId="8" hidden="1">#REF!</definedName>
    <definedName name="BExD94DR12E2Q3IO886T3LN6LOBM" hidden="1">#REF!</definedName>
    <definedName name="BExD9FMG8R9Y0IXA576H0LEM89IR" localSheetId="4" hidden="1">#REF!</definedName>
    <definedName name="BExD9FMG8R9Y0IXA576H0LEM89IR" localSheetId="6" hidden="1">#REF!</definedName>
    <definedName name="BExD9FMG8R9Y0IXA576H0LEM89IR" localSheetId="8" hidden="1">#REF!</definedName>
    <definedName name="BExD9FMG8R9Y0IXA576H0LEM89IR" hidden="1">#REF!</definedName>
    <definedName name="BExD9H48EAQMO3Q08CHNNP31IGFO" localSheetId="4" hidden="1">#REF!</definedName>
    <definedName name="BExD9H48EAQMO3Q08CHNNP31IGFO" localSheetId="6" hidden="1">#REF!</definedName>
    <definedName name="BExD9H48EAQMO3Q08CHNNP31IGFO" localSheetId="8" hidden="1">#REF!</definedName>
    <definedName name="BExD9H48EAQMO3Q08CHNNP31IGFO" hidden="1">#REF!</definedName>
    <definedName name="BExDA0G90MOM885Q14YPOEO3TB6J" localSheetId="4" hidden="1">#REF!</definedName>
    <definedName name="BExDA0G90MOM885Q14YPOEO3TB6J" localSheetId="6" hidden="1">#REF!</definedName>
    <definedName name="BExDA0G90MOM885Q14YPOEO3TB6J" localSheetId="8" hidden="1">#REF!</definedName>
    <definedName name="BExDA0G90MOM885Q14YPOEO3TB6J" hidden="1">#REF!</definedName>
    <definedName name="BExDBAGECQNTPTKWYMRMX4OKJ12P" localSheetId="4" hidden="1">#REF!</definedName>
    <definedName name="BExDBAGECQNTPTKWYMRMX4OKJ12P" localSheetId="6" hidden="1">#REF!</definedName>
    <definedName name="BExDBAGECQNTPTKWYMRMX4OKJ12P" localSheetId="8" hidden="1">#REF!</definedName>
    <definedName name="BExDBAGECQNTPTKWYMRMX4OKJ12P" hidden="1">#REF!</definedName>
    <definedName name="BExDBCUP8JB3TM4T0EZBEHVZHNGQ" localSheetId="4" hidden="1">#REF!</definedName>
    <definedName name="BExDBCUP8JB3TM4T0EZBEHVZHNGQ" localSheetId="6" hidden="1">#REF!</definedName>
    <definedName name="BExDBCUP8JB3TM4T0EZBEHVZHNGQ" localSheetId="8" hidden="1">#REF!</definedName>
    <definedName name="BExDBCUP8JB3TM4T0EZBEHVZHNGQ" hidden="1">#REF!</definedName>
    <definedName name="BExDBWC0RD6QHZ24XFI01VL9OV3Z" localSheetId="4" hidden="1">#REF!</definedName>
    <definedName name="BExDBWC0RD6QHZ24XFI01VL9OV3Z" localSheetId="6" hidden="1">#REF!</definedName>
    <definedName name="BExDBWC0RD6QHZ24XFI01VL9OV3Z" localSheetId="8" hidden="1">#REF!</definedName>
    <definedName name="BExDBWC0RD6QHZ24XFI01VL9OV3Z" hidden="1">#REF!</definedName>
    <definedName name="BExEO4FCXZYST0OYSB5X45HEB87Y" localSheetId="4" hidden="1">#REF!</definedName>
    <definedName name="BExEO4FCXZYST0OYSB5X45HEB87Y" localSheetId="6" hidden="1">#REF!</definedName>
    <definedName name="BExEO4FCXZYST0OYSB5X45HEB87Y" localSheetId="8" hidden="1">#REF!</definedName>
    <definedName name="BExEO4FCXZYST0OYSB5X45HEB87Y" hidden="1">#REF!</definedName>
    <definedName name="BExEOE0MTVZD9YSD4ZCHK0TS5CYN" localSheetId="4" hidden="1">#REF!</definedName>
    <definedName name="BExEOE0MTVZD9YSD4ZCHK0TS5CYN" localSheetId="6" hidden="1">#REF!</definedName>
    <definedName name="BExEOE0MTVZD9YSD4ZCHK0TS5CYN" localSheetId="8" hidden="1">#REF!</definedName>
    <definedName name="BExEOE0MTVZD9YSD4ZCHK0TS5CYN" hidden="1">#REF!</definedName>
    <definedName name="BExEPVIHVSYN7PE8S4ECVJ0543ND" localSheetId="4" hidden="1">#REF!</definedName>
    <definedName name="BExEPVIHVSYN7PE8S4ECVJ0543ND" localSheetId="6" hidden="1">#REF!</definedName>
    <definedName name="BExEPVIHVSYN7PE8S4ECVJ0543ND" localSheetId="8" hidden="1">#REF!</definedName>
    <definedName name="BExEPVIHVSYN7PE8S4ECVJ0543ND" hidden="1">#REF!</definedName>
    <definedName name="BExEQVH903ARCZK6L5U06401OR99" localSheetId="4" hidden="1">#REF!</definedName>
    <definedName name="BExEQVH903ARCZK6L5U06401OR99" localSheetId="6" hidden="1">#REF!</definedName>
    <definedName name="BExEQVH903ARCZK6L5U06401OR99" localSheetId="8" hidden="1">#REF!</definedName>
    <definedName name="BExEQVH903ARCZK6L5U06401OR99" hidden="1">#REF!</definedName>
    <definedName name="BExER5TE6STVZMVOL3IVTM39RT2I" localSheetId="4" hidden="1">#REF!</definedName>
    <definedName name="BExER5TE6STVZMVOL3IVTM39RT2I" localSheetId="6" hidden="1">#REF!</definedName>
    <definedName name="BExER5TE6STVZMVOL3IVTM39RT2I" localSheetId="8" hidden="1">#REF!</definedName>
    <definedName name="BExER5TE6STVZMVOL3IVTM39RT2I" hidden="1">#REF!</definedName>
    <definedName name="BExET4UKSKG6DGFO78FLY7YXJ03N" localSheetId="4" hidden="1">#REF!</definedName>
    <definedName name="BExET4UKSKG6DGFO78FLY7YXJ03N" localSheetId="6" hidden="1">#REF!</definedName>
    <definedName name="BExET4UKSKG6DGFO78FLY7YXJ03N" localSheetId="8" hidden="1">#REF!</definedName>
    <definedName name="BExET4UKSKG6DGFO78FLY7YXJ03N" hidden="1">#REF!</definedName>
    <definedName name="BExETGZGC9SA19G891T6ISXT8YAV" localSheetId="4" hidden="1">#REF!</definedName>
    <definedName name="BExETGZGC9SA19G891T6ISXT8YAV" localSheetId="6" hidden="1">#REF!</definedName>
    <definedName name="BExETGZGC9SA19G891T6ISXT8YAV" localSheetId="8" hidden="1">#REF!</definedName>
    <definedName name="BExETGZGC9SA19G891T6ISXT8YAV" hidden="1">#REF!</definedName>
    <definedName name="BExETURRN50I867QX8UP79LIKYAH" localSheetId="4" hidden="1">#REF!</definedName>
    <definedName name="BExETURRN50I867QX8UP79LIKYAH" localSheetId="6" hidden="1">#REF!</definedName>
    <definedName name="BExETURRN50I867QX8UP79LIKYAH" localSheetId="8" hidden="1">#REF!</definedName>
    <definedName name="BExETURRN50I867QX8UP79LIKYAH" hidden="1">#REF!</definedName>
    <definedName name="BExEUNE40OIMDIWK3334GQ24EV3R" localSheetId="4" hidden="1">#REF!</definedName>
    <definedName name="BExEUNE40OIMDIWK3334GQ24EV3R" localSheetId="6" hidden="1">#REF!</definedName>
    <definedName name="BExEUNE40OIMDIWK3334GQ24EV3R" localSheetId="8" hidden="1">#REF!</definedName>
    <definedName name="BExEUNE40OIMDIWK3334GQ24EV3R" hidden="1">#REF!</definedName>
    <definedName name="BExEV586LC7F2BGYU7MNA878ZSVG" localSheetId="4" hidden="1">#REF!</definedName>
    <definedName name="BExEV586LC7F2BGYU7MNA878ZSVG" localSheetId="6" hidden="1">#REF!</definedName>
    <definedName name="BExEV586LC7F2BGYU7MNA878ZSVG" localSheetId="8" hidden="1">#REF!</definedName>
    <definedName name="BExEV586LC7F2BGYU7MNA878ZSVG" hidden="1">#REF!</definedName>
    <definedName name="BExEVIEXOACG0IQD644UMFVU9LSV" localSheetId="4" hidden="1">#REF!</definedName>
    <definedName name="BExEVIEXOACG0IQD644UMFVU9LSV" localSheetId="6" hidden="1">#REF!</definedName>
    <definedName name="BExEVIEXOACG0IQD644UMFVU9LSV" localSheetId="8" hidden="1">#REF!</definedName>
    <definedName name="BExEVIEXOACG0IQD644UMFVU9LSV" hidden="1">#REF!</definedName>
    <definedName name="BExEW08UKHQWDQQ9LQYIAIPDH4AH" localSheetId="4" hidden="1">#REF!</definedName>
    <definedName name="BExEW08UKHQWDQQ9LQYIAIPDH4AH" localSheetId="6" hidden="1">#REF!</definedName>
    <definedName name="BExEW08UKHQWDQQ9LQYIAIPDH4AH" localSheetId="8" hidden="1">#REF!</definedName>
    <definedName name="BExEW08UKHQWDQQ9LQYIAIPDH4AH" hidden="1">#REF!</definedName>
    <definedName name="BExEW4QNFFCYN1NOMMHT99CIXYVX" localSheetId="4" hidden="1">#REF!</definedName>
    <definedName name="BExEW4QNFFCYN1NOMMHT99CIXYVX" localSheetId="6" hidden="1">#REF!</definedName>
    <definedName name="BExEW4QNFFCYN1NOMMHT99CIXYVX" localSheetId="8" hidden="1">#REF!</definedName>
    <definedName name="BExEW4QNFFCYN1NOMMHT99CIXYVX" hidden="1">#REF!</definedName>
    <definedName name="BExEWOYVKVBR4051BHBIFCZ5NSCE" localSheetId="4" hidden="1">#REF!</definedName>
    <definedName name="BExEWOYVKVBR4051BHBIFCZ5NSCE" localSheetId="6" hidden="1">#REF!</definedName>
    <definedName name="BExEWOYVKVBR4051BHBIFCZ5NSCE" localSheetId="8" hidden="1">#REF!</definedName>
    <definedName name="BExEWOYVKVBR4051BHBIFCZ5NSCE" hidden="1">#REF!</definedName>
    <definedName name="BExEWX26TBNE29WL9W8S51DS82W5" localSheetId="4" hidden="1">#REF!</definedName>
    <definedName name="BExEWX26TBNE29WL9W8S51DS82W5" localSheetId="6" hidden="1">#REF!</definedName>
    <definedName name="BExEWX26TBNE29WL9W8S51DS82W5" localSheetId="8" hidden="1">#REF!</definedName>
    <definedName name="BExEWX26TBNE29WL9W8S51DS82W5" hidden="1">#REF!</definedName>
    <definedName name="BExEX7ZZ8ZDYLJJ9EDHHDL1VEGWK" localSheetId="4" hidden="1">#REF!</definedName>
    <definedName name="BExEX7ZZ8ZDYLJJ9EDHHDL1VEGWK" localSheetId="6" hidden="1">#REF!</definedName>
    <definedName name="BExEX7ZZ8ZDYLJJ9EDHHDL1VEGWK" localSheetId="8" hidden="1">#REF!</definedName>
    <definedName name="BExEX7ZZ8ZDYLJJ9EDHHDL1VEGWK" hidden="1">#REF!</definedName>
    <definedName name="BExEXJDYYG84DO6HSFHJOCS3U3IZ" localSheetId="4" hidden="1">#REF!</definedName>
    <definedName name="BExEXJDYYG84DO6HSFHJOCS3U3IZ" localSheetId="6" hidden="1">#REF!</definedName>
    <definedName name="BExEXJDYYG84DO6HSFHJOCS3U3IZ" localSheetId="8" hidden="1">#REF!</definedName>
    <definedName name="BExEXJDYYG84DO6HSFHJOCS3U3IZ" hidden="1">#REF!</definedName>
    <definedName name="BExEXXMDLTYMVDDLCSGD6KIFINVA" localSheetId="4" hidden="1">#REF!</definedName>
    <definedName name="BExEXXMDLTYMVDDLCSGD6KIFINVA" localSheetId="6" hidden="1">#REF!</definedName>
    <definedName name="BExEXXMDLTYMVDDLCSGD6KIFINVA" localSheetId="8" hidden="1">#REF!</definedName>
    <definedName name="BExEXXMDLTYMVDDLCSGD6KIFINVA" hidden="1">#REF!</definedName>
    <definedName name="BExEYKUNTYG8XIS9PO6G58X428OB" localSheetId="4" hidden="1">#REF!</definedName>
    <definedName name="BExEYKUNTYG8XIS9PO6G58X428OB" localSheetId="6" hidden="1">#REF!</definedName>
    <definedName name="BExEYKUNTYG8XIS9PO6G58X428OB" localSheetId="8" hidden="1">#REF!</definedName>
    <definedName name="BExEYKUNTYG8XIS9PO6G58X428OB" hidden="1">#REF!</definedName>
    <definedName name="BExEZ76FBEFFD5RBFDF2CZKWDVGB" localSheetId="4" hidden="1">#REF!</definedName>
    <definedName name="BExEZ76FBEFFD5RBFDF2CZKWDVGB" localSheetId="6" hidden="1">#REF!</definedName>
    <definedName name="BExEZ76FBEFFD5RBFDF2CZKWDVGB" localSheetId="8" hidden="1">#REF!</definedName>
    <definedName name="BExEZ76FBEFFD5RBFDF2CZKWDVGB" hidden="1">#REF!</definedName>
    <definedName name="BExF12RFEXDF9512Z5VLALVQQNLT" localSheetId="4" hidden="1">#REF!</definedName>
    <definedName name="BExF12RFEXDF9512Z5VLALVQQNLT" localSheetId="6" hidden="1">#REF!</definedName>
    <definedName name="BExF12RFEXDF9512Z5VLALVQQNLT" localSheetId="8" hidden="1">#REF!</definedName>
    <definedName name="BExF12RFEXDF9512Z5VLALVQQNLT" hidden="1">#REF!</definedName>
    <definedName name="BExF1C77C5GUU1F8PXGS9Q5YBZYV" localSheetId="4" hidden="1">#REF!</definedName>
    <definedName name="BExF1C77C5GUU1F8PXGS9Q5YBZYV" localSheetId="6" hidden="1">#REF!</definedName>
    <definedName name="BExF1C77C5GUU1F8PXGS9Q5YBZYV" localSheetId="8" hidden="1">#REF!</definedName>
    <definedName name="BExF1C77C5GUU1F8PXGS9Q5YBZYV" hidden="1">#REF!</definedName>
    <definedName name="BExF1QFSATBVNQ4FENM3HGBP6ZW0" localSheetId="4" hidden="1">#REF!</definedName>
    <definedName name="BExF1QFSATBVNQ4FENM3HGBP6ZW0" localSheetId="6" hidden="1">#REF!</definedName>
    <definedName name="BExF1QFSATBVNQ4FENM3HGBP6ZW0" localSheetId="8" hidden="1">#REF!</definedName>
    <definedName name="BExF1QFSATBVNQ4FENM3HGBP6ZW0" hidden="1">#REF!</definedName>
    <definedName name="BExF1TQGQC44Y7OBXKBGTG7HOOOW" localSheetId="4" hidden="1">#REF!</definedName>
    <definedName name="BExF1TQGQC44Y7OBXKBGTG7HOOOW" localSheetId="6" hidden="1">#REF!</definedName>
    <definedName name="BExF1TQGQC44Y7OBXKBGTG7HOOOW" localSheetId="8" hidden="1">#REF!</definedName>
    <definedName name="BExF1TQGQC44Y7OBXKBGTG7HOOOW" hidden="1">#REF!</definedName>
    <definedName name="BExF24DFEEF39VL1EEEF33QDPM0L" localSheetId="4" hidden="1">#REF!</definedName>
    <definedName name="BExF24DFEEF39VL1EEEF33QDPM0L" localSheetId="6" hidden="1">#REF!</definedName>
    <definedName name="BExF24DFEEF39VL1EEEF33QDPM0L" localSheetId="8" hidden="1">#REF!</definedName>
    <definedName name="BExF24DFEEF39VL1EEEF33QDPM0L" hidden="1">#REF!</definedName>
    <definedName name="BExF24O8FYR92WS3RM7PQTQIVWID" localSheetId="4" hidden="1">#REF!</definedName>
    <definedName name="BExF24O8FYR92WS3RM7PQTQIVWID" localSheetId="6" hidden="1">#REF!</definedName>
    <definedName name="BExF24O8FYR92WS3RM7PQTQIVWID" localSheetId="8" hidden="1">#REF!</definedName>
    <definedName name="BExF24O8FYR92WS3RM7PQTQIVWID" hidden="1">#REF!</definedName>
    <definedName name="BExF2FBB9FHV6GRV7E4ZO0IUGAOM" localSheetId="4" hidden="1">#REF!</definedName>
    <definedName name="BExF2FBB9FHV6GRV7E4ZO0IUGAOM" localSheetId="6" hidden="1">#REF!</definedName>
    <definedName name="BExF2FBB9FHV6GRV7E4ZO0IUGAOM" localSheetId="8" hidden="1">#REF!</definedName>
    <definedName name="BExF2FBB9FHV6GRV7E4ZO0IUGAOM" hidden="1">#REF!</definedName>
    <definedName name="BExF2SSPJY0KOAMFLS7QOT0IW4GT" localSheetId="4" hidden="1">#REF!</definedName>
    <definedName name="BExF2SSPJY0KOAMFLS7QOT0IW4GT" localSheetId="6" hidden="1">#REF!</definedName>
    <definedName name="BExF2SSPJY0KOAMFLS7QOT0IW4GT" localSheetId="8" hidden="1">#REF!</definedName>
    <definedName name="BExF2SSPJY0KOAMFLS7QOT0IW4GT" hidden="1">#REF!</definedName>
    <definedName name="BExF403PM1OGZXKT6217MN5QOLFD" localSheetId="4" hidden="1">#REF!</definedName>
    <definedName name="BExF403PM1OGZXKT6217MN5QOLFD" localSheetId="6" hidden="1">#REF!</definedName>
    <definedName name="BExF403PM1OGZXKT6217MN5QOLFD" localSheetId="8" hidden="1">#REF!</definedName>
    <definedName name="BExF403PM1OGZXKT6217MN5QOLFD" hidden="1">#REF!</definedName>
    <definedName name="BExF4102KV2Q6U9LT2VNTWEF7ILE" localSheetId="4" hidden="1">#REF!</definedName>
    <definedName name="BExF4102KV2Q6U9LT2VNTWEF7ILE" localSheetId="6" hidden="1">#REF!</definedName>
    <definedName name="BExF4102KV2Q6U9LT2VNTWEF7ILE" localSheetId="8" hidden="1">#REF!</definedName>
    <definedName name="BExF4102KV2Q6U9LT2VNTWEF7ILE" hidden="1">#REF!</definedName>
    <definedName name="BExF4QBVIDBUNKW0K6ZSSJCNEZ7M" localSheetId="4" hidden="1">#REF!</definedName>
    <definedName name="BExF4QBVIDBUNKW0K6ZSSJCNEZ7M" localSheetId="6" hidden="1">#REF!</definedName>
    <definedName name="BExF4QBVIDBUNKW0K6ZSSJCNEZ7M" localSheetId="8" hidden="1">#REF!</definedName>
    <definedName name="BExF4QBVIDBUNKW0K6ZSSJCNEZ7M" hidden="1">#REF!</definedName>
    <definedName name="BExF5GP7C4QUKV2NQH53NC36GL1H" localSheetId="4" hidden="1">#REF!</definedName>
    <definedName name="BExF5GP7C4QUKV2NQH53NC36GL1H" localSheetId="6" hidden="1">#REF!</definedName>
    <definedName name="BExF5GP7C4QUKV2NQH53NC36GL1H" localSheetId="8" hidden="1">#REF!</definedName>
    <definedName name="BExF5GP7C4QUKV2NQH53NC36GL1H" hidden="1">#REF!</definedName>
    <definedName name="BExF5QAHIWI3UCYHEDLKHOX0O1C6" localSheetId="4" hidden="1">#REF!</definedName>
    <definedName name="BExF5QAHIWI3UCYHEDLKHOX0O1C6" localSheetId="6" hidden="1">#REF!</definedName>
    <definedName name="BExF5QAHIWI3UCYHEDLKHOX0O1C6" localSheetId="8" hidden="1">#REF!</definedName>
    <definedName name="BExF5QAHIWI3UCYHEDLKHOX0O1C6" hidden="1">#REF!</definedName>
    <definedName name="BExF5Y30ZVLOGCX5MXF8PUEH3440" localSheetId="4" hidden="1">#REF!</definedName>
    <definedName name="BExF5Y30ZVLOGCX5MXF8PUEH3440" localSheetId="6" hidden="1">#REF!</definedName>
    <definedName name="BExF5Y30ZVLOGCX5MXF8PUEH3440" localSheetId="8" hidden="1">#REF!</definedName>
    <definedName name="BExF5Y30ZVLOGCX5MXF8PUEH3440" hidden="1">#REF!</definedName>
    <definedName name="BExF63MPK8RYBXXEINSQOEJ5XG21" localSheetId="4" hidden="1">#REF!</definedName>
    <definedName name="BExF63MPK8RYBXXEINSQOEJ5XG21" localSheetId="6" hidden="1">#REF!</definedName>
    <definedName name="BExF63MPK8RYBXXEINSQOEJ5XG21" localSheetId="8" hidden="1">#REF!</definedName>
    <definedName name="BExF63MPK8RYBXXEINSQOEJ5XG21" hidden="1">#REF!</definedName>
    <definedName name="BExF6LBAFET3ZQILC7TKLGQG2UVK" localSheetId="4" hidden="1">#REF!</definedName>
    <definedName name="BExF6LBAFET3ZQILC7TKLGQG2UVK" localSheetId="6" hidden="1">#REF!</definedName>
    <definedName name="BExF6LBAFET3ZQILC7TKLGQG2UVK" localSheetId="8" hidden="1">#REF!</definedName>
    <definedName name="BExF6LBAFET3ZQILC7TKLGQG2UVK" hidden="1">#REF!</definedName>
    <definedName name="BExF6P7DQ4W7DHMXSCOBEDXOBVL0" localSheetId="4" hidden="1">#REF!</definedName>
    <definedName name="BExF6P7DQ4W7DHMXSCOBEDXOBVL0" localSheetId="6" hidden="1">#REF!</definedName>
    <definedName name="BExF6P7DQ4W7DHMXSCOBEDXOBVL0" localSheetId="8" hidden="1">#REF!</definedName>
    <definedName name="BExF6P7DQ4W7DHMXSCOBEDXOBVL0" hidden="1">#REF!</definedName>
    <definedName name="BExF6UAULJLQF3AL9RD9DK4138TT" localSheetId="4" hidden="1">#REF!</definedName>
    <definedName name="BExF6UAULJLQF3AL9RD9DK4138TT" localSheetId="6" hidden="1">#REF!</definedName>
    <definedName name="BExF6UAULJLQF3AL9RD9DK4138TT" localSheetId="8" hidden="1">#REF!</definedName>
    <definedName name="BExF6UAULJLQF3AL9RD9DK4138TT" hidden="1">#REF!</definedName>
    <definedName name="BExF815QZ6N8FT52ZE8MISGJONN7" localSheetId="4" hidden="1">#REF!</definedName>
    <definedName name="BExF815QZ6N8FT52ZE8MISGJONN7" localSheetId="6" hidden="1">#REF!</definedName>
    <definedName name="BExF815QZ6N8FT52ZE8MISGJONN7" localSheetId="8" hidden="1">#REF!</definedName>
    <definedName name="BExF815QZ6N8FT52ZE8MISGJONN7" hidden="1">#REF!</definedName>
    <definedName name="BExGLGERJ1GXGBI6VM90LGAQB8BZ" localSheetId="4" hidden="1">#REF!</definedName>
    <definedName name="BExGLGERJ1GXGBI6VM90LGAQB8BZ" localSheetId="6" hidden="1">#REF!</definedName>
    <definedName name="BExGLGERJ1GXGBI6VM90LGAQB8BZ" localSheetId="8" hidden="1">#REF!</definedName>
    <definedName name="BExGLGERJ1GXGBI6VM90LGAQB8BZ" hidden="1">#REF!</definedName>
    <definedName name="BExGN6G8KOEQ6RS81OPJ2EBDG0PM" localSheetId="4" hidden="1">#REF!</definedName>
    <definedName name="BExGN6G8KOEQ6RS81OPJ2EBDG0PM" localSheetId="6" hidden="1">#REF!</definedName>
    <definedName name="BExGN6G8KOEQ6RS81OPJ2EBDG0PM" localSheetId="8" hidden="1">#REF!</definedName>
    <definedName name="BExGN6G8KOEQ6RS81OPJ2EBDG0PM" hidden="1">#REF!</definedName>
    <definedName name="BExGNAHTZM66FTN72D2964ZNZMPY" localSheetId="4" hidden="1">#REF!</definedName>
    <definedName name="BExGNAHTZM66FTN72D2964ZNZMPY" localSheetId="6" hidden="1">#REF!</definedName>
    <definedName name="BExGNAHTZM66FTN72D2964ZNZMPY" localSheetId="8" hidden="1">#REF!</definedName>
    <definedName name="BExGNAHTZM66FTN72D2964ZNZMPY" hidden="1">#REF!</definedName>
    <definedName name="BExGNTIWPL7DPDLUY5OV6YU2GPP9" localSheetId="4" hidden="1">#REF!</definedName>
    <definedName name="BExGNTIWPL7DPDLUY5OV6YU2GPP9" localSheetId="6" hidden="1">#REF!</definedName>
    <definedName name="BExGNTIWPL7DPDLUY5OV6YU2GPP9" localSheetId="8" hidden="1">#REF!</definedName>
    <definedName name="BExGNTIWPL7DPDLUY5OV6YU2GPP9" hidden="1">#REF!</definedName>
    <definedName name="BExGNVRW5GWEB8PG4DCNZRMOHDWB" localSheetId="4" hidden="1">#REF!</definedName>
    <definedName name="BExGNVRW5GWEB8PG4DCNZRMOHDWB" localSheetId="6" hidden="1">#REF!</definedName>
    <definedName name="BExGNVRW5GWEB8PG4DCNZRMOHDWB" localSheetId="8" hidden="1">#REF!</definedName>
    <definedName name="BExGNVRW5GWEB8PG4DCNZRMOHDWB" hidden="1">#REF!</definedName>
    <definedName name="BExGOZC40LL12RVYYJZUPD76VV0L" localSheetId="4" hidden="1">#REF!</definedName>
    <definedName name="BExGOZC40LL12RVYYJZUPD76VV0L" localSheetId="6" hidden="1">#REF!</definedName>
    <definedName name="BExGOZC40LL12RVYYJZUPD76VV0L" localSheetId="8" hidden="1">#REF!</definedName>
    <definedName name="BExGOZC40LL12RVYYJZUPD76VV0L" hidden="1">#REF!</definedName>
    <definedName name="BExGOZMRIEO65120M37LQFBZBY52" localSheetId="4" hidden="1">#REF!</definedName>
    <definedName name="BExGOZMRIEO65120M37LQFBZBY52" localSheetId="6" hidden="1">#REF!</definedName>
    <definedName name="BExGOZMRIEO65120M37LQFBZBY52" localSheetId="8" hidden="1">#REF!</definedName>
    <definedName name="BExGOZMRIEO65120M37LQFBZBY52" hidden="1">#REF!</definedName>
    <definedName name="BExGOZXJP8XH2UAS6AA53US1HZT3" localSheetId="4" hidden="1">#REF!</definedName>
    <definedName name="BExGOZXJP8XH2UAS6AA53US1HZT3" localSheetId="6" hidden="1">#REF!</definedName>
    <definedName name="BExGOZXJP8XH2UAS6AA53US1HZT3" localSheetId="8" hidden="1">#REF!</definedName>
    <definedName name="BExGOZXJP8XH2UAS6AA53US1HZT3" hidden="1">#REF!</definedName>
    <definedName name="BExGP4KVK6OJCIU9GM96SVS194KW" localSheetId="4" hidden="1">#REF!</definedName>
    <definedName name="BExGP4KVK6OJCIU9GM96SVS194KW" localSheetId="6" hidden="1">#REF!</definedName>
    <definedName name="BExGP4KVK6OJCIU9GM96SVS194KW" localSheetId="8" hidden="1">#REF!</definedName>
    <definedName name="BExGP4KVK6OJCIU9GM96SVS194KW" hidden="1">#REF!</definedName>
    <definedName name="BExGPBRS4DDWQMHMTR9TMGONT0U8" localSheetId="4" hidden="1">#REF!</definedName>
    <definedName name="BExGPBRS4DDWQMHMTR9TMGONT0U8" localSheetId="6" hidden="1">#REF!</definedName>
    <definedName name="BExGPBRS4DDWQMHMTR9TMGONT0U8" localSheetId="8" hidden="1">#REF!</definedName>
    <definedName name="BExGPBRS4DDWQMHMTR9TMGONT0U8" hidden="1">#REF!</definedName>
    <definedName name="BExGPDVBO1WFU4TKXYD8XUBUNTR8" localSheetId="4" hidden="1">#REF!</definedName>
    <definedName name="BExGPDVBO1WFU4TKXYD8XUBUNTR8" localSheetId="6" hidden="1">#REF!</definedName>
    <definedName name="BExGPDVBO1WFU4TKXYD8XUBUNTR8" localSheetId="8" hidden="1">#REF!</definedName>
    <definedName name="BExGPDVBO1WFU4TKXYD8XUBUNTR8" hidden="1">#REF!</definedName>
    <definedName name="BExGQC6NQ51VU4RK7O8UV3O3F6A5" localSheetId="4" hidden="1">#REF!</definedName>
    <definedName name="BExGQC6NQ51VU4RK7O8UV3O3F6A5" localSheetId="6" hidden="1">#REF!</definedName>
    <definedName name="BExGQC6NQ51VU4RK7O8UV3O3F6A5" localSheetId="8" hidden="1">#REF!</definedName>
    <definedName name="BExGQC6NQ51VU4RK7O8UV3O3F6A5" hidden="1">#REF!</definedName>
    <definedName name="BExGQJZ6OJV5T7B8EL4XHYY5C7WU" localSheetId="4" hidden="1">#REF!</definedName>
    <definedName name="BExGQJZ6OJV5T7B8EL4XHYY5C7WU" localSheetId="6" hidden="1">#REF!</definedName>
    <definedName name="BExGQJZ6OJV5T7B8EL4XHYY5C7WU" localSheetId="8" hidden="1">#REF!</definedName>
    <definedName name="BExGQJZ6OJV5T7B8EL4XHYY5C7WU" hidden="1">#REF!</definedName>
    <definedName name="BExGR2PGROK6ZG0OSTLJ939MGSZA" localSheetId="4" hidden="1">#REF!</definedName>
    <definedName name="BExGR2PGROK6ZG0OSTLJ939MGSZA" localSheetId="6" hidden="1">#REF!</definedName>
    <definedName name="BExGR2PGROK6ZG0OSTLJ939MGSZA" localSheetId="8" hidden="1">#REF!</definedName>
    <definedName name="BExGR2PGROK6ZG0OSTLJ939MGSZA" hidden="1">#REF!</definedName>
    <definedName name="BExGREE9CBBFK5BVTD8VVARJD69S" localSheetId="4" hidden="1">#REF!</definedName>
    <definedName name="BExGREE9CBBFK5BVTD8VVARJD69S" localSheetId="6" hidden="1">#REF!</definedName>
    <definedName name="BExGREE9CBBFK5BVTD8VVARJD69S" localSheetId="8" hidden="1">#REF!</definedName>
    <definedName name="BExGREE9CBBFK5BVTD8VVARJD69S" hidden="1">#REF!</definedName>
    <definedName name="BExGRIAJ7HU50EHX1009PMP72R17" localSheetId="4" hidden="1">#REF!</definedName>
    <definedName name="BExGRIAJ7HU50EHX1009PMP72R17" localSheetId="6" hidden="1">#REF!</definedName>
    <definedName name="BExGRIAJ7HU50EHX1009PMP72R17" localSheetId="8" hidden="1">#REF!</definedName>
    <definedName name="BExGRIAJ7HU50EHX1009PMP72R17" hidden="1">#REF!</definedName>
    <definedName name="BExGRVMQMFL6NEM19AINTWTJ4J2M" localSheetId="4" hidden="1">#REF!</definedName>
    <definedName name="BExGRVMQMFL6NEM19AINTWTJ4J2M" localSheetId="6" hidden="1">#REF!</definedName>
    <definedName name="BExGRVMQMFL6NEM19AINTWTJ4J2M" localSheetId="8" hidden="1">#REF!</definedName>
    <definedName name="BExGRVMQMFL6NEM19AINTWTJ4J2M" hidden="1">#REF!</definedName>
    <definedName name="BExGSJR8OC735F9VLIBYD6YO3IG8" localSheetId="4" hidden="1">#REF!</definedName>
    <definedName name="BExGSJR8OC735F9VLIBYD6YO3IG8" localSheetId="6" hidden="1">#REF!</definedName>
    <definedName name="BExGSJR8OC735F9VLIBYD6YO3IG8" localSheetId="8" hidden="1">#REF!</definedName>
    <definedName name="BExGSJR8OC735F9VLIBYD6YO3IG8" hidden="1">#REF!</definedName>
    <definedName name="BExGTCTUP1AK7NZ47H6GH693HVE1" localSheetId="4" hidden="1">#REF!</definedName>
    <definedName name="BExGTCTUP1AK7NZ47H6GH693HVE1" localSheetId="6" hidden="1">#REF!</definedName>
    <definedName name="BExGTCTUP1AK7NZ47H6GH693HVE1" localSheetId="8" hidden="1">#REF!</definedName>
    <definedName name="BExGTCTUP1AK7NZ47H6GH693HVE1" hidden="1">#REF!</definedName>
    <definedName name="BExGTD4LE3UIR4GLLTAB66PCHND7" localSheetId="4" hidden="1">#REF!</definedName>
    <definedName name="BExGTD4LE3UIR4GLLTAB66PCHND7" localSheetId="6" hidden="1">#REF!</definedName>
    <definedName name="BExGTD4LE3UIR4GLLTAB66PCHND7" localSheetId="8" hidden="1">#REF!</definedName>
    <definedName name="BExGTD4LE3UIR4GLLTAB66PCHND7" hidden="1">#REF!</definedName>
    <definedName name="BExGTY987LRHRUGK53MYHUOYXVLS" localSheetId="4" hidden="1">#REF!</definedName>
    <definedName name="BExGTY987LRHRUGK53MYHUOYXVLS" localSheetId="6" hidden="1">#REF!</definedName>
    <definedName name="BExGTY987LRHRUGK53MYHUOYXVLS" localSheetId="8" hidden="1">#REF!</definedName>
    <definedName name="BExGTY987LRHRUGK53MYHUOYXVLS" hidden="1">#REF!</definedName>
    <definedName name="BExGU672LPULMJMHLZV609YOG8QT" localSheetId="4" hidden="1">#REF!</definedName>
    <definedName name="BExGU672LPULMJMHLZV609YOG8QT" localSheetId="6" hidden="1">#REF!</definedName>
    <definedName name="BExGU672LPULMJMHLZV609YOG8QT" localSheetId="8" hidden="1">#REF!</definedName>
    <definedName name="BExGU672LPULMJMHLZV609YOG8QT" hidden="1">#REF!</definedName>
    <definedName name="BExGUE5265AHZWGOC7TRG25NIJXS" localSheetId="4" hidden="1">#REF!</definedName>
    <definedName name="BExGUE5265AHZWGOC7TRG25NIJXS" localSheetId="6" hidden="1">#REF!</definedName>
    <definedName name="BExGUE5265AHZWGOC7TRG25NIJXS" localSheetId="8" hidden="1">#REF!</definedName>
    <definedName name="BExGUE5265AHZWGOC7TRG25NIJXS" hidden="1">#REF!</definedName>
    <definedName name="BExGW1XC4M43AMDSMBNIU3XDE1O0" localSheetId="4" hidden="1">#REF!</definedName>
    <definedName name="BExGW1XC4M43AMDSMBNIU3XDE1O0" localSheetId="6" hidden="1">#REF!</definedName>
    <definedName name="BExGW1XC4M43AMDSMBNIU3XDE1O0" localSheetId="8" hidden="1">#REF!</definedName>
    <definedName name="BExGW1XC4M43AMDSMBNIU3XDE1O0" hidden="1">#REF!</definedName>
    <definedName name="BExGWVLJGPCM5KM62N1J1PL9XTEP" localSheetId="4" hidden="1">#REF!</definedName>
    <definedName name="BExGWVLJGPCM5KM62N1J1PL9XTEP" localSheetId="6" hidden="1">#REF!</definedName>
    <definedName name="BExGWVLJGPCM5KM62N1J1PL9XTEP" localSheetId="8" hidden="1">#REF!</definedName>
    <definedName name="BExGWVLJGPCM5KM62N1J1PL9XTEP" hidden="1">#REF!</definedName>
    <definedName name="BExGXPV9DTN6K89BXJT91TD8SWLH" localSheetId="4" hidden="1">#REF!</definedName>
    <definedName name="BExGXPV9DTN6K89BXJT91TD8SWLH" localSheetId="6" hidden="1">#REF!</definedName>
    <definedName name="BExGXPV9DTN6K89BXJT91TD8SWLH" localSheetId="8" hidden="1">#REF!</definedName>
    <definedName name="BExGXPV9DTN6K89BXJT91TD8SWLH" hidden="1">#REF!</definedName>
    <definedName name="BExGXQRN33HNR200NGBC2UH4BJOV" localSheetId="4" hidden="1">#REF!</definedName>
    <definedName name="BExGXQRN33HNR200NGBC2UH4BJOV" localSheetId="6" hidden="1">#REF!</definedName>
    <definedName name="BExGXQRN33HNR200NGBC2UH4BJOV" localSheetId="8" hidden="1">#REF!</definedName>
    <definedName name="BExGXQRN33HNR200NGBC2UH4BJOV" hidden="1">#REF!</definedName>
    <definedName name="BExGXX28BZVUOJHTHT3S12VKJXI8" localSheetId="4" hidden="1">#REF!</definedName>
    <definedName name="BExGXX28BZVUOJHTHT3S12VKJXI8" localSheetId="6" hidden="1">#REF!</definedName>
    <definedName name="BExGXX28BZVUOJHTHT3S12VKJXI8" localSheetId="8" hidden="1">#REF!</definedName>
    <definedName name="BExGXX28BZVUOJHTHT3S12VKJXI8" hidden="1">#REF!</definedName>
    <definedName name="BExGY496U61KRGO2005N1I4LUPB0" localSheetId="4" hidden="1">#REF!</definedName>
    <definedName name="BExGY496U61KRGO2005N1I4LUPB0" localSheetId="6" hidden="1">#REF!</definedName>
    <definedName name="BExGY496U61KRGO2005N1I4LUPB0" localSheetId="8" hidden="1">#REF!</definedName>
    <definedName name="BExGY496U61KRGO2005N1I4LUPB0" hidden="1">#REF!</definedName>
    <definedName name="BExGY85GLQ0CSADLALKTJWZCVATQ" localSheetId="4" hidden="1">#REF!</definedName>
    <definedName name="BExGY85GLQ0CSADLALKTJWZCVATQ" localSheetId="6" hidden="1">#REF!</definedName>
    <definedName name="BExGY85GLQ0CSADLALKTJWZCVATQ" localSheetId="8" hidden="1">#REF!</definedName>
    <definedName name="BExGY85GLQ0CSADLALKTJWZCVATQ" hidden="1">#REF!</definedName>
    <definedName name="BExGYJU81LMZRTE3MFMNBCRX693B" localSheetId="4" hidden="1">#REF!</definedName>
    <definedName name="BExGYJU81LMZRTE3MFMNBCRX693B" localSheetId="6" hidden="1">#REF!</definedName>
    <definedName name="BExGYJU81LMZRTE3MFMNBCRX693B" localSheetId="8" hidden="1">#REF!</definedName>
    <definedName name="BExGYJU81LMZRTE3MFMNBCRX693B" hidden="1">#REF!</definedName>
    <definedName name="BExGYLMYU65YEXNQJY7ANHHT4ARS" localSheetId="4" hidden="1">#REF!</definedName>
    <definedName name="BExGYLMYU65YEXNQJY7ANHHT4ARS" localSheetId="6" hidden="1">#REF!</definedName>
    <definedName name="BExGYLMYU65YEXNQJY7ANHHT4ARS" localSheetId="8" hidden="1">#REF!</definedName>
    <definedName name="BExGYLMYU65YEXNQJY7ANHHT4ARS" hidden="1">#REF!</definedName>
    <definedName name="BExH0OUZS3YIRW4W32NRTTM0NNUH" localSheetId="4" hidden="1">#REF!</definedName>
    <definedName name="BExH0OUZS3YIRW4W32NRTTM0NNUH" localSheetId="6" hidden="1">#REF!</definedName>
    <definedName name="BExH0OUZS3YIRW4W32NRTTM0NNUH" localSheetId="8" hidden="1">#REF!</definedName>
    <definedName name="BExH0OUZS3YIRW4W32NRTTM0NNUH" hidden="1">#REF!</definedName>
    <definedName name="BExH10UM6GYVDIT7KPS6FBXFP9SS" localSheetId="4" hidden="1">#REF!</definedName>
    <definedName name="BExH10UM6GYVDIT7KPS6FBXFP9SS" localSheetId="6" hidden="1">#REF!</definedName>
    <definedName name="BExH10UM6GYVDIT7KPS6FBXFP9SS" localSheetId="8" hidden="1">#REF!</definedName>
    <definedName name="BExH10UM6GYVDIT7KPS6FBXFP9SS" hidden="1">#REF!</definedName>
    <definedName name="BExH2EWCG8KDSHNRJDXOEJWB199L" localSheetId="4" hidden="1">#REF!</definedName>
    <definedName name="BExH2EWCG8KDSHNRJDXOEJWB199L" localSheetId="6" hidden="1">#REF!</definedName>
    <definedName name="BExH2EWCG8KDSHNRJDXOEJWB199L" localSheetId="8" hidden="1">#REF!</definedName>
    <definedName name="BExH2EWCG8KDSHNRJDXOEJWB199L" hidden="1">#REF!</definedName>
    <definedName name="BExH312Q81MGHKTTB5Q6EXMZPR4U" localSheetId="4" hidden="1">#REF!</definedName>
    <definedName name="BExH312Q81MGHKTTB5Q6EXMZPR4U" localSheetId="6" hidden="1">#REF!</definedName>
    <definedName name="BExH312Q81MGHKTTB5Q6EXMZPR4U" localSheetId="8" hidden="1">#REF!</definedName>
    <definedName name="BExH312Q81MGHKTTB5Q6EXMZPR4U" hidden="1">#REF!</definedName>
    <definedName name="BExH34O8NP40M6LDRKPXW5H40ECU" localSheetId="4" hidden="1">#REF!</definedName>
    <definedName name="BExH34O8NP40M6LDRKPXW5H40ECU" localSheetId="6" hidden="1">#REF!</definedName>
    <definedName name="BExH34O8NP40M6LDRKPXW5H40ECU" localSheetId="8" hidden="1">#REF!</definedName>
    <definedName name="BExH34O8NP40M6LDRKPXW5H40ECU" hidden="1">#REF!</definedName>
    <definedName name="BExH3780QMT3Y3KH4CFR3GDEPGAV" localSheetId="4" hidden="1">#REF!</definedName>
    <definedName name="BExH3780QMT3Y3KH4CFR3GDEPGAV" localSheetId="6" hidden="1">#REF!</definedName>
    <definedName name="BExH3780QMT3Y3KH4CFR3GDEPGAV" localSheetId="8" hidden="1">#REF!</definedName>
    <definedName name="BExH3780QMT3Y3KH4CFR3GDEPGAV" hidden="1">#REF!</definedName>
    <definedName name="BExH3E463TPTI0SLOILG2HJUAE7N" localSheetId="4" hidden="1">#REF!</definedName>
    <definedName name="BExH3E463TPTI0SLOILG2HJUAE7N" localSheetId="6" hidden="1">#REF!</definedName>
    <definedName name="BExH3E463TPTI0SLOILG2HJUAE7N" localSheetId="8" hidden="1">#REF!</definedName>
    <definedName name="BExH3E463TPTI0SLOILG2HJUAE7N" hidden="1">#REF!</definedName>
    <definedName name="BExH3WUGLGQXAUFMSGJJPTYMD3H3" localSheetId="4" hidden="1">#REF!</definedName>
    <definedName name="BExH3WUGLGQXAUFMSGJJPTYMD3H3" localSheetId="6" hidden="1">#REF!</definedName>
    <definedName name="BExH3WUGLGQXAUFMSGJJPTYMD3H3" localSheetId="8" hidden="1">#REF!</definedName>
    <definedName name="BExH3WUGLGQXAUFMSGJJPTYMD3H3" hidden="1">#REF!</definedName>
    <definedName name="BExIHHSIR004A0J9TCIPBARHSZO8" localSheetId="4" hidden="1">#REF!</definedName>
    <definedName name="BExIHHSIR004A0J9TCIPBARHSZO8" localSheetId="6" hidden="1">#REF!</definedName>
    <definedName name="BExIHHSIR004A0J9TCIPBARHSZO8" localSheetId="8" hidden="1">#REF!</definedName>
    <definedName name="BExIHHSIR004A0J9TCIPBARHSZO8" hidden="1">#REF!</definedName>
    <definedName name="BExIHR2ZOIW6P9SPPVFZ2IC19X0N" localSheetId="4" hidden="1">#REF!</definedName>
    <definedName name="BExIHR2ZOIW6P9SPPVFZ2IC19X0N" localSheetId="6" hidden="1">#REF!</definedName>
    <definedName name="BExIHR2ZOIW6P9SPPVFZ2IC19X0N" localSheetId="8" hidden="1">#REF!</definedName>
    <definedName name="BExIHR2ZOIW6P9SPPVFZ2IC19X0N" hidden="1">#REF!</definedName>
    <definedName name="BExII3DCXI7E4JNB5WWBPE2F31AK" localSheetId="4" hidden="1">#REF!</definedName>
    <definedName name="BExII3DCXI7E4JNB5WWBPE2F31AK" localSheetId="6" hidden="1">#REF!</definedName>
    <definedName name="BExII3DCXI7E4JNB5WWBPE2F31AK" localSheetId="8" hidden="1">#REF!</definedName>
    <definedName name="BExII3DCXI7E4JNB5WWBPE2F31AK" hidden="1">#REF!</definedName>
    <definedName name="BExIIG3US8G2GIN207F9TGXOIZLI" localSheetId="4" hidden="1">#REF!</definedName>
    <definedName name="BExIIG3US8G2GIN207F9TGXOIZLI" localSheetId="6" hidden="1">#REF!</definedName>
    <definedName name="BExIIG3US8G2GIN207F9TGXOIZLI" localSheetId="8" hidden="1">#REF!</definedName>
    <definedName name="BExIIG3US8G2GIN207F9TGXOIZLI" hidden="1">#REF!</definedName>
    <definedName name="BExIJE9UQANTDT9TZHWKXJOZCW1F" localSheetId="4" hidden="1">#REF!</definedName>
    <definedName name="BExIJE9UQANTDT9TZHWKXJOZCW1F" localSheetId="6" hidden="1">#REF!</definedName>
    <definedName name="BExIJE9UQANTDT9TZHWKXJOZCW1F" localSheetId="8" hidden="1">#REF!</definedName>
    <definedName name="BExIJE9UQANTDT9TZHWKXJOZCW1F" hidden="1">#REF!</definedName>
    <definedName name="BExIKQTMBZEAV30I1UPEMYQVMSGQ" localSheetId="4" hidden="1">#REF!</definedName>
    <definedName name="BExIKQTMBZEAV30I1UPEMYQVMSGQ" localSheetId="6" hidden="1">#REF!</definedName>
    <definedName name="BExIKQTMBZEAV30I1UPEMYQVMSGQ" localSheetId="8" hidden="1">#REF!</definedName>
    <definedName name="BExIKQTMBZEAV30I1UPEMYQVMSGQ" hidden="1">#REF!</definedName>
    <definedName name="BExILH1SH1Z8V68TA3172I5SX3MG" localSheetId="4" hidden="1">#REF!</definedName>
    <definedName name="BExILH1SH1Z8V68TA3172I5SX3MG" localSheetId="6" hidden="1">#REF!</definedName>
    <definedName name="BExILH1SH1Z8V68TA3172I5SX3MG" localSheetId="8" hidden="1">#REF!</definedName>
    <definedName name="BExILH1SH1Z8V68TA3172I5SX3MG" hidden="1">#REF!</definedName>
    <definedName name="BExIMKGDBWCWA2DP70GWH0ZKT5DU" localSheetId="4" hidden="1">#REF!</definedName>
    <definedName name="BExIMKGDBWCWA2DP70GWH0ZKT5DU" localSheetId="6" hidden="1">#REF!</definedName>
    <definedName name="BExIMKGDBWCWA2DP70GWH0ZKT5DU" localSheetId="8" hidden="1">#REF!</definedName>
    <definedName name="BExIMKGDBWCWA2DP70GWH0ZKT5DU" hidden="1">#REF!</definedName>
    <definedName name="BExIMMK2FZ6DRIJQCDSJO9TUE1GW" localSheetId="4" hidden="1">#REF!</definedName>
    <definedName name="BExIMMK2FZ6DRIJQCDSJO9TUE1GW" localSheetId="6" hidden="1">#REF!</definedName>
    <definedName name="BExIMMK2FZ6DRIJQCDSJO9TUE1GW" localSheetId="8" hidden="1">#REF!</definedName>
    <definedName name="BExIMMK2FZ6DRIJQCDSJO9TUE1GW" hidden="1">#REF!</definedName>
    <definedName name="BExIN2FWISBWLRDO9H9H77A46VH9" localSheetId="4" hidden="1">#REF!</definedName>
    <definedName name="BExIN2FWISBWLRDO9H9H77A46VH9" localSheetId="6" hidden="1">#REF!</definedName>
    <definedName name="BExIN2FWISBWLRDO9H9H77A46VH9" localSheetId="8" hidden="1">#REF!</definedName>
    <definedName name="BExIN2FWISBWLRDO9H9H77A46VH9" hidden="1">#REF!</definedName>
    <definedName name="BExINS7OIA92CINZA36I8EB4RH8X" localSheetId="4" hidden="1">#REF!</definedName>
    <definedName name="BExINS7OIA92CINZA36I8EB4RH8X" localSheetId="6" hidden="1">#REF!</definedName>
    <definedName name="BExINS7OIA92CINZA36I8EB4RH8X" localSheetId="8" hidden="1">#REF!</definedName>
    <definedName name="BExINS7OIA92CINZA36I8EB4RH8X" hidden="1">#REF!</definedName>
    <definedName name="BExIP5T9MO7I3W7GXGUUOTTIH9J3" localSheetId="4" hidden="1">#REF!</definedName>
    <definedName name="BExIP5T9MO7I3W7GXGUUOTTIH9J3" localSheetId="6" hidden="1">#REF!</definedName>
    <definedName name="BExIP5T9MO7I3W7GXGUUOTTIH9J3" localSheetId="8" hidden="1">#REF!</definedName>
    <definedName name="BExIP5T9MO7I3W7GXGUUOTTIH9J3" hidden="1">#REF!</definedName>
    <definedName name="BExIPE7EP2G8G9TQ3E9JVR8CI3WY" localSheetId="4" hidden="1">#REF!</definedName>
    <definedName name="BExIPE7EP2G8G9TQ3E9JVR8CI3WY" localSheetId="6" hidden="1">#REF!</definedName>
    <definedName name="BExIPE7EP2G8G9TQ3E9JVR8CI3WY" localSheetId="8" hidden="1">#REF!</definedName>
    <definedName name="BExIPE7EP2G8G9TQ3E9JVR8CI3WY" hidden="1">#REF!</definedName>
    <definedName name="BExIPJATU67IVLXHYDXUFDFMB895" localSheetId="4" hidden="1">#REF!</definedName>
    <definedName name="BExIPJATU67IVLXHYDXUFDFMB895" localSheetId="6" hidden="1">#REF!</definedName>
    <definedName name="BExIPJATU67IVLXHYDXUFDFMB895" localSheetId="8" hidden="1">#REF!</definedName>
    <definedName name="BExIPJATU67IVLXHYDXUFDFMB895" hidden="1">#REF!</definedName>
    <definedName name="BExIQ5MJ2BMB4EOY8O4M3FSXEX96" localSheetId="4" hidden="1">#REF!</definedName>
    <definedName name="BExIQ5MJ2BMB4EOY8O4M3FSXEX96" localSheetId="6" hidden="1">#REF!</definedName>
    <definedName name="BExIQ5MJ2BMB4EOY8O4M3FSXEX96" localSheetId="8" hidden="1">#REF!</definedName>
    <definedName name="BExIQ5MJ2BMB4EOY8O4M3FSXEX96" hidden="1">#REF!</definedName>
    <definedName name="BExIQA9VF6LTQ6939FMZ7AZXOIGP" localSheetId="4" hidden="1">#REF!</definedName>
    <definedName name="BExIQA9VF6LTQ6939FMZ7AZXOIGP" localSheetId="6" hidden="1">#REF!</definedName>
    <definedName name="BExIQA9VF6LTQ6939FMZ7AZXOIGP" localSheetId="8" hidden="1">#REF!</definedName>
    <definedName name="BExIQA9VF6LTQ6939FMZ7AZXOIGP" hidden="1">#REF!</definedName>
    <definedName name="BExIQKWU5LEOQ45CIKK54NPPCECF" localSheetId="4" hidden="1">#REF!</definedName>
    <definedName name="BExIQKWU5LEOQ45CIKK54NPPCECF" localSheetId="6" hidden="1">#REF!</definedName>
    <definedName name="BExIQKWU5LEOQ45CIKK54NPPCECF" localSheetId="8" hidden="1">#REF!</definedName>
    <definedName name="BExIQKWU5LEOQ45CIKK54NPPCECF" hidden="1">#REF!</definedName>
    <definedName name="BExIQSUOOEHZG2DATSFH1AAUCFSK" localSheetId="4" hidden="1">#REF!</definedName>
    <definedName name="BExIQSUOOEHZG2DATSFH1AAUCFSK" localSheetId="6" hidden="1">#REF!</definedName>
    <definedName name="BExIQSUOOEHZG2DATSFH1AAUCFSK" localSheetId="8" hidden="1">#REF!</definedName>
    <definedName name="BExIQSUOOEHZG2DATSFH1AAUCFSK" hidden="1">#REF!</definedName>
    <definedName name="BExIR13GQZ9QBYG5HUBK9UCS98TR" localSheetId="4" hidden="1">#REF!</definedName>
    <definedName name="BExIR13GQZ9QBYG5HUBK9UCS98TR" localSheetId="6" hidden="1">#REF!</definedName>
    <definedName name="BExIR13GQZ9QBYG5HUBK9UCS98TR" localSheetId="8" hidden="1">#REF!</definedName>
    <definedName name="BExIR13GQZ9QBYG5HUBK9UCS98TR" hidden="1">#REF!</definedName>
    <definedName name="BExIRKFAVMMJA1I9QB8O1T99G677" localSheetId="4" hidden="1">#REF!</definedName>
    <definedName name="BExIRKFAVMMJA1I9QB8O1T99G677" localSheetId="6" hidden="1">#REF!</definedName>
    <definedName name="BExIRKFAVMMJA1I9QB8O1T99G677" localSheetId="8" hidden="1">#REF!</definedName>
    <definedName name="BExIRKFAVMMJA1I9QB8O1T99G677" hidden="1">#REF!</definedName>
    <definedName name="BExIRNKO5WJ8CIEY11ZW8NL3ED12" localSheetId="4" hidden="1">#REF!</definedName>
    <definedName name="BExIRNKO5WJ8CIEY11ZW8NL3ED12" localSheetId="6" hidden="1">#REF!</definedName>
    <definedName name="BExIRNKO5WJ8CIEY11ZW8NL3ED12" localSheetId="8" hidden="1">#REF!</definedName>
    <definedName name="BExIRNKO5WJ8CIEY11ZW8NL3ED12" hidden="1">#REF!</definedName>
    <definedName name="BExIRXBB2GQ8KR7NRX0YP6NHQMCH" localSheetId="4" hidden="1">#REF!</definedName>
    <definedName name="BExIRXBB2GQ8KR7NRX0YP6NHQMCH" localSheetId="6" hidden="1">#REF!</definedName>
    <definedName name="BExIRXBB2GQ8KR7NRX0YP6NHQMCH" localSheetId="8" hidden="1">#REF!</definedName>
    <definedName name="BExIRXBB2GQ8KR7NRX0YP6NHQMCH" hidden="1">#REF!</definedName>
    <definedName name="BExISXVLS9NGHEFIHV8OYFNFU21V" localSheetId="4" hidden="1">#REF!</definedName>
    <definedName name="BExISXVLS9NGHEFIHV8OYFNFU21V" localSheetId="6" hidden="1">#REF!</definedName>
    <definedName name="BExISXVLS9NGHEFIHV8OYFNFU21V" localSheetId="8" hidden="1">#REF!</definedName>
    <definedName name="BExISXVLS9NGHEFIHV8OYFNFU21V" hidden="1">#REF!</definedName>
    <definedName name="BExIU1VY53BMMM62GBNI6UBET6NL" localSheetId="4" hidden="1">#REF!</definedName>
    <definedName name="BExIU1VY53BMMM62GBNI6UBET6NL" localSheetId="6" hidden="1">#REF!</definedName>
    <definedName name="BExIU1VY53BMMM62GBNI6UBET6NL" localSheetId="8" hidden="1">#REF!</definedName>
    <definedName name="BExIU1VY53BMMM62GBNI6UBET6NL" hidden="1">#REF!</definedName>
    <definedName name="BExIV5G5WDQITPV3P72I164FBRS8" localSheetId="4" hidden="1">#REF!</definedName>
    <definedName name="BExIV5G5WDQITPV3P72I164FBRS8" localSheetId="6" hidden="1">#REF!</definedName>
    <definedName name="BExIV5G5WDQITPV3P72I164FBRS8" localSheetId="8" hidden="1">#REF!</definedName>
    <definedName name="BExIV5G5WDQITPV3P72I164FBRS8" hidden="1">#REF!</definedName>
    <definedName name="BExIV7ZSDN1RKLAH1CCMIUJSP2BY" localSheetId="4" hidden="1">#REF!</definedName>
    <definedName name="BExIV7ZSDN1RKLAH1CCMIUJSP2BY" localSheetId="6" hidden="1">#REF!</definedName>
    <definedName name="BExIV7ZSDN1RKLAH1CCMIUJSP2BY" localSheetId="8" hidden="1">#REF!</definedName>
    <definedName name="BExIV7ZSDN1RKLAH1CCMIUJSP2BY" hidden="1">#REF!</definedName>
    <definedName name="BExIVAZPCCPNY6X8IPGS52OBBPCJ" localSheetId="4" hidden="1">#REF!</definedName>
    <definedName name="BExIVAZPCCPNY6X8IPGS52OBBPCJ" localSheetId="6" hidden="1">#REF!</definedName>
    <definedName name="BExIVAZPCCPNY6X8IPGS52OBBPCJ" localSheetId="8" hidden="1">#REF!</definedName>
    <definedName name="BExIVAZPCCPNY6X8IPGS52OBBPCJ" hidden="1">#REF!</definedName>
    <definedName name="BExIVKQAFU4EZLXCQ9ROFVHNL0D7" localSheetId="4" hidden="1">#REF!</definedName>
    <definedName name="BExIVKQAFU4EZLXCQ9ROFVHNL0D7" localSheetId="6" hidden="1">#REF!</definedName>
    <definedName name="BExIVKQAFU4EZLXCQ9ROFVHNL0D7" localSheetId="8" hidden="1">#REF!</definedName>
    <definedName name="BExIVKQAFU4EZLXCQ9ROFVHNL0D7" hidden="1">#REF!</definedName>
    <definedName name="BExIVKVRPBO18RRZR8B0G7Q9K0F9" localSheetId="4" hidden="1">#REF!</definedName>
    <definedName name="BExIVKVRPBO18RRZR8B0G7Q9K0F9" localSheetId="6" hidden="1">#REF!</definedName>
    <definedName name="BExIVKVRPBO18RRZR8B0G7Q9K0F9" localSheetId="8" hidden="1">#REF!</definedName>
    <definedName name="BExIVKVRPBO18RRZR8B0G7Q9K0F9" hidden="1">#REF!</definedName>
    <definedName name="BExIWE953F00HYJSITVJEJ27ORJL" localSheetId="4" hidden="1">#REF!</definedName>
    <definedName name="BExIWE953F00HYJSITVJEJ27ORJL" localSheetId="6" hidden="1">#REF!</definedName>
    <definedName name="BExIWE953F00HYJSITVJEJ27ORJL" localSheetId="8" hidden="1">#REF!</definedName>
    <definedName name="BExIWE953F00HYJSITVJEJ27ORJL" hidden="1">#REF!</definedName>
    <definedName name="BExIWOLB2AFYMZCVWZ1FTMAEEA60" localSheetId="4" hidden="1">#REF!</definedName>
    <definedName name="BExIWOLB2AFYMZCVWZ1FTMAEEA60" localSheetId="6" hidden="1">#REF!</definedName>
    <definedName name="BExIWOLB2AFYMZCVWZ1FTMAEEA60" localSheetId="8" hidden="1">#REF!</definedName>
    <definedName name="BExIWOLB2AFYMZCVWZ1FTMAEEA60" hidden="1">#REF!</definedName>
    <definedName name="BExIWXL0QH3HX1C1HQYFMP34ZTJ8" localSheetId="4" hidden="1">#REF!</definedName>
    <definedName name="BExIWXL0QH3HX1C1HQYFMP34ZTJ8" localSheetId="6" hidden="1">#REF!</definedName>
    <definedName name="BExIWXL0QH3HX1C1HQYFMP34ZTJ8" localSheetId="8" hidden="1">#REF!</definedName>
    <definedName name="BExIWXL0QH3HX1C1HQYFMP34ZTJ8" hidden="1">#REF!</definedName>
    <definedName name="BExIXA0WAX7YA81PKB3MNNNR4CO3" localSheetId="4" hidden="1">#REF!</definedName>
    <definedName name="BExIXA0WAX7YA81PKB3MNNNR4CO3" localSheetId="6" hidden="1">#REF!</definedName>
    <definedName name="BExIXA0WAX7YA81PKB3MNNNR4CO3" localSheetId="8" hidden="1">#REF!</definedName>
    <definedName name="BExIXA0WAX7YA81PKB3MNNNR4CO3" hidden="1">#REF!</definedName>
    <definedName name="BExIXLK79H7AR5PQ0M5UYI8NAXPQ" localSheetId="4" hidden="1">#REF!</definedName>
    <definedName name="BExIXLK79H7AR5PQ0M5UYI8NAXPQ" localSheetId="6" hidden="1">#REF!</definedName>
    <definedName name="BExIXLK79H7AR5PQ0M5UYI8NAXPQ" localSheetId="8" hidden="1">#REF!</definedName>
    <definedName name="BExIXLK79H7AR5PQ0M5UYI8NAXPQ" hidden="1">#REF!</definedName>
    <definedName name="BExIXNT19877FSEMZOGQKNH77ENI" localSheetId="4" hidden="1">#REF!</definedName>
    <definedName name="BExIXNT19877FSEMZOGQKNH77ENI" localSheetId="6" hidden="1">#REF!</definedName>
    <definedName name="BExIXNT19877FSEMZOGQKNH77ENI" localSheetId="8" hidden="1">#REF!</definedName>
    <definedName name="BExIXNT19877FSEMZOGQKNH77ENI" hidden="1">#REF!</definedName>
    <definedName name="BExIXU92V6LJHF2NWR5KVO5GLR2C" localSheetId="4" hidden="1">#REF!</definedName>
    <definedName name="BExIXU92V6LJHF2NWR5KVO5GLR2C" localSheetId="6" hidden="1">#REF!</definedName>
    <definedName name="BExIXU92V6LJHF2NWR5KVO5GLR2C" localSheetId="8" hidden="1">#REF!</definedName>
    <definedName name="BExIXU92V6LJHF2NWR5KVO5GLR2C" hidden="1">#REF!</definedName>
    <definedName name="BExIXYAO6HRPE7UPS2DA516H07VS" localSheetId="4" hidden="1">#REF!</definedName>
    <definedName name="BExIXYAO6HRPE7UPS2DA516H07VS" localSheetId="6" hidden="1">#REF!</definedName>
    <definedName name="BExIXYAO6HRPE7UPS2DA516H07VS" localSheetId="8" hidden="1">#REF!</definedName>
    <definedName name="BExIXYAO6HRPE7UPS2DA516H07VS" hidden="1">#REF!</definedName>
    <definedName name="BExIYEHBB2ZQRXB94B5B5AKFMB42" localSheetId="4" hidden="1">#REF!</definedName>
    <definedName name="BExIYEHBB2ZQRXB94B5B5AKFMB42" localSheetId="6" hidden="1">#REF!</definedName>
    <definedName name="BExIYEHBB2ZQRXB94B5B5AKFMB42" localSheetId="8" hidden="1">#REF!</definedName>
    <definedName name="BExIYEHBB2ZQRXB94B5B5AKFMB42" hidden="1">#REF!</definedName>
    <definedName name="BExIYJF9ZPV3Y54H5A525VPYIUFB" localSheetId="4" hidden="1">#REF!</definedName>
    <definedName name="BExIYJF9ZPV3Y54H5A525VPYIUFB" localSheetId="6" hidden="1">#REF!</definedName>
    <definedName name="BExIYJF9ZPV3Y54H5A525VPYIUFB" localSheetId="8" hidden="1">#REF!</definedName>
    <definedName name="BExIYJF9ZPV3Y54H5A525VPYIUFB" hidden="1">#REF!</definedName>
    <definedName name="BExIYLIS2P3SLCG11D19WT47Y0Y1" localSheetId="4" hidden="1">#REF!</definedName>
    <definedName name="BExIYLIS2P3SLCG11D19WT47Y0Y1" localSheetId="6" hidden="1">#REF!</definedName>
    <definedName name="BExIYLIS2P3SLCG11D19WT47Y0Y1" localSheetId="8" hidden="1">#REF!</definedName>
    <definedName name="BExIYLIS2P3SLCG11D19WT47Y0Y1" hidden="1">#REF!</definedName>
    <definedName name="BExIYZGKIZXO566O26UFLE6AM44T" localSheetId="4" hidden="1">#REF!</definedName>
    <definedName name="BExIYZGKIZXO566O26UFLE6AM44T" localSheetId="6" hidden="1">#REF!</definedName>
    <definedName name="BExIYZGKIZXO566O26UFLE6AM44T" localSheetId="8" hidden="1">#REF!</definedName>
    <definedName name="BExIYZGKIZXO566O26UFLE6AM44T" hidden="1">#REF!</definedName>
    <definedName name="BExKE1AXRX1D2IP59IK2X5194EOW" localSheetId="4" hidden="1">#REF!</definedName>
    <definedName name="BExKE1AXRX1D2IP59IK2X5194EOW" localSheetId="6" hidden="1">#REF!</definedName>
    <definedName name="BExKE1AXRX1D2IP59IK2X5194EOW" localSheetId="8" hidden="1">#REF!</definedName>
    <definedName name="BExKE1AXRX1D2IP59IK2X5194EOW" hidden="1">#REF!</definedName>
    <definedName name="BExKENHCXV7E0ZGWECYJADFKG5K6" localSheetId="4" hidden="1">#REF!</definedName>
    <definedName name="BExKENHCXV7E0ZGWECYJADFKG5K6" localSheetId="6" hidden="1">#REF!</definedName>
    <definedName name="BExKENHCXV7E0ZGWECYJADFKG5K6" localSheetId="8" hidden="1">#REF!</definedName>
    <definedName name="BExKENHCXV7E0ZGWECYJADFKG5K6" hidden="1">#REF!</definedName>
    <definedName name="BExKFR1E7H1CKOZPL7O44L4O1G6U" localSheetId="4" hidden="1">#REF!</definedName>
    <definedName name="BExKFR1E7H1CKOZPL7O44L4O1G6U" localSheetId="6" hidden="1">#REF!</definedName>
    <definedName name="BExKFR1E7H1CKOZPL7O44L4O1G6U" localSheetId="8" hidden="1">#REF!</definedName>
    <definedName name="BExKFR1E7H1CKOZPL7O44L4O1G6U" hidden="1">#REF!</definedName>
    <definedName name="BExKGA2NH1SO8Q2CJZITKWT0VHV2" localSheetId="4" hidden="1">#REF!</definedName>
    <definedName name="BExKGA2NH1SO8Q2CJZITKWT0VHV2" localSheetId="6" hidden="1">#REF!</definedName>
    <definedName name="BExKGA2NH1SO8Q2CJZITKWT0VHV2" localSheetId="8" hidden="1">#REF!</definedName>
    <definedName name="BExKGA2NH1SO8Q2CJZITKWT0VHV2" hidden="1">#REF!</definedName>
    <definedName name="BExKGFBDAJNRY0TELA79PO8DDZ7Y" localSheetId="4" hidden="1">#REF!</definedName>
    <definedName name="BExKGFBDAJNRY0TELA79PO8DDZ7Y" localSheetId="6" hidden="1">#REF!</definedName>
    <definedName name="BExKGFBDAJNRY0TELA79PO8DDZ7Y" localSheetId="8" hidden="1">#REF!</definedName>
    <definedName name="BExKGFBDAJNRY0TELA79PO8DDZ7Y" hidden="1">#REF!</definedName>
    <definedName name="BExKGSCN3SJV9UY2XTDELC3IT5RG" localSheetId="4" hidden="1">#REF!</definedName>
    <definedName name="BExKGSCN3SJV9UY2XTDELC3IT5RG" localSheetId="6" hidden="1">#REF!</definedName>
    <definedName name="BExKGSCN3SJV9UY2XTDELC3IT5RG" localSheetId="8" hidden="1">#REF!</definedName>
    <definedName name="BExKGSCN3SJV9UY2XTDELC3IT5RG" hidden="1">#REF!</definedName>
    <definedName name="BExKGZP2FVKCK1LYAQSJCBZQBZUU" localSheetId="4" hidden="1">#REF!</definedName>
    <definedName name="BExKGZP2FVKCK1LYAQSJCBZQBZUU" localSheetId="6" hidden="1">#REF!</definedName>
    <definedName name="BExKGZP2FVKCK1LYAQSJCBZQBZUU" localSheetId="8" hidden="1">#REF!</definedName>
    <definedName name="BExKGZP2FVKCK1LYAQSJCBZQBZUU" hidden="1">#REF!</definedName>
    <definedName name="BExKH7N3O1QJU117IZ06EUFOKYPA" localSheetId="4" hidden="1">#REF!</definedName>
    <definedName name="BExKH7N3O1QJU117IZ06EUFOKYPA" localSheetId="6" hidden="1">#REF!</definedName>
    <definedName name="BExKH7N3O1QJU117IZ06EUFOKYPA" localSheetId="8" hidden="1">#REF!</definedName>
    <definedName name="BExKH7N3O1QJU117IZ06EUFOKYPA" hidden="1">#REF!</definedName>
    <definedName name="BExKHPBI2LM3V70KMR1RAN6RK03Y" localSheetId="4" hidden="1">#REF!</definedName>
    <definedName name="BExKHPBI2LM3V70KMR1RAN6RK03Y" localSheetId="6" hidden="1">#REF!</definedName>
    <definedName name="BExKHPBI2LM3V70KMR1RAN6RK03Y" localSheetId="8" hidden="1">#REF!</definedName>
    <definedName name="BExKHPBI2LM3V70KMR1RAN6RK03Y" hidden="1">#REF!</definedName>
    <definedName name="BExKHR9PRN4C8BXP3224HIY8GLJ3" localSheetId="4" hidden="1">#REF!</definedName>
    <definedName name="BExKHR9PRN4C8BXP3224HIY8GLJ3" localSheetId="6" hidden="1">#REF!</definedName>
    <definedName name="BExKHR9PRN4C8BXP3224HIY8GLJ3" localSheetId="8" hidden="1">#REF!</definedName>
    <definedName name="BExKHR9PRN4C8BXP3224HIY8GLJ3" hidden="1">#REF!</definedName>
    <definedName name="BExKI6URN6OUIIPYIMTY1UIOTUKZ" localSheetId="4" hidden="1">#REF!</definedName>
    <definedName name="BExKI6URN6OUIIPYIMTY1UIOTUKZ" localSheetId="6" hidden="1">#REF!</definedName>
    <definedName name="BExKI6URN6OUIIPYIMTY1UIOTUKZ" localSheetId="8" hidden="1">#REF!</definedName>
    <definedName name="BExKI6URN6OUIIPYIMTY1UIOTUKZ" hidden="1">#REF!</definedName>
    <definedName name="BExKIK6VHMP456VYZILG9SH9N3YX" localSheetId="4" hidden="1">#REF!</definedName>
    <definedName name="BExKIK6VHMP456VYZILG9SH9N3YX" localSheetId="6" hidden="1">#REF!</definedName>
    <definedName name="BExKIK6VHMP456VYZILG9SH9N3YX" localSheetId="8" hidden="1">#REF!</definedName>
    <definedName name="BExKIK6VHMP456VYZILG9SH9N3YX" hidden="1">#REF!</definedName>
    <definedName name="BExKJBB7B8RMYP767HI9DFZJAGER" localSheetId="4" hidden="1">#REF!</definedName>
    <definedName name="BExKJBB7B8RMYP767HI9DFZJAGER" localSheetId="6" hidden="1">#REF!</definedName>
    <definedName name="BExKJBB7B8RMYP767HI9DFZJAGER" localSheetId="8" hidden="1">#REF!</definedName>
    <definedName name="BExKJBB7B8RMYP767HI9DFZJAGER" hidden="1">#REF!</definedName>
    <definedName name="BExKKCH4JYT6IV5NXZEGKBMMVFY9" localSheetId="4" hidden="1">#REF!</definedName>
    <definedName name="BExKKCH4JYT6IV5NXZEGKBMMVFY9" localSheetId="6" hidden="1">#REF!</definedName>
    <definedName name="BExKKCH4JYT6IV5NXZEGKBMMVFY9" localSheetId="8" hidden="1">#REF!</definedName>
    <definedName name="BExKKCH4JYT6IV5NXZEGKBMMVFY9" hidden="1">#REF!</definedName>
    <definedName name="BExKKP7MYYQU70LFCJKB4PK9I7P9" localSheetId="4" hidden="1">#REF!</definedName>
    <definedName name="BExKKP7MYYQU70LFCJKB4PK9I7P9" localSheetId="6" hidden="1">#REF!</definedName>
    <definedName name="BExKKP7MYYQU70LFCJKB4PK9I7P9" localSheetId="8" hidden="1">#REF!</definedName>
    <definedName name="BExKKP7MYYQU70LFCJKB4PK9I7P9" hidden="1">#REF!</definedName>
    <definedName name="BExKKST3G7F06034XEO1WPKIR4CA" localSheetId="4" hidden="1">#REF!</definedName>
    <definedName name="BExKKST3G7F06034XEO1WPKIR4CA" localSheetId="6" hidden="1">#REF!</definedName>
    <definedName name="BExKKST3G7F06034XEO1WPKIR4CA" localSheetId="8" hidden="1">#REF!</definedName>
    <definedName name="BExKKST3G7F06034XEO1WPKIR4CA" hidden="1">#REF!</definedName>
    <definedName name="BExKL3LJ7CTVUWQ1EWAKEUNL7ZLN" localSheetId="4" hidden="1">#REF!</definedName>
    <definedName name="BExKL3LJ7CTVUWQ1EWAKEUNL7ZLN" localSheetId="6" hidden="1">#REF!</definedName>
    <definedName name="BExKL3LJ7CTVUWQ1EWAKEUNL7ZLN" localSheetId="8" hidden="1">#REF!</definedName>
    <definedName name="BExKL3LJ7CTVUWQ1EWAKEUNL7ZLN" hidden="1">#REF!</definedName>
    <definedName name="BExKL5E8NX3KQLIDOXK2HYLNM2BS" localSheetId="4" hidden="1">#REF!</definedName>
    <definedName name="BExKL5E8NX3KQLIDOXK2HYLNM2BS" localSheetId="6" hidden="1">#REF!</definedName>
    <definedName name="BExKL5E8NX3KQLIDOXK2HYLNM2BS" localSheetId="8" hidden="1">#REF!</definedName>
    <definedName name="BExKL5E8NX3KQLIDOXK2HYLNM2BS" hidden="1">#REF!</definedName>
    <definedName name="BExKLZD7K8B5B3FBBMOQOEK4KSEE" localSheetId="4" hidden="1">#REF!</definedName>
    <definedName name="BExKLZD7K8B5B3FBBMOQOEK4KSEE" localSheetId="6" hidden="1">#REF!</definedName>
    <definedName name="BExKLZD7K8B5B3FBBMOQOEK4KSEE" localSheetId="8" hidden="1">#REF!</definedName>
    <definedName name="BExKLZD7K8B5B3FBBMOQOEK4KSEE" hidden="1">#REF!</definedName>
    <definedName name="BExKMGG92F29YM8QL7V74W8IG8BY" localSheetId="4" hidden="1">#REF!</definedName>
    <definedName name="BExKMGG92F29YM8QL7V74W8IG8BY" localSheetId="6" hidden="1">#REF!</definedName>
    <definedName name="BExKMGG92F29YM8QL7V74W8IG8BY" localSheetId="8" hidden="1">#REF!</definedName>
    <definedName name="BExKMGG92F29YM8QL7V74W8IG8BY" hidden="1">#REF!</definedName>
    <definedName name="BExKMMW5IP5ZSG5DTRIUIOY339XI" localSheetId="4" hidden="1">#REF!</definedName>
    <definedName name="BExKMMW5IP5ZSG5DTRIUIOY339XI" localSheetId="6" hidden="1">#REF!</definedName>
    <definedName name="BExKMMW5IP5ZSG5DTRIUIOY339XI" localSheetId="8" hidden="1">#REF!</definedName>
    <definedName name="BExKMMW5IP5ZSG5DTRIUIOY339XI" hidden="1">#REF!</definedName>
    <definedName name="BExKMVFJJ6JL4CU6PSUZ8AONSUGF" localSheetId="4" hidden="1">#REF!</definedName>
    <definedName name="BExKMVFJJ6JL4CU6PSUZ8AONSUGF" localSheetId="6" hidden="1">#REF!</definedName>
    <definedName name="BExKMVFJJ6JL4CU6PSUZ8AONSUGF" localSheetId="8" hidden="1">#REF!</definedName>
    <definedName name="BExKMVFJJ6JL4CU6PSUZ8AONSUGF" hidden="1">#REF!</definedName>
    <definedName name="BExKNCTCHR1CX0O9PFDKHKQTVR80" localSheetId="4" hidden="1">#REF!</definedName>
    <definedName name="BExKNCTCHR1CX0O9PFDKHKQTVR80" localSheetId="6" hidden="1">#REF!</definedName>
    <definedName name="BExKNCTCHR1CX0O9PFDKHKQTVR80" localSheetId="8" hidden="1">#REF!</definedName>
    <definedName name="BExKNCTCHR1CX0O9PFDKHKQTVR80" hidden="1">#REF!</definedName>
    <definedName name="BExKNJ3XRI6F6P91WG5BDG3IPZXU" localSheetId="4" hidden="1">#REF!</definedName>
    <definedName name="BExKNJ3XRI6F6P91WG5BDG3IPZXU" localSheetId="6" hidden="1">#REF!</definedName>
    <definedName name="BExKNJ3XRI6F6P91WG5BDG3IPZXU" localSheetId="8" hidden="1">#REF!</definedName>
    <definedName name="BExKNJ3XRI6F6P91WG5BDG3IPZXU" hidden="1">#REF!</definedName>
    <definedName name="BExKNXCJ6649Y4TIUNEAEBKTDPOH" localSheetId="4" hidden="1">#REF!</definedName>
    <definedName name="BExKNXCJ6649Y4TIUNEAEBKTDPOH" localSheetId="6" hidden="1">#REF!</definedName>
    <definedName name="BExKNXCJ6649Y4TIUNEAEBKTDPOH" localSheetId="8" hidden="1">#REF!</definedName>
    <definedName name="BExKNXCJ6649Y4TIUNEAEBKTDPOH" hidden="1">#REF!</definedName>
    <definedName name="BExKO4JAKGU72MTJOIPXLOUVVNNC" localSheetId="4" hidden="1">#REF!</definedName>
    <definedName name="BExKO4JAKGU72MTJOIPXLOUVVNNC" localSheetId="6" hidden="1">#REF!</definedName>
    <definedName name="BExKO4JAKGU72MTJOIPXLOUVVNNC" localSheetId="8" hidden="1">#REF!</definedName>
    <definedName name="BExKO4JAKGU72MTJOIPXLOUVVNNC" hidden="1">#REF!</definedName>
    <definedName name="BExKQ6PO4SV3FNAL3EVU8S0CHUJ1" localSheetId="4" hidden="1">#REF!</definedName>
    <definedName name="BExKQ6PO4SV3FNAL3EVU8S0CHUJ1" localSheetId="6" hidden="1">#REF!</definedName>
    <definedName name="BExKQ6PO4SV3FNAL3EVU8S0CHUJ1" localSheetId="8" hidden="1">#REF!</definedName>
    <definedName name="BExKQ6PO4SV3FNAL3EVU8S0CHUJ1" hidden="1">#REF!</definedName>
    <definedName name="BExKQDGJ96F8QMSUY6ERGK7MU3QI" localSheetId="4" hidden="1">#REF!</definedName>
    <definedName name="BExKQDGJ96F8QMSUY6ERGK7MU3QI" localSheetId="6" hidden="1">#REF!</definedName>
    <definedName name="BExKQDGJ96F8QMSUY6ERGK7MU3QI" localSheetId="8" hidden="1">#REF!</definedName>
    <definedName name="BExKQDGJ96F8QMSUY6ERGK7MU3QI" hidden="1">#REF!</definedName>
    <definedName name="BExKQIJTCNUJ3306IKAAGTBB4J0M" localSheetId="4" hidden="1">#REF!</definedName>
    <definedName name="BExKQIJTCNUJ3306IKAAGTBB4J0M" localSheetId="6" hidden="1">#REF!</definedName>
    <definedName name="BExKQIJTCNUJ3306IKAAGTBB4J0M" localSheetId="8" hidden="1">#REF!</definedName>
    <definedName name="BExKQIJTCNUJ3306IKAAGTBB4J0M" hidden="1">#REF!</definedName>
    <definedName name="BExKQSLAKPHWVBS03I2TTWJN4DIQ" localSheetId="4" hidden="1">#REF!</definedName>
    <definedName name="BExKQSLAKPHWVBS03I2TTWJN4DIQ" localSheetId="6" hidden="1">#REF!</definedName>
    <definedName name="BExKQSLAKPHWVBS03I2TTWJN4DIQ" localSheetId="8" hidden="1">#REF!</definedName>
    <definedName name="BExKQSLAKPHWVBS03I2TTWJN4DIQ" hidden="1">#REF!</definedName>
    <definedName name="BExKRBMDBYLTNDAZ3BC7X3ZA880G" localSheetId="4" hidden="1">#REF!</definedName>
    <definedName name="BExKRBMDBYLTNDAZ3BC7X3ZA880G" localSheetId="6" hidden="1">#REF!</definedName>
    <definedName name="BExKRBMDBYLTNDAZ3BC7X3ZA880G" localSheetId="8" hidden="1">#REF!</definedName>
    <definedName name="BExKRBMDBYLTNDAZ3BC7X3ZA880G" hidden="1">#REF!</definedName>
    <definedName name="BExKREBH22F98G8DW321NOM4E8VT" localSheetId="4" hidden="1">#REF!</definedName>
    <definedName name="BExKREBH22F98G8DW321NOM4E8VT" localSheetId="6" hidden="1">#REF!</definedName>
    <definedName name="BExKREBH22F98G8DW321NOM4E8VT" localSheetId="8" hidden="1">#REF!</definedName>
    <definedName name="BExKREBH22F98G8DW321NOM4E8VT" hidden="1">#REF!</definedName>
    <definedName name="BExKRWLNFO1Z9TUEKAM31HQMEBOQ" localSheetId="4" hidden="1">#REF!</definedName>
    <definedName name="BExKRWLNFO1Z9TUEKAM31HQMEBOQ" localSheetId="6" hidden="1">#REF!</definedName>
    <definedName name="BExKRWLNFO1Z9TUEKAM31HQMEBOQ" localSheetId="8" hidden="1">#REF!</definedName>
    <definedName name="BExKRWLNFO1Z9TUEKAM31HQMEBOQ" hidden="1">#REF!</definedName>
    <definedName name="BExKS0Y6JX8F26MO3QH8W5PQSJQG" localSheetId="4" hidden="1">#REF!</definedName>
    <definedName name="BExKS0Y6JX8F26MO3QH8W5PQSJQG" localSheetId="6" hidden="1">#REF!</definedName>
    <definedName name="BExKS0Y6JX8F26MO3QH8W5PQSJQG" localSheetId="8" hidden="1">#REF!</definedName>
    <definedName name="BExKS0Y6JX8F26MO3QH8W5PQSJQG" hidden="1">#REF!</definedName>
    <definedName name="BExKS3SM06PDIST2ROEYIUTHK5ZD" localSheetId="4" hidden="1">#REF!</definedName>
    <definedName name="BExKS3SM06PDIST2ROEYIUTHK5ZD" localSheetId="6" hidden="1">#REF!</definedName>
    <definedName name="BExKS3SM06PDIST2ROEYIUTHK5ZD" localSheetId="8" hidden="1">#REF!</definedName>
    <definedName name="BExKS3SM06PDIST2ROEYIUTHK5ZD" hidden="1">#REF!</definedName>
    <definedName name="BExKSAU8K3CQQFJH5GYVDOBFCBGS" localSheetId="4" hidden="1">#REF!</definedName>
    <definedName name="BExKSAU8K3CQQFJH5GYVDOBFCBGS" localSheetId="6" hidden="1">#REF!</definedName>
    <definedName name="BExKSAU8K3CQQFJH5GYVDOBFCBGS" localSheetId="8" hidden="1">#REF!</definedName>
    <definedName name="BExKSAU8K3CQQFJH5GYVDOBFCBGS" hidden="1">#REF!</definedName>
    <definedName name="BExKSXM35XWTKPG4YF5PR9V6PD12" localSheetId="4" hidden="1">#REF!</definedName>
    <definedName name="BExKSXM35XWTKPG4YF5PR9V6PD12" localSheetId="6" hidden="1">#REF!</definedName>
    <definedName name="BExKSXM35XWTKPG4YF5PR9V6PD12" localSheetId="8" hidden="1">#REF!</definedName>
    <definedName name="BExKSXM35XWTKPG4YF5PR9V6PD12" hidden="1">#REF!</definedName>
    <definedName name="BExKTO4WWG5BOT9YMFEGC5VTEVJH" localSheetId="4" hidden="1">#REF!</definedName>
    <definedName name="BExKTO4WWG5BOT9YMFEGC5VTEVJH" localSheetId="6" hidden="1">#REF!</definedName>
    <definedName name="BExKTO4WWG5BOT9YMFEGC5VTEVJH" localSheetId="8" hidden="1">#REF!</definedName>
    <definedName name="BExKTO4WWG5BOT9YMFEGC5VTEVJH" hidden="1">#REF!</definedName>
    <definedName name="BExKU6KJ3OS358ZP5RQBSJVFKE9Q" localSheetId="4" hidden="1">#REF!</definedName>
    <definedName name="BExKU6KJ3OS358ZP5RQBSJVFKE9Q" localSheetId="6" hidden="1">#REF!</definedName>
    <definedName name="BExKU6KJ3OS358ZP5RQBSJVFKE9Q" localSheetId="8" hidden="1">#REF!</definedName>
    <definedName name="BExKU6KJ3OS358ZP5RQBSJVFKE9Q" hidden="1">#REF!</definedName>
    <definedName name="BExKUIPGCMMQC9QL2Q4X7XEZCXM1" localSheetId="4" hidden="1">#REF!</definedName>
    <definedName name="BExKUIPGCMMQC9QL2Q4X7XEZCXM1" localSheetId="6" hidden="1">#REF!</definedName>
    <definedName name="BExKUIPGCMMQC9QL2Q4X7XEZCXM1" localSheetId="8" hidden="1">#REF!</definedName>
    <definedName name="BExKUIPGCMMQC9QL2Q4X7XEZCXM1" hidden="1">#REF!</definedName>
    <definedName name="BExKURZX6QNLQNSOJ6ZWUSMEB15L" localSheetId="4" hidden="1">#REF!</definedName>
    <definedName name="BExKURZX6QNLQNSOJ6ZWUSMEB15L" localSheetId="6" hidden="1">#REF!</definedName>
    <definedName name="BExKURZX6QNLQNSOJ6ZWUSMEB15L" localSheetId="8" hidden="1">#REF!</definedName>
    <definedName name="BExKURZX6QNLQNSOJ6ZWUSMEB15L" hidden="1">#REF!</definedName>
    <definedName name="BExKVDKRWVINV6XOXX7VNUCEQJ1V" localSheetId="4" hidden="1">#REF!</definedName>
    <definedName name="BExKVDKRWVINV6XOXX7VNUCEQJ1V" localSheetId="6" hidden="1">#REF!</definedName>
    <definedName name="BExKVDKRWVINV6XOXX7VNUCEQJ1V" localSheetId="8" hidden="1">#REF!</definedName>
    <definedName name="BExKVDKRWVINV6XOXX7VNUCEQJ1V" hidden="1">#REF!</definedName>
    <definedName name="BExKVO2ENYD3E3KZP5T9K6BU3T3W" localSheetId="4" hidden="1">#REF!</definedName>
    <definedName name="BExKVO2ENYD3E3KZP5T9K6BU3T3W" localSheetId="6" hidden="1">#REF!</definedName>
    <definedName name="BExKVO2ENYD3E3KZP5T9K6BU3T3W" localSheetId="8" hidden="1">#REF!</definedName>
    <definedName name="BExKVO2ENYD3E3KZP5T9K6BU3T3W" hidden="1">#REF!</definedName>
    <definedName name="BExM9C5OMCPXSOUQHC2L8VXJ6ZLF" localSheetId="4" hidden="1">#REF!</definedName>
    <definedName name="BExM9C5OMCPXSOUQHC2L8VXJ6ZLF" localSheetId="6" hidden="1">#REF!</definedName>
    <definedName name="BExM9C5OMCPXSOUQHC2L8VXJ6ZLF" localSheetId="8" hidden="1">#REF!</definedName>
    <definedName name="BExM9C5OMCPXSOUQHC2L8VXJ6ZLF" hidden="1">#REF!</definedName>
    <definedName name="BExMB03LYZ4QX8Y2FTQRQ0JKM4I9" localSheetId="4" hidden="1">#REF!</definedName>
    <definedName name="BExMB03LYZ4QX8Y2FTQRQ0JKM4I9" localSheetId="6" hidden="1">#REF!</definedName>
    <definedName name="BExMB03LYZ4QX8Y2FTQRQ0JKM4I9" localSheetId="8" hidden="1">#REF!</definedName>
    <definedName name="BExMB03LYZ4QX8Y2FTQRQ0JKM4I9" hidden="1">#REF!</definedName>
    <definedName name="BExMC8AZ2O0SR8OO71DUQY2KSTJS" localSheetId="4" hidden="1">#REF!</definedName>
    <definedName name="BExMC8AZ2O0SR8OO71DUQY2KSTJS" localSheetId="6" hidden="1">#REF!</definedName>
    <definedName name="BExMC8AZ2O0SR8OO71DUQY2KSTJS" localSheetId="8" hidden="1">#REF!</definedName>
    <definedName name="BExMC8AZ2O0SR8OO71DUQY2KSTJS" hidden="1">#REF!</definedName>
    <definedName name="BExMDCRKUR3Z41EJG5V8TZLS3IJM" localSheetId="4" hidden="1">#REF!</definedName>
    <definedName name="BExMDCRKUR3Z41EJG5V8TZLS3IJM" localSheetId="6" hidden="1">#REF!</definedName>
    <definedName name="BExMDCRKUR3Z41EJG5V8TZLS3IJM" localSheetId="8" hidden="1">#REF!</definedName>
    <definedName name="BExMDCRKUR3Z41EJG5V8TZLS3IJM" hidden="1">#REF!</definedName>
    <definedName name="BExMDQ3MZ3V7OXCR0KIAOFLE85K3" localSheetId="4" hidden="1">#REF!</definedName>
    <definedName name="BExMDQ3MZ3V7OXCR0KIAOFLE85K3" localSheetId="6" hidden="1">#REF!</definedName>
    <definedName name="BExMDQ3MZ3V7OXCR0KIAOFLE85K3" localSheetId="8" hidden="1">#REF!</definedName>
    <definedName name="BExMDQ3MZ3V7OXCR0KIAOFLE85K3" hidden="1">#REF!</definedName>
    <definedName name="BExMDVHUN7OXSLYVX19I94NJ5D1Z" localSheetId="4" hidden="1">#REF!</definedName>
    <definedName name="BExMDVHUN7OXSLYVX19I94NJ5D1Z" localSheetId="6" hidden="1">#REF!</definedName>
    <definedName name="BExMDVHUN7OXSLYVX19I94NJ5D1Z" localSheetId="8" hidden="1">#REF!</definedName>
    <definedName name="BExMDVHUN7OXSLYVX19I94NJ5D1Z" hidden="1">#REF!</definedName>
    <definedName name="BExMEHDH88OD30HQ5D982Y7X4ESR" localSheetId="4" hidden="1">#REF!</definedName>
    <definedName name="BExMEHDH88OD30HQ5D982Y7X4ESR" localSheetId="6" hidden="1">#REF!</definedName>
    <definedName name="BExMEHDH88OD30HQ5D982Y7X4ESR" localSheetId="8" hidden="1">#REF!</definedName>
    <definedName name="BExMEHDH88OD30HQ5D982Y7X4ESR" hidden="1">#REF!</definedName>
    <definedName name="BExMEOPS11WVU1TX3AELQH8AL3WD" localSheetId="4" hidden="1">#REF!</definedName>
    <definedName name="BExMEOPS11WVU1TX3AELQH8AL3WD" localSheetId="6" hidden="1">#REF!</definedName>
    <definedName name="BExMEOPS11WVU1TX3AELQH8AL3WD" localSheetId="8" hidden="1">#REF!</definedName>
    <definedName name="BExMEOPS11WVU1TX3AELQH8AL3WD" hidden="1">#REF!</definedName>
    <definedName name="BExMFROE87AA54VHL8FVJ94H0M3E" localSheetId="4" hidden="1">#REF!</definedName>
    <definedName name="BExMFROE87AA54VHL8FVJ94H0M3E" localSheetId="6" hidden="1">#REF!</definedName>
    <definedName name="BExMFROE87AA54VHL8FVJ94H0M3E" localSheetId="8" hidden="1">#REF!</definedName>
    <definedName name="BExMFROE87AA54VHL8FVJ94H0M3E" hidden="1">#REF!</definedName>
    <definedName name="BExMFX7YW4KOB68QY2APIMNW4L8M" localSheetId="4" hidden="1">#REF!</definedName>
    <definedName name="BExMFX7YW4KOB68QY2APIMNW4L8M" localSheetId="6" hidden="1">#REF!</definedName>
    <definedName name="BExMFX7YW4KOB68QY2APIMNW4L8M" localSheetId="8" hidden="1">#REF!</definedName>
    <definedName name="BExMFX7YW4KOB68QY2APIMNW4L8M" hidden="1">#REF!</definedName>
    <definedName name="BExMG3NZZB0ECOZTTRHNJ3HVOU0Q" localSheetId="4" hidden="1">#REF!</definedName>
    <definedName name="BExMG3NZZB0ECOZTTRHNJ3HVOU0Q" localSheetId="6" hidden="1">#REF!</definedName>
    <definedName name="BExMG3NZZB0ECOZTTRHNJ3HVOU0Q" localSheetId="8" hidden="1">#REF!</definedName>
    <definedName name="BExMG3NZZB0ECOZTTRHNJ3HVOU0Q" hidden="1">#REF!</definedName>
    <definedName name="BExMGDPEMA0SQZFJXN54B87HEUQN" localSheetId="4" hidden="1">#REF!</definedName>
    <definedName name="BExMGDPEMA0SQZFJXN54B87HEUQN" localSheetId="6" hidden="1">#REF!</definedName>
    <definedName name="BExMGDPEMA0SQZFJXN54B87HEUQN" localSheetId="8" hidden="1">#REF!</definedName>
    <definedName name="BExMGDPEMA0SQZFJXN54B87HEUQN" hidden="1">#REF!</definedName>
    <definedName name="BExMGOCBTUPV867W621QU9Q6AJUJ" localSheetId="4" hidden="1">#REF!</definedName>
    <definedName name="BExMGOCBTUPV867W621QU9Q6AJUJ" localSheetId="6" hidden="1">#REF!</definedName>
    <definedName name="BExMGOCBTUPV867W621QU9Q6AJUJ" localSheetId="8" hidden="1">#REF!</definedName>
    <definedName name="BExMGOCBTUPV867W621QU9Q6AJUJ" hidden="1">#REF!</definedName>
    <definedName name="BExMHN3XS9RXNDNSSLRP28QKT649" localSheetId="4" hidden="1">#REF!</definedName>
    <definedName name="BExMHN3XS9RXNDNSSLRP28QKT649" localSheetId="6" hidden="1">#REF!</definedName>
    <definedName name="BExMHN3XS9RXNDNSSLRP28QKT649" localSheetId="8" hidden="1">#REF!</definedName>
    <definedName name="BExMHN3XS9RXNDNSSLRP28QKT649" hidden="1">#REF!</definedName>
    <definedName name="BExMHN3XTC7NCB7LSHI95Z0JVROL" localSheetId="4" hidden="1">#REF!</definedName>
    <definedName name="BExMHN3XTC7NCB7LSHI95Z0JVROL" localSheetId="6" hidden="1">#REF!</definedName>
    <definedName name="BExMHN3XTC7NCB7LSHI95Z0JVROL" localSheetId="8" hidden="1">#REF!</definedName>
    <definedName name="BExMHN3XTC7NCB7LSHI95Z0JVROL" hidden="1">#REF!</definedName>
    <definedName name="BExMJ4LSTJPMURXPRUGXHXREHOJR" localSheetId="4" hidden="1">#REF!</definedName>
    <definedName name="BExMJ4LSTJPMURXPRUGXHXREHOJR" localSheetId="6" hidden="1">#REF!</definedName>
    <definedName name="BExMJ4LSTJPMURXPRUGXHXREHOJR" localSheetId="8" hidden="1">#REF!</definedName>
    <definedName name="BExMJ4LSTJPMURXPRUGXHXREHOJR" hidden="1">#REF!</definedName>
    <definedName name="BExMK4KKK0WKBZI8IFM360K4QXL2" localSheetId="4" hidden="1">#REF!</definedName>
    <definedName name="BExMK4KKK0WKBZI8IFM360K4QXL2" localSheetId="6" hidden="1">#REF!</definedName>
    <definedName name="BExMK4KKK0WKBZI8IFM360K4QXL2" localSheetId="8" hidden="1">#REF!</definedName>
    <definedName name="BExMK4KKK0WKBZI8IFM360K4QXL2" hidden="1">#REF!</definedName>
    <definedName name="BExMLG2MVEIS5OX90QEQXH39IERQ" localSheetId="4" hidden="1">#REF!</definedName>
    <definedName name="BExMLG2MVEIS5OX90QEQXH39IERQ" localSheetId="6" hidden="1">#REF!</definedName>
    <definedName name="BExMLG2MVEIS5OX90QEQXH39IERQ" localSheetId="8" hidden="1">#REF!</definedName>
    <definedName name="BExMLG2MVEIS5OX90QEQXH39IERQ" hidden="1">#REF!</definedName>
    <definedName name="BExMLJTELAZAHP2JPZX1RJKH501B" localSheetId="4" hidden="1">#REF!</definedName>
    <definedName name="BExMLJTELAZAHP2JPZX1RJKH501B" localSheetId="6" hidden="1">#REF!</definedName>
    <definedName name="BExMLJTELAZAHP2JPZX1RJKH501B" localSheetId="8" hidden="1">#REF!</definedName>
    <definedName name="BExMLJTELAZAHP2JPZX1RJKH501B" hidden="1">#REF!</definedName>
    <definedName name="BExMLYSXVE4UXB1YSV886PTKULH0" localSheetId="4" hidden="1">#REF!</definedName>
    <definedName name="BExMLYSXVE4UXB1YSV886PTKULH0" localSheetId="6" hidden="1">#REF!</definedName>
    <definedName name="BExMLYSXVE4UXB1YSV886PTKULH0" localSheetId="8" hidden="1">#REF!</definedName>
    <definedName name="BExMLYSXVE4UXB1YSV886PTKULH0" hidden="1">#REF!</definedName>
    <definedName name="BExMLZ97DFDAWA6YGZP6OK9A9ELW" localSheetId="4" hidden="1">#REF!</definedName>
    <definedName name="BExMLZ97DFDAWA6YGZP6OK9A9ELW" localSheetId="6" hidden="1">#REF!</definedName>
    <definedName name="BExMLZ97DFDAWA6YGZP6OK9A9ELW" localSheetId="8" hidden="1">#REF!</definedName>
    <definedName name="BExMLZ97DFDAWA6YGZP6OK9A9ELW" hidden="1">#REF!</definedName>
    <definedName name="BExMM4HXD3ZB3UDYEBHFOR6EOTAH" localSheetId="4" hidden="1">#REF!</definedName>
    <definedName name="BExMM4HXD3ZB3UDYEBHFOR6EOTAH" localSheetId="6" hidden="1">#REF!</definedName>
    <definedName name="BExMM4HXD3ZB3UDYEBHFOR6EOTAH" localSheetId="8" hidden="1">#REF!</definedName>
    <definedName name="BExMM4HXD3ZB3UDYEBHFOR6EOTAH" hidden="1">#REF!</definedName>
    <definedName name="BExMM71KSANGAXZDQTGOZRF7ALW4" localSheetId="4" hidden="1">#REF!</definedName>
    <definedName name="BExMM71KSANGAXZDQTGOZRF7ALW4" localSheetId="6" hidden="1">#REF!</definedName>
    <definedName name="BExMM71KSANGAXZDQTGOZRF7ALW4" localSheetId="8" hidden="1">#REF!</definedName>
    <definedName name="BExMM71KSANGAXZDQTGOZRF7ALW4" hidden="1">#REF!</definedName>
    <definedName name="BExMMGHI6I41TTQTAY9LBXWEMB7C" localSheetId="4" hidden="1">#REF!</definedName>
    <definedName name="BExMMGHI6I41TTQTAY9LBXWEMB7C" localSheetId="6" hidden="1">#REF!</definedName>
    <definedName name="BExMMGHI6I41TTQTAY9LBXWEMB7C" localSheetId="8" hidden="1">#REF!</definedName>
    <definedName name="BExMMGHI6I41TTQTAY9LBXWEMB7C" hidden="1">#REF!</definedName>
    <definedName name="BExMMQDK8T175X7EF6UBQCQXLJR2" localSheetId="4" hidden="1">#REF!</definedName>
    <definedName name="BExMMQDK8T175X7EF6UBQCQXLJR2" localSheetId="6" hidden="1">#REF!</definedName>
    <definedName name="BExMMQDK8T175X7EF6UBQCQXLJR2" localSheetId="8" hidden="1">#REF!</definedName>
    <definedName name="BExMMQDK8T175X7EF6UBQCQXLJR2" hidden="1">#REF!</definedName>
    <definedName name="BExMN7WOFE96DYMHA5GGUQTF88LI" localSheetId="4" hidden="1">#REF!</definedName>
    <definedName name="BExMN7WOFE96DYMHA5GGUQTF88LI" localSheetId="6" hidden="1">#REF!</definedName>
    <definedName name="BExMN7WOFE96DYMHA5GGUQTF88LI" localSheetId="8" hidden="1">#REF!</definedName>
    <definedName name="BExMN7WOFE96DYMHA5GGUQTF88LI" hidden="1">#REF!</definedName>
    <definedName name="BExMO6OAD6A39O8X8SKOROM36P7B" localSheetId="4" hidden="1">#REF!</definedName>
    <definedName name="BExMO6OAD6A39O8X8SKOROM36P7B" localSheetId="6" hidden="1">#REF!</definedName>
    <definedName name="BExMO6OAD6A39O8X8SKOROM36P7B" localSheetId="8" hidden="1">#REF!</definedName>
    <definedName name="BExMO6OAD6A39O8X8SKOROM36P7B" hidden="1">#REF!</definedName>
    <definedName name="BExMOVEBQ52N1D7CS1WYEZ6YL70K" localSheetId="4" hidden="1">#REF!</definedName>
    <definedName name="BExMOVEBQ52N1D7CS1WYEZ6YL70K" localSheetId="6" hidden="1">#REF!</definedName>
    <definedName name="BExMOVEBQ52N1D7CS1WYEZ6YL70K" localSheetId="8" hidden="1">#REF!</definedName>
    <definedName name="BExMOVEBQ52N1D7CS1WYEZ6YL70K" hidden="1">#REF!</definedName>
    <definedName name="BExMPHA0A07ELVB7WA4JYA9AQFW3" localSheetId="4" hidden="1">#REF!</definedName>
    <definedName name="BExMPHA0A07ELVB7WA4JYA9AQFW3" localSheetId="6" hidden="1">#REF!</definedName>
    <definedName name="BExMPHA0A07ELVB7WA4JYA9AQFW3" localSheetId="8" hidden="1">#REF!</definedName>
    <definedName name="BExMPHA0A07ELVB7WA4JYA9AQFW3" hidden="1">#REF!</definedName>
    <definedName name="BExMPT42RI5KLA97T6FJ6L1FPG3Y" localSheetId="4" hidden="1">#REF!</definedName>
    <definedName name="BExMPT42RI5KLA97T6FJ6L1FPG3Y" localSheetId="6" hidden="1">#REF!</definedName>
    <definedName name="BExMPT42RI5KLA97T6FJ6L1FPG3Y" localSheetId="8" hidden="1">#REF!</definedName>
    <definedName name="BExMPT42RI5KLA97T6FJ6L1FPG3Y" hidden="1">#REF!</definedName>
    <definedName name="BExMQ1SYYRD6H6U24ER4R7P14GDV" localSheetId="4" hidden="1">#REF!</definedName>
    <definedName name="BExMQ1SYYRD6H6U24ER4R7P14GDV" localSheetId="6" hidden="1">#REF!</definedName>
    <definedName name="BExMQ1SYYRD6H6U24ER4R7P14GDV" localSheetId="8" hidden="1">#REF!</definedName>
    <definedName name="BExMQ1SYYRD6H6U24ER4R7P14GDV" hidden="1">#REF!</definedName>
    <definedName name="BExMQOA76WXX28R23P767I227UNY" localSheetId="4" hidden="1">#REF!</definedName>
    <definedName name="BExMQOA76WXX28R23P767I227UNY" localSheetId="6" hidden="1">#REF!</definedName>
    <definedName name="BExMQOA76WXX28R23P767I227UNY" localSheetId="8" hidden="1">#REF!</definedName>
    <definedName name="BExMQOA76WXX28R23P767I227UNY" hidden="1">#REF!</definedName>
    <definedName name="BExMQW87O7B389LKP5B5S47KDLVP" localSheetId="4" hidden="1">#REF!</definedName>
    <definedName name="BExMQW87O7B389LKP5B5S47KDLVP" localSheetId="6" hidden="1">#REF!</definedName>
    <definedName name="BExMQW87O7B389LKP5B5S47KDLVP" localSheetId="8" hidden="1">#REF!</definedName>
    <definedName name="BExMQW87O7B389LKP5B5S47KDLVP" hidden="1">#REF!</definedName>
    <definedName name="BExMS6Z8K3D12H2NHCVZAQTZVAXL" localSheetId="4" hidden="1">#REF!</definedName>
    <definedName name="BExMS6Z8K3D12H2NHCVZAQTZVAXL" localSheetId="6" hidden="1">#REF!</definedName>
    <definedName name="BExMS6Z8K3D12H2NHCVZAQTZVAXL" localSheetId="8" hidden="1">#REF!</definedName>
    <definedName name="BExMS6Z8K3D12H2NHCVZAQTZVAXL" hidden="1">#REF!</definedName>
    <definedName name="BExO6W33JRYDGSVUE6OOBFR8FFKQ" localSheetId="4" hidden="1">#REF!</definedName>
    <definedName name="BExO6W33JRYDGSVUE6OOBFR8FFKQ" localSheetId="6" hidden="1">#REF!</definedName>
    <definedName name="BExO6W33JRYDGSVUE6OOBFR8FFKQ" localSheetId="8" hidden="1">#REF!</definedName>
    <definedName name="BExO6W33JRYDGSVUE6OOBFR8FFKQ" hidden="1">#REF!</definedName>
    <definedName name="BExO7SG7OAAWS2H8AO21KRRC0NV7" localSheetId="4" hidden="1">#REF!</definedName>
    <definedName name="BExO7SG7OAAWS2H8AO21KRRC0NV7" localSheetId="6" hidden="1">#REF!</definedName>
    <definedName name="BExO7SG7OAAWS2H8AO21KRRC0NV7" localSheetId="8" hidden="1">#REF!</definedName>
    <definedName name="BExO7SG7OAAWS2H8AO21KRRC0NV7" hidden="1">#REF!</definedName>
    <definedName name="BExO7WSQXVINGHNU3AUJKQQ8KMPX" localSheetId="4" hidden="1">#REF!</definedName>
    <definedName name="BExO7WSQXVINGHNU3AUJKQQ8KMPX" localSheetId="6" hidden="1">#REF!</definedName>
    <definedName name="BExO7WSQXVINGHNU3AUJKQQ8KMPX" localSheetId="8" hidden="1">#REF!</definedName>
    <definedName name="BExO7WSQXVINGHNU3AUJKQQ8KMPX" hidden="1">#REF!</definedName>
    <definedName name="BExO937E57Q7TB4HSAOGWPD29MJ1" localSheetId="4" hidden="1">#REF!</definedName>
    <definedName name="BExO937E57Q7TB4HSAOGWPD29MJ1" localSheetId="6" hidden="1">#REF!</definedName>
    <definedName name="BExO937E57Q7TB4HSAOGWPD29MJ1" localSheetId="8" hidden="1">#REF!</definedName>
    <definedName name="BExO937E57Q7TB4HSAOGWPD29MJ1" hidden="1">#REF!</definedName>
    <definedName name="BExO9CSNSZW0VGO645ALDQBOP9HV" localSheetId="4" hidden="1">#REF!</definedName>
    <definedName name="BExO9CSNSZW0VGO645ALDQBOP9HV" localSheetId="6" hidden="1">#REF!</definedName>
    <definedName name="BExO9CSNSZW0VGO645ALDQBOP9HV" localSheetId="8" hidden="1">#REF!</definedName>
    <definedName name="BExO9CSNSZW0VGO645ALDQBOP9HV" hidden="1">#REF!</definedName>
    <definedName name="BExO9M35GZ9TOC6N75KYDE9DFD0C" localSheetId="4" hidden="1">#REF!</definedName>
    <definedName name="BExO9M35GZ9TOC6N75KYDE9DFD0C" localSheetId="6" hidden="1">#REF!</definedName>
    <definedName name="BExO9M35GZ9TOC6N75KYDE9DFD0C" localSheetId="8" hidden="1">#REF!</definedName>
    <definedName name="BExO9M35GZ9TOC6N75KYDE9DFD0C" hidden="1">#REF!</definedName>
    <definedName name="BExO9M8FOQ7NBJZRWBQIVYCSKTYP" localSheetId="4" hidden="1">#REF!</definedName>
    <definedName name="BExO9M8FOQ7NBJZRWBQIVYCSKTYP" localSheetId="6" hidden="1">#REF!</definedName>
    <definedName name="BExO9M8FOQ7NBJZRWBQIVYCSKTYP" localSheetId="8" hidden="1">#REF!</definedName>
    <definedName name="BExO9M8FOQ7NBJZRWBQIVYCSKTYP" hidden="1">#REF!</definedName>
    <definedName name="BExO9XMHDOA1CSYMN086QJPDPGCO" localSheetId="4" hidden="1">#REF!</definedName>
    <definedName name="BExO9XMHDOA1CSYMN086QJPDPGCO" localSheetId="6" hidden="1">#REF!</definedName>
    <definedName name="BExO9XMHDOA1CSYMN086QJPDPGCO" localSheetId="8" hidden="1">#REF!</definedName>
    <definedName name="BExO9XMHDOA1CSYMN086QJPDPGCO" hidden="1">#REF!</definedName>
    <definedName name="BExO9YIUV9KT20JDSDQK801LCUV0" localSheetId="4" hidden="1">#REF!</definedName>
    <definedName name="BExO9YIUV9KT20JDSDQK801LCUV0" localSheetId="6" hidden="1">#REF!</definedName>
    <definedName name="BExO9YIUV9KT20JDSDQK801LCUV0" localSheetId="8" hidden="1">#REF!</definedName>
    <definedName name="BExO9YIUV9KT20JDSDQK801LCUV0" hidden="1">#REF!</definedName>
    <definedName name="BExOA0RU2TOWNO4FR7PLZQ7MLHXC" localSheetId="4" hidden="1">#REF!</definedName>
    <definedName name="BExOA0RU2TOWNO4FR7PLZQ7MLHXC" localSheetId="6" hidden="1">#REF!</definedName>
    <definedName name="BExOA0RU2TOWNO4FR7PLZQ7MLHXC" localSheetId="8" hidden="1">#REF!</definedName>
    <definedName name="BExOA0RU2TOWNO4FR7PLZQ7MLHXC" hidden="1">#REF!</definedName>
    <definedName name="BExOA2F3VANFY1GGGDVEPRQJ92OV" localSheetId="4" hidden="1">#REF!</definedName>
    <definedName name="BExOA2F3VANFY1GGGDVEPRQJ92OV" localSheetId="6" hidden="1">#REF!</definedName>
    <definedName name="BExOA2F3VANFY1GGGDVEPRQJ92OV" localSheetId="8" hidden="1">#REF!</definedName>
    <definedName name="BExOA2F3VANFY1GGGDVEPRQJ92OV" hidden="1">#REF!</definedName>
    <definedName name="BExOBKYTSCFM0VNKNJE1SHOAVACY" localSheetId="4" hidden="1">#REF!</definedName>
    <definedName name="BExOBKYTSCFM0VNKNJE1SHOAVACY" localSheetId="6" hidden="1">#REF!</definedName>
    <definedName name="BExOBKYTSCFM0VNKNJE1SHOAVACY" localSheetId="8" hidden="1">#REF!</definedName>
    <definedName name="BExOBKYTSCFM0VNKNJE1SHOAVACY" hidden="1">#REF!</definedName>
    <definedName name="BExOE30VA6JNH6ERIY9W2T9MPENY" localSheetId="4" hidden="1">#REF!</definedName>
    <definedName name="BExOE30VA6JNH6ERIY9W2T9MPENY" localSheetId="6" hidden="1">#REF!</definedName>
    <definedName name="BExOE30VA6JNH6ERIY9W2T9MPENY" localSheetId="8" hidden="1">#REF!</definedName>
    <definedName name="BExOE30VA6JNH6ERIY9W2T9MPENY" hidden="1">#REF!</definedName>
    <definedName name="BExOE84BI4CC4RUOMNVA57K2LES6" localSheetId="4" hidden="1">#REF!</definedName>
    <definedName name="BExOE84BI4CC4RUOMNVA57K2LES6" localSheetId="6" hidden="1">#REF!</definedName>
    <definedName name="BExOE84BI4CC4RUOMNVA57K2LES6" localSheetId="8" hidden="1">#REF!</definedName>
    <definedName name="BExOE84BI4CC4RUOMNVA57K2LES6" hidden="1">#REF!</definedName>
    <definedName name="BExOEBPSEXQXIFK3OKZXWTMAW1CT" localSheetId="4" hidden="1">#REF!</definedName>
    <definedName name="BExOEBPSEXQXIFK3OKZXWTMAW1CT" localSheetId="6" hidden="1">#REF!</definedName>
    <definedName name="BExOEBPSEXQXIFK3OKZXWTMAW1CT" localSheetId="8" hidden="1">#REF!</definedName>
    <definedName name="BExOEBPSEXQXIFK3OKZXWTMAW1CT" hidden="1">#REF!</definedName>
    <definedName name="BExOF7MYWNXYHIZDPGQJJJM7X3TI" localSheetId="4" hidden="1">#REF!</definedName>
    <definedName name="BExOF7MYWNXYHIZDPGQJJJM7X3TI" localSheetId="6" hidden="1">#REF!</definedName>
    <definedName name="BExOF7MYWNXYHIZDPGQJJJM7X3TI" localSheetId="8" hidden="1">#REF!</definedName>
    <definedName name="BExOF7MYWNXYHIZDPGQJJJM7X3TI" hidden="1">#REF!</definedName>
    <definedName name="BExOH6IH4UWO7UNPFBGWCK310A3Y" localSheetId="4" hidden="1">#REF!</definedName>
    <definedName name="BExOH6IH4UWO7UNPFBGWCK310A3Y" localSheetId="6" hidden="1">#REF!</definedName>
    <definedName name="BExOH6IH4UWO7UNPFBGWCK310A3Y" localSheetId="8" hidden="1">#REF!</definedName>
    <definedName name="BExOH6IH4UWO7UNPFBGWCK310A3Y" hidden="1">#REF!</definedName>
    <definedName name="BExOHB0C299QX4VFXMIBQEBH89U2" localSheetId="4" hidden="1">#REF!</definedName>
    <definedName name="BExOHB0C299QX4VFXMIBQEBH89U2" localSheetId="6" hidden="1">#REF!</definedName>
    <definedName name="BExOHB0C299QX4VFXMIBQEBH89U2" localSheetId="8" hidden="1">#REF!</definedName>
    <definedName name="BExOHB0C299QX4VFXMIBQEBH89U2" hidden="1">#REF!</definedName>
    <definedName name="BExOIQENL4ROILSN1NSJCVDDZWHT" localSheetId="4" hidden="1">#REF!</definedName>
    <definedName name="BExOIQENL4ROILSN1NSJCVDDZWHT" localSheetId="6" hidden="1">#REF!</definedName>
    <definedName name="BExOIQENL4ROILSN1NSJCVDDZWHT" localSheetId="8" hidden="1">#REF!</definedName>
    <definedName name="BExOIQENL4ROILSN1NSJCVDDZWHT" hidden="1">#REF!</definedName>
    <definedName name="BExOIY76CPSPGD6O0BPLPT3WMBQO" localSheetId="4" hidden="1">#REF!</definedName>
    <definedName name="BExOIY76CPSPGD6O0BPLPT3WMBQO" localSheetId="6" hidden="1">#REF!</definedName>
    <definedName name="BExOIY76CPSPGD6O0BPLPT3WMBQO" localSheetId="8" hidden="1">#REF!</definedName>
    <definedName name="BExOIY76CPSPGD6O0BPLPT3WMBQO" hidden="1">#REF!</definedName>
    <definedName name="BExOJ4XVFML4E043W30BG69KINMT" localSheetId="4" hidden="1">#REF!</definedName>
    <definedName name="BExOJ4XVFML4E043W30BG69KINMT" localSheetId="6" hidden="1">#REF!</definedName>
    <definedName name="BExOJ4XVFML4E043W30BG69KINMT" localSheetId="8" hidden="1">#REF!</definedName>
    <definedName name="BExOJ4XVFML4E043W30BG69KINMT" hidden="1">#REF!</definedName>
    <definedName name="BExOKI3D8ZSH9ENVIRRSDVE5UHB8" localSheetId="4" hidden="1">#REF!</definedName>
    <definedName name="BExOKI3D8ZSH9ENVIRRSDVE5UHB8" localSheetId="6" hidden="1">#REF!</definedName>
    <definedName name="BExOKI3D8ZSH9ENVIRRSDVE5UHB8" localSheetId="8" hidden="1">#REF!</definedName>
    <definedName name="BExOKI3D8ZSH9ENVIRRSDVE5UHB8" hidden="1">#REF!</definedName>
    <definedName name="BExOKNXO37PECHLIY28RG92LW8HU" localSheetId="4" hidden="1">#REF!</definedName>
    <definedName name="BExOKNXO37PECHLIY28RG92LW8HU" localSheetId="6" hidden="1">#REF!</definedName>
    <definedName name="BExOKNXO37PECHLIY28RG92LW8HU" localSheetId="8" hidden="1">#REF!</definedName>
    <definedName name="BExOKNXO37PECHLIY28RG92LW8HU" hidden="1">#REF!</definedName>
    <definedName name="BExOKZ0WDKV6EBFRXR354TWO0U6I" localSheetId="4" hidden="1">#REF!</definedName>
    <definedName name="BExOKZ0WDKV6EBFRXR354TWO0U6I" localSheetId="6" hidden="1">#REF!</definedName>
    <definedName name="BExOKZ0WDKV6EBFRXR354TWO0U6I" localSheetId="8" hidden="1">#REF!</definedName>
    <definedName name="BExOKZ0WDKV6EBFRXR354TWO0U6I" hidden="1">#REF!</definedName>
    <definedName name="BExOLCNQZVBX2BB485INX670YYV0" localSheetId="4" hidden="1">#REF!</definedName>
    <definedName name="BExOLCNQZVBX2BB485INX670YYV0" localSheetId="6" hidden="1">#REF!</definedName>
    <definedName name="BExOLCNQZVBX2BB485INX670YYV0" localSheetId="8" hidden="1">#REF!</definedName>
    <definedName name="BExOLCNQZVBX2BB485INX670YYV0" hidden="1">#REF!</definedName>
    <definedName name="BExOLEWQH8R52ZCP55QNALWMF8RK" localSheetId="4" hidden="1">#REF!</definedName>
    <definedName name="BExOLEWQH8R52ZCP55QNALWMF8RK" localSheetId="6" hidden="1">#REF!</definedName>
    <definedName name="BExOLEWQH8R52ZCP55QNALWMF8RK" localSheetId="8" hidden="1">#REF!</definedName>
    <definedName name="BExOLEWQH8R52ZCP55QNALWMF8RK" hidden="1">#REF!</definedName>
    <definedName name="BExOLLI47FSLO5M5U9R5KORZH4MQ" localSheetId="4" hidden="1">#REF!</definedName>
    <definedName name="BExOLLI47FSLO5M5U9R5KORZH4MQ" localSheetId="6" hidden="1">#REF!</definedName>
    <definedName name="BExOLLI47FSLO5M5U9R5KORZH4MQ" localSheetId="8" hidden="1">#REF!</definedName>
    <definedName name="BExOLLI47FSLO5M5U9R5KORZH4MQ" hidden="1">#REF!</definedName>
    <definedName name="BExOLSZVI00LVFPVSCA1FWHS2GK1" localSheetId="4" hidden="1">#REF!</definedName>
    <definedName name="BExOLSZVI00LVFPVSCA1FWHS2GK1" localSheetId="6" hidden="1">#REF!</definedName>
    <definedName name="BExOLSZVI00LVFPVSCA1FWHS2GK1" localSheetId="8" hidden="1">#REF!</definedName>
    <definedName name="BExOLSZVI00LVFPVSCA1FWHS2GK1" hidden="1">#REF!</definedName>
    <definedName name="BExOMF6BO7ZWIFUZYY5FFQP0EWKE" localSheetId="4" hidden="1">#REF!</definedName>
    <definedName name="BExOMF6BO7ZWIFUZYY5FFQP0EWKE" localSheetId="6" hidden="1">#REF!</definedName>
    <definedName name="BExOMF6BO7ZWIFUZYY5FFQP0EWKE" localSheetId="8" hidden="1">#REF!</definedName>
    <definedName name="BExOMF6BO7ZWIFUZYY5FFQP0EWKE" hidden="1">#REF!</definedName>
    <definedName name="BExON41OIDU0PLUSUNI1F5NTUUVO" localSheetId="4" hidden="1">#REF!</definedName>
    <definedName name="BExON41OIDU0PLUSUNI1F5NTUUVO" localSheetId="6" hidden="1">#REF!</definedName>
    <definedName name="BExON41OIDU0PLUSUNI1F5NTUUVO" localSheetId="8" hidden="1">#REF!</definedName>
    <definedName name="BExON41OIDU0PLUSUNI1F5NTUUVO" hidden="1">#REF!</definedName>
    <definedName name="BExONE8IZ7JN165NGSBL8DAPPD99" localSheetId="4" hidden="1">#REF!</definedName>
    <definedName name="BExONE8IZ7JN165NGSBL8DAPPD99" localSheetId="6" hidden="1">#REF!</definedName>
    <definedName name="BExONE8IZ7JN165NGSBL8DAPPD99" localSheetId="8" hidden="1">#REF!</definedName>
    <definedName name="BExONE8IZ7JN165NGSBL8DAPPD99" hidden="1">#REF!</definedName>
    <definedName name="BExONYX0NR5LMFAATDG1WG9N6P7V" localSheetId="4" hidden="1">#REF!</definedName>
    <definedName name="BExONYX0NR5LMFAATDG1WG9N6P7V" localSheetId="6" hidden="1">#REF!</definedName>
    <definedName name="BExONYX0NR5LMFAATDG1WG9N6P7V" localSheetId="8" hidden="1">#REF!</definedName>
    <definedName name="BExONYX0NR5LMFAATDG1WG9N6P7V" hidden="1">#REF!</definedName>
    <definedName name="BExOOGASFNE47UK2AND0W52BRDHT" localSheetId="4" hidden="1">#REF!</definedName>
    <definedName name="BExOOGASFNE47UK2AND0W52BRDHT" localSheetId="6" hidden="1">#REF!</definedName>
    <definedName name="BExOOGASFNE47UK2AND0W52BRDHT" localSheetId="8" hidden="1">#REF!</definedName>
    <definedName name="BExOOGASFNE47UK2AND0W52BRDHT" hidden="1">#REF!</definedName>
    <definedName name="BExOOMLDKHV929QIMIFIHGVHLCR9" localSheetId="4" hidden="1">#REF!</definedName>
    <definedName name="BExOOMLDKHV929QIMIFIHGVHLCR9" localSheetId="6" hidden="1">#REF!</definedName>
    <definedName name="BExOOMLDKHV929QIMIFIHGVHLCR9" localSheetId="8" hidden="1">#REF!</definedName>
    <definedName name="BExOOMLDKHV929QIMIFIHGVHLCR9" hidden="1">#REF!</definedName>
    <definedName name="BExOOVVUQROHEH4VG8P2TPGKK66M" localSheetId="4" hidden="1">#REF!</definedName>
    <definedName name="BExOOVVUQROHEH4VG8P2TPGKK66M" localSheetId="6" hidden="1">#REF!</definedName>
    <definedName name="BExOOVVUQROHEH4VG8P2TPGKK66M" localSheetId="8" hidden="1">#REF!</definedName>
    <definedName name="BExOOVVUQROHEH4VG8P2TPGKK66M" hidden="1">#REF!</definedName>
    <definedName name="BExOPDV9HDG6DGL75G1G8BDYKIF5" localSheetId="4" hidden="1">#REF!</definedName>
    <definedName name="BExOPDV9HDG6DGL75G1G8BDYKIF5" localSheetId="6" hidden="1">#REF!</definedName>
    <definedName name="BExOPDV9HDG6DGL75G1G8BDYKIF5" localSheetId="8" hidden="1">#REF!</definedName>
    <definedName name="BExOPDV9HDG6DGL75G1G8BDYKIF5" hidden="1">#REF!</definedName>
    <definedName name="BExQ1XCKYR1MY6PSL581BH4851VQ" localSheetId="4" hidden="1">#REF!</definedName>
    <definedName name="BExQ1XCKYR1MY6PSL581BH4851VQ" localSheetId="6" hidden="1">#REF!</definedName>
    <definedName name="BExQ1XCKYR1MY6PSL581BH4851VQ" localSheetId="8" hidden="1">#REF!</definedName>
    <definedName name="BExQ1XCKYR1MY6PSL581BH4851VQ" hidden="1">#REF!</definedName>
    <definedName name="BExQ27JF54C1L7OM30IT2N9SYOIY" localSheetId="4" hidden="1">#REF!</definedName>
    <definedName name="BExQ27JF54C1L7OM30IT2N9SYOIY" localSheetId="6" hidden="1">#REF!</definedName>
    <definedName name="BExQ27JF54C1L7OM30IT2N9SYOIY" localSheetId="8" hidden="1">#REF!</definedName>
    <definedName name="BExQ27JF54C1L7OM30IT2N9SYOIY" hidden="1">#REF!</definedName>
    <definedName name="BExQ2N4H4PTRKSONSUFSTGXA1UXU" localSheetId="4" hidden="1">#REF!</definedName>
    <definedName name="BExQ2N4H4PTRKSONSUFSTGXA1UXU" localSheetId="6" hidden="1">#REF!</definedName>
    <definedName name="BExQ2N4H4PTRKSONSUFSTGXA1UXU" localSheetId="8" hidden="1">#REF!</definedName>
    <definedName name="BExQ2N4H4PTRKSONSUFSTGXA1UXU" hidden="1">#REF!</definedName>
    <definedName name="BExQ4E7MNNABHYAMFTCRQU1KAELQ" localSheetId="4" hidden="1">#REF!</definedName>
    <definedName name="BExQ4E7MNNABHYAMFTCRQU1KAELQ" localSheetId="6" hidden="1">#REF!</definedName>
    <definedName name="BExQ4E7MNNABHYAMFTCRQU1KAELQ" localSheetId="8" hidden="1">#REF!</definedName>
    <definedName name="BExQ4E7MNNABHYAMFTCRQU1KAELQ" hidden="1">#REF!</definedName>
    <definedName name="BExQ4R3KRSY1FW6ICVE9O38VWKW6" localSheetId="4" hidden="1">#REF!</definedName>
    <definedName name="BExQ4R3KRSY1FW6ICVE9O38VWKW6" localSheetId="6" hidden="1">#REF!</definedName>
    <definedName name="BExQ4R3KRSY1FW6ICVE9O38VWKW6" localSheetId="8" hidden="1">#REF!</definedName>
    <definedName name="BExQ4R3KRSY1FW6ICVE9O38VWKW6" hidden="1">#REF!</definedName>
    <definedName name="BExQ4RZY671HZMTFB2VRH48WBL9X" localSheetId="4" hidden="1">#REF!</definedName>
    <definedName name="BExQ4RZY671HZMTFB2VRH48WBL9X" localSheetId="6" hidden="1">#REF!</definedName>
    <definedName name="BExQ4RZY671HZMTFB2VRH48WBL9X" localSheetId="8" hidden="1">#REF!</definedName>
    <definedName name="BExQ4RZY671HZMTFB2VRH48WBL9X" hidden="1">#REF!</definedName>
    <definedName name="BExQ6GJB7W5EWWBSYDF6AQROU6GD" localSheetId="4" hidden="1">#REF!</definedName>
    <definedName name="BExQ6GJB7W5EWWBSYDF6AQROU6GD" localSheetId="6" hidden="1">#REF!</definedName>
    <definedName name="BExQ6GJB7W5EWWBSYDF6AQROU6GD" localSheetId="8" hidden="1">#REF!</definedName>
    <definedName name="BExQ6GJB7W5EWWBSYDF6AQROU6GD" hidden="1">#REF!</definedName>
    <definedName name="BExQ6XMBMTIC2NK4RDIRH5SVNVYH" localSheetId="4" hidden="1">#REF!</definedName>
    <definedName name="BExQ6XMBMTIC2NK4RDIRH5SVNVYH" localSheetId="6" hidden="1">#REF!</definedName>
    <definedName name="BExQ6XMBMTIC2NK4RDIRH5SVNVYH" localSheetId="8" hidden="1">#REF!</definedName>
    <definedName name="BExQ6XMBMTIC2NK4RDIRH5SVNVYH" hidden="1">#REF!</definedName>
    <definedName name="BExQ74NYXLZQUO3CANBMLZL8WF3V" localSheetId="4" hidden="1">#REF!</definedName>
    <definedName name="BExQ74NYXLZQUO3CANBMLZL8WF3V" localSheetId="6" hidden="1">#REF!</definedName>
    <definedName name="BExQ74NYXLZQUO3CANBMLZL8WF3V" localSheetId="8" hidden="1">#REF!</definedName>
    <definedName name="BExQ74NYXLZQUO3CANBMLZL8WF3V" hidden="1">#REF!</definedName>
    <definedName name="BExQ790C2BH1AQI3GE7DSWK07AHE" localSheetId="4" hidden="1">#REF!</definedName>
    <definedName name="BExQ790C2BH1AQI3GE7DSWK07AHE" localSheetId="6" hidden="1">#REF!</definedName>
    <definedName name="BExQ790C2BH1AQI3GE7DSWK07AHE" localSheetId="8" hidden="1">#REF!</definedName>
    <definedName name="BExQ790C2BH1AQI3GE7DSWK07AHE" hidden="1">#REF!</definedName>
    <definedName name="BExQ7DNHLRF3N1XVTR6SM5XVU9T1" localSheetId="4" hidden="1">#REF!</definedName>
    <definedName name="BExQ7DNHLRF3N1XVTR6SM5XVU9T1" localSheetId="6" hidden="1">#REF!</definedName>
    <definedName name="BExQ7DNHLRF3N1XVTR6SM5XVU9T1" localSheetId="8" hidden="1">#REF!</definedName>
    <definedName name="BExQ7DNHLRF3N1XVTR6SM5XVU9T1" hidden="1">#REF!</definedName>
    <definedName name="BExQ7JSQNNBLPJBSZ6SEJ9AYURF7" localSheetId="4" hidden="1">#REF!</definedName>
    <definedName name="BExQ7JSQNNBLPJBSZ6SEJ9AYURF7" localSheetId="6" hidden="1">#REF!</definedName>
    <definedName name="BExQ7JSQNNBLPJBSZ6SEJ9AYURF7" localSheetId="8" hidden="1">#REF!</definedName>
    <definedName name="BExQ7JSQNNBLPJBSZ6SEJ9AYURF7" hidden="1">#REF!</definedName>
    <definedName name="BExQ8KT70YSTLD3X9G38EK8MFV0A" localSheetId="4" hidden="1">#REF!</definedName>
    <definedName name="BExQ8KT70YSTLD3X9G38EK8MFV0A" localSheetId="6" hidden="1">#REF!</definedName>
    <definedName name="BExQ8KT70YSTLD3X9G38EK8MFV0A" localSheetId="8" hidden="1">#REF!</definedName>
    <definedName name="BExQ8KT70YSTLD3X9G38EK8MFV0A" hidden="1">#REF!</definedName>
    <definedName name="BExQ8MR7SQZT5JIGD4M1XJHNH5FE" localSheetId="4" hidden="1">#REF!</definedName>
    <definedName name="BExQ8MR7SQZT5JIGD4M1XJHNH5FE" localSheetId="6" hidden="1">#REF!</definedName>
    <definedName name="BExQ8MR7SQZT5JIGD4M1XJHNH5FE" localSheetId="8" hidden="1">#REF!</definedName>
    <definedName name="BExQ8MR7SQZT5JIGD4M1XJHNH5FE" hidden="1">#REF!</definedName>
    <definedName name="BExQ8R3QVXR982D9US79KKBDX1WM" localSheetId="4" hidden="1">#REF!</definedName>
    <definedName name="BExQ8R3QVXR982D9US79KKBDX1WM" localSheetId="6" hidden="1">#REF!</definedName>
    <definedName name="BExQ8R3QVXR982D9US79KKBDX1WM" localSheetId="8" hidden="1">#REF!</definedName>
    <definedName name="BExQ8R3QVXR982D9US79KKBDX1WM" hidden="1">#REF!</definedName>
    <definedName name="BExQ8U957Z95TE2BQ63LP8L014HQ" localSheetId="4" hidden="1">#REF!</definedName>
    <definedName name="BExQ8U957Z95TE2BQ63LP8L014HQ" localSheetId="6" hidden="1">#REF!</definedName>
    <definedName name="BExQ8U957Z95TE2BQ63LP8L014HQ" localSheetId="8" hidden="1">#REF!</definedName>
    <definedName name="BExQ8U957Z95TE2BQ63LP8L014HQ" hidden="1">#REF!</definedName>
    <definedName name="BExQ92N464TLXCAL9E8Z3IOXFG72" localSheetId="4" hidden="1">#REF!</definedName>
    <definedName name="BExQ92N464TLXCAL9E8Z3IOXFG72" localSheetId="6" hidden="1">#REF!</definedName>
    <definedName name="BExQ92N464TLXCAL9E8Z3IOXFG72" localSheetId="8" hidden="1">#REF!</definedName>
    <definedName name="BExQ92N464TLXCAL9E8Z3IOXFG72" hidden="1">#REF!</definedName>
    <definedName name="BExQAY8264LAKB160A7T7I442VOH" localSheetId="4" hidden="1">#REF!</definedName>
    <definedName name="BExQAY8264LAKB160A7T7I442VOH" localSheetId="6" hidden="1">#REF!</definedName>
    <definedName name="BExQAY8264LAKB160A7T7I442VOH" localSheetId="8" hidden="1">#REF!</definedName>
    <definedName name="BExQAY8264LAKB160A7T7I442VOH" hidden="1">#REF!</definedName>
    <definedName name="BExQCTT1B36CK87X7USH46JVJLWW" localSheetId="4" hidden="1">#REF!</definedName>
    <definedName name="BExQCTT1B36CK87X7USH46JVJLWW" localSheetId="6" hidden="1">#REF!</definedName>
    <definedName name="BExQCTT1B36CK87X7USH46JVJLWW" localSheetId="8" hidden="1">#REF!</definedName>
    <definedName name="BExQCTT1B36CK87X7USH46JVJLWW" hidden="1">#REF!</definedName>
    <definedName name="BExQD6UARQV7EONK1PL53JP3E9VE" localSheetId="4" hidden="1">#REF!</definedName>
    <definedName name="BExQD6UARQV7EONK1PL53JP3E9VE" localSheetId="6" hidden="1">#REF!</definedName>
    <definedName name="BExQD6UARQV7EONK1PL53JP3E9VE" localSheetId="8" hidden="1">#REF!</definedName>
    <definedName name="BExQD6UARQV7EONK1PL53JP3E9VE" hidden="1">#REF!</definedName>
    <definedName name="BExQD8N24STRUED4E2IOIEV06P5F" localSheetId="4" hidden="1">#REF!</definedName>
    <definedName name="BExQD8N24STRUED4E2IOIEV06P5F" localSheetId="6" hidden="1">#REF!</definedName>
    <definedName name="BExQD8N24STRUED4E2IOIEV06P5F" localSheetId="8" hidden="1">#REF!</definedName>
    <definedName name="BExQD8N24STRUED4E2IOIEV06P5F" hidden="1">#REF!</definedName>
    <definedName name="BExQDHBYKSZ6A1GOGZ35WSO4FYK7" localSheetId="4" hidden="1">#REF!</definedName>
    <definedName name="BExQDHBYKSZ6A1GOGZ35WSO4FYK7" localSheetId="6" hidden="1">#REF!</definedName>
    <definedName name="BExQDHBYKSZ6A1GOGZ35WSO4FYK7" localSheetId="8" hidden="1">#REF!</definedName>
    <definedName name="BExQDHBYKSZ6A1GOGZ35WSO4FYK7" hidden="1">#REF!</definedName>
    <definedName name="BExQE5GG0Y35WGT8EO5ZR0KMC32Z" localSheetId="4" hidden="1">#REF!</definedName>
    <definedName name="BExQE5GG0Y35WGT8EO5ZR0KMC32Z" localSheetId="6" hidden="1">#REF!</definedName>
    <definedName name="BExQE5GG0Y35WGT8EO5ZR0KMC32Z" localSheetId="8" hidden="1">#REF!</definedName>
    <definedName name="BExQE5GG0Y35WGT8EO5ZR0KMC32Z" hidden="1">#REF!</definedName>
    <definedName name="BExQFD2EQXJ5VOCFZGLZZDCP8GWC" localSheetId="4" hidden="1">#REF!</definedName>
    <definedName name="BExQFD2EQXJ5VOCFZGLZZDCP8GWC" localSheetId="6" hidden="1">#REF!</definedName>
    <definedName name="BExQFD2EQXJ5VOCFZGLZZDCP8GWC" localSheetId="8" hidden="1">#REF!</definedName>
    <definedName name="BExQFD2EQXJ5VOCFZGLZZDCP8GWC" hidden="1">#REF!</definedName>
    <definedName name="BExQGFFBTVHCTHCNBJMYHRS969Z1" localSheetId="4" hidden="1">#REF!</definedName>
    <definedName name="BExQGFFBTVHCTHCNBJMYHRS969Z1" localSheetId="6" hidden="1">#REF!</definedName>
    <definedName name="BExQGFFBTVHCTHCNBJMYHRS969Z1" localSheetId="8" hidden="1">#REF!</definedName>
    <definedName name="BExQGFFBTVHCTHCNBJMYHRS969Z1" hidden="1">#REF!</definedName>
    <definedName name="BExQGH81OIPP1BI62II9PUU8RKFE" localSheetId="4" hidden="1">#REF!</definedName>
    <definedName name="BExQGH81OIPP1BI62II9PUU8RKFE" localSheetId="6" hidden="1">#REF!</definedName>
    <definedName name="BExQGH81OIPP1BI62II9PUU8RKFE" localSheetId="8" hidden="1">#REF!</definedName>
    <definedName name="BExQGH81OIPP1BI62II9PUU8RKFE" hidden="1">#REF!</definedName>
    <definedName name="BExQGUPNB895EL6FFEKXD2MWG0VM" localSheetId="4" hidden="1">#REF!</definedName>
    <definedName name="BExQGUPNB895EL6FFEKXD2MWG0VM" localSheetId="6" hidden="1">#REF!</definedName>
    <definedName name="BExQGUPNB895EL6FFEKXD2MWG0VM" localSheetId="8" hidden="1">#REF!</definedName>
    <definedName name="BExQGUPNB895EL6FFEKXD2MWG0VM" hidden="1">#REF!</definedName>
    <definedName name="BExQGZ7F0ZCNSQG1SIG24OSX85W1" localSheetId="4" hidden="1">#REF!</definedName>
    <definedName name="BExQGZ7F0ZCNSQG1SIG24OSX85W1" localSheetId="6" hidden="1">#REF!</definedName>
    <definedName name="BExQGZ7F0ZCNSQG1SIG24OSX85W1" localSheetId="8" hidden="1">#REF!</definedName>
    <definedName name="BExQGZ7F0ZCNSQG1SIG24OSX85W1" hidden="1">#REF!</definedName>
    <definedName name="BExQH3JU6NURFG6UU4FQH2MEDNYX" localSheetId="4" hidden="1">#REF!</definedName>
    <definedName name="BExQH3JU6NURFG6UU4FQH2MEDNYX" localSheetId="6" hidden="1">#REF!</definedName>
    <definedName name="BExQH3JU6NURFG6UU4FQH2MEDNYX" localSheetId="8" hidden="1">#REF!</definedName>
    <definedName name="BExQH3JU6NURFG6UU4FQH2MEDNYX" hidden="1">#REF!</definedName>
    <definedName name="BExQHAG6EJWW0WND2W89BW14BDH1" localSheetId="4" hidden="1">#REF!</definedName>
    <definedName name="BExQHAG6EJWW0WND2W89BW14BDH1" localSheetId="6" hidden="1">#REF!</definedName>
    <definedName name="BExQHAG6EJWW0WND2W89BW14BDH1" localSheetId="8" hidden="1">#REF!</definedName>
    <definedName name="BExQHAG6EJWW0WND2W89BW14BDH1" hidden="1">#REF!</definedName>
    <definedName name="BExQIAPIILUQG21ZNNGHLAVQ1ADS" localSheetId="4" hidden="1">#REF!</definedName>
    <definedName name="BExQIAPIILUQG21ZNNGHLAVQ1ADS" localSheetId="6" hidden="1">#REF!</definedName>
    <definedName name="BExQIAPIILUQG21ZNNGHLAVQ1ADS" localSheetId="8" hidden="1">#REF!</definedName>
    <definedName name="BExQIAPIILUQG21ZNNGHLAVQ1ADS" hidden="1">#REF!</definedName>
    <definedName name="BExQIDUXQ84W8BNWLCQ2XYG6GAUR" localSheetId="4" hidden="1">#REF!</definedName>
    <definedName name="BExQIDUXQ84W8BNWLCQ2XYG6GAUR" localSheetId="6" hidden="1">#REF!</definedName>
    <definedName name="BExQIDUXQ84W8BNWLCQ2XYG6GAUR" localSheetId="8" hidden="1">#REF!</definedName>
    <definedName name="BExQIDUXQ84W8BNWLCQ2XYG6GAUR" hidden="1">#REF!</definedName>
    <definedName name="BExQIQLDXN0EX6QE2UE4B7KC0MZY" localSheetId="4" hidden="1">#REF!</definedName>
    <definedName name="BExQIQLDXN0EX6QE2UE4B7KC0MZY" localSheetId="6" hidden="1">#REF!</definedName>
    <definedName name="BExQIQLDXN0EX6QE2UE4B7KC0MZY" localSheetId="8" hidden="1">#REF!</definedName>
    <definedName name="BExQIQLDXN0EX6QE2UE4B7KC0MZY" hidden="1">#REF!</definedName>
    <definedName name="BExQJIBCNTR8XOZXF6WPYVSGAMJU" localSheetId="4" hidden="1">#REF!</definedName>
    <definedName name="BExQJIBCNTR8XOZXF6WPYVSGAMJU" localSheetId="6" hidden="1">#REF!</definedName>
    <definedName name="BExQJIBCNTR8XOZXF6WPYVSGAMJU" localSheetId="8" hidden="1">#REF!</definedName>
    <definedName name="BExQJIBCNTR8XOZXF6WPYVSGAMJU" hidden="1">#REF!</definedName>
    <definedName name="BExQJUGERCHSD5QMDASWSQQZM2DE" localSheetId="4" hidden="1">#REF!</definedName>
    <definedName name="BExQJUGERCHSD5QMDASWSQQZM2DE" localSheetId="6" hidden="1">#REF!</definedName>
    <definedName name="BExQJUGERCHSD5QMDASWSQQZM2DE" localSheetId="8" hidden="1">#REF!</definedName>
    <definedName name="BExQJUGERCHSD5QMDASWSQQZM2DE" hidden="1">#REF!</definedName>
    <definedName name="BExQKAHKQADOXZZE8EVRMRPT26YU" localSheetId="4" hidden="1">#REF!</definedName>
    <definedName name="BExQKAHKQADOXZZE8EVRMRPT26YU" localSheetId="6" hidden="1">#REF!</definedName>
    <definedName name="BExQKAHKQADOXZZE8EVRMRPT26YU" localSheetId="8" hidden="1">#REF!</definedName>
    <definedName name="BExQKAHKQADOXZZE8EVRMRPT26YU" hidden="1">#REF!</definedName>
    <definedName name="BExQKP69C4U360AULI5TFLA3KKN9" localSheetId="4" hidden="1">#REF!</definedName>
    <definedName name="BExQKP69C4U360AULI5TFLA3KKN9" localSheetId="6" hidden="1">#REF!</definedName>
    <definedName name="BExQKP69C4U360AULI5TFLA3KKN9" localSheetId="8" hidden="1">#REF!</definedName>
    <definedName name="BExQKP69C4U360AULI5TFLA3KKN9" hidden="1">#REF!</definedName>
    <definedName name="BExRZCBWH845ANL39X2OP40ZBXCR" localSheetId="4" hidden="1">#REF!</definedName>
    <definedName name="BExRZCBWH845ANL39X2OP40ZBXCR" localSheetId="6" hidden="1">#REF!</definedName>
    <definedName name="BExRZCBWH845ANL39X2OP40ZBXCR" localSheetId="8" hidden="1">#REF!</definedName>
    <definedName name="BExRZCBWH845ANL39X2OP40ZBXCR" hidden="1">#REF!</definedName>
    <definedName name="BExS0J6SZZGO7FQ7I1J55L9WALQ8" localSheetId="4" hidden="1">#REF!</definedName>
    <definedName name="BExS0J6SZZGO7FQ7I1J55L9WALQ8" localSheetId="6" hidden="1">#REF!</definedName>
    <definedName name="BExS0J6SZZGO7FQ7I1J55L9WALQ8" localSheetId="8" hidden="1">#REF!</definedName>
    <definedName name="BExS0J6SZZGO7FQ7I1J55L9WALQ8" hidden="1">#REF!</definedName>
    <definedName name="BExS0SBTAN1GN4ZVYQPU39UZAH3Q" localSheetId="4" hidden="1">#REF!</definedName>
    <definedName name="BExS0SBTAN1GN4ZVYQPU39UZAH3Q" localSheetId="6" hidden="1">#REF!</definedName>
    <definedName name="BExS0SBTAN1GN4ZVYQPU39UZAH3Q" localSheetId="8" hidden="1">#REF!</definedName>
    <definedName name="BExS0SBTAN1GN4ZVYQPU39UZAH3Q" hidden="1">#REF!</definedName>
    <definedName name="BExS2EX4O4D0NVWU4LELOBITG7TL" localSheetId="4" hidden="1">#REF!</definedName>
    <definedName name="BExS2EX4O4D0NVWU4LELOBITG7TL" localSheetId="6" hidden="1">#REF!</definedName>
    <definedName name="BExS2EX4O4D0NVWU4LELOBITG7TL" localSheetId="8" hidden="1">#REF!</definedName>
    <definedName name="BExS2EX4O4D0NVWU4LELOBITG7TL" hidden="1">#REF!</definedName>
    <definedName name="BExS2MUY8SGIRAGAEPUMVFPGV8HU" localSheetId="4" hidden="1">#REF!</definedName>
    <definedName name="BExS2MUY8SGIRAGAEPUMVFPGV8HU" localSheetId="6" hidden="1">#REF!</definedName>
    <definedName name="BExS2MUY8SGIRAGAEPUMVFPGV8HU" localSheetId="8" hidden="1">#REF!</definedName>
    <definedName name="BExS2MUY8SGIRAGAEPUMVFPGV8HU" hidden="1">#REF!</definedName>
    <definedName name="BExS3GZENC7KK7RJIASVSANDDAPC" localSheetId="4" hidden="1">#REF!</definedName>
    <definedName name="BExS3GZENC7KK7RJIASVSANDDAPC" localSheetId="6" hidden="1">#REF!</definedName>
    <definedName name="BExS3GZENC7KK7RJIASVSANDDAPC" localSheetId="8" hidden="1">#REF!</definedName>
    <definedName name="BExS3GZENC7KK7RJIASVSANDDAPC" hidden="1">#REF!</definedName>
    <definedName name="BExS3WEZGV1VBIR0ZXF9VDLHMW2H" localSheetId="4" hidden="1">#REF!</definedName>
    <definedName name="BExS3WEZGV1VBIR0ZXF9VDLHMW2H" localSheetId="6" hidden="1">#REF!</definedName>
    <definedName name="BExS3WEZGV1VBIR0ZXF9VDLHMW2H" localSheetId="8" hidden="1">#REF!</definedName>
    <definedName name="BExS3WEZGV1VBIR0ZXF9VDLHMW2H" hidden="1">#REF!</definedName>
    <definedName name="BExS4KOY5FCCX97RNSY7618ZBNUL" localSheetId="4" hidden="1">#REF!</definedName>
    <definedName name="BExS4KOY5FCCX97RNSY7618ZBNUL" localSheetId="6" hidden="1">#REF!</definedName>
    <definedName name="BExS4KOY5FCCX97RNSY7618ZBNUL" localSheetId="8" hidden="1">#REF!</definedName>
    <definedName name="BExS4KOY5FCCX97RNSY7618ZBNUL" hidden="1">#REF!</definedName>
    <definedName name="BExS4ZTQX0LOG1LAD638Y496KO1B" localSheetId="4" hidden="1">#REF!</definedName>
    <definedName name="BExS4ZTQX0LOG1LAD638Y496KO1B" localSheetId="6" hidden="1">#REF!</definedName>
    <definedName name="BExS4ZTQX0LOG1LAD638Y496KO1B" localSheetId="8" hidden="1">#REF!</definedName>
    <definedName name="BExS4ZTQX0LOG1LAD638Y496KO1B" hidden="1">#REF!</definedName>
    <definedName name="BExS5WHSIB55RBF20FYQQ3SO60JN" localSheetId="4" hidden="1">#REF!</definedName>
    <definedName name="BExS5WHSIB55RBF20FYQQ3SO60JN" localSheetId="6" hidden="1">#REF!</definedName>
    <definedName name="BExS5WHSIB55RBF20FYQQ3SO60JN" localSheetId="8" hidden="1">#REF!</definedName>
    <definedName name="BExS5WHSIB55RBF20FYQQ3SO60JN" hidden="1">#REF!</definedName>
    <definedName name="BExS6KGYZLS9FQT4W0NLOBTK313T" localSheetId="4" hidden="1">#REF!</definedName>
    <definedName name="BExS6KGYZLS9FQT4W0NLOBTK313T" localSheetId="6" hidden="1">#REF!</definedName>
    <definedName name="BExS6KGYZLS9FQT4W0NLOBTK313T" localSheetId="8" hidden="1">#REF!</definedName>
    <definedName name="BExS6KGYZLS9FQT4W0NLOBTK313T" hidden="1">#REF!</definedName>
    <definedName name="BExS6LINHBOLU55W037ZQ7VBPOOJ" localSheetId="4" hidden="1">#REF!</definedName>
    <definedName name="BExS6LINHBOLU55W037ZQ7VBPOOJ" localSheetId="6" hidden="1">#REF!</definedName>
    <definedName name="BExS6LINHBOLU55W037ZQ7VBPOOJ" localSheetId="8" hidden="1">#REF!</definedName>
    <definedName name="BExS6LINHBOLU55W037ZQ7VBPOOJ" hidden="1">#REF!</definedName>
    <definedName name="BExS6NWZ52KIY45AKH93ADYIQ3XJ" localSheetId="4" hidden="1">#REF!</definedName>
    <definedName name="BExS6NWZ52KIY45AKH93ADYIQ3XJ" localSheetId="6" hidden="1">#REF!</definedName>
    <definedName name="BExS6NWZ52KIY45AKH93ADYIQ3XJ" localSheetId="8" hidden="1">#REF!</definedName>
    <definedName name="BExS6NWZ52KIY45AKH93ADYIQ3XJ" hidden="1">#REF!</definedName>
    <definedName name="BExS6T5QDCL3O1NF9TSJEZ8ZCW46" localSheetId="4" hidden="1">#REF!</definedName>
    <definedName name="BExS6T5QDCL3O1NF9TSJEZ8ZCW46" localSheetId="6" hidden="1">#REF!</definedName>
    <definedName name="BExS6T5QDCL3O1NF9TSJEZ8ZCW46" localSheetId="8" hidden="1">#REF!</definedName>
    <definedName name="BExS6T5QDCL3O1NF9TSJEZ8ZCW46" hidden="1">#REF!</definedName>
    <definedName name="BExS6WGFSXIKJGPOF0W6S4DBIYX8" localSheetId="4" hidden="1">#REF!</definedName>
    <definedName name="BExS6WGFSXIKJGPOF0W6S4DBIYX8" localSheetId="6" hidden="1">#REF!</definedName>
    <definedName name="BExS6WGFSXIKJGPOF0W6S4DBIYX8" localSheetId="8" hidden="1">#REF!</definedName>
    <definedName name="BExS6WGFSXIKJGPOF0W6S4DBIYX8" hidden="1">#REF!</definedName>
    <definedName name="BExS7V2OIS5E8X0GUVSOL3MKCHNX" localSheetId="4" hidden="1">#REF!</definedName>
    <definedName name="BExS7V2OIS5E8X0GUVSOL3MKCHNX" localSheetId="6" hidden="1">#REF!</definedName>
    <definedName name="BExS7V2OIS5E8X0GUVSOL3MKCHNX" localSheetId="8" hidden="1">#REF!</definedName>
    <definedName name="BExS7V2OIS5E8X0GUVSOL3MKCHNX" hidden="1">#REF!</definedName>
    <definedName name="BExS7VIT0H4R3G8QCQYBGX7E7XNC" localSheetId="4" hidden="1">#REF!</definedName>
    <definedName name="BExS7VIT0H4R3G8QCQYBGX7E7XNC" localSheetId="6" hidden="1">#REF!</definedName>
    <definedName name="BExS7VIT0H4R3G8QCQYBGX7E7XNC" localSheetId="8" hidden="1">#REF!</definedName>
    <definedName name="BExS7VIT0H4R3G8QCQYBGX7E7XNC" hidden="1">#REF!</definedName>
    <definedName name="BExS7ZKKFDXLLJ2AQMY0JPV1BIN9" localSheetId="4" hidden="1">#REF!</definedName>
    <definedName name="BExS7ZKKFDXLLJ2AQMY0JPV1BIN9" localSheetId="6" hidden="1">#REF!</definedName>
    <definedName name="BExS7ZKKFDXLLJ2AQMY0JPV1BIN9" localSheetId="8" hidden="1">#REF!</definedName>
    <definedName name="BExS7ZKKFDXLLJ2AQMY0JPV1BIN9" hidden="1">#REF!</definedName>
    <definedName name="BExS8V6SHZAHZXOUI9FMZCJTO08S" localSheetId="4" hidden="1">#REF!</definedName>
    <definedName name="BExS8V6SHZAHZXOUI9FMZCJTO08S" localSheetId="6" hidden="1">#REF!</definedName>
    <definedName name="BExS8V6SHZAHZXOUI9FMZCJTO08S" localSheetId="8" hidden="1">#REF!</definedName>
    <definedName name="BExS8V6SHZAHZXOUI9FMZCJTO08S" hidden="1">#REF!</definedName>
    <definedName name="BExSAFOK2TIYG822VHWMR586WD5V" localSheetId="4" hidden="1">#REF!</definedName>
    <definedName name="BExSAFOK2TIYG822VHWMR586WD5V" localSheetId="6" hidden="1">#REF!</definedName>
    <definedName name="BExSAFOK2TIYG822VHWMR586WD5V" localSheetId="8" hidden="1">#REF!</definedName>
    <definedName name="BExSAFOK2TIYG822VHWMR586WD5V" hidden="1">#REF!</definedName>
    <definedName name="BExSAH6H0LCMTFD8X1ORV47CNU5F" localSheetId="4" hidden="1">#REF!</definedName>
    <definedName name="BExSAH6H0LCMTFD8X1ORV47CNU5F" localSheetId="6" hidden="1">#REF!</definedName>
    <definedName name="BExSAH6H0LCMTFD8X1ORV47CNU5F" localSheetId="8" hidden="1">#REF!</definedName>
    <definedName name="BExSAH6H0LCMTFD8X1ORV47CNU5F" hidden="1">#REF!</definedName>
    <definedName name="BExSD76EEIXPREVP847YAISNNUAT" localSheetId="4" hidden="1">#REF!</definedName>
    <definedName name="BExSD76EEIXPREVP847YAISNNUAT" localSheetId="6" hidden="1">#REF!</definedName>
    <definedName name="BExSD76EEIXPREVP847YAISNNUAT" localSheetId="8" hidden="1">#REF!</definedName>
    <definedName name="BExSD76EEIXPREVP847YAISNNUAT" hidden="1">#REF!</definedName>
    <definedName name="BExSDQNVEC85619T3PACZH2L807Q" localSheetId="4" hidden="1">#REF!</definedName>
    <definedName name="BExSDQNVEC85619T3PACZH2L807Q" localSheetId="6" hidden="1">#REF!</definedName>
    <definedName name="BExSDQNVEC85619T3PACZH2L807Q" localSheetId="8" hidden="1">#REF!</definedName>
    <definedName name="BExSDQNVEC85619T3PACZH2L807Q" hidden="1">#REF!</definedName>
    <definedName name="BExSDUPFUXA4IIT7EKPDPVMCFP05" localSheetId="4" hidden="1">#REF!</definedName>
    <definedName name="BExSDUPFUXA4IIT7EKPDPVMCFP05" localSheetId="6" hidden="1">#REF!</definedName>
    <definedName name="BExSDUPFUXA4IIT7EKPDPVMCFP05" localSheetId="8" hidden="1">#REF!</definedName>
    <definedName name="BExSDUPFUXA4IIT7EKPDPVMCFP05" hidden="1">#REF!</definedName>
    <definedName name="BExSEB6VMS61LSEODZYJ3SGWTOFT" localSheetId="4" hidden="1">#REF!</definedName>
    <definedName name="BExSEB6VMS61LSEODZYJ3SGWTOFT" localSheetId="6" hidden="1">#REF!</definedName>
    <definedName name="BExSEB6VMS61LSEODZYJ3SGWTOFT" localSheetId="8" hidden="1">#REF!</definedName>
    <definedName name="BExSEB6VMS61LSEODZYJ3SGWTOFT" hidden="1">#REF!</definedName>
    <definedName name="BExSEFU1V6UDNBRQEBBPKE8RJP0B" localSheetId="4" hidden="1">#REF!</definedName>
    <definedName name="BExSEFU1V6UDNBRQEBBPKE8RJP0B" localSheetId="6" hidden="1">#REF!</definedName>
    <definedName name="BExSEFU1V6UDNBRQEBBPKE8RJP0B" localSheetId="8" hidden="1">#REF!</definedName>
    <definedName name="BExSEFU1V6UDNBRQEBBPKE8RJP0B" hidden="1">#REF!</definedName>
    <definedName name="BExSEMQ6OR32434N9R75XRTJOMVT" localSheetId="4" hidden="1">#REF!</definedName>
    <definedName name="BExSEMQ6OR32434N9R75XRTJOMVT" localSheetId="6" hidden="1">#REF!</definedName>
    <definedName name="BExSEMQ6OR32434N9R75XRTJOMVT" localSheetId="8" hidden="1">#REF!</definedName>
    <definedName name="BExSEMQ6OR32434N9R75XRTJOMVT" hidden="1">#REF!</definedName>
    <definedName name="BExSESF79XYQTP54FMK4QLT1FFBB" localSheetId="4" hidden="1">#REF!</definedName>
    <definedName name="BExSESF79XYQTP54FMK4QLT1FFBB" localSheetId="6" hidden="1">#REF!</definedName>
    <definedName name="BExSESF79XYQTP54FMK4QLT1FFBB" localSheetId="8" hidden="1">#REF!</definedName>
    <definedName name="BExSESF79XYQTP54FMK4QLT1FFBB" hidden="1">#REF!</definedName>
    <definedName name="BExSF9SZWRZTMN1L09UIMX6RZZC0" localSheetId="4" hidden="1">#REF!</definedName>
    <definedName name="BExSF9SZWRZTMN1L09UIMX6RZZC0" localSheetId="6" hidden="1">#REF!</definedName>
    <definedName name="BExSF9SZWRZTMN1L09UIMX6RZZC0" localSheetId="8" hidden="1">#REF!</definedName>
    <definedName name="BExSF9SZWRZTMN1L09UIMX6RZZC0" hidden="1">#REF!</definedName>
    <definedName name="BExSFG3K1S0WSGZ9SS1NY5HZY44H" localSheetId="4" hidden="1">#REF!</definedName>
    <definedName name="BExSFG3K1S0WSGZ9SS1NY5HZY44H" localSheetId="6" hidden="1">#REF!</definedName>
    <definedName name="BExSFG3K1S0WSGZ9SS1NY5HZY44H" localSheetId="8" hidden="1">#REF!</definedName>
    <definedName name="BExSFG3K1S0WSGZ9SS1NY5HZY44H" hidden="1">#REF!</definedName>
    <definedName name="BExSFVZG37O3XRXDJY22QX8XONWU" localSheetId="4" hidden="1">#REF!</definedName>
    <definedName name="BExSFVZG37O3XRXDJY22QX8XONWU" localSheetId="6" hidden="1">#REF!</definedName>
    <definedName name="BExSFVZG37O3XRXDJY22QX8XONWU" localSheetId="8" hidden="1">#REF!</definedName>
    <definedName name="BExSFVZG37O3XRXDJY22QX8XONWU" hidden="1">#REF!</definedName>
    <definedName name="BExSG06H9VAOQ9E3LBTCO8000PFC" localSheetId="4" hidden="1">#REF!</definedName>
    <definedName name="BExSG06H9VAOQ9E3LBTCO8000PFC" localSheetId="6" hidden="1">#REF!</definedName>
    <definedName name="BExSG06H9VAOQ9E3LBTCO8000PFC" localSheetId="8" hidden="1">#REF!</definedName>
    <definedName name="BExSG06H9VAOQ9E3LBTCO8000PFC" hidden="1">#REF!</definedName>
    <definedName name="BExSG0BT3NJMCMQ20PWGS4AANYJM" localSheetId="4" hidden="1">#REF!</definedName>
    <definedName name="BExSG0BT3NJMCMQ20PWGS4AANYJM" localSheetId="6" hidden="1">#REF!</definedName>
    <definedName name="BExSG0BT3NJMCMQ20PWGS4AANYJM" localSheetId="8" hidden="1">#REF!</definedName>
    <definedName name="BExSG0BT3NJMCMQ20PWGS4AANYJM" hidden="1">#REF!</definedName>
    <definedName name="BExSG1TQ8W9KQN16Y8G0MX6EW0J3" localSheetId="4" hidden="1">#REF!</definedName>
    <definedName name="BExSG1TQ8W9KQN16Y8G0MX6EW0J3" localSheetId="6" hidden="1">#REF!</definedName>
    <definedName name="BExSG1TQ8W9KQN16Y8G0MX6EW0J3" localSheetId="8" hidden="1">#REF!</definedName>
    <definedName name="BExSG1TQ8W9KQN16Y8G0MX6EW0J3" hidden="1">#REF!</definedName>
    <definedName name="BExSG24K44AE94SFJVRWOKJVS7NF" localSheetId="4" hidden="1">#REF!</definedName>
    <definedName name="BExSG24K44AE94SFJVRWOKJVS7NF" localSheetId="6" hidden="1">#REF!</definedName>
    <definedName name="BExSG24K44AE94SFJVRWOKJVS7NF" localSheetId="8" hidden="1">#REF!</definedName>
    <definedName name="BExSG24K44AE94SFJVRWOKJVS7NF" hidden="1">#REF!</definedName>
    <definedName name="BExSGEPPVVZK7RM39PZYRXABF9IU" localSheetId="4" hidden="1">#REF!</definedName>
    <definedName name="BExSGEPPVVZK7RM39PZYRXABF9IU" localSheetId="6" hidden="1">#REF!</definedName>
    <definedName name="BExSGEPPVVZK7RM39PZYRXABF9IU" localSheetId="8" hidden="1">#REF!</definedName>
    <definedName name="BExSGEPPVVZK7RM39PZYRXABF9IU" hidden="1">#REF!</definedName>
    <definedName name="BExTU6JXQKAYQ3GE6TC4EGZF0WNF" localSheetId="4" hidden="1">#REF!</definedName>
    <definedName name="BExTU6JXQKAYQ3GE6TC4EGZF0WNF" localSheetId="6" hidden="1">#REF!</definedName>
    <definedName name="BExTU6JXQKAYQ3GE6TC4EGZF0WNF" localSheetId="8" hidden="1">#REF!</definedName>
    <definedName name="BExTU6JXQKAYQ3GE6TC4EGZF0WNF" hidden="1">#REF!</definedName>
    <definedName name="BExTUFUF8KLWYUHO8INNV4H7QA39" localSheetId="4" hidden="1">#REF!</definedName>
    <definedName name="BExTUFUF8KLWYUHO8INNV4H7QA39" localSheetId="6" hidden="1">#REF!</definedName>
    <definedName name="BExTUFUF8KLWYUHO8INNV4H7QA39" localSheetId="8" hidden="1">#REF!</definedName>
    <definedName name="BExTUFUF8KLWYUHO8INNV4H7QA39" hidden="1">#REF!</definedName>
    <definedName name="BExTWGZ29D07WEQIQ4L4MB81ICGL" localSheetId="4" hidden="1">#REF!</definedName>
    <definedName name="BExTWGZ29D07WEQIQ4L4MB81ICGL" localSheetId="6" hidden="1">#REF!</definedName>
    <definedName name="BExTWGZ29D07WEQIQ4L4MB81ICGL" localSheetId="8" hidden="1">#REF!</definedName>
    <definedName name="BExTWGZ29D07WEQIQ4L4MB81ICGL" hidden="1">#REF!</definedName>
    <definedName name="BExTX05GEEAB3IJLRMYYNAVZKQ2U" localSheetId="4" hidden="1">#REF!</definedName>
    <definedName name="BExTX05GEEAB3IJLRMYYNAVZKQ2U" localSheetId="6" hidden="1">#REF!</definedName>
    <definedName name="BExTX05GEEAB3IJLRMYYNAVZKQ2U" localSheetId="8" hidden="1">#REF!</definedName>
    <definedName name="BExTX05GEEAB3IJLRMYYNAVZKQ2U" hidden="1">#REF!</definedName>
    <definedName name="BExTX9QP8Y2ITSJYSDEKHPU22EL3" localSheetId="4" hidden="1">#REF!</definedName>
    <definedName name="BExTX9QP8Y2ITSJYSDEKHPU22EL3" localSheetId="6" hidden="1">#REF!</definedName>
    <definedName name="BExTX9QP8Y2ITSJYSDEKHPU22EL3" localSheetId="8" hidden="1">#REF!</definedName>
    <definedName name="BExTX9QP8Y2ITSJYSDEKHPU22EL3" hidden="1">#REF!</definedName>
    <definedName name="BExTXCLA4HJ6QG8T69KQUMWHCJRY" localSheetId="4" hidden="1">#REF!</definedName>
    <definedName name="BExTXCLA4HJ6QG8T69KQUMWHCJRY" localSheetId="6" hidden="1">#REF!</definedName>
    <definedName name="BExTXCLA4HJ6QG8T69KQUMWHCJRY" localSheetId="8" hidden="1">#REF!</definedName>
    <definedName name="BExTXCLA4HJ6QG8T69KQUMWHCJRY" hidden="1">#REF!</definedName>
    <definedName name="BExTXIFKUFTU5ZBSK174UZNZZX13" localSheetId="4" hidden="1">#REF!</definedName>
    <definedName name="BExTXIFKUFTU5ZBSK174UZNZZX13" localSheetId="6" hidden="1">#REF!</definedName>
    <definedName name="BExTXIFKUFTU5ZBSK174UZNZZX13" localSheetId="8" hidden="1">#REF!</definedName>
    <definedName name="BExTXIFKUFTU5ZBSK174UZNZZX13" hidden="1">#REF!</definedName>
    <definedName name="BExTXT816AAG6JUWZAM8XZQYDDR7" localSheetId="4" hidden="1">#REF!</definedName>
    <definedName name="BExTXT816AAG6JUWZAM8XZQYDDR7" localSheetId="6" hidden="1">#REF!</definedName>
    <definedName name="BExTXT816AAG6JUWZAM8XZQYDDR7" localSheetId="8" hidden="1">#REF!</definedName>
    <definedName name="BExTXT816AAG6JUWZAM8XZQYDDR7" hidden="1">#REF!</definedName>
    <definedName name="BExTYAGCVSL8GF3VEAXKD0SXZ799" localSheetId="4" hidden="1">#REF!</definedName>
    <definedName name="BExTYAGCVSL8GF3VEAXKD0SXZ799" localSheetId="6" hidden="1">#REF!</definedName>
    <definedName name="BExTYAGCVSL8GF3VEAXKD0SXZ799" localSheetId="8" hidden="1">#REF!</definedName>
    <definedName name="BExTYAGCVSL8GF3VEAXKD0SXZ799" hidden="1">#REF!</definedName>
    <definedName name="BExTYCPDMTTXTDWFNGV6L13H2X2Y" localSheetId="4" hidden="1">#REF!</definedName>
    <definedName name="BExTYCPDMTTXTDWFNGV6L13H2X2Y" localSheetId="6" hidden="1">#REF!</definedName>
    <definedName name="BExTYCPDMTTXTDWFNGV6L13H2X2Y" localSheetId="8" hidden="1">#REF!</definedName>
    <definedName name="BExTYCPDMTTXTDWFNGV6L13H2X2Y" hidden="1">#REF!</definedName>
    <definedName name="BExTYGAUQWF2TA4FHHKKZHHX7SDG" localSheetId="4" hidden="1">#REF!</definedName>
    <definedName name="BExTYGAUQWF2TA4FHHKKZHHX7SDG" localSheetId="6" hidden="1">#REF!</definedName>
    <definedName name="BExTYGAUQWF2TA4FHHKKZHHX7SDG" localSheetId="8" hidden="1">#REF!</definedName>
    <definedName name="BExTYGAUQWF2TA4FHHKKZHHX7SDG" hidden="1">#REF!</definedName>
    <definedName name="BExTZTAW6ZXW5ZLY6OWJNKNO5V1R" localSheetId="4" hidden="1">#REF!</definedName>
    <definedName name="BExTZTAW6ZXW5ZLY6OWJNKNO5V1R" localSheetId="6" hidden="1">#REF!</definedName>
    <definedName name="BExTZTAW6ZXW5ZLY6OWJNKNO5V1R" localSheetId="8" hidden="1">#REF!</definedName>
    <definedName name="BExTZTAW6ZXW5ZLY6OWJNKNO5V1R" hidden="1">#REF!</definedName>
    <definedName name="BExU1VS1LDAR26AI71BUMYCUCE57" localSheetId="4" hidden="1">#REF!</definedName>
    <definedName name="BExU1VS1LDAR26AI71BUMYCUCE57" localSheetId="6" hidden="1">#REF!</definedName>
    <definedName name="BExU1VS1LDAR26AI71BUMYCUCE57" localSheetId="8" hidden="1">#REF!</definedName>
    <definedName name="BExU1VS1LDAR26AI71BUMYCUCE57" hidden="1">#REF!</definedName>
    <definedName name="BExU2LJR43TAEXT56A0P2GXEVONX" localSheetId="4" hidden="1">#REF!</definedName>
    <definedName name="BExU2LJR43TAEXT56A0P2GXEVONX" localSheetId="6" hidden="1">#REF!</definedName>
    <definedName name="BExU2LJR43TAEXT56A0P2GXEVONX" localSheetId="8" hidden="1">#REF!</definedName>
    <definedName name="BExU2LJR43TAEXT56A0P2GXEVONX" hidden="1">#REF!</definedName>
    <definedName name="BExU3WGEHI8PPCNBF5FZSEBUY0CQ" localSheetId="4" hidden="1">#REF!</definedName>
    <definedName name="BExU3WGEHI8PPCNBF5FZSEBUY0CQ" localSheetId="6" hidden="1">#REF!</definedName>
    <definedName name="BExU3WGEHI8PPCNBF5FZSEBUY0CQ" localSheetId="8" hidden="1">#REF!</definedName>
    <definedName name="BExU3WGEHI8PPCNBF5FZSEBUY0CQ" hidden="1">#REF!</definedName>
    <definedName name="BExU4258QCLH6BLGWF4V3BFJ2THW" localSheetId="4" hidden="1">#REF!</definedName>
    <definedName name="BExU4258QCLH6BLGWF4V3BFJ2THW" localSheetId="6" hidden="1">#REF!</definedName>
    <definedName name="BExU4258QCLH6BLGWF4V3BFJ2THW" localSheetId="8" hidden="1">#REF!</definedName>
    <definedName name="BExU4258QCLH6BLGWF4V3BFJ2THW" hidden="1">#REF!</definedName>
    <definedName name="BExU4LXD8ECENLPX3NHH61PCFA1U" localSheetId="4" hidden="1">#REF!</definedName>
    <definedName name="BExU4LXD8ECENLPX3NHH61PCFA1U" localSheetId="6" hidden="1">#REF!</definedName>
    <definedName name="BExU4LXD8ECENLPX3NHH61PCFA1U" localSheetId="8" hidden="1">#REF!</definedName>
    <definedName name="BExU4LXD8ECENLPX3NHH61PCFA1U" hidden="1">#REF!</definedName>
    <definedName name="BExU4ORYJIINFSCVZ7GEIVUG4LZO" localSheetId="4" hidden="1">#REF!</definedName>
    <definedName name="BExU4ORYJIINFSCVZ7GEIVUG4LZO" localSheetId="6" hidden="1">#REF!</definedName>
    <definedName name="BExU4ORYJIINFSCVZ7GEIVUG4LZO" localSheetId="8" hidden="1">#REF!</definedName>
    <definedName name="BExU4ORYJIINFSCVZ7GEIVUG4LZO" hidden="1">#REF!</definedName>
    <definedName name="BExU56GE733Q99870IAO5T6VRJ3U" localSheetId="4" hidden="1">#REF!</definedName>
    <definedName name="BExU56GE733Q99870IAO5T6VRJ3U" localSheetId="6" hidden="1">#REF!</definedName>
    <definedName name="BExU56GE733Q99870IAO5T6VRJ3U" localSheetId="8" hidden="1">#REF!</definedName>
    <definedName name="BExU56GE733Q99870IAO5T6VRJ3U" hidden="1">#REF!</definedName>
    <definedName name="BExU57CR9YFB97E4CD42X6GO1G7X" localSheetId="4" hidden="1">#REF!</definedName>
    <definedName name="BExU57CR9YFB97E4CD42X6GO1G7X" localSheetId="6" hidden="1">#REF!</definedName>
    <definedName name="BExU57CR9YFB97E4CD42X6GO1G7X" localSheetId="8" hidden="1">#REF!</definedName>
    <definedName name="BExU57CR9YFB97E4CD42X6GO1G7X" hidden="1">#REF!</definedName>
    <definedName name="BExU5PXPPX0MYJK6YDGRYMXV4WFY" localSheetId="4" hidden="1">#REF!</definedName>
    <definedName name="BExU5PXPPX0MYJK6YDGRYMXV4WFY" localSheetId="6" hidden="1">#REF!</definedName>
    <definedName name="BExU5PXPPX0MYJK6YDGRYMXV4WFY" localSheetId="8" hidden="1">#REF!</definedName>
    <definedName name="BExU5PXPPX0MYJK6YDGRYMXV4WFY" hidden="1">#REF!</definedName>
    <definedName name="BExU5Y6C8Y7V5FXMBN9QIR3HFQHZ" localSheetId="4" hidden="1">#REF!</definedName>
    <definedName name="BExU5Y6C8Y7V5FXMBN9QIR3HFQHZ" localSheetId="6" hidden="1">#REF!</definedName>
    <definedName name="BExU5Y6C8Y7V5FXMBN9QIR3HFQHZ" localSheetId="8" hidden="1">#REF!</definedName>
    <definedName name="BExU5Y6C8Y7V5FXMBN9QIR3HFQHZ" hidden="1">#REF!</definedName>
    <definedName name="BExU6RP6ZXZABGII9W59J3VOBE7K" localSheetId="4" hidden="1">#REF!</definedName>
    <definedName name="BExU6RP6ZXZABGII9W59J3VOBE7K" localSheetId="6" hidden="1">#REF!</definedName>
    <definedName name="BExU6RP6ZXZABGII9W59J3VOBE7K" localSheetId="8" hidden="1">#REF!</definedName>
    <definedName name="BExU6RP6ZXZABGII9W59J3VOBE7K" hidden="1">#REF!</definedName>
    <definedName name="BExU6V57WPY8KZ9ZZPBI1TM14IN0" localSheetId="4" hidden="1">#REF!</definedName>
    <definedName name="BExU6V57WPY8KZ9ZZPBI1TM14IN0" localSheetId="6" hidden="1">#REF!</definedName>
    <definedName name="BExU6V57WPY8KZ9ZZPBI1TM14IN0" localSheetId="8" hidden="1">#REF!</definedName>
    <definedName name="BExU6V57WPY8KZ9ZZPBI1TM14IN0" hidden="1">#REF!</definedName>
    <definedName name="BExU7DVMWKC0KBZRWZQ90KPFMWCA" localSheetId="4" hidden="1">#REF!</definedName>
    <definedName name="BExU7DVMWKC0KBZRWZQ90KPFMWCA" localSheetId="6" hidden="1">#REF!</definedName>
    <definedName name="BExU7DVMWKC0KBZRWZQ90KPFMWCA" localSheetId="8" hidden="1">#REF!</definedName>
    <definedName name="BExU7DVMWKC0KBZRWZQ90KPFMWCA" hidden="1">#REF!</definedName>
    <definedName name="BExU7ITLCVNF7O85MC6RIY381ZZ8" localSheetId="4" hidden="1">#REF!</definedName>
    <definedName name="BExU7ITLCVNF7O85MC6RIY381ZZ8" localSheetId="6" hidden="1">#REF!</definedName>
    <definedName name="BExU7ITLCVNF7O85MC6RIY381ZZ8" localSheetId="8" hidden="1">#REF!</definedName>
    <definedName name="BExU7ITLCVNF7O85MC6RIY381ZZ8" hidden="1">#REF!</definedName>
    <definedName name="BExU7V3YF15FF8H4UEOZMXW9377H" localSheetId="4" hidden="1">#REF!</definedName>
    <definedName name="BExU7V3YF15FF8H4UEOZMXW9377H" localSheetId="6" hidden="1">#REF!</definedName>
    <definedName name="BExU7V3YF15FF8H4UEOZMXW9377H" localSheetId="8" hidden="1">#REF!</definedName>
    <definedName name="BExU7V3YF15FF8H4UEOZMXW9377H" hidden="1">#REF!</definedName>
    <definedName name="BExU7XI9HFWYLAFPFZ9U13W98ZSM" localSheetId="4" hidden="1">#REF!</definedName>
    <definedName name="BExU7XI9HFWYLAFPFZ9U13W98ZSM" localSheetId="6" hidden="1">#REF!</definedName>
    <definedName name="BExU7XI9HFWYLAFPFZ9U13W98ZSM" localSheetId="8" hidden="1">#REF!</definedName>
    <definedName name="BExU7XI9HFWYLAFPFZ9U13W98ZSM" hidden="1">#REF!</definedName>
    <definedName name="BExU8AE989X75ZMJTT5ZHVUWU5T7" localSheetId="4" hidden="1">#REF!</definedName>
    <definedName name="BExU8AE989X75ZMJTT5ZHVUWU5T7" localSheetId="6" hidden="1">#REF!</definedName>
    <definedName name="BExU8AE989X75ZMJTT5ZHVUWU5T7" localSheetId="8" hidden="1">#REF!</definedName>
    <definedName name="BExU8AE989X75ZMJTT5ZHVUWU5T7" hidden="1">#REF!</definedName>
    <definedName name="BExU93WX7RR9BUOBAAEK17XJR03A" localSheetId="4" hidden="1">#REF!</definedName>
    <definedName name="BExU93WX7RR9BUOBAAEK17XJR03A" localSheetId="6" hidden="1">#REF!</definedName>
    <definedName name="BExU93WX7RR9BUOBAAEK17XJR03A" localSheetId="8" hidden="1">#REF!</definedName>
    <definedName name="BExU93WX7RR9BUOBAAEK17XJR03A" hidden="1">#REF!</definedName>
    <definedName name="BExU9EPE144JMR6HJUUYJAWH7MRS" localSheetId="4" hidden="1">#REF!</definedName>
    <definedName name="BExU9EPE144JMR6HJUUYJAWH7MRS" localSheetId="6" hidden="1">#REF!</definedName>
    <definedName name="BExU9EPE144JMR6HJUUYJAWH7MRS" localSheetId="8" hidden="1">#REF!</definedName>
    <definedName name="BExU9EPE144JMR6HJUUYJAWH7MRS" hidden="1">#REF!</definedName>
    <definedName name="BExUAH2F27DNQPB7AYYL7IGZDUTK" localSheetId="4" hidden="1">#REF!</definedName>
    <definedName name="BExUAH2F27DNQPB7AYYL7IGZDUTK" localSheetId="6" hidden="1">#REF!</definedName>
    <definedName name="BExUAH2F27DNQPB7AYYL7IGZDUTK" localSheetId="8" hidden="1">#REF!</definedName>
    <definedName name="BExUAH2F27DNQPB7AYYL7IGZDUTK" hidden="1">#REF!</definedName>
    <definedName name="BExUANICHOWKNCRA13B75XTBQYNY" localSheetId="4" hidden="1">#REF!</definedName>
    <definedName name="BExUANICHOWKNCRA13B75XTBQYNY" localSheetId="6" hidden="1">#REF!</definedName>
    <definedName name="BExUANICHOWKNCRA13B75XTBQYNY" localSheetId="8" hidden="1">#REF!</definedName>
    <definedName name="BExUANICHOWKNCRA13B75XTBQYNY" hidden="1">#REF!</definedName>
    <definedName name="BExUAO9EHG4YZH1ZF3WKK3PQ216V" localSheetId="4" hidden="1">#REF!</definedName>
    <definedName name="BExUAO9EHG4YZH1ZF3WKK3PQ216V" localSheetId="6" hidden="1">#REF!</definedName>
    <definedName name="BExUAO9EHG4YZH1ZF3WKK3PQ216V" localSheetId="8" hidden="1">#REF!</definedName>
    <definedName name="BExUAO9EHG4YZH1ZF3WKK3PQ216V" hidden="1">#REF!</definedName>
    <definedName name="BExUCHLDUKWB3TIUB5WSHU6VN85J" localSheetId="4" hidden="1">#REF!</definedName>
    <definedName name="BExUCHLDUKWB3TIUB5WSHU6VN85J" localSheetId="6" hidden="1">#REF!</definedName>
    <definedName name="BExUCHLDUKWB3TIUB5WSHU6VN85J" localSheetId="8" hidden="1">#REF!</definedName>
    <definedName name="BExUCHLDUKWB3TIUB5WSHU6VN85J" hidden="1">#REF!</definedName>
    <definedName name="BExUDIWLGDUX856P0X08LZS9MFGT" localSheetId="4" hidden="1">#REF!</definedName>
    <definedName name="BExUDIWLGDUX856P0X08LZS9MFGT" localSheetId="6" hidden="1">#REF!</definedName>
    <definedName name="BExUDIWLGDUX856P0X08LZS9MFGT" localSheetId="8" hidden="1">#REF!</definedName>
    <definedName name="BExUDIWLGDUX856P0X08LZS9MFGT" hidden="1">#REF!</definedName>
    <definedName name="BExVS4PRCFN03HBW7C7ITVMFK2EE" localSheetId="4" hidden="1">#REF!</definedName>
    <definedName name="BExVS4PRCFN03HBW7C7ITVMFK2EE" localSheetId="6" hidden="1">#REF!</definedName>
    <definedName name="BExVS4PRCFN03HBW7C7ITVMFK2EE" localSheetId="8" hidden="1">#REF!</definedName>
    <definedName name="BExVS4PRCFN03HBW7C7ITVMFK2EE" hidden="1">#REF!</definedName>
    <definedName name="BExVSTAJAO5YD0UDI8DGTNA1BMQS" localSheetId="4" hidden="1">#REF!</definedName>
    <definedName name="BExVSTAJAO5YD0UDI8DGTNA1BMQS" localSheetId="6" hidden="1">#REF!</definedName>
    <definedName name="BExVSTAJAO5YD0UDI8DGTNA1BMQS" localSheetId="8" hidden="1">#REF!</definedName>
    <definedName name="BExVSTAJAO5YD0UDI8DGTNA1BMQS" hidden="1">#REF!</definedName>
    <definedName name="BExVV2CVN3L85PC847ONJDGY85JV" localSheetId="4" hidden="1">#REF!</definedName>
    <definedName name="BExVV2CVN3L85PC847ONJDGY85JV" localSheetId="6" hidden="1">#REF!</definedName>
    <definedName name="BExVV2CVN3L85PC847ONJDGY85JV" localSheetId="8" hidden="1">#REF!</definedName>
    <definedName name="BExVV2CVN3L85PC847ONJDGY85JV" hidden="1">#REF!</definedName>
    <definedName name="BExVVALOIWP9L757C93T1V0VPQBR" localSheetId="4" hidden="1">#REF!</definedName>
    <definedName name="BExVVALOIWP9L757C93T1V0VPQBR" localSheetId="6" hidden="1">#REF!</definedName>
    <definedName name="BExVVALOIWP9L757C93T1V0VPQBR" localSheetId="8" hidden="1">#REF!</definedName>
    <definedName name="BExVVALOIWP9L757C93T1V0VPQBR" hidden="1">#REF!</definedName>
    <definedName name="BExVW8BESBJNS6JZPDENWWYQF9MP" localSheetId="4" hidden="1">#REF!</definedName>
    <definedName name="BExVW8BESBJNS6JZPDENWWYQF9MP" localSheetId="6" hidden="1">#REF!</definedName>
    <definedName name="BExVW8BESBJNS6JZPDENWWYQF9MP" localSheetId="8" hidden="1">#REF!</definedName>
    <definedName name="BExVW8BESBJNS6JZPDENWWYQF9MP" hidden="1">#REF!</definedName>
    <definedName name="BExVWBWWYDFK6D9GC1NI2DU15E9R" localSheetId="4" hidden="1">#REF!</definedName>
    <definedName name="BExVWBWWYDFK6D9GC1NI2DU15E9R" localSheetId="6" hidden="1">#REF!</definedName>
    <definedName name="BExVWBWWYDFK6D9GC1NI2DU15E9R" localSheetId="8" hidden="1">#REF!</definedName>
    <definedName name="BExVWBWWYDFK6D9GC1NI2DU15E9R" hidden="1">#REF!</definedName>
    <definedName name="BExVX5KXPKU8YV3QEC7GA9TEC0OL" localSheetId="4" hidden="1">#REF!</definedName>
    <definedName name="BExVX5KXPKU8YV3QEC7GA9TEC0OL" localSheetId="6" hidden="1">#REF!</definedName>
    <definedName name="BExVX5KXPKU8YV3QEC7GA9TEC0OL" localSheetId="8" hidden="1">#REF!</definedName>
    <definedName name="BExVX5KXPKU8YV3QEC7GA9TEC0OL" hidden="1">#REF!</definedName>
    <definedName name="BExVXEQ2UT9CTTMWKU6JGVM421IJ" localSheetId="4" hidden="1">#REF!</definedName>
    <definedName name="BExVXEQ2UT9CTTMWKU6JGVM421IJ" localSheetId="6" hidden="1">#REF!</definedName>
    <definedName name="BExVXEQ2UT9CTTMWKU6JGVM421IJ" localSheetId="8" hidden="1">#REF!</definedName>
    <definedName name="BExVXEQ2UT9CTTMWKU6JGVM421IJ" hidden="1">#REF!</definedName>
    <definedName name="BExVZ2D19Y8L8Z2QEY6G8YZ1UNPN" localSheetId="4" hidden="1">#REF!</definedName>
    <definedName name="BExVZ2D19Y8L8Z2QEY6G8YZ1UNPN" localSheetId="6" hidden="1">#REF!</definedName>
    <definedName name="BExVZ2D19Y8L8Z2QEY6G8YZ1UNPN" localSheetId="8" hidden="1">#REF!</definedName>
    <definedName name="BExVZ2D19Y8L8Z2QEY6G8YZ1UNPN" hidden="1">#REF!</definedName>
    <definedName name="BExVZSL81FC6XPO1KTAHS17TFR76" localSheetId="4" hidden="1">#REF!</definedName>
    <definedName name="BExVZSL81FC6XPO1KTAHS17TFR76" localSheetId="6" hidden="1">#REF!</definedName>
    <definedName name="BExVZSL81FC6XPO1KTAHS17TFR76" localSheetId="8" hidden="1">#REF!</definedName>
    <definedName name="BExVZSL81FC6XPO1KTAHS17TFR76" hidden="1">#REF!</definedName>
    <definedName name="BExVZUJ9W1IF98X307L2WXY2XKHX" localSheetId="4" hidden="1">#REF!</definedName>
    <definedName name="BExVZUJ9W1IF98X307L2WXY2XKHX" localSheetId="6" hidden="1">#REF!</definedName>
    <definedName name="BExVZUJ9W1IF98X307L2WXY2XKHX" localSheetId="8" hidden="1">#REF!</definedName>
    <definedName name="BExVZUJ9W1IF98X307L2WXY2XKHX" hidden="1">#REF!</definedName>
    <definedName name="BExW09O4J9RAAD3YF6DWCFF5IOZT" localSheetId="4" hidden="1">#REF!</definedName>
    <definedName name="BExW09O4J9RAAD3YF6DWCFF5IOZT" localSheetId="6" hidden="1">#REF!</definedName>
    <definedName name="BExW09O4J9RAAD3YF6DWCFF5IOZT" localSheetId="8" hidden="1">#REF!</definedName>
    <definedName name="BExW09O4J9RAAD3YF6DWCFF5IOZT" hidden="1">#REF!</definedName>
    <definedName name="BExW0APY1BXLPKJOP66V52PKCOVH" localSheetId="4" hidden="1">#REF!</definedName>
    <definedName name="BExW0APY1BXLPKJOP66V52PKCOVH" localSheetId="6" hidden="1">#REF!</definedName>
    <definedName name="BExW0APY1BXLPKJOP66V52PKCOVH" localSheetId="8" hidden="1">#REF!</definedName>
    <definedName name="BExW0APY1BXLPKJOP66V52PKCOVH" hidden="1">#REF!</definedName>
    <definedName name="BExW0QWLP4FIGIMLAC9DDRC7W9PM" localSheetId="4" hidden="1">#REF!</definedName>
    <definedName name="BExW0QWLP4FIGIMLAC9DDRC7W9PM" localSheetId="6" hidden="1">#REF!</definedName>
    <definedName name="BExW0QWLP4FIGIMLAC9DDRC7W9PM" localSheetId="8" hidden="1">#REF!</definedName>
    <definedName name="BExW0QWLP4FIGIMLAC9DDRC7W9PM" hidden="1">#REF!</definedName>
    <definedName name="BExW11E71F2U11CG4VTV58HY1DEY" localSheetId="4" hidden="1">#REF!</definedName>
    <definedName name="BExW11E71F2U11CG4VTV58HY1DEY" localSheetId="6" hidden="1">#REF!</definedName>
    <definedName name="BExW11E71F2U11CG4VTV58HY1DEY" localSheetId="8" hidden="1">#REF!</definedName>
    <definedName name="BExW11E71F2U11CG4VTV58HY1DEY" hidden="1">#REF!</definedName>
    <definedName name="BExW1BFK7WIL33UMKNIU4GFDMRYM" localSheetId="4" hidden="1">#REF!</definedName>
    <definedName name="BExW1BFK7WIL33UMKNIU4GFDMRYM" localSheetId="6" hidden="1">#REF!</definedName>
    <definedName name="BExW1BFK7WIL33UMKNIU4GFDMRYM" localSheetId="8" hidden="1">#REF!</definedName>
    <definedName name="BExW1BFK7WIL33UMKNIU4GFDMRYM" hidden="1">#REF!</definedName>
    <definedName name="BExW1KF9X5J9ECST263GQKB339AM" localSheetId="4" hidden="1">#REF!</definedName>
    <definedName name="BExW1KF9X5J9ECST263GQKB339AM" localSheetId="6" hidden="1">#REF!</definedName>
    <definedName name="BExW1KF9X5J9ECST263GQKB339AM" localSheetId="8" hidden="1">#REF!</definedName>
    <definedName name="BExW1KF9X5J9ECST263GQKB339AM" hidden="1">#REF!</definedName>
    <definedName name="BExW1KKQOPVPSRZ4DS3HHQPUZGI2" localSheetId="4" hidden="1">#REF!</definedName>
    <definedName name="BExW1KKQOPVPSRZ4DS3HHQPUZGI2" localSheetId="6" hidden="1">#REF!</definedName>
    <definedName name="BExW1KKQOPVPSRZ4DS3HHQPUZGI2" localSheetId="8" hidden="1">#REF!</definedName>
    <definedName name="BExW1KKQOPVPSRZ4DS3HHQPUZGI2" hidden="1">#REF!</definedName>
    <definedName name="BExW3T1JRD86PAE9KULWXSEI3T9R" localSheetId="4" hidden="1">#REF!</definedName>
    <definedName name="BExW3T1JRD86PAE9KULWXSEI3T9R" localSheetId="6" hidden="1">#REF!</definedName>
    <definedName name="BExW3T1JRD86PAE9KULWXSEI3T9R" localSheetId="8" hidden="1">#REF!</definedName>
    <definedName name="BExW3T1JRD86PAE9KULWXSEI3T9R" hidden="1">#REF!</definedName>
    <definedName name="BExW51P6AJ6P9YAPNK5VUAQRR0W7" localSheetId="4" hidden="1">#REF!</definedName>
    <definedName name="BExW51P6AJ6P9YAPNK5VUAQRR0W7" localSheetId="6" hidden="1">#REF!</definedName>
    <definedName name="BExW51P6AJ6P9YAPNK5VUAQRR0W7" localSheetId="8" hidden="1">#REF!</definedName>
    <definedName name="BExW51P6AJ6P9YAPNK5VUAQRR0W7" hidden="1">#REF!</definedName>
    <definedName name="BExW5BL897I14RQB9XHBOQ072RTG" localSheetId="4" hidden="1">#REF!</definedName>
    <definedName name="BExW5BL897I14RQB9XHBOQ072RTG" localSheetId="6" hidden="1">#REF!</definedName>
    <definedName name="BExW5BL897I14RQB9XHBOQ072RTG" localSheetId="8" hidden="1">#REF!</definedName>
    <definedName name="BExW5BL897I14RQB9XHBOQ072RTG" hidden="1">#REF!</definedName>
    <definedName name="BExW5IMQW174QKTDUEC8TEF10W9G" localSheetId="4" hidden="1">#REF!</definedName>
    <definedName name="BExW5IMQW174QKTDUEC8TEF10W9G" localSheetId="6" hidden="1">#REF!</definedName>
    <definedName name="BExW5IMQW174QKTDUEC8TEF10W9G" localSheetId="8" hidden="1">#REF!</definedName>
    <definedName name="BExW5IMQW174QKTDUEC8TEF10W9G" hidden="1">#REF!</definedName>
    <definedName name="BExW5ZEY1I0A4EPX991DPLS83GZF" localSheetId="4" hidden="1">#REF!</definedName>
    <definedName name="BExW5ZEY1I0A4EPX991DPLS83GZF" localSheetId="6" hidden="1">#REF!</definedName>
    <definedName name="BExW5ZEY1I0A4EPX991DPLS83GZF" localSheetId="8" hidden="1">#REF!</definedName>
    <definedName name="BExW5ZEY1I0A4EPX991DPLS83GZF" hidden="1">#REF!</definedName>
    <definedName name="BExW67IAAFSNL8V76US7EWLUO4TP" localSheetId="4" hidden="1">#REF!</definedName>
    <definedName name="BExW67IAAFSNL8V76US7EWLUO4TP" localSheetId="6" hidden="1">#REF!</definedName>
    <definedName name="BExW67IAAFSNL8V76US7EWLUO4TP" localSheetId="8" hidden="1">#REF!</definedName>
    <definedName name="BExW67IAAFSNL8V76US7EWLUO4TP" hidden="1">#REF!</definedName>
    <definedName name="BExW6SSC6H5Y6MNN448XHFZY2TPR" localSheetId="4" hidden="1">#REF!</definedName>
    <definedName name="BExW6SSC6H5Y6MNN448XHFZY2TPR" localSheetId="6" hidden="1">#REF!</definedName>
    <definedName name="BExW6SSC6H5Y6MNN448XHFZY2TPR" localSheetId="8" hidden="1">#REF!</definedName>
    <definedName name="BExW6SSC6H5Y6MNN448XHFZY2TPR" hidden="1">#REF!</definedName>
    <definedName name="BExW6YBU075L8BXQ7XLQTKZRZ96S" localSheetId="4" hidden="1">#REF!</definedName>
    <definedName name="BExW6YBU075L8BXQ7XLQTKZRZ96S" localSheetId="6" hidden="1">#REF!</definedName>
    <definedName name="BExW6YBU075L8BXQ7XLQTKZRZ96S" localSheetId="8" hidden="1">#REF!</definedName>
    <definedName name="BExW6YBU075L8BXQ7XLQTKZRZ96S" hidden="1">#REF!</definedName>
    <definedName name="BExW75ITNZ5DI63WKZILZI3W8JHO" localSheetId="4" hidden="1">#REF!</definedName>
    <definedName name="BExW75ITNZ5DI63WKZILZI3W8JHO" localSheetId="6" hidden="1">#REF!</definedName>
    <definedName name="BExW75ITNZ5DI63WKZILZI3W8JHO" localSheetId="8" hidden="1">#REF!</definedName>
    <definedName name="BExW75ITNZ5DI63WKZILZI3W8JHO" hidden="1">#REF!</definedName>
    <definedName name="BExW7BIKX67S89UO0L61RJFZN3L3" localSheetId="4" hidden="1">#REF!</definedName>
    <definedName name="BExW7BIKX67S89UO0L61RJFZN3L3" localSheetId="6" hidden="1">#REF!</definedName>
    <definedName name="BExW7BIKX67S89UO0L61RJFZN3L3" localSheetId="8" hidden="1">#REF!</definedName>
    <definedName name="BExW7BIKX67S89UO0L61RJFZN3L3" hidden="1">#REF!</definedName>
    <definedName name="BExW7YLF813WAWF9483LUW3LD5WD" localSheetId="4" hidden="1">#REF!</definedName>
    <definedName name="BExW7YLF813WAWF9483LUW3LD5WD" localSheetId="6" hidden="1">#REF!</definedName>
    <definedName name="BExW7YLF813WAWF9483LUW3LD5WD" localSheetId="8" hidden="1">#REF!</definedName>
    <definedName name="BExW7YLF813WAWF9483LUW3LD5WD" hidden="1">#REF!</definedName>
    <definedName name="BExW87FM4YHPQLKR9V5ZKIEKTYO3" localSheetId="4" hidden="1">#REF!</definedName>
    <definedName name="BExW87FM4YHPQLKR9V5ZKIEKTYO3" localSheetId="6" hidden="1">#REF!</definedName>
    <definedName name="BExW87FM4YHPQLKR9V5ZKIEKTYO3" localSheetId="8" hidden="1">#REF!</definedName>
    <definedName name="BExW87FM4YHPQLKR9V5ZKIEKTYO3" hidden="1">#REF!</definedName>
    <definedName name="BExW8DQ885NGCK3T8VE6VO9FLUF3" localSheetId="4" hidden="1">#REF!</definedName>
    <definedName name="BExW8DQ885NGCK3T8VE6VO9FLUF3" localSheetId="6" hidden="1">#REF!</definedName>
    <definedName name="BExW8DQ885NGCK3T8VE6VO9FLUF3" localSheetId="8" hidden="1">#REF!</definedName>
    <definedName name="BExW8DQ885NGCK3T8VE6VO9FLUF3" hidden="1">#REF!</definedName>
    <definedName name="BExW8KMCLPSG6Y2I93ELHQ783O0X" localSheetId="4" hidden="1">#REF!</definedName>
    <definedName name="BExW8KMCLPSG6Y2I93ELHQ783O0X" localSheetId="6" hidden="1">#REF!</definedName>
    <definedName name="BExW8KMCLPSG6Y2I93ELHQ783O0X" localSheetId="8" hidden="1">#REF!</definedName>
    <definedName name="BExW8KMCLPSG6Y2I93ELHQ783O0X" hidden="1">#REF!</definedName>
    <definedName name="BExW9205ZFN3UQUAN39HVFE9DLQS" localSheetId="4" hidden="1">#REF!</definedName>
    <definedName name="BExW9205ZFN3UQUAN39HVFE9DLQS" localSheetId="6" hidden="1">#REF!</definedName>
    <definedName name="BExW9205ZFN3UQUAN39HVFE9DLQS" localSheetId="8" hidden="1">#REF!</definedName>
    <definedName name="BExW9205ZFN3UQUAN39HVFE9DLQS" hidden="1">#REF!</definedName>
    <definedName name="BExW92R7S5EQNCNHYRDSQZL8T99A" localSheetId="4" hidden="1">#REF!</definedName>
    <definedName name="BExW92R7S5EQNCNHYRDSQZL8T99A" localSheetId="6" hidden="1">#REF!</definedName>
    <definedName name="BExW92R7S5EQNCNHYRDSQZL8T99A" localSheetId="8" hidden="1">#REF!</definedName>
    <definedName name="BExW92R7S5EQNCNHYRDSQZL8T99A" hidden="1">#REF!</definedName>
    <definedName name="BExXLLSA6USZ3AIIO7KNYEVF4ON3" localSheetId="4" hidden="1">#REF!</definedName>
    <definedName name="BExXLLSA6USZ3AIIO7KNYEVF4ON3" localSheetId="6" hidden="1">#REF!</definedName>
    <definedName name="BExXLLSA6USZ3AIIO7KNYEVF4ON3" localSheetId="8" hidden="1">#REF!</definedName>
    <definedName name="BExXLLSA6USZ3AIIO7KNYEVF4ON3" hidden="1">#REF!</definedName>
    <definedName name="BExXLY2OP2JEN5KL34N8DMUACGKQ" localSheetId="4" hidden="1">#REF!</definedName>
    <definedName name="BExXLY2OP2JEN5KL34N8DMUACGKQ" localSheetId="6" hidden="1">#REF!</definedName>
    <definedName name="BExXLY2OP2JEN5KL34N8DMUACGKQ" localSheetId="8" hidden="1">#REF!</definedName>
    <definedName name="BExXLY2OP2JEN5KL34N8DMUACGKQ" hidden="1">#REF!</definedName>
    <definedName name="BExXM72CL8R7FQ1NJWOT8Y85KILR" localSheetId="4" hidden="1">#REF!</definedName>
    <definedName name="BExXM72CL8R7FQ1NJWOT8Y85KILR" localSheetId="6" hidden="1">#REF!</definedName>
    <definedName name="BExXM72CL8R7FQ1NJWOT8Y85KILR" localSheetId="8" hidden="1">#REF!</definedName>
    <definedName name="BExXM72CL8R7FQ1NJWOT8Y85KILR" hidden="1">#REF!</definedName>
    <definedName name="BExXN7BVXFS1FHIW6HGH0GQSHW4Z" localSheetId="4" hidden="1">#REF!</definedName>
    <definedName name="BExXN7BVXFS1FHIW6HGH0GQSHW4Z" localSheetId="6" hidden="1">#REF!</definedName>
    <definedName name="BExXN7BVXFS1FHIW6HGH0GQSHW4Z" localSheetId="8" hidden="1">#REF!</definedName>
    <definedName name="BExXN7BVXFS1FHIW6HGH0GQSHW4Z" hidden="1">#REF!</definedName>
    <definedName name="BExXO2ST1M1NJZR6NHT03PSVLFHB" localSheetId="4" hidden="1">#REF!</definedName>
    <definedName name="BExXO2ST1M1NJZR6NHT03PSVLFHB" localSheetId="6" hidden="1">#REF!</definedName>
    <definedName name="BExXO2ST1M1NJZR6NHT03PSVLFHB" localSheetId="8" hidden="1">#REF!</definedName>
    <definedName name="BExXO2ST1M1NJZR6NHT03PSVLFHB" hidden="1">#REF!</definedName>
    <definedName name="BExXOYKCY7BVODTI76PUXVYWRYSJ" localSheetId="4" hidden="1">#REF!</definedName>
    <definedName name="BExXOYKCY7BVODTI76PUXVYWRYSJ" localSheetId="6" hidden="1">#REF!</definedName>
    <definedName name="BExXOYKCY7BVODTI76PUXVYWRYSJ" localSheetId="8" hidden="1">#REF!</definedName>
    <definedName name="BExXOYKCY7BVODTI76PUXVYWRYSJ" hidden="1">#REF!</definedName>
    <definedName name="BExXP6NOBZMQS9C2IRODXUMJ3ZD3" localSheetId="4" hidden="1">#REF!</definedName>
    <definedName name="BExXP6NOBZMQS9C2IRODXUMJ3ZD3" localSheetId="6" hidden="1">#REF!</definedName>
    <definedName name="BExXP6NOBZMQS9C2IRODXUMJ3ZD3" localSheetId="8" hidden="1">#REF!</definedName>
    <definedName name="BExXP6NOBZMQS9C2IRODXUMJ3ZD3" hidden="1">#REF!</definedName>
    <definedName name="BExXPB08M2BU05VY2D78UWLG472G" localSheetId="4" hidden="1">#REF!</definedName>
    <definedName name="BExXPB08M2BU05VY2D78UWLG472G" localSheetId="6" hidden="1">#REF!</definedName>
    <definedName name="BExXPB08M2BU05VY2D78UWLG472G" localSheetId="8" hidden="1">#REF!</definedName>
    <definedName name="BExXPB08M2BU05VY2D78UWLG472G" hidden="1">#REF!</definedName>
    <definedName name="BExXPMZT57RB72LWBR9SECJ2HB0Z" localSheetId="4" hidden="1">#REF!</definedName>
    <definedName name="BExXPMZT57RB72LWBR9SECJ2HB0Z" localSheetId="6" hidden="1">#REF!</definedName>
    <definedName name="BExXPMZT57RB72LWBR9SECJ2HB0Z" localSheetId="8" hidden="1">#REF!</definedName>
    <definedName name="BExXPMZT57RB72LWBR9SECJ2HB0Z" hidden="1">#REF!</definedName>
    <definedName name="BExXQ1OCSURTBPM72PHLRMKZGXG4" localSheetId="4" hidden="1">#REF!</definedName>
    <definedName name="BExXQ1OCSURTBPM72PHLRMKZGXG4" localSheetId="6" hidden="1">#REF!</definedName>
    <definedName name="BExXQ1OCSURTBPM72PHLRMKZGXG4" localSheetId="8" hidden="1">#REF!</definedName>
    <definedName name="BExXQ1OCSURTBPM72PHLRMKZGXG4" hidden="1">#REF!</definedName>
    <definedName name="BExXR9FN5SN4TOD4RKHO0EU7YF70" localSheetId="4" hidden="1">#REF!</definedName>
    <definedName name="BExXR9FN5SN4TOD4RKHO0EU7YF70" localSheetId="6" hidden="1">#REF!</definedName>
    <definedName name="BExXR9FN5SN4TOD4RKHO0EU7YF70" localSheetId="8" hidden="1">#REF!</definedName>
    <definedName name="BExXR9FN5SN4TOD4RKHO0EU7YF70" hidden="1">#REF!</definedName>
    <definedName name="BExXS702E0IBIGZXF8DIEZ7F7KZC" localSheetId="4" hidden="1">#REF!</definedName>
    <definedName name="BExXS702E0IBIGZXF8DIEZ7F7KZC" localSheetId="6" hidden="1">#REF!</definedName>
    <definedName name="BExXS702E0IBIGZXF8DIEZ7F7KZC" localSheetId="8" hidden="1">#REF!</definedName>
    <definedName name="BExXS702E0IBIGZXF8DIEZ7F7KZC" hidden="1">#REF!</definedName>
    <definedName name="BExXSMABI8GJ37RV5VUQVNZY8FZ4" localSheetId="4" hidden="1">#REF!</definedName>
    <definedName name="BExXSMABI8GJ37RV5VUQVNZY8FZ4" localSheetId="6" hidden="1">#REF!</definedName>
    <definedName name="BExXSMABI8GJ37RV5VUQVNZY8FZ4" localSheetId="8" hidden="1">#REF!</definedName>
    <definedName name="BExXSMABI8GJ37RV5VUQVNZY8FZ4" hidden="1">#REF!</definedName>
    <definedName name="BExXTMEE15NVTSJ4VB5K4KMW3K2B" localSheetId="4" hidden="1">#REF!</definedName>
    <definedName name="BExXTMEE15NVTSJ4VB5K4KMW3K2B" localSheetId="6" hidden="1">#REF!</definedName>
    <definedName name="BExXTMEE15NVTSJ4VB5K4KMW3K2B" localSheetId="8" hidden="1">#REF!</definedName>
    <definedName name="BExXTMEE15NVTSJ4VB5K4KMW3K2B" hidden="1">#REF!</definedName>
    <definedName name="BExXTVU7PBR2MQO42001D7PJ7ILD" localSheetId="4" hidden="1">#REF!</definedName>
    <definedName name="BExXTVU7PBR2MQO42001D7PJ7ILD" localSheetId="6" hidden="1">#REF!</definedName>
    <definedName name="BExXTVU7PBR2MQO42001D7PJ7ILD" localSheetId="8" hidden="1">#REF!</definedName>
    <definedName name="BExXTVU7PBR2MQO42001D7PJ7ILD" hidden="1">#REF!</definedName>
    <definedName name="BExXU42U8KNFI89N6QVH6VGDL9L0" localSheetId="4" hidden="1">#REF!</definedName>
    <definedName name="BExXU42U8KNFI89N6QVH6VGDL9L0" localSheetId="6" hidden="1">#REF!</definedName>
    <definedName name="BExXU42U8KNFI89N6QVH6VGDL9L0" localSheetId="8" hidden="1">#REF!</definedName>
    <definedName name="BExXU42U8KNFI89N6QVH6VGDL9L0" hidden="1">#REF!</definedName>
    <definedName name="BExXU7IZP1Q5VBS3VPIALV1S97X6" localSheetId="4" hidden="1">#REF!</definedName>
    <definedName name="BExXU7IZP1Q5VBS3VPIALV1S97X6" localSheetId="6" hidden="1">#REF!</definedName>
    <definedName name="BExXU7IZP1Q5VBS3VPIALV1S97X6" localSheetId="8" hidden="1">#REF!</definedName>
    <definedName name="BExXU7IZP1Q5VBS3VPIALV1S97X6" hidden="1">#REF!</definedName>
    <definedName name="BExXVUF2KEKRA4UJST16YLQXCBYA" localSheetId="4" hidden="1">#REF!</definedName>
    <definedName name="BExXVUF2KEKRA4UJST16YLQXCBYA" localSheetId="6" hidden="1">#REF!</definedName>
    <definedName name="BExXVUF2KEKRA4UJST16YLQXCBYA" localSheetId="8" hidden="1">#REF!</definedName>
    <definedName name="BExXVUF2KEKRA4UJST16YLQXCBYA" hidden="1">#REF!</definedName>
    <definedName name="BExXXCO0XVEH537RVAI61G7HHNVL" localSheetId="4" hidden="1">#REF!</definedName>
    <definedName name="BExXXCO0XVEH537RVAI61G7HHNVL" localSheetId="6" hidden="1">#REF!</definedName>
    <definedName name="BExXXCO0XVEH537RVAI61G7HHNVL" localSheetId="8" hidden="1">#REF!</definedName>
    <definedName name="BExXXCO0XVEH537RVAI61G7HHNVL" hidden="1">#REF!</definedName>
    <definedName name="BExXXTLJQXOHESVJW2MIKXI49ON2" localSheetId="4" hidden="1">#REF!</definedName>
    <definedName name="BExXXTLJQXOHESVJW2MIKXI49ON2" localSheetId="6" hidden="1">#REF!</definedName>
    <definedName name="BExXXTLJQXOHESVJW2MIKXI49ON2" localSheetId="8" hidden="1">#REF!</definedName>
    <definedName name="BExXXTLJQXOHESVJW2MIKXI49ON2" hidden="1">#REF!</definedName>
    <definedName name="BExXXYOZC1JMZNFGZA37WKQ73S8A" localSheetId="4" hidden="1">#REF!</definedName>
    <definedName name="BExXXYOZC1JMZNFGZA37WKQ73S8A" localSheetId="6" hidden="1">#REF!</definedName>
    <definedName name="BExXXYOZC1JMZNFGZA37WKQ73S8A" localSheetId="8" hidden="1">#REF!</definedName>
    <definedName name="BExXXYOZC1JMZNFGZA37WKQ73S8A" hidden="1">#REF!</definedName>
    <definedName name="BExXY6MRTVNIT02GP1ZPL6STPKDU" localSheetId="4" hidden="1">#REF!</definedName>
    <definedName name="BExXY6MRTVNIT02GP1ZPL6STPKDU" localSheetId="6" hidden="1">#REF!</definedName>
    <definedName name="BExXY6MRTVNIT02GP1ZPL6STPKDU" localSheetId="8" hidden="1">#REF!</definedName>
    <definedName name="BExXY6MRTVNIT02GP1ZPL6STPKDU" hidden="1">#REF!</definedName>
    <definedName name="BExXYDZ7MTGGJY4LPLZOCBBNXFKJ" localSheetId="4" hidden="1">#REF!</definedName>
    <definedName name="BExXYDZ7MTGGJY4LPLZOCBBNXFKJ" localSheetId="6" hidden="1">#REF!</definedName>
    <definedName name="BExXYDZ7MTGGJY4LPLZOCBBNXFKJ" localSheetId="8" hidden="1">#REF!</definedName>
    <definedName name="BExXYDZ7MTGGJY4LPLZOCBBNXFKJ" hidden="1">#REF!</definedName>
    <definedName name="BExXYNV4H3L61BWC3TNCP316JVHK" localSheetId="4" hidden="1">#REF!</definedName>
    <definedName name="BExXYNV4H3L61BWC3TNCP316JVHK" localSheetId="6" hidden="1">#REF!</definedName>
    <definedName name="BExXYNV4H3L61BWC3TNCP316JVHK" localSheetId="8" hidden="1">#REF!</definedName>
    <definedName name="BExXYNV4H3L61BWC3TNCP316JVHK" hidden="1">#REF!</definedName>
    <definedName name="BExXZ956WZC4MOGKBJ7SQUAFYTIJ" localSheetId="4" hidden="1">#REF!</definedName>
    <definedName name="BExXZ956WZC4MOGKBJ7SQUAFYTIJ" localSheetId="6" hidden="1">#REF!</definedName>
    <definedName name="BExXZ956WZC4MOGKBJ7SQUAFYTIJ" localSheetId="8" hidden="1">#REF!</definedName>
    <definedName name="BExXZ956WZC4MOGKBJ7SQUAFYTIJ" hidden="1">#REF!</definedName>
    <definedName name="BExXZKTZFOX6R80ZZKDRW7431KBS" localSheetId="4" hidden="1">#REF!</definedName>
    <definedName name="BExXZKTZFOX6R80ZZKDRW7431KBS" localSheetId="6" hidden="1">#REF!</definedName>
    <definedName name="BExXZKTZFOX6R80ZZKDRW7431KBS" localSheetId="8" hidden="1">#REF!</definedName>
    <definedName name="BExXZKTZFOX6R80ZZKDRW7431KBS" hidden="1">#REF!</definedName>
    <definedName name="BExXZLQBATKSEM8INPD4WLCB8JNQ" localSheetId="4" hidden="1">#REF!</definedName>
    <definedName name="BExXZLQBATKSEM8INPD4WLCB8JNQ" localSheetId="6" hidden="1">#REF!</definedName>
    <definedName name="BExXZLQBATKSEM8INPD4WLCB8JNQ" localSheetId="8" hidden="1">#REF!</definedName>
    <definedName name="BExXZLQBATKSEM8INPD4WLCB8JNQ" hidden="1">#REF!</definedName>
    <definedName name="BExY09K146J3P2G2JV6P0NVYAAD8" localSheetId="4" hidden="1">#REF!</definedName>
    <definedName name="BExY09K146J3P2G2JV6P0NVYAAD8" localSheetId="6" hidden="1">#REF!</definedName>
    <definedName name="BExY09K146J3P2G2JV6P0NVYAAD8" localSheetId="8" hidden="1">#REF!</definedName>
    <definedName name="BExY09K146J3P2G2JV6P0NVYAAD8" hidden="1">#REF!</definedName>
    <definedName name="BExY0L3IM4JB0WJRJHC6D7MOWHJ4" localSheetId="4" hidden="1">#REF!</definedName>
    <definedName name="BExY0L3IM4JB0WJRJHC6D7MOWHJ4" localSheetId="6" hidden="1">#REF!</definedName>
    <definedName name="BExY0L3IM4JB0WJRJHC6D7MOWHJ4" localSheetId="8" hidden="1">#REF!</definedName>
    <definedName name="BExY0L3IM4JB0WJRJHC6D7MOWHJ4" hidden="1">#REF!</definedName>
    <definedName name="BExY1P3VK2NJAFXLFIJ9B4BJFGKY" localSheetId="4" hidden="1">#REF!</definedName>
    <definedName name="BExY1P3VK2NJAFXLFIJ9B4BJFGKY" localSheetId="6" hidden="1">#REF!</definedName>
    <definedName name="BExY1P3VK2NJAFXLFIJ9B4BJFGKY" localSheetId="8" hidden="1">#REF!</definedName>
    <definedName name="BExY1P3VK2NJAFXLFIJ9B4BJFGKY" hidden="1">#REF!</definedName>
    <definedName name="BExY1UY6HHT0HNAZ06HMSHG9QQD5" localSheetId="4" hidden="1">#REF!</definedName>
    <definedName name="BExY1UY6HHT0HNAZ06HMSHG9QQD5" localSheetId="6" hidden="1">#REF!</definedName>
    <definedName name="BExY1UY6HHT0HNAZ06HMSHG9QQD5" localSheetId="8" hidden="1">#REF!</definedName>
    <definedName name="BExY1UY6HHT0HNAZ06HMSHG9QQD5" hidden="1">#REF!</definedName>
    <definedName name="BExY25FTBRV8HF1KMUBGP9HTFJ81" localSheetId="4" hidden="1">#REF!</definedName>
    <definedName name="BExY25FTBRV8HF1KMUBGP9HTFJ81" localSheetId="6" hidden="1">#REF!</definedName>
    <definedName name="BExY25FTBRV8HF1KMUBGP9HTFJ81" localSheetId="8" hidden="1">#REF!</definedName>
    <definedName name="BExY25FTBRV8HF1KMUBGP9HTFJ81" hidden="1">#REF!</definedName>
    <definedName name="BExY3G6Z1TFRTPEHBHFPMM70YM5D" localSheetId="4" hidden="1">#REF!</definedName>
    <definedName name="BExY3G6Z1TFRTPEHBHFPMM70YM5D" localSheetId="6" hidden="1">#REF!</definedName>
    <definedName name="BExY3G6Z1TFRTPEHBHFPMM70YM5D" localSheetId="8" hidden="1">#REF!</definedName>
    <definedName name="BExY3G6Z1TFRTPEHBHFPMM70YM5D" hidden="1">#REF!</definedName>
    <definedName name="BExY5BMIQSN2QBUN9MZB7JF0LPML" localSheetId="4" hidden="1">#REF!</definedName>
    <definedName name="BExY5BMIQSN2QBUN9MZB7JF0LPML" localSheetId="6" hidden="1">#REF!</definedName>
    <definedName name="BExY5BMIQSN2QBUN9MZB7JF0LPML" localSheetId="8" hidden="1">#REF!</definedName>
    <definedName name="BExY5BMIQSN2QBUN9MZB7JF0LPML" hidden="1">#REF!</definedName>
    <definedName name="BExY5P41NZSUFVG0A27RUQGYV8T4" localSheetId="4" hidden="1">#REF!</definedName>
    <definedName name="BExY5P41NZSUFVG0A27RUQGYV8T4" localSheetId="6" hidden="1">#REF!</definedName>
    <definedName name="BExY5P41NZSUFVG0A27RUQGYV8T4" localSheetId="8" hidden="1">#REF!</definedName>
    <definedName name="BExY5P41NZSUFVG0A27RUQGYV8T4" hidden="1">#REF!</definedName>
    <definedName name="BExY5SPHVMT8FADU1PNRUGVHS0YK" localSheetId="4" hidden="1">#REF!</definedName>
    <definedName name="BExY5SPHVMT8FADU1PNRUGVHS0YK" localSheetId="6" hidden="1">#REF!</definedName>
    <definedName name="BExY5SPHVMT8FADU1PNRUGVHS0YK" localSheetId="8" hidden="1">#REF!</definedName>
    <definedName name="BExY5SPHVMT8FADU1PNRUGVHS0YK" hidden="1">#REF!</definedName>
    <definedName name="BExY5ZLN3HO9VE3PT9921ZC5YQQM" localSheetId="4" hidden="1">#REF!</definedName>
    <definedName name="BExY5ZLN3HO9VE3PT9921ZC5YQQM" localSheetId="6" hidden="1">#REF!</definedName>
    <definedName name="BExY5ZLN3HO9VE3PT9921ZC5YQQM" localSheetId="8" hidden="1">#REF!</definedName>
    <definedName name="BExY5ZLN3HO9VE3PT9921ZC5YQQM" hidden="1">#REF!</definedName>
    <definedName name="BExZIMOHRENM0L34D8B0QX59LVM3" localSheetId="4" hidden="1">#REF!</definedName>
    <definedName name="BExZIMOHRENM0L34D8B0QX59LVM3" localSheetId="6" hidden="1">#REF!</definedName>
    <definedName name="BExZIMOHRENM0L34D8B0QX59LVM3" localSheetId="8" hidden="1">#REF!</definedName>
    <definedName name="BExZIMOHRENM0L34D8B0QX59LVM3" hidden="1">#REF!</definedName>
    <definedName name="BExZJ12E4HPZK60ZSI9PKP9M2L0J" localSheetId="4" hidden="1">#REF!</definedName>
    <definedName name="BExZJ12E4HPZK60ZSI9PKP9M2L0J" localSheetId="6" hidden="1">#REF!</definedName>
    <definedName name="BExZJ12E4HPZK60ZSI9PKP9M2L0J" localSheetId="8" hidden="1">#REF!</definedName>
    <definedName name="BExZJ12E4HPZK60ZSI9PKP9M2L0J" hidden="1">#REF!</definedName>
    <definedName name="BExZJ1D7F8D1CTX4DI6AF8UYIH0P" localSheetId="4" hidden="1">#REF!</definedName>
    <definedName name="BExZJ1D7F8D1CTX4DI6AF8UYIH0P" localSheetId="6" hidden="1">#REF!</definedName>
    <definedName name="BExZJ1D7F8D1CTX4DI6AF8UYIH0P" localSheetId="8" hidden="1">#REF!</definedName>
    <definedName name="BExZJ1D7F8D1CTX4DI6AF8UYIH0P" hidden="1">#REF!</definedName>
    <definedName name="BExZJRFWF2ZL8M42MRA77RIOI6DZ" localSheetId="4" hidden="1">#REF!</definedName>
    <definedName name="BExZJRFWF2ZL8M42MRA77RIOI6DZ" localSheetId="6" hidden="1">#REF!</definedName>
    <definedName name="BExZJRFWF2ZL8M42MRA77RIOI6DZ" localSheetId="8" hidden="1">#REF!</definedName>
    <definedName name="BExZJRFWF2ZL8M42MRA77RIOI6DZ" hidden="1">#REF!</definedName>
    <definedName name="BExZK1S2ZXLOL1BS33FS1FOS9LGX" localSheetId="4" hidden="1">#REF!</definedName>
    <definedName name="BExZK1S2ZXLOL1BS33FS1FOS9LGX" localSheetId="6" hidden="1">#REF!</definedName>
    <definedName name="BExZK1S2ZXLOL1BS33FS1FOS9LGX" localSheetId="8" hidden="1">#REF!</definedName>
    <definedName name="BExZK1S2ZXLOL1BS33FS1FOS9LGX" hidden="1">#REF!</definedName>
    <definedName name="BExZKYLEKFSGZQF5N95V888VB2IL" localSheetId="4" hidden="1">#REF!</definedName>
    <definedName name="BExZKYLEKFSGZQF5N95V888VB2IL" localSheetId="6" hidden="1">#REF!</definedName>
    <definedName name="BExZKYLEKFSGZQF5N95V888VB2IL" localSheetId="8" hidden="1">#REF!</definedName>
    <definedName name="BExZKYLEKFSGZQF5N95V888VB2IL" hidden="1">#REF!</definedName>
    <definedName name="BExZMSZ9KFZ7KTIH7NOO2T4VKJWL" localSheetId="4" hidden="1">#REF!</definedName>
    <definedName name="BExZMSZ9KFZ7KTIH7NOO2T4VKJWL" localSheetId="6" hidden="1">#REF!</definedName>
    <definedName name="BExZMSZ9KFZ7KTIH7NOO2T4VKJWL" localSheetId="8" hidden="1">#REF!</definedName>
    <definedName name="BExZMSZ9KFZ7KTIH7NOO2T4VKJWL" hidden="1">#REF!</definedName>
    <definedName name="BExZNI5L9J1UZ25JG3Q3R6W72RSQ" localSheetId="4" hidden="1">#REF!</definedName>
    <definedName name="BExZNI5L9J1UZ25JG3Q3R6W72RSQ" localSheetId="6" hidden="1">#REF!</definedName>
    <definedName name="BExZNI5L9J1UZ25JG3Q3R6W72RSQ" localSheetId="8" hidden="1">#REF!</definedName>
    <definedName name="BExZNI5L9J1UZ25JG3Q3R6W72RSQ" hidden="1">#REF!</definedName>
    <definedName name="BExZNM1V4A854WNYSP5I5TFJN0DA" localSheetId="4" hidden="1">#REF!</definedName>
    <definedName name="BExZNM1V4A854WNYSP5I5TFJN0DA" localSheetId="6" hidden="1">#REF!</definedName>
    <definedName name="BExZNM1V4A854WNYSP5I5TFJN0DA" localSheetId="8" hidden="1">#REF!</definedName>
    <definedName name="BExZNM1V4A854WNYSP5I5TFJN0DA" hidden="1">#REF!</definedName>
    <definedName name="BExZOL9IYATMIQ07A0DW2OT88Z5Y" localSheetId="4" hidden="1">#REF!</definedName>
    <definedName name="BExZOL9IYATMIQ07A0DW2OT88Z5Y" localSheetId="6" hidden="1">#REF!</definedName>
    <definedName name="BExZOL9IYATMIQ07A0DW2OT88Z5Y" localSheetId="8" hidden="1">#REF!</definedName>
    <definedName name="BExZOL9IYATMIQ07A0DW2OT88Z5Y" hidden="1">#REF!</definedName>
    <definedName name="BExZQKQSQTJMC8N3WQPK7K9JMVM9" localSheetId="4" hidden="1">#REF!</definedName>
    <definedName name="BExZQKQSQTJMC8N3WQPK7K9JMVM9" localSheetId="6" hidden="1">#REF!</definedName>
    <definedName name="BExZQKQSQTJMC8N3WQPK7K9JMVM9" localSheetId="8" hidden="1">#REF!</definedName>
    <definedName name="BExZQKQSQTJMC8N3WQPK7K9JMVM9" hidden="1">#REF!</definedName>
    <definedName name="BExZQUHDUIND79715RTYA9HQHU3T" localSheetId="4" hidden="1">#REF!</definedName>
    <definedName name="BExZQUHDUIND79715RTYA9HQHU3T" localSheetId="6" hidden="1">#REF!</definedName>
    <definedName name="BExZQUHDUIND79715RTYA9HQHU3T" localSheetId="8" hidden="1">#REF!</definedName>
    <definedName name="BExZQUHDUIND79715RTYA9HQHU3T" hidden="1">#REF!</definedName>
    <definedName name="BExZT15LXJ1AKQELGALM6SZDPHZY" localSheetId="4" hidden="1">#REF!</definedName>
    <definedName name="BExZT15LXJ1AKQELGALM6SZDPHZY" localSheetId="6" hidden="1">#REF!</definedName>
    <definedName name="BExZT15LXJ1AKQELGALM6SZDPHZY" localSheetId="8" hidden="1">#REF!</definedName>
    <definedName name="BExZT15LXJ1AKQELGALM6SZDPHZY" hidden="1">#REF!</definedName>
    <definedName name="BExZT9ZXQ3NW0I7OFTN2RUH6C8K7" localSheetId="4" hidden="1">#REF!</definedName>
    <definedName name="BExZT9ZXQ3NW0I7OFTN2RUH6C8K7" localSheetId="6" hidden="1">#REF!</definedName>
    <definedName name="BExZT9ZXQ3NW0I7OFTN2RUH6C8K7" localSheetId="8" hidden="1">#REF!</definedName>
    <definedName name="BExZT9ZXQ3NW0I7OFTN2RUH6C8K7" hidden="1">#REF!</definedName>
    <definedName name="BExZTIJE7RU5COT9T5LOD5825P3Y" localSheetId="4" hidden="1">#REF!</definedName>
    <definedName name="BExZTIJE7RU5COT9T5LOD5825P3Y" localSheetId="6" hidden="1">#REF!</definedName>
    <definedName name="BExZTIJE7RU5COT9T5LOD5825P3Y" localSheetId="8" hidden="1">#REF!</definedName>
    <definedName name="BExZTIJE7RU5COT9T5LOD5825P3Y" hidden="1">#REF!</definedName>
    <definedName name="BExZTXYYVBMRH5FL43NN1AHCVVF0" localSheetId="4" hidden="1">#REF!</definedName>
    <definedName name="BExZTXYYVBMRH5FL43NN1AHCVVF0" localSheetId="6" hidden="1">#REF!</definedName>
    <definedName name="BExZTXYYVBMRH5FL43NN1AHCVVF0" localSheetId="8" hidden="1">#REF!</definedName>
    <definedName name="BExZTXYYVBMRH5FL43NN1AHCVVF0" hidden="1">#REF!</definedName>
    <definedName name="BExZUA408LIXEUM99A3JXQ7KS6KT" localSheetId="4" hidden="1">#REF!</definedName>
    <definedName name="BExZUA408LIXEUM99A3JXQ7KS6KT" localSheetId="6" hidden="1">#REF!</definedName>
    <definedName name="BExZUA408LIXEUM99A3JXQ7KS6KT" localSheetId="8" hidden="1">#REF!</definedName>
    <definedName name="BExZUA408LIXEUM99A3JXQ7KS6KT" hidden="1">#REF!</definedName>
    <definedName name="BExZV42Z79A728T2BR31YPEWRVL5" localSheetId="4" hidden="1">#REF!</definedName>
    <definedName name="BExZV42Z79A728T2BR31YPEWRVL5" localSheetId="6" hidden="1">#REF!</definedName>
    <definedName name="BExZV42Z79A728T2BR31YPEWRVL5" localSheetId="8" hidden="1">#REF!</definedName>
    <definedName name="BExZV42Z79A728T2BR31YPEWRVL5" hidden="1">#REF!</definedName>
    <definedName name="BExZVHV6Q5Y0RNAXP1SPUA3SWSGC" localSheetId="4" hidden="1">#REF!</definedName>
    <definedName name="BExZVHV6Q5Y0RNAXP1SPUA3SWSGC" localSheetId="6" hidden="1">#REF!</definedName>
    <definedName name="BExZVHV6Q5Y0RNAXP1SPUA3SWSGC" localSheetId="8" hidden="1">#REF!</definedName>
    <definedName name="BExZVHV6Q5Y0RNAXP1SPUA3SWSGC" hidden="1">#REF!</definedName>
    <definedName name="BExZVIM7BS35R7E1XZR8RM47YZUN" localSheetId="4" hidden="1">#REF!</definedName>
    <definedName name="BExZVIM7BS35R7E1XZR8RM47YZUN" localSheetId="6" hidden="1">#REF!</definedName>
    <definedName name="BExZVIM7BS35R7E1XZR8RM47YZUN" localSheetId="8" hidden="1">#REF!</definedName>
    <definedName name="BExZVIM7BS35R7E1XZR8RM47YZUN" hidden="1">#REF!</definedName>
    <definedName name="BExZWTYU7DZ5AQAEICUXOU7FTSED" localSheetId="4" hidden="1">#REF!</definedName>
    <definedName name="BExZWTYU7DZ5AQAEICUXOU7FTSED" localSheetId="6" hidden="1">#REF!</definedName>
    <definedName name="BExZWTYU7DZ5AQAEICUXOU7FTSED" localSheetId="8" hidden="1">#REF!</definedName>
    <definedName name="BExZWTYU7DZ5AQAEICUXOU7FTSED" hidden="1">#REF!</definedName>
    <definedName name="BExZXL8NZNZYMN1WO1QERUPPRL3X" localSheetId="4" hidden="1">#REF!</definedName>
    <definedName name="BExZXL8NZNZYMN1WO1QERUPPRL3X" localSheetId="6" hidden="1">#REF!</definedName>
    <definedName name="BExZXL8NZNZYMN1WO1QERUPPRL3X" localSheetId="8" hidden="1">#REF!</definedName>
    <definedName name="BExZXL8NZNZYMN1WO1QERUPPRL3X" hidden="1">#REF!</definedName>
    <definedName name="BExZXW6FFWNL2O9C9J5JGYHTF3LG" localSheetId="4" hidden="1">#REF!</definedName>
    <definedName name="BExZXW6FFWNL2O9C9J5JGYHTF3LG" localSheetId="6" hidden="1">#REF!</definedName>
    <definedName name="BExZXW6FFWNL2O9C9J5JGYHTF3LG" localSheetId="8" hidden="1">#REF!</definedName>
    <definedName name="BExZXW6FFWNL2O9C9J5JGYHTF3LG" hidden="1">#REF!</definedName>
    <definedName name="BExZY4F76BKZMLBBGWYFYHDLFBHP" localSheetId="4" hidden="1">#REF!</definedName>
    <definedName name="BExZY4F76BKZMLBBGWYFYHDLFBHP" localSheetId="6" hidden="1">#REF!</definedName>
    <definedName name="BExZY4F76BKZMLBBGWYFYHDLFBHP" localSheetId="8" hidden="1">#REF!</definedName>
    <definedName name="BExZY4F76BKZMLBBGWYFYHDLFBHP" hidden="1">#REF!</definedName>
    <definedName name="BExZZ7TXZN8UHK6PE79VEME4X7GW" localSheetId="4" hidden="1">#REF!</definedName>
    <definedName name="BExZZ7TXZN8UHK6PE79VEME4X7GW" localSheetId="6" hidden="1">#REF!</definedName>
    <definedName name="BExZZ7TXZN8UHK6PE79VEME4X7GW" localSheetId="8" hidden="1">#REF!</definedName>
    <definedName name="BExZZ7TXZN8UHK6PE79VEME4X7GW" hidden="1">#REF!</definedName>
    <definedName name="BExZZQV186JWW9588BHCBF560H3S" localSheetId="4" hidden="1">#REF!</definedName>
    <definedName name="BExZZQV186JWW9588BHCBF560H3S" localSheetId="6" hidden="1">#REF!</definedName>
    <definedName name="BExZZQV186JWW9588BHCBF560H3S" localSheetId="8" hidden="1">#REF!</definedName>
    <definedName name="BExZZQV186JWW9588BHCBF560H3S" hidden="1">#REF!</definedName>
    <definedName name="ExAnteData" localSheetId="7">'[1]Load Impacts (ExPost &amp; ExAnte)'!$C$30:$N$44</definedName>
    <definedName name="ExAnteData">'Load Impacts (ExPost &amp; ExAnte)'!$C$30:$N$44</definedName>
    <definedName name="ExAnteMo" localSheetId="7">'[1]Load Impacts (ExPost &amp; ExAnte)'!$C$29:$N$29</definedName>
    <definedName name="ExAnteMo">'Load Impacts (ExPost &amp; ExAnte)'!$C$29:$N$29</definedName>
    <definedName name="ExAnteProg" localSheetId="7">'[1]Load Impacts (ExPost &amp; ExAnte)'!$B$30:$B$44</definedName>
    <definedName name="ExAnteProg">'Load Impacts (ExPost &amp; ExAnte)'!$B$30:$B$44</definedName>
    <definedName name="ExPostData" localSheetId="7">'[1]Load Impacts (ExPost &amp; ExAnte)'!$C$7:$N$21</definedName>
    <definedName name="ExPostData">'Load Impacts (ExPost &amp; ExAnte)'!$C$7:$N$21</definedName>
    <definedName name="ExPostMo" localSheetId="7">'[1]Load Impacts (ExPost &amp; ExAnte)'!$C$6:$N$6</definedName>
    <definedName name="ExPostMo">'Load Impacts (ExPost &amp; ExAnte)'!$C$6:$N$6</definedName>
    <definedName name="ExPostProg" localSheetId="7">'[1]Load Impacts (ExPost &amp; ExAnte)'!$B$7:$B$21</definedName>
    <definedName name="ExPostProg">'Load Impacts (ExPost &amp; ExAnte)'!$B$7:$B$21</definedName>
    <definedName name="_xlnm.Print_Area" localSheetId="2">'2009 TA-TI Distribution'!$B$1:$Z$64</definedName>
    <definedName name="_xlnm.Print_Area" localSheetId="3">'2012 TA-TI Distribution'!$B$1:$Z$64</definedName>
    <definedName name="_xlnm.Print_Area" localSheetId="4">'2015 TA-TI Distribution'!$B$1:$Z$64</definedName>
    <definedName name="_xlnm.Print_Area" localSheetId="5">'2015-2016 DRP Expenditures'!$B$1:$S$89</definedName>
    <definedName name="_xlnm.Print_Area" localSheetId="6">'DRP Carryover Expenditures '!$B$1:$P$89</definedName>
    <definedName name="_xlnm.Print_Area" localSheetId="11">'Event Summary'!$A$1:$J$59</definedName>
    <definedName name="_xlnm.Print_Area" localSheetId="10">'Fund Shift Log'!$B$1:$F$24</definedName>
    <definedName name="_xlnm.Print_Area" localSheetId="7">Incentives!$A$1:$P$30</definedName>
    <definedName name="_xlnm.Print_Area" localSheetId="1">'Load Impacts (ExPost &amp; ExAnte)'!$B$1:$P$50</definedName>
    <definedName name="_xlnm.Print_Area" localSheetId="8">'Marketing-Monthly'!$B$1:$Q$113</definedName>
    <definedName name="_xlnm.Print_Area" localSheetId="0">'Program MW ExPost &amp; ExAnte'!$B$1:$U$64</definedName>
    <definedName name="_xlnm.Print_Titles" localSheetId="5">'2015-2016 DRP Expenditures'!$5:$7</definedName>
    <definedName name="_xlnm.Print_Titles" localSheetId="6">'DRP Carryover Expenditures '!$5:$7</definedName>
    <definedName name="_xlnm.Print_Titles" localSheetId="11">'Event Summary'!$1:$3</definedName>
    <definedName name="_xlnm.Print_Titles" localSheetId="10">'Fund Shift Log'!$18:$18</definedName>
    <definedName name="_xlnm.Print_Titles" localSheetId="8">'Marketing-Monthly'!$4:$5</definedName>
    <definedName name="SAPBEXhrIndnt" hidden="1">"Wide"</definedName>
    <definedName name="SAPsysID" hidden="1">"708C5W7SBKP804JT78WJ0JNKI"</definedName>
    <definedName name="SAPwbID" hidden="1">"ARS"</definedName>
    <definedName name="Z_E8B3D8CC_BCDF_4785_836B_2A5CFEB31B52_.wvu.FilterData" localSheetId="11" hidden="1">'Event Summary'!$B$4:$I$206</definedName>
    <definedName name="Z_E8B3D8CC_BCDF_4785_836B_2A5CFEB31B52_.wvu.PrintArea" localSheetId="5" hidden="1">'2015-2016 DRP Expenditures'!$B$5:$T$89</definedName>
    <definedName name="Z_E8B3D8CC_BCDF_4785_836B_2A5CFEB31B52_.wvu.PrintArea" localSheetId="6" hidden="1">'DRP Carryover Expenditures '!$B$5:$Q$89</definedName>
    <definedName name="Z_E8B3D8CC_BCDF_4785_836B_2A5CFEB31B52_.wvu.PrintArea" localSheetId="11" hidden="1">'Event Summary'!$A$4:$J$55</definedName>
    <definedName name="Z_E8B3D8CC_BCDF_4785_836B_2A5CFEB31B52_.wvu.PrintArea" localSheetId="10" hidden="1">'Fund Shift Log'!$B$5:$F$23</definedName>
    <definedName name="Z_E8B3D8CC_BCDF_4785_836B_2A5CFEB31B52_.wvu.PrintArea" localSheetId="7" hidden="1">Incentives!$B$3:$O$33</definedName>
    <definedName name="Z_E8B3D8CC_BCDF_4785_836B_2A5CFEB31B52_.wvu.PrintArea" localSheetId="1" hidden="1">'Load Impacts (ExPost &amp; ExAnte)'!$B$2:$P$50</definedName>
    <definedName name="Z_E8B3D8CC_BCDF_4785_836B_2A5CFEB31B52_.wvu.PrintArea" localSheetId="0" hidden="1">'Program MW ExPost &amp; ExAnte'!$B$1:$U$59</definedName>
    <definedName name="Z_E8B3D8CC_BCDF_4785_836B_2A5CFEB31B52_.wvu.PrintTitles" localSheetId="10" hidden="1">'Fund Shift Log'!$18:$18</definedName>
    <definedName name="Z_E8B3D8CC_BCDF_4785_836B_2A5CFEB31B52_.wvu.Rows" localSheetId="7" hidden="1">Incentives!#REF!</definedName>
    <definedName name="Z_E8B3D8CC_BCDF_4785_836B_2A5CFEB31B52_.wvu.Rows" localSheetId="0" hidden="1">'Program MW ExPost &amp; ExAnte'!#REF!</definedName>
  </definedNames>
  <calcPr calcId="152511"/>
  <customWorkbookViews>
    <customWorkbookView name="Jeremy McMillan - Personal View" guid="{E8B3D8CC-BCDF-4785-836B-2A5CFEB31B52}" mergeInterval="0" personalView="1" maximized="1" windowWidth="1356" windowHeight="604" tabRatio="789" activeSheetId="11"/>
  </customWorkbookViews>
</workbook>
</file>

<file path=xl/calcChain.xml><?xml version="1.0" encoding="utf-8"?>
<calcChain xmlns="http://schemas.openxmlformats.org/spreadsheetml/2006/main">
  <c r="S25" i="5" l="1"/>
  <c r="P25" i="5"/>
  <c r="O25" i="5"/>
  <c r="S79" i="5"/>
  <c r="S78" i="5"/>
  <c r="S77" i="5"/>
  <c r="S45" i="5"/>
  <c r="P45" i="5"/>
  <c r="O45" i="5"/>
  <c r="F105" i="36" l="1"/>
  <c r="G105" i="36"/>
  <c r="H105" i="36"/>
  <c r="F106" i="36"/>
  <c r="G106" i="36"/>
  <c r="H106" i="36"/>
  <c r="F107" i="36"/>
  <c r="G107" i="36"/>
  <c r="H107" i="36"/>
  <c r="F108" i="36"/>
  <c r="G108" i="36"/>
  <c r="H108" i="36"/>
  <c r="F96" i="36"/>
  <c r="G96" i="36"/>
  <c r="H96" i="36"/>
  <c r="F97" i="36"/>
  <c r="G97" i="36"/>
  <c r="H97" i="36"/>
  <c r="F98" i="36"/>
  <c r="G98" i="36"/>
  <c r="H98" i="36"/>
  <c r="F99" i="36"/>
  <c r="G99" i="36"/>
  <c r="H99" i="36"/>
  <c r="H96" i="27"/>
  <c r="H97" i="27"/>
  <c r="H98" i="27"/>
  <c r="H99" i="27"/>
  <c r="H105" i="27"/>
  <c r="H106" i="27"/>
  <c r="H107" i="27"/>
  <c r="H108" i="27"/>
  <c r="G105" i="27" l="1"/>
  <c r="G106" i="27"/>
  <c r="G107" i="27"/>
  <c r="G108" i="27"/>
  <c r="G96" i="27"/>
  <c r="G97" i="27"/>
  <c r="G98" i="27"/>
  <c r="G99" i="27"/>
  <c r="G69" i="27"/>
  <c r="G101" i="27" s="1"/>
  <c r="G21" i="34"/>
  <c r="N26" i="5"/>
  <c r="M26" i="5"/>
  <c r="L26" i="5"/>
  <c r="K26" i="5"/>
  <c r="J26" i="5"/>
  <c r="I26" i="5"/>
  <c r="H26" i="5"/>
  <c r="D26" i="5"/>
  <c r="E26" i="5"/>
  <c r="F26" i="5"/>
  <c r="G26" i="5"/>
  <c r="F105" i="27" l="1"/>
  <c r="F106" i="27"/>
  <c r="F107" i="27"/>
  <c r="F108" i="27"/>
  <c r="F96" i="27"/>
  <c r="F97" i="27"/>
  <c r="F98" i="27"/>
  <c r="F99" i="27"/>
  <c r="F69" i="27" l="1"/>
  <c r="O39" i="34"/>
  <c r="P39" i="34" s="1"/>
  <c r="F21" i="34"/>
  <c r="F93" i="27" l="1"/>
  <c r="F101" i="27"/>
  <c r="E108" i="36"/>
  <c r="D108" i="36"/>
  <c r="C108" i="36"/>
  <c r="E107" i="36"/>
  <c r="D107" i="36"/>
  <c r="C107" i="36"/>
  <c r="E106" i="36"/>
  <c r="D106" i="36"/>
  <c r="C106" i="36"/>
  <c r="E105" i="36"/>
  <c r="D105" i="36"/>
  <c r="D109" i="36" s="1"/>
  <c r="C105" i="36"/>
  <c r="E99" i="36"/>
  <c r="D99" i="36"/>
  <c r="C99" i="36"/>
  <c r="E98" i="36"/>
  <c r="D98" i="36"/>
  <c r="C98" i="36"/>
  <c r="E97" i="36"/>
  <c r="D97" i="36"/>
  <c r="C97" i="36"/>
  <c r="E96" i="36"/>
  <c r="D96" i="36"/>
  <c r="C96" i="36"/>
  <c r="E69" i="36"/>
  <c r="E101" i="36" s="1"/>
  <c r="D69" i="36"/>
  <c r="D101" i="36" s="1"/>
  <c r="C69" i="36"/>
  <c r="C101" i="36" s="1"/>
  <c r="E9" i="36"/>
  <c r="D9" i="36"/>
  <c r="C9" i="36"/>
  <c r="E105" i="27"/>
  <c r="E106" i="27"/>
  <c r="E107" i="27"/>
  <c r="E108" i="27"/>
  <c r="E96" i="27"/>
  <c r="E97" i="27"/>
  <c r="E98" i="27"/>
  <c r="E99" i="27"/>
  <c r="E69" i="27"/>
  <c r="E101" i="27" s="1"/>
  <c r="E21" i="34"/>
  <c r="C109" i="36" l="1"/>
  <c r="D93" i="36"/>
  <c r="E109" i="36"/>
  <c r="E93" i="36"/>
  <c r="C93" i="36"/>
  <c r="D102" i="36"/>
  <c r="E102" i="36"/>
  <c r="C102" i="36"/>
  <c r="D69" i="27" l="1"/>
  <c r="D105" i="27" l="1"/>
  <c r="D106" i="27"/>
  <c r="D107" i="27"/>
  <c r="D108" i="27"/>
  <c r="D96" i="27"/>
  <c r="D97" i="27"/>
  <c r="D98" i="27"/>
  <c r="D99" i="27"/>
  <c r="D21" i="34"/>
  <c r="C108" i="27" l="1"/>
  <c r="C107" i="27"/>
  <c r="C106" i="27"/>
  <c r="C105" i="27"/>
  <c r="C99" i="27"/>
  <c r="C98" i="27"/>
  <c r="C97" i="27"/>
  <c r="C96" i="27"/>
  <c r="C69" i="34" l="1"/>
  <c r="N69" i="27"/>
  <c r="M69" i="27"/>
  <c r="L69" i="27"/>
  <c r="K69" i="27"/>
  <c r="J69" i="27"/>
  <c r="I69" i="27"/>
  <c r="H69" i="27"/>
  <c r="H101" i="27" s="1"/>
  <c r="C69" i="27"/>
  <c r="C101" i="27" s="1"/>
  <c r="C109" i="27"/>
  <c r="N109" i="36" l="1"/>
  <c r="M109" i="36"/>
  <c r="L109" i="36"/>
  <c r="K109" i="36"/>
  <c r="J109" i="36"/>
  <c r="I109" i="36"/>
  <c r="H109" i="36"/>
  <c r="G109" i="36"/>
  <c r="F109" i="36"/>
  <c r="O108" i="36"/>
  <c r="P108" i="36" s="1"/>
  <c r="O107" i="36"/>
  <c r="P107" i="36" s="1"/>
  <c r="O106" i="36"/>
  <c r="P106" i="36" s="1"/>
  <c r="O105" i="36"/>
  <c r="N102" i="36"/>
  <c r="M102" i="36"/>
  <c r="L102" i="36"/>
  <c r="K102" i="36"/>
  <c r="J102" i="36"/>
  <c r="I102" i="36"/>
  <c r="O91" i="36"/>
  <c r="P91" i="36" s="1"/>
  <c r="O90" i="36"/>
  <c r="P90" i="36" s="1"/>
  <c r="O89" i="36"/>
  <c r="P89" i="36" s="1"/>
  <c r="O88" i="36"/>
  <c r="P88" i="36" s="1"/>
  <c r="O87" i="36"/>
  <c r="P87" i="36" s="1"/>
  <c r="Q86" i="36"/>
  <c r="O84" i="36"/>
  <c r="P84" i="36" s="1"/>
  <c r="O83" i="36"/>
  <c r="P83" i="36" s="1"/>
  <c r="O82" i="36"/>
  <c r="P82" i="36" s="1"/>
  <c r="O81" i="36"/>
  <c r="P81" i="36" s="1"/>
  <c r="O80" i="36"/>
  <c r="P80" i="36" s="1"/>
  <c r="Q79" i="36"/>
  <c r="O77" i="36"/>
  <c r="P77" i="36" s="1"/>
  <c r="O76" i="36"/>
  <c r="P76" i="36" s="1"/>
  <c r="O75" i="36"/>
  <c r="P75" i="36" s="1"/>
  <c r="O74" i="36"/>
  <c r="P74" i="36" s="1"/>
  <c r="O73" i="36"/>
  <c r="P73" i="36" s="1"/>
  <c r="Q72" i="36"/>
  <c r="N69" i="36"/>
  <c r="N93" i="36" s="1"/>
  <c r="M69" i="36"/>
  <c r="M93" i="36" s="1"/>
  <c r="L69" i="36"/>
  <c r="L93" i="36" s="1"/>
  <c r="K69" i="36"/>
  <c r="K93" i="36" s="1"/>
  <c r="J69" i="36"/>
  <c r="J93" i="36" s="1"/>
  <c r="I69" i="36"/>
  <c r="I93" i="36" s="1"/>
  <c r="H69" i="36"/>
  <c r="G69" i="36"/>
  <c r="F69" i="36"/>
  <c r="O67" i="36"/>
  <c r="P67" i="36" s="1"/>
  <c r="O66" i="36"/>
  <c r="P66" i="36" s="1"/>
  <c r="Q63" i="36"/>
  <c r="O63" i="36"/>
  <c r="P63" i="36" s="1"/>
  <c r="O60" i="36"/>
  <c r="P60" i="36" s="1"/>
  <c r="O59" i="36"/>
  <c r="P59" i="36" s="1"/>
  <c r="O58" i="36"/>
  <c r="P58" i="36" s="1"/>
  <c r="O57" i="36"/>
  <c r="P57" i="36" s="1"/>
  <c r="Q56" i="36"/>
  <c r="O56" i="36"/>
  <c r="P56" i="36" s="1"/>
  <c r="O55" i="36"/>
  <c r="P55" i="36" s="1"/>
  <c r="O54" i="36"/>
  <c r="P54" i="36" s="1"/>
  <c r="O53" i="36"/>
  <c r="P53" i="36" s="1"/>
  <c r="O52" i="36"/>
  <c r="P52" i="36" s="1"/>
  <c r="O51" i="36"/>
  <c r="P51" i="36" s="1"/>
  <c r="O50" i="36"/>
  <c r="P50" i="36" s="1"/>
  <c r="O46" i="36"/>
  <c r="P46" i="36" s="1"/>
  <c r="O45" i="36"/>
  <c r="P45" i="36" s="1"/>
  <c r="Q44" i="36"/>
  <c r="O44" i="36"/>
  <c r="P44" i="36" s="1"/>
  <c r="O41" i="36"/>
  <c r="P41" i="36" s="1"/>
  <c r="O40" i="36"/>
  <c r="P40" i="36" s="1"/>
  <c r="O37" i="36"/>
  <c r="P37" i="36" s="1"/>
  <c r="O36" i="36"/>
  <c r="P36" i="36" s="1"/>
  <c r="O33" i="36"/>
  <c r="P33" i="36" s="1"/>
  <c r="O32" i="36"/>
  <c r="P32" i="36" s="1"/>
  <c r="O29" i="36"/>
  <c r="P29" i="36" s="1"/>
  <c r="O26" i="36"/>
  <c r="P26" i="36" s="1"/>
  <c r="O25" i="36"/>
  <c r="P25" i="36" s="1"/>
  <c r="Q24" i="36"/>
  <c r="O24" i="36"/>
  <c r="P24" i="36" s="1"/>
  <c r="O23" i="36"/>
  <c r="P23" i="36" s="1"/>
  <c r="O20" i="36"/>
  <c r="P20" i="36" s="1"/>
  <c r="O19" i="36"/>
  <c r="P19" i="36" s="1"/>
  <c r="O18" i="36"/>
  <c r="P18" i="36" s="1"/>
  <c r="O17" i="36"/>
  <c r="P17" i="36" s="1"/>
  <c r="O16" i="36"/>
  <c r="P16" i="36" s="1"/>
  <c r="Q12" i="36"/>
  <c r="N9" i="36"/>
  <c r="M9" i="36"/>
  <c r="L9" i="36"/>
  <c r="K9" i="36"/>
  <c r="J9" i="36"/>
  <c r="I9" i="36"/>
  <c r="H9" i="36"/>
  <c r="G9" i="36"/>
  <c r="F9" i="36"/>
  <c r="O8" i="36"/>
  <c r="P8" i="36" s="1"/>
  <c r="O7" i="36"/>
  <c r="G93" i="36" l="1"/>
  <c r="G101" i="36"/>
  <c r="G102" i="36" s="1"/>
  <c r="H93" i="36"/>
  <c r="H101" i="36"/>
  <c r="H102" i="36" s="1"/>
  <c r="F93" i="36"/>
  <c r="F101" i="36"/>
  <c r="F102" i="36" s="1"/>
  <c r="Q69" i="36"/>
  <c r="O109" i="36"/>
  <c r="P109" i="36" s="1"/>
  <c r="P105" i="36"/>
  <c r="O69" i="36"/>
  <c r="O93" i="36" s="1"/>
  <c r="P93" i="36" s="1"/>
  <c r="Q93" i="36"/>
  <c r="O97" i="36"/>
  <c r="P97" i="36" s="1"/>
  <c r="O99" i="36"/>
  <c r="P99" i="36" s="1"/>
  <c r="O9" i="36"/>
  <c r="O96" i="36"/>
  <c r="O98" i="36"/>
  <c r="P98" i="36" s="1"/>
  <c r="O100" i="36"/>
  <c r="P100" i="36" s="1"/>
  <c r="P7" i="36"/>
  <c r="P9" i="36" s="1"/>
  <c r="W51" i="35"/>
  <c r="G51" i="35"/>
  <c r="Y49" i="35"/>
  <c r="W49" i="35"/>
  <c r="U49" i="35"/>
  <c r="S49" i="35"/>
  <c r="S51" i="35" s="1"/>
  <c r="Q49" i="35"/>
  <c r="O49" i="35"/>
  <c r="O51" i="35" s="1"/>
  <c r="M49" i="35"/>
  <c r="K49" i="35"/>
  <c r="K51" i="35" s="1"/>
  <c r="I49" i="35"/>
  <c r="G49" i="35"/>
  <c r="E49" i="35"/>
  <c r="C49" i="35"/>
  <c r="C51" i="35" s="1"/>
  <c r="Y46" i="35"/>
  <c r="X46" i="35"/>
  <c r="I46" i="35"/>
  <c r="H46" i="35"/>
  <c r="U43" i="35"/>
  <c r="T43" i="35"/>
  <c r="T46" i="35" s="1"/>
  <c r="Q43" i="35"/>
  <c r="Q46" i="35" s="1"/>
  <c r="P43" i="35"/>
  <c r="M43" i="35"/>
  <c r="M46" i="35" s="1"/>
  <c r="L43" i="35"/>
  <c r="L46" i="35" s="1"/>
  <c r="E43" i="35"/>
  <c r="D43" i="35"/>
  <c r="D46" i="35" s="1"/>
  <c r="Z42" i="35"/>
  <c r="V42" i="35"/>
  <c r="R42" i="35"/>
  <c r="N42" i="35"/>
  <c r="F42" i="35"/>
  <c r="Z41" i="35"/>
  <c r="V41" i="35"/>
  <c r="R41" i="35"/>
  <c r="N41" i="35"/>
  <c r="F41" i="35"/>
  <c r="Z40" i="35"/>
  <c r="V40" i="35"/>
  <c r="R40" i="35"/>
  <c r="R43" i="35" s="1"/>
  <c r="N40" i="35"/>
  <c r="F40" i="35"/>
  <c r="Z39" i="35"/>
  <c r="Z43" i="35" s="1"/>
  <c r="V39" i="35"/>
  <c r="V43" i="35" s="1"/>
  <c r="R39" i="35"/>
  <c r="N39" i="35"/>
  <c r="N43" i="35" s="1"/>
  <c r="F39" i="35"/>
  <c r="F43" i="35" s="1"/>
  <c r="Z36" i="35"/>
  <c r="Y36" i="35"/>
  <c r="X36" i="35"/>
  <c r="U36" i="35"/>
  <c r="U46" i="35" s="1"/>
  <c r="T36" i="35"/>
  <c r="Q36" i="35"/>
  <c r="P36" i="35"/>
  <c r="P46" i="35" s="1"/>
  <c r="M36" i="35"/>
  <c r="L36" i="35"/>
  <c r="J36" i="35"/>
  <c r="J46" i="35" s="1"/>
  <c r="I36" i="35"/>
  <c r="H36" i="35"/>
  <c r="E36" i="35"/>
  <c r="E46" i="35" s="1"/>
  <c r="D36" i="35"/>
  <c r="Z35" i="35"/>
  <c r="V35" i="35"/>
  <c r="N35" i="35"/>
  <c r="J35" i="35"/>
  <c r="F35" i="35"/>
  <c r="Z34" i="35"/>
  <c r="V34" i="35"/>
  <c r="R34" i="35"/>
  <c r="N34" i="35"/>
  <c r="J34" i="35"/>
  <c r="F34" i="35"/>
  <c r="Z33" i="35"/>
  <c r="V33" i="35"/>
  <c r="R33" i="35"/>
  <c r="N33" i="35"/>
  <c r="J33" i="35"/>
  <c r="F33" i="35"/>
  <c r="Z32" i="35"/>
  <c r="V32" i="35"/>
  <c r="R32" i="35"/>
  <c r="N32" i="35"/>
  <c r="J32" i="35"/>
  <c r="F32" i="35"/>
  <c r="Z31" i="35"/>
  <c r="V31" i="35"/>
  <c r="R31" i="35"/>
  <c r="R36" i="35" s="1"/>
  <c r="R46" i="35" s="1"/>
  <c r="N31" i="35"/>
  <c r="J31" i="35"/>
  <c r="F31" i="35"/>
  <c r="Z30" i="35"/>
  <c r="V30" i="35"/>
  <c r="V36" i="35" s="1"/>
  <c r="V46" i="35" s="1"/>
  <c r="R30" i="35"/>
  <c r="N30" i="35"/>
  <c r="N36" i="35" s="1"/>
  <c r="N46" i="35" s="1"/>
  <c r="J30" i="35"/>
  <c r="F30" i="35"/>
  <c r="F36" i="35" s="1"/>
  <c r="Y24" i="35"/>
  <c r="W24" i="35"/>
  <c r="W26" i="35" s="1"/>
  <c r="U24" i="35"/>
  <c r="S24" i="35"/>
  <c r="S26" i="35" s="1"/>
  <c r="Q24" i="35"/>
  <c r="O24" i="35"/>
  <c r="O26" i="35" s="1"/>
  <c r="M24" i="35"/>
  <c r="K24" i="35"/>
  <c r="K26" i="35" s="1"/>
  <c r="I24" i="35"/>
  <c r="G24" i="35"/>
  <c r="G26" i="35" s="1"/>
  <c r="E24" i="35"/>
  <c r="C24" i="35"/>
  <c r="C26" i="35" s="1"/>
  <c r="Y18" i="35"/>
  <c r="Y21" i="35" s="1"/>
  <c r="X18" i="35"/>
  <c r="U18" i="35"/>
  <c r="T18" i="35"/>
  <c r="E18" i="35"/>
  <c r="E21" i="35" s="1"/>
  <c r="D18" i="35"/>
  <c r="Z17" i="35"/>
  <c r="V17" i="35"/>
  <c r="F17" i="35"/>
  <c r="Z16" i="35"/>
  <c r="V16" i="35"/>
  <c r="F16" i="35"/>
  <c r="F18" i="35" s="1"/>
  <c r="Z15" i="35"/>
  <c r="V15" i="35"/>
  <c r="F15" i="35"/>
  <c r="Z14" i="35"/>
  <c r="V14" i="35"/>
  <c r="F14" i="35"/>
  <c r="Y11" i="35"/>
  <c r="X11" i="35"/>
  <c r="U11" i="35"/>
  <c r="T11" i="35"/>
  <c r="Q11" i="35"/>
  <c r="Q21" i="35" s="1"/>
  <c r="P11" i="35"/>
  <c r="P21" i="35" s="1"/>
  <c r="M11" i="35"/>
  <c r="M21" i="35" s="1"/>
  <c r="L11" i="35"/>
  <c r="L21" i="35" s="1"/>
  <c r="I11" i="35"/>
  <c r="I21" i="35" s="1"/>
  <c r="H11" i="35"/>
  <c r="H21" i="35" s="1"/>
  <c r="E11" i="35"/>
  <c r="D11" i="35"/>
  <c r="D21" i="35" s="1"/>
  <c r="Z10" i="35"/>
  <c r="V10" i="35"/>
  <c r="R10" i="35"/>
  <c r="N10" i="35"/>
  <c r="J10" i="35"/>
  <c r="F10" i="35"/>
  <c r="Z9" i="35"/>
  <c r="V9" i="35"/>
  <c r="R9" i="35"/>
  <c r="N9" i="35"/>
  <c r="J9" i="35"/>
  <c r="F9" i="35"/>
  <c r="Z8" i="35"/>
  <c r="V8" i="35"/>
  <c r="R8" i="35"/>
  <c r="N8" i="35"/>
  <c r="J8" i="35"/>
  <c r="F8" i="35"/>
  <c r="Z7" i="35"/>
  <c r="V7" i="35"/>
  <c r="R7" i="35"/>
  <c r="N7" i="35"/>
  <c r="J7" i="35"/>
  <c r="F7" i="35"/>
  <c r="Z6" i="35"/>
  <c r="V6" i="35"/>
  <c r="R6" i="35"/>
  <c r="N6" i="35"/>
  <c r="J6" i="35"/>
  <c r="F6" i="35"/>
  <c r="Z5" i="35"/>
  <c r="V5" i="35"/>
  <c r="V11" i="35" s="1"/>
  <c r="R5" i="35"/>
  <c r="R11" i="35" s="1"/>
  <c r="R21" i="35" s="1"/>
  <c r="N5" i="35"/>
  <c r="J5" i="35"/>
  <c r="F5" i="35"/>
  <c r="F11" i="35" s="1"/>
  <c r="F21" i="35" s="1"/>
  <c r="X21" i="35" l="1"/>
  <c r="Z18" i="35"/>
  <c r="Z11" i="35"/>
  <c r="Z21" i="35" s="1"/>
  <c r="T21" i="35"/>
  <c r="U21" i="35"/>
  <c r="V18" i="35"/>
  <c r="V21" i="35" s="1"/>
  <c r="N11" i="35"/>
  <c r="N21" i="35" s="1"/>
  <c r="J11" i="35"/>
  <c r="J21" i="35" s="1"/>
  <c r="O101" i="36"/>
  <c r="P101" i="36" s="1"/>
  <c r="P69" i="36"/>
  <c r="P96" i="36"/>
  <c r="Q109" i="36"/>
  <c r="Q102" i="36"/>
  <c r="F46" i="35"/>
  <c r="Z46" i="35"/>
  <c r="O102" i="36" l="1"/>
  <c r="P102" i="36" s="1"/>
  <c r="C73" i="34"/>
  <c r="O80" i="34"/>
  <c r="P80" i="34" s="1"/>
  <c r="N78" i="34"/>
  <c r="M78" i="34"/>
  <c r="L78" i="34"/>
  <c r="K78" i="34"/>
  <c r="J78" i="34"/>
  <c r="I78" i="34"/>
  <c r="H78" i="34"/>
  <c r="G78" i="34"/>
  <c r="F78" i="34"/>
  <c r="E78" i="34"/>
  <c r="D78" i="34"/>
  <c r="C78" i="34"/>
  <c r="O77" i="34"/>
  <c r="P77" i="34" s="1"/>
  <c r="O76" i="34"/>
  <c r="P76" i="34" s="1"/>
  <c r="N73" i="34"/>
  <c r="M73" i="34"/>
  <c r="L73" i="34"/>
  <c r="K73" i="34"/>
  <c r="J73" i="34"/>
  <c r="I73" i="34"/>
  <c r="H73" i="34"/>
  <c r="G73" i="34"/>
  <c r="F73" i="34"/>
  <c r="E73" i="34"/>
  <c r="D73" i="34"/>
  <c r="O72" i="34"/>
  <c r="O73" i="34" s="1"/>
  <c r="N69" i="34"/>
  <c r="M69" i="34"/>
  <c r="L69" i="34"/>
  <c r="K69" i="34"/>
  <c r="J69" i="34"/>
  <c r="I69" i="34"/>
  <c r="H69" i="34"/>
  <c r="G69" i="34"/>
  <c r="F69" i="34"/>
  <c r="E69" i="34"/>
  <c r="D69" i="34"/>
  <c r="O68" i="34"/>
  <c r="P68" i="34" s="1"/>
  <c r="O67" i="34"/>
  <c r="P67" i="34" s="1"/>
  <c r="O66" i="34"/>
  <c r="P66" i="34" s="1"/>
  <c r="O65" i="34"/>
  <c r="P65" i="34" s="1"/>
  <c r="O64" i="34"/>
  <c r="P64" i="34" s="1"/>
  <c r="O63" i="34"/>
  <c r="P63" i="34" s="1"/>
  <c r="O62" i="34"/>
  <c r="P62" i="34" s="1"/>
  <c r="O61" i="34"/>
  <c r="P61" i="34" s="1"/>
  <c r="O60" i="34"/>
  <c r="P60" i="34" s="1"/>
  <c r="O59" i="34"/>
  <c r="P59" i="34" s="1"/>
  <c r="O58" i="34"/>
  <c r="P58" i="34" s="1"/>
  <c r="O57" i="34"/>
  <c r="P57" i="34" s="1"/>
  <c r="O56" i="34"/>
  <c r="P56" i="34" s="1"/>
  <c r="O55" i="34"/>
  <c r="P55" i="34" s="1"/>
  <c r="O54" i="34"/>
  <c r="N51" i="34"/>
  <c r="M51" i="34"/>
  <c r="L51" i="34"/>
  <c r="K51" i="34"/>
  <c r="J51" i="34"/>
  <c r="I51" i="34"/>
  <c r="H51" i="34"/>
  <c r="G51" i="34"/>
  <c r="F51" i="34"/>
  <c r="E51" i="34"/>
  <c r="D51" i="34"/>
  <c r="C51" i="34"/>
  <c r="O50" i="34"/>
  <c r="P50" i="34" s="1"/>
  <c r="N47" i="34"/>
  <c r="M47" i="34"/>
  <c r="L47" i="34"/>
  <c r="K47" i="34"/>
  <c r="J47" i="34"/>
  <c r="I47" i="34"/>
  <c r="H47" i="34"/>
  <c r="G47" i="34"/>
  <c r="F47" i="34"/>
  <c r="E47" i="34"/>
  <c r="D47" i="34"/>
  <c r="C47" i="34"/>
  <c r="O46" i="34"/>
  <c r="P46" i="34" s="1"/>
  <c r="O45" i="34"/>
  <c r="P45" i="34" s="1"/>
  <c r="O44" i="34"/>
  <c r="P44" i="34" s="1"/>
  <c r="O43" i="34"/>
  <c r="N40" i="34"/>
  <c r="M40" i="34"/>
  <c r="L40" i="34"/>
  <c r="K40" i="34"/>
  <c r="J40" i="34"/>
  <c r="I40" i="34"/>
  <c r="H40" i="34"/>
  <c r="G40" i="34"/>
  <c r="F40" i="34"/>
  <c r="E40" i="34"/>
  <c r="D40" i="34"/>
  <c r="C40" i="34"/>
  <c r="O38" i="34"/>
  <c r="N35" i="34"/>
  <c r="M35" i="34"/>
  <c r="L35" i="34"/>
  <c r="K35" i="34"/>
  <c r="J35" i="34"/>
  <c r="I35" i="34"/>
  <c r="H35" i="34"/>
  <c r="G35" i="34"/>
  <c r="F35" i="34"/>
  <c r="E35" i="34"/>
  <c r="D35" i="34"/>
  <c r="C35" i="34"/>
  <c r="O34" i="34"/>
  <c r="P34" i="34" s="1"/>
  <c r="O33" i="34"/>
  <c r="N30" i="34"/>
  <c r="M30" i="34"/>
  <c r="L30" i="34"/>
  <c r="K30" i="34"/>
  <c r="J30" i="34"/>
  <c r="I30" i="34"/>
  <c r="H30" i="34"/>
  <c r="G30" i="34"/>
  <c r="F30" i="34"/>
  <c r="E30" i="34"/>
  <c r="D30" i="34"/>
  <c r="C30" i="34"/>
  <c r="O29" i="34"/>
  <c r="P29" i="34" s="1"/>
  <c r="O28" i="34"/>
  <c r="N25" i="34"/>
  <c r="M25" i="34"/>
  <c r="L25" i="34"/>
  <c r="K25" i="34"/>
  <c r="J25" i="34"/>
  <c r="I25" i="34"/>
  <c r="H25" i="34"/>
  <c r="G25" i="34"/>
  <c r="F25" i="34"/>
  <c r="E25" i="34"/>
  <c r="D25" i="34"/>
  <c r="C25" i="34"/>
  <c r="O24" i="34"/>
  <c r="O25" i="34" s="1"/>
  <c r="N21" i="34"/>
  <c r="M21" i="34"/>
  <c r="L21" i="34"/>
  <c r="K21" i="34"/>
  <c r="J21" i="34"/>
  <c r="I21" i="34"/>
  <c r="H21" i="34"/>
  <c r="C21" i="34"/>
  <c r="O20" i="34"/>
  <c r="P20" i="34" s="1"/>
  <c r="O19" i="34"/>
  <c r="P19" i="34" s="1"/>
  <c r="O18" i="34"/>
  <c r="P18" i="34" s="1"/>
  <c r="O17" i="34"/>
  <c r="P17" i="34" s="1"/>
  <c r="N14" i="34"/>
  <c r="M14" i="34"/>
  <c r="L14" i="34"/>
  <c r="K14" i="34"/>
  <c r="J14" i="34"/>
  <c r="I14" i="34"/>
  <c r="H14" i="34"/>
  <c r="G14" i="34"/>
  <c r="F14" i="34"/>
  <c r="E14" i="34"/>
  <c r="D14" i="34"/>
  <c r="C14" i="34"/>
  <c r="O13" i="34"/>
  <c r="P13" i="34" s="1"/>
  <c r="O12" i="34"/>
  <c r="P12" i="34" s="1"/>
  <c r="O11" i="34"/>
  <c r="P11" i="34" s="1"/>
  <c r="O10" i="34"/>
  <c r="P10" i="34" s="1"/>
  <c r="O9" i="34"/>
  <c r="P9" i="34" s="1"/>
  <c r="C82" i="34" l="1"/>
  <c r="O30" i="34"/>
  <c r="O40" i="34"/>
  <c r="O35" i="34"/>
  <c r="O47" i="34"/>
  <c r="P78" i="34"/>
  <c r="F82" i="34"/>
  <c r="J82" i="34"/>
  <c r="N82" i="34"/>
  <c r="P38" i="34"/>
  <c r="P40" i="34" s="1"/>
  <c r="P43" i="34"/>
  <c r="P47" i="34" s="1"/>
  <c r="G82" i="34"/>
  <c r="K82" i="34"/>
  <c r="P72" i="34"/>
  <c r="P73" i="34" s="1"/>
  <c r="D82" i="34"/>
  <c r="H82" i="34"/>
  <c r="L82" i="34"/>
  <c r="O69" i="34"/>
  <c r="O78" i="34"/>
  <c r="E82" i="34"/>
  <c r="I82" i="34"/>
  <c r="M82" i="34"/>
  <c r="P51" i="34"/>
  <c r="P14" i="34"/>
  <c r="P21" i="34"/>
  <c r="O21" i="34"/>
  <c r="O14" i="34"/>
  <c r="P24" i="34"/>
  <c r="P28" i="34"/>
  <c r="P33" i="34"/>
  <c r="O51" i="34"/>
  <c r="P54" i="34"/>
  <c r="O82" i="34" l="1"/>
  <c r="P25" i="34"/>
  <c r="P30" i="34"/>
  <c r="P69" i="34"/>
  <c r="P35" i="34"/>
  <c r="P82" i="34" l="1"/>
  <c r="O46" i="27" l="1"/>
  <c r="P46" i="27" s="1"/>
  <c r="Q63" i="27"/>
  <c r="Q56" i="27"/>
  <c r="Q44" i="27"/>
  <c r="Q24" i="27"/>
  <c r="Q12" i="27"/>
  <c r="Q86" i="27"/>
  <c r="Q79" i="27"/>
  <c r="Q72" i="27"/>
  <c r="Q73" i="5"/>
  <c r="Q51" i="5"/>
  <c r="Q46" i="5"/>
  <c r="Q44" i="5"/>
  <c r="Q47" i="5"/>
  <c r="Q40" i="5"/>
  <c r="Q39" i="5"/>
  <c r="Q30" i="5"/>
  <c r="Q29" i="5"/>
  <c r="Q24" i="5"/>
  <c r="Q20" i="5"/>
  <c r="Q18" i="5"/>
  <c r="Q19" i="5"/>
  <c r="Q17" i="5"/>
  <c r="Q13" i="5"/>
  <c r="Q12" i="5"/>
  <c r="Q11" i="5"/>
  <c r="Q10" i="5"/>
  <c r="Q9" i="5"/>
  <c r="Q69" i="27" l="1"/>
  <c r="Q93" i="27"/>
  <c r="O26" i="27"/>
  <c r="P26" i="27" s="1"/>
  <c r="J30" i="3" l="1"/>
  <c r="J31" i="3"/>
  <c r="J32" i="3"/>
  <c r="J33" i="3"/>
  <c r="J34" i="3"/>
  <c r="R47" i="1" l="1"/>
  <c r="L47" i="1" l="1"/>
  <c r="O13" i="33" l="1"/>
  <c r="Y49" i="4" l="1"/>
  <c r="U49" i="4"/>
  <c r="Q49" i="4"/>
  <c r="M49" i="4"/>
  <c r="E49" i="4"/>
  <c r="Y24" i="4"/>
  <c r="K49" i="4"/>
  <c r="I47" i="1" l="1"/>
  <c r="F47" i="1" l="1"/>
  <c r="C20" i="6" l="1"/>
  <c r="D31" i="1" l="1"/>
  <c r="D32" i="1"/>
  <c r="D33" i="1"/>
  <c r="D34" i="1"/>
  <c r="D37" i="1"/>
  <c r="D38" i="1"/>
  <c r="D39" i="1"/>
  <c r="D40" i="1"/>
  <c r="D41" i="1"/>
  <c r="D42" i="1"/>
  <c r="D44" i="1"/>
  <c r="D45" i="1"/>
  <c r="D46" i="1"/>
  <c r="E31" i="1"/>
  <c r="E32" i="1"/>
  <c r="E33" i="1"/>
  <c r="E34" i="1"/>
  <c r="E37" i="1"/>
  <c r="E38" i="1"/>
  <c r="E39" i="1"/>
  <c r="E40" i="1"/>
  <c r="E41" i="1"/>
  <c r="E42" i="1"/>
  <c r="E44" i="1"/>
  <c r="E45" i="1"/>
  <c r="E46" i="1"/>
  <c r="Y11" i="3" l="1"/>
  <c r="X11" i="3"/>
  <c r="D15" i="1" l="1"/>
  <c r="E15" i="1"/>
  <c r="G15" i="1"/>
  <c r="H15" i="1"/>
  <c r="J15" i="1"/>
  <c r="K15" i="1"/>
  <c r="M15" i="1"/>
  <c r="N15" i="1"/>
  <c r="P15" i="1"/>
  <c r="Q15" i="1"/>
  <c r="S15" i="1"/>
  <c r="T15" i="1"/>
  <c r="G38" i="1"/>
  <c r="H38" i="1"/>
  <c r="J38" i="1"/>
  <c r="K38" i="1"/>
  <c r="M38" i="1"/>
  <c r="N38" i="1"/>
  <c r="P38" i="1"/>
  <c r="Q38" i="1"/>
  <c r="S38" i="1"/>
  <c r="T38" i="1"/>
  <c r="H21" i="5" l="1"/>
  <c r="M23" i="1" l="1"/>
  <c r="M22" i="1"/>
  <c r="M21" i="1"/>
  <c r="M19" i="1"/>
  <c r="M18" i="1"/>
  <c r="M17" i="1"/>
  <c r="M16" i="1"/>
  <c r="M14" i="1"/>
  <c r="M11" i="1"/>
  <c r="M10" i="1"/>
  <c r="M9" i="1"/>
  <c r="M8" i="1"/>
  <c r="G21" i="5" l="1"/>
  <c r="O23" i="33" l="1"/>
  <c r="N19" i="33"/>
  <c r="M19" i="33"/>
  <c r="L19" i="33"/>
  <c r="K19" i="33"/>
  <c r="J19" i="33"/>
  <c r="I19" i="33"/>
  <c r="H19" i="33"/>
  <c r="G19" i="33"/>
  <c r="F19" i="33"/>
  <c r="E19" i="33"/>
  <c r="D19" i="33"/>
  <c r="C19" i="33"/>
  <c r="O18" i="33"/>
  <c r="O17" i="33"/>
  <c r="O16" i="33"/>
  <c r="O15" i="33"/>
  <c r="O14" i="33"/>
  <c r="O12" i="33"/>
  <c r="O11" i="33"/>
  <c r="O10" i="33"/>
  <c r="O19" i="33" l="1"/>
  <c r="F12" i="1" l="1"/>
  <c r="H10" i="1" l="1"/>
  <c r="G10" i="1"/>
  <c r="H9" i="1"/>
  <c r="G9" i="1"/>
  <c r="H8" i="1"/>
  <c r="G8" i="1"/>
  <c r="H7" i="1"/>
  <c r="G7" i="1"/>
  <c r="H23" i="1"/>
  <c r="G23" i="1"/>
  <c r="H22" i="1"/>
  <c r="G22" i="1"/>
  <c r="H21" i="1"/>
  <c r="G21" i="1"/>
  <c r="H19" i="1"/>
  <c r="G19" i="1"/>
  <c r="H18" i="1"/>
  <c r="G18" i="1"/>
  <c r="H17" i="1"/>
  <c r="G17" i="1"/>
  <c r="H16" i="1"/>
  <c r="G16" i="1"/>
  <c r="H14" i="1"/>
  <c r="G14" i="1"/>
  <c r="D18" i="1" l="1"/>
  <c r="D9" i="1"/>
  <c r="J16" i="1" l="1"/>
  <c r="J23" i="1"/>
  <c r="J22" i="1"/>
  <c r="J21" i="1"/>
  <c r="J19" i="1"/>
  <c r="J18" i="1"/>
  <c r="J17" i="1"/>
  <c r="J14" i="1"/>
  <c r="D8" i="1"/>
  <c r="D10" i="1"/>
  <c r="D11" i="1"/>
  <c r="D14" i="1"/>
  <c r="D16" i="1"/>
  <c r="D17" i="1"/>
  <c r="D19" i="1"/>
  <c r="D21" i="1"/>
  <c r="D22" i="1"/>
  <c r="D23" i="1"/>
  <c r="G11" i="1"/>
  <c r="G12" i="1" s="1"/>
  <c r="J8" i="1"/>
  <c r="J9" i="1"/>
  <c r="J10" i="1"/>
  <c r="J11" i="1"/>
  <c r="P8" i="1"/>
  <c r="P9" i="1"/>
  <c r="P10" i="1"/>
  <c r="P11" i="1"/>
  <c r="S8" i="1"/>
  <c r="S9" i="1"/>
  <c r="S10" i="1"/>
  <c r="S11" i="1"/>
  <c r="S14" i="1"/>
  <c r="S16" i="1"/>
  <c r="S17" i="1"/>
  <c r="S18" i="1"/>
  <c r="S19" i="1"/>
  <c r="S22" i="1"/>
  <c r="S23" i="1"/>
  <c r="P14" i="1"/>
  <c r="P16" i="1"/>
  <c r="P17" i="1"/>
  <c r="P18" i="1"/>
  <c r="P19" i="1"/>
  <c r="P21" i="1"/>
  <c r="P22" i="1"/>
  <c r="P23" i="1"/>
  <c r="T46" i="1" l="1"/>
  <c r="S46" i="1"/>
  <c r="T45" i="1"/>
  <c r="S45" i="1"/>
  <c r="T44" i="1"/>
  <c r="S44" i="1"/>
  <c r="T42" i="1"/>
  <c r="S42" i="1"/>
  <c r="T41" i="1"/>
  <c r="S41" i="1"/>
  <c r="T40" i="1"/>
  <c r="S40" i="1"/>
  <c r="T39" i="1"/>
  <c r="S39" i="1"/>
  <c r="T37" i="1"/>
  <c r="S37" i="1"/>
  <c r="T34" i="1"/>
  <c r="S34" i="1"/>
  <c r="T33" i="1"/>
  <c r="S33" i="1"/>
  <c r="T32" i="1"/>
  <c r="S32" i="1"/>
  <c r="T31" i="1"/>
  <c r="S31" i="1"/>
  <c r="Q46" i="1" l="1"/>
  <c r="P46" i="1"/>
  <c r="Q45" i="1"/>
  <c r="P45" i="1"/>
  <c r="Q44" i="1"/>
  <c r="P44" i="1"/>
  <c r="Q42" i="1"/>
  <c r="P42" i="1"/>
  <c r="Q41" i="1"/>
  <c r="P41" i="1"/>
  <c r="Q40" i="1"/>
  <c r="P40" i="1"/>
  <c r="Q39" i="1"/>
  <c r="P39" i="1"/>
  <c r="Q37" i="1"/>
  <c r="P37" i="1"/>
  <c r="Q34" i="1"/>
  <c r="P34" i="1"/>
  <c r="Q33" i="1"/>
  <c r="P33" i="1"/>
  <c r="Q32" i="1"/>
  <c r="P32" i="1"/>
  <c r="Q31" i="1"/>
  <c r="P31" i="1"/>
  <c r="N44" i="1" l="1"/>
  <c r="M44" i="1"/>
  <c r="M46" i="1"/>
  <c r="N46" i="1"/>
  <c r="N45" i="1"/>
  <c r="M45" i="1"/>
  <c r="N42" i="1"/>
  <c r="M42" i="1"/>
  <c r="N41" i="1"/>
  <c r="M41" i="1"/>
  <c r="N40" i="1"/>
  <c r="M40" i="1"/>
  <c r="N39" i="1"/>
  <c r="M39" i="1"/>
  <c r="N37" i="1"/>
  <c r="M37" i="1"/>
  <c r="N34" i="1"/>
  <c r="M34" i="1"/>
  <c r="N33" i="1"/>
  <c r="M33" i="1"/>
  <c r="N32" i="1"/>
  <c r="M32" i="1"/>
  <c r="N31" i="1"/>
  <c r="M31" i="1"/>
  <c r="K34" i="1" l="1"/>
  <c r="J34" i="1"/>
  <c r="K33" i="1"/>
  <c r="J33" i="1"/>
  <c r="K32" i="1"/>
  <c r="J32" i="1"/>
  <c r="K31" i="1"/>
  <c r="J31" i="1"/>
  <c r="K46" i="1"/>
  <c r="J46" i="1"/>
  <c r="K45" i="1"/>
  <c r="J45" i="1"/>
  <c r="K44" i="1"/>
  <c r="J44" i="1"/>
  <c r="K41" i="1"/>
  <c r="J41" i="1"/>
  <c r="K42" i="1"/>
  <c r="J42" i="1"/>
  <c r="J39" i="1"/>
  <c r="K39" i="1"/>
  <c r="J40" i="1"/>
  <c r="K40" i="1"/>
  <c r="J37" i="1"/>
  <c r="K37" i="1"/>
  <c r="O50" i="27" l="1"/>
  <c r="P50" i="27" s="1"/>
  <c r="O44" i="27"/>
  <c r="P44" i="27" s="1"/>
  <c r="O69" i="5"/>
  <c r="P69" i="5" s="1"/>
  <c r="O68" i="5"/>
  <c r="P68" i="5" s="1"/>
  <c r="O67" i="5"/>
  <c r="P67" i="5" s="1"/>
  <c r="O78" i="5" l="1"/>
  <c r="P78" i="5" s="1"/>
  <c r="O77" i="5"/>
  <c r="P77" i="5" s="1"/>
  <c r="O51" i="5"/>
  <c r="O30" i="5"/>
  <c r="P30" i="5" s="1"/>
  <c r="O29" i="5"/>
  <c r="P29" i="5" s="1"/>
  <c r="O17" i="5"/>
  <c r="P17" i="5" s="1"/>
  <c r="O13" i="5"/>
  <c r="P13" i="5" s="1"/>
  <c r="O12" i="5"/>
  <c r="P12" i="5" s="1"/>
  <c r="O11" i="5"/>
  <c r="P11" i="5" s="1"/>
  <c r="O10" i="5"/>
  <c r="P10" i="5" s="1"/>
  <c r="O9" i="5"/>
  <c r="P9" i="5" s="1"/>
  <c r="O52" i="5" l="1"/>
  <c r="P51" i="5"/>
  <c r="P79" i="5"/>
  <c r="O31" i="5"/>
  <c r="O79" i="5"/>
  <c r="O14" i="5"/>
  <c r="O62" i="5"/>
  <c r="P62" i="5" s="1"/>
  <c r="O40" i="5"/>
  <c r="P40" i="5" s="1"/>
  <c r="O47" i="5"/>
  <c r="P47" i="5" s="1"/>
  <c r="O46" i="5"/>
  <c r="P46" i="5" s="1"/>
  <c r="O44" i="5"/>
  <c r="P44" i="5" s="1"/>
  <c r="O20" i="5"/>
  <c r="P20" i="5" s="1"/>
  <c r="O19" i="5"/>
  <c r="P19" i="5" s="1"/>
  <c r="O18" i="5"/>
  <c r="P18" i="5" s="1"/>
  <c r="P48" i="5" l="1"/>
  <c r="O48" i="5"/>
  <c r="O21" i="5"/>
  <c r="H46" i="1"/>
  <c r="G46" i="1"/>
  <c r="H45" i="1" l="1"/>
  <c r="G45" i="1"/>
  <c r="H44" i="1"/>
  <c r="G44" i="1"/>
  <c r="H42" i="1"/>
  <c r="G42" i="1"/>
  <c r="H41" i="1"/>
  <c r="G41" i="1"/>
  <c r="H40" i="1"/>
  <c r="G40" i="1"/>
  <c r="H39" i="1"/>
  <c r="G39" i="1"/>
  <c r="H37" i="1"/>
  <c r="G37" i="1"/>
  <c r="H34" i="1"/>
  <c r="G34" i="1"/>
  <c r="H33" i="1"/>
  <c r="G33" i="1"/>
  <c r="H32" i="1"/>
  <c r="G32" i="1"/>
  <c r="H31" i="1"/>
  <c r="G31" i="1"/>
  <c r="C35" i="1" l="1"/>
  <c r="D35" i="1" l="1"/>
  <c r="E35" i="1"/>
  <c r="T23" i="1" l="1"/>
  <c r="T22" i="1"/>
  <c r="T21" i="1"/>
  <c r="T19" i="1"/>
  <c r="T18" i="1"/>
  <c r="T17" i="1"/>
  <c r="T16" i="1"/>
  <c r="T14" i="1"/>
  <c r="T11" i="1"/>
  <c r="T10" i="1"/>
  <c r="T9" i="1"/>
  <c r="T8" i="1"/>
  <c r="T11" i="3" l="1"/>
  <c r="U11" i="3"/>
  <c r="Q18" i="1"/>
  <c r="Q19" i="1"/>
  <c r="Q23" i="1"/>
  <c r="Q22" i="1"/>
  <c r="Q21" i="1"/>
  <c r="Q17" i="1"/>
  <c r="Q16" i="1"/>
  <c r="Q14" i="1"/>
  <c r="Q11" i="1"/>
  <c r="Q10" i="1"/>
  <c r="Q9" i="1"/>
  <c r="Q8" i="1"/>
  <c r="O108" i="27" l="1"/>
  <c r="P108" i="27" s="1"/>
  <c r="F109" i="27" l="1"/>
  <c r="O107" i="27"/>
  <c r="P107" i="27" s="1"/>
  <c r="O106" i="27"/>
  <c r="P106" i="27" s="1"/>
  <c r="N109" i="27"/>
  <c r="M109" i="27"/>
  <c r="L109" i="27"/>
  <c r="K109" i="27"/>
  <c r="J109" i="27"/>
  <c r="I109" i="27"/>
  <c r="H109" i="27"/>
  <c r="G109" i="27"/>
  <c r="E109" i="27"/>
  <c r="D109" i="27"/>
  <c r="O105" i="27"/>
  <c r="P105" i="27" s="1"/>
  <c r="O91" i="27"/>
  <c r="P91" i="27" s="1"/>
  <c r="O90" i="27"/>
  <c r="P90" i="27" s="1"/>
  <c r="O89" i="27"/>
  <c r="P89" i="27" s="1"/>
  <c r="O88" i="27"/>
  <c r="P88" i="27" s="1"/>
  <c r="O87" i="27"/>
  <c r="P87" i="27" s="1"/>
  <c r="O84" i="27"/>
  <c r="P84" i="27" s="1"/>
  <c r="O83" i="27"/>
  <c r="P83" i="27" s="1"/>
  <c r="O82" i="27"/>
  <c r="P82" i="27" s="1"/>
  <c r="O81" i="27"/>
  <c r="P81" i="27" s="1"/>
  <c r="O80" i="27"/>
  <c r="P80" i="27" s="1"/>
  <c r="O77" i="27"/>
  <c r="P77" i="27" s="1"/>
  <c r="O76" i="27"/>
  <c r="P76" i="27" s="1"/>
  <c r="O75" i="27"/>
  <c r="P75" i="27" s="1"/>
  <c r="O74" i="27"/>
  <c r="P74" i="27" s="1"/>
  <c r="O73" i="27"/>
  <c r="P73" i="27" s="1"/>
  <c r="O67" i="27"/>
  <c r="P67" i="27" s="1"/>
  <c r="O66" i="27"/>
  <c r="P66" i="27" s="1"/>
  <c r="O63" i="27"/>
  <c r="P63" i="27" s="1"/>
  <c r="O60" i="27"/>
  <c r="P60" i="27" s="1"/>
  <c r="O59" i="27"/>
  <c r="P59" i="27" s="1"/>
  <c r="O58" i="27"/>
  <c r="P58" i="27" s="1"/>
  <c r="O57" i="27"/>
  <c r="P57" i="27" s="1"/>
  <c r="O56" i="27"/>
  <c r="P56" i="27" s="1"/>
  <c r="O55" i="27"/>
  <c r="P55" i="27" s="1"/>
  <c r="O54" i="27"/>
  <c r="P54" i="27" s="1"/>
  <c r="O53" i="27"/>
  <c r="P53" i="27" s="1"/>
  <c r="O52" i="27"/>
  <c r="P52" i="27" s="1"/>
  <c r="O51" i="27"/>
  <c r="P51" i="27" s="1"/>
  <c r="O45" i="27"/>
  <c r="P45" i="27" s="1"/>
  <c r="O41" i="27"/>
  <c r="P41" i="27" s="1"/>
  <c r="O40" i="27"/>
  <c r="P40" i="27" s="1"/>
  <c r="O37" i="27"/>
  <c r="P37" i="27" s="1"/>
  <c r="O36" i="27"/>
  <c r="P36" i="27" s="1"/>
  <c r="O33" i="27"/>
  <c r="P33" i="27" s="1"/>
  <c r="O32" i="27"/>
  <c r="P32" i="27" s="1"/>
  <c r="O29" i="27"/>
  <c r="P29" i="27" s="1"/>
  <c r="O25" i="27"/>
  <c r="P25" i="27" s="1"/>
  <c r="O24" i="27"/>
  <c r="P24" i="27" s="1"/>
  <c r="O23" i="27"/>
  <c r="P23" i="27" s="1"/>
  <c r="O20" i="27"/>
  <c r="P20" i="27" s="1"/>
  <c r="O19" i="27"/>
  <c r="P19" i="27" s="1"/>
  <c r="O18" i="27"/>
  <c r="P18" i="27" s="1"/>
  <c r="O17" i="27"/>
  <c r="P17" i="27" s="1"/>
  <c r="O16" i="27"/>
  <c r="P16" i="27" s="1"/>
  <c r="N9" i="27"/>
  <c r="M9" i="27"/>
  <c r="L9" i="27"/>
  <c r="K9" i="27"/>
  <c r="J9" i="27"/>
  <c r="I9" i="27"/>
  <c r="H9" i="27"/>
  <c r="G9" i="27"/>
  <c r="F9" i="27"/>
  <c r="E9" i="27"/>
  <c r="D9" i="27"/>
  <c r="C9" i="27"/>
  <c r="O8" i="27"/>
  <c r="P8" i="27" s="1"/>
  <c r="O7" i="27"/>
  <c r="P7" i="27" s="1"/>
  <c r="I93" i="27" l="1"/>
  <c r="I102" i="27"/>
  <c r="M93" i="27"/>
  <c r="M102" i="27"/>
  <c r="G93" i="27"/>
  <c r="G102" i="27"/>
  <c r="H93" i="27"/>
  <c r="H102" i="27"/>
  <c r="L93" i="27"/>
  <c r="L102" i="27"/>
  <c r="K93" i="27"/>
  <c r="K102" i="27"/>
  <c r="C102" i="27"/>
  <c r="C93" i="27"/>
  <c r="E93" i="27"/>
  <c r="E102" i="27"/>
  <c r="O97" i="27"/>
  <c r="P97" i="27" s="1"/>
  <c r="O109" i="27"/>
  <c r="P109" i="27" s="1"/>
  <c r="O98" i="27"/>
  <c r="P98" i="27" s="1"/>
  <c r="O96" i="27"/>
  <c r="P96" i="27" s="1"/>
  <c r="O99" i="27"/>
  <c r="P99" i="27" s="1"/>
  <c r="O100" i="27"/>
  <c r="P100" i="27" s="1"/>
  <c r="O69" i="27"/>
  <c r="Q109" i="27"/>
  <c r="Q102" i="27"/>
  <c r="F102" i="27"/>
  <c r="J102" i="27"/>
  <c r="N102" i="27"/>
  <c r="J93" i="27"/>
  <c r="N93" i="27"/>
  <c r="O9" i="27"/>
  <c r="O101" i="27" l="1"/>
  <c r="P101" i="27" s="1"/>
  <c r="P69" i="27"/>
  <c r="O93" i="27"/>
  <c r="P93" i="27" s="1"/>
  <c r="P9" i="27"/>
  <c r="O102" i="27" l="1"/>
  <c r="P102" i="27" s="1"/>
  <c r="N23" i="1" l="1"/>
  <c r="K23" i="1"/>
  <c r="E23" i="1"/>
  <c r="N22" i="1"/>
  <c r="K22" i="1"/>
  <c r="E22" i="1"/>
  <c r="N21" i="1"/>
  <c r="K21" i="1"/>
  <c r="E21" i="1"/>
  <c r="N19" i="1"/>
  <c r="K19" i="1"/>
  <c r="E19" i="1"/>
  <c r="N18" i="1"/>
  <c r="K18" i="1"/>
  <c r="E18" i="1"/>
  <c r="N17" i="1"/>
  <c r="K17" i="1"/>
  <c r="E17" i="1"/>
  <c r="N16" i="1"/>
  <c r="K16" i="1"/>
  <c r="E16" i="1"/>
  <c r="N14" i="1"/>
  <c r="K14" i="1"/>
  <c r="E14" i="1"/>
  <c r="N11" i="1"/>
  <c r="K11" i="1"/>
  <c r="H11" i="1"/>
  <c r="H12" i="1" s="1"/>
  <c r="E11" i="1"/>
  <c r="N10" i="1"/>
  <c r="K10" i="1"/>
  <c r="E10" i="1"/>
  <c r="N9" i="1"/>
  <c r="K9" i="1"/>
  <c r="E9" i="1"/>
  <c r="N8" i="1"/>
  <c r="K8" i="1"/>
  <c r="E8" i="1"/>
  <c r="O47" i="1" l="1"/>
  <c r="G24" i="1" l="1"/>
  <c r="N70" i="5" l="1"/>
  <c r="M70" i="5"/>
  <c r="L70" i="5"/>
  <c r="K70" i="5"/>
  <c r="J70" i="5"/>
  <c r="I70" i="5"/>
  <c r="H70" i="5"/>
  <c r="G70" i="5"/>
  <c r="F70" i="5"/>
  <c r="E70" i="5"/>
  <c r="D70" i="5"/>
  <c r="C70" i="5"/>
  <c r="O63" i="5"/>
  <c r="P63" i="5" s="1"/>
  <c r="S63" i="5" s="1"/>
  <c r="S68" i="5"/>
  <c r="Q70" i="5" l="1"/>
  <c r="O60" i="5"/>
  <c r="P60" i="5" s="1"/>
  <c r="S60" i="5" s="1"/>
  <c r="S67" i="5"/>
  <c r="O73" i="5" l="1"/>
  <c r="P73" i="5" s="1"/>
  <c r="S73" i="5" s="1"/>
  <c r="O64" i="5"/>
  <c r="P64" i="5" s="1"/>
  <c r="S64" i="5" s="1"/>
  <c r="O61" i="5"/>
  <c r="P61" i="5" s="1"/>
  <c r="O55" i="5"/>
  <c r="P55" i="5" s="1"/>
  <c r="S55" i="5" s="1"/>
  <c r="O66" i="5"/>
  <c r="P66" i="5" s="1"/>
  <c r="O59" i="5"/>
  <c r="P59" i="5" s="1"/>
  <c r="S59" i="5" s="1"/>
  <c r="O56" i="5"/>
  <c r="P56" i="5" s="1"/>
  <c r="O58" i="5"/>
  <c r="P58" i="5" s="1"/>
  <c r="S58" i="5" s="1"/>
  <c r="O57" i="5"/>
  <c r="P57" i="5" s="1"/>
  <c r="O65" i="5"/>
  <c r="P65" i="5" s="1"/>
  <c r="S65" i="5" s="1"/>
  <c r="S46" i="5"/>
  <c r="S44" i="5"/>
  <c r="S47" i="5"/>
  <c r="O39" i="5"/>
  <c r="S40" i="5"/>
  <c r="O35" i="5"/>
  <c r="P35" i="5" s="1"/>
  <c r="S35" i="5" s="1"/>
  <c r="O34" i="5"/>
  <c r="P34" i="5" s="1"/>
  <c r="S34" i="5" s="1"/>
  <c r="S30" i="5"/>
  <c r="S29" i="5"/>
  <c r="O24" i="5"/>
  <c r="P24" i="5" s="1"/>
  <c r="S24" i="5" s="1"/>
  <c r="S20" i="5"/>
  <c r="S17" i="5"/>
  <c r="S19" i="5"/>
  <c r="S18" i="5"/>
  <c r="S13" i="5"/>
  <c r="S11" i="5"/>
  <c r="S9" i="5"/>
  <c r="O41" i="5" l="1"/>
  <c r="P39" i="5"/>
  <c r="S39" i="5" s="1"/>
  <c r="O70" i="5"/>
  <c r="S12" i="5"/>
  <c r="P70" i="5"/>
  <c r="S70" i="5" s="1"/>
  <c r="P14" i="5"/>
  <c r="S10" i="5"/>
  <c r="S56" i="5"/>
  <c r="S61" i="5"/>
  <c r="S57" i="5"/>
  <c r="S66" i="5"/>
  <c r="S69" i="5"/>
  <c r="S62" i="5"/>
  <c r="I24" i="3" l="1"/>
  <c r="G24" i="3"/>
  <c r="G26" i="3" s="1"/>
  <c r="V10" i="3"/>
  <c r="V9" i="3"/>
  <c r="V8" i="3"/>
  <c r="V7" i="3"/>
  <c r="V6" i="3"/>
  <c r="V5" i="3"/>
  <c r="R10" i="3"/>
  <c r="R9" i="3"/>
  <c r="R8" i="3"/>
  <c r="R7" i="3"/>
  <c r="R6" i="3"/>
  <c r="R5" i="3"/>
  <c r="N10" i="3"/>
  <c r="N9" i="3"/>
  <c r="N8" i="3"/>
  <c r="N7" i="3"/>
  <c r="N6" i="3"/>
  <c r="N5" i="3"/>
  <c r="Q43" i="4" l="1"/>
  <c r="P43" i="4"/>
  <c r="Q36" i="4"/>
  <c r="Q46" i="4" s="1"/>
  <c r="P36" i="4"/>
  <c r="P46" i="4" l="1"/>
  <c r="H36" i="4"/>
  <c r="I36" i="4"/>
  <c r="D36" i="5" l="1"/>
  <c r="E36" i="5"/>
  <c r="F36" i="5"/>
  <c r="G36" i="5"/>
  <c r="H36" i="5"/>
  <c r="I36" i="5"/>
  <c r="J36" i="5"/>
  <c r="K36" i="5"/>
  <c r="L36" i="5"/>
  <c r="M36" i="5"/>
  <c r="N36" i="5"/>
  <c r="Q36" i="5"/>
  <c r="C36" i="5"/>
  <c r="K79" i="5"/>
  <c r="L79" i="5"/>
  <c r="M79" i="5"/>
  <c r="N79" i="5"/>
  <c r="K74" i="5"/>
  <c r="L74" i="5"/>
  <c r="M74" i="5"/>
  <c r="N74" i="5"/>
  <c r="K52" i="5"/>
  <c r="L52" i="5"/>
  <c r="M52" i="5"/>
  <c r="N52" i="5"/>
  <c r="K48" i="5"/>
  <c r="M48" i="5"/>
  <c r="N48" i="5"/>
  <c r="K41" i="5"/>
  <c r="L41" i="5"/>
  <c r="M41" i="5"/>
  <c r="N41" i="5"/>
  <c r="K31" i="5"/>
  <c r="L31" i="5"/>
  <c r="M31" i="5"/>
  <c r="N31" i="5"/>
  <c r="K21" i="5"/>
  <c r="L21" i="5"/>
  <c r="M21" i="5"/>
  <c r="N21" i="5"/>
  <c r="K14" i="5"/>
  <c r="L14" i="5"/>
  <c r="M14" i="5"/>
  <c r="N14" i="5"/>
  <c r="K81" i="5" l="1"/>
  <c r="M81" i="5"/>
  <c r="N81" i="5"/>
  <c r="Y49" i="3"/>
  <c r="U49" i="3"/>
  <c r="Q49" i="3"/>
  <c r="M49" i="3"/>
  <c r="E49" i="3"/>
  <c r="R24" i="1" l="1"/>
  <c r="J21" i="5" l="1"/>
  <c r="F21" i="5"/>
  <c r="D21" i="5"/>
  <c r="C21" i="5"/>
  <c r="E21" i="5"/>
  <c r="I21" i="5"/>
  <c r="Y24" i="3" l="1"/>
  <c r="T47" i="1" l="1"/>
  <c r="S47" i="1"/>
  <c r="Q47" i="1"/>
  <c r="P47" i="1"/>
  <c r="N47" i="1"/>
  <c r="M47" i="1"/>
  <c r="K47" i="1"/>
  <c r="J47" i="1"/>
  <c r="H47" i="1"/>
  <c r="G47" i="1"/>
  <c r="E47" i="1"/>
  <c r="D47" i="1"/>
  <c r="C47" i="1"/>
  <c r="T35" i="1"/>
  <c r="S35" i="1"/>
  <c r="R35" i="1"/>
  <c r="R48" i="1" s="1"/>
  <c r="Q35" i="1"/>
  <c r="P35" i="1"/>
  <c r="O35" i="1"/>
  <c r="N35" i="1"/>
  <c r="M35" i="1"/>
  <c r="L35" i="1"/>
  <c r="K35" i="1"/>
  <c r="J35" i="1"/>
  <c r="I35" i="1"/>
  <c r="F35" i="1"/>
  <c r="T24" i="1"/>
  <c r="S24" i="1"/>
  <c r="Q24" i="1"/>
  <c r="P24" i="1"/>
  <c r="O24" i="1"/>
  <c r="N24" i="1"/>
  <c r="M24" i="1"/>
  <c r="L24" i="1"/>
  <c r="K24" i="1"/>
  <c r="I24" i="1"/>
  <c r="H24" i="1"/>
  <c r="F24" i="1"/>
  <c r="E24" i="1"/>
  <c r="D24" i="1"/>
  <c r="C24" i="1"/>
  <c r="T12" i="1"/>
  <c r="S12" i="1"/>
  <c r="R12" i="1"/>
  <c r="Q12" i="1"/>
  <c r="P12" i="1"/>
  <c r="O12" i="1"/>
  <c r="N12" i="1"/>
  <c r="M12" i="1"/>
  <c r="L12" i="1"/>
  <c r="K12" i="1"/>
  <c r="J12" i="1"/>
  <c r="I12" i="1"/>
  <c r="D12" i="1"/>
  <c r="C12" i="1"/>
  <c r="N25" i="1" l="1"/>
  <c r="O25" i="1"/>
  <c r="D25" i="1"/>
  <c r="K25" i="1"/>
  <c r="G25" i="1"/>
  <c r="F25" i="1"/>
  <c r="C25" i="1"/>
  <c r="S48" i="1"/>
  <c r="P48" i="1"/>
  <c r="O48" i="1"/>
  <c r="L48" i="1"/>
  <c r="T48" i="1"/>
  <c r="H25" i="1"/>
  <c r="M48" i="1"/>
  <c r="Q48" i="1"/>
  <c r="N48" i="1"/>
  <c r="J48" i="1"/>
  <c r="K48" i="1"/>
  <c r="I48" i="1"/>
  <c r="I25" i="1"/>
  <c r="L25" i="1"/>
  <c r="M25" i="1"/>
  <c r="Q25" i="1"/>
  <c r="F48" i="1"/>
  <c r="C48" i="1"/>
  <c r="R25" i="1"/>
  <c r="P25" i="1"/>
  <c r="T25" i="1"/>
  <c r="S25" i="1"/>
  <c r="Q79" i="5" l="1"/>
  <c r="J79" i="5"/>
  <c r="I79" i="5"/>
  <c r="H79" i="5"/>
  <c r="G79" i="5"/>
  <c r="F79" i="5"/>
  <c r="E79" i="5"/>
  <c r="D79" i="5"/>
  <c r="C79" i="5"/>
  <c r="Q74" i="5"/>
  <c r="J74" i="5"/>
  <c r="I74" i="5"/>
  <c r="H74" i="5"/>
  <c r="G74" i="5"/>
  <c r="F74" i="5"/>
  <c r="E74" i="5"/>
  <c r="D74" i="5"/>
  <c r="C74" i="5"/>
  <c r="Q52" i="5"/>
  <c r="J52" i="5"/>
  <c r="I52" i="5"/>
  <c r="H52" i="5"/>
  <c r="G52" i="5"/>
  <c r="F52" i="5"/>
  <c r="E52" i="5"/>
  <c r="D52" i="5"/>
  <c r="C52" i="5"/>
  <c r="Q48" i="5"/>
  <c r="J48" i="5"/>
  <c r="I48" i="5"/>
  <c r="H48" i="5"/>
  <c r="G48" i="5"/>
  <c r="F48" i="5"/>
  <c r="E48" i="5"/>
  <c r="D48" i="5"/>
  <c r="C48" i="5"/>
  <c r="Q41" i="5"/>
  <c r="J41" i="5"/>
  <c r="I41" i="5"/>
  <c r="H41" i="5"/>
  <c r="Q31" i="5"/>
  <c r="J31" i="5"/>
  <c r="I31" i="5"/>
  <c r="H31" i="5"/>
  <c r="G31" i="5"/>
  <c r="F31" i="5"/>
  <c r="E31" i="5"/>
  <c r="D31" i="5"/>
  <c r="C31" i="5"/>
  <c r="Q26" i="5"/>
  <c r="C26" i="5"/>
  <c r="Q21" i="5"/>
  <c r="Q14" i="5"/>
  <c r="J14" i="5"/>
  <c r="I14" i="5"/>
  <c r="H14" i="5"/>
  <c r="G14" i="5"/>
  <c r="F14" i="5"/>
  <c r="E14" i="5"/>
  <c r="D14" i="5"/>
  <c r="C14" i="5"/>
  <c r="H81" i="5" l="1"/>
  <c r="I81" i="5"/>
  <c r="J81" i="5"/>
  <c r="C81" i="5"/>
  <c r="Q81" i="5"/>
  <c r="G41" i="5"/>
  <c r="G81" i="5" s="1"/>
  <c r="F41" i="5"/>
  <c r="F81" i="5" s="1"/>
  <c r="E41" i="5"/>
  <c r="E81" i="5" s="1"/>
  <c r="D41" i="5"/>
  <c r="D81" i="5" s="1"/>
  <c r="C41" i="5"/>
  <c r="W49" i="3" l="1"/>
  <c r="W51" i="3" s="1"/>
  <c r="S49" i="3"/>
  <c r="S51" i="3" s="1"/>
  <c r="O49" i="3"/>
  <c r="O51" i="3" s="1"/>
  <c r="K49" i="3"/>
  <c r="K51" i="3" s="1"/>
  <c r="I49" i="3"/>
  <c r="G49" i="3"/>
  <c r="G51" i="3" s="1"/>
  <c r="C49" i="3"/>
  <c r="C51" i="3" s="1"/>
  <c r="Y43" i="3"/>
  <c r="X43" i="3"/>
  <c r="U43" i="3"/>
  <c r="T43" i="3"/>
  <c r="Q43" i="3"/>
  <c r="P43" i="3"/>
  <c r="M43" i="3"/>
  <c r="L43" i="3"/>
  <c r="E43" i="3"/>
  <c r="D43" i="3"/>
  <c r="Z42" i="3"/>
  <c r="V42" i="3"/>
  <c r="R42" i="3"/>
  <c r="N42" i="3"/>
  <c r="F42" i="3"/>
  <c r="Z41" i="3"/>
  <c r="V41" i="3"/>
  <c r="R41" i="3"/>
  <c r="N41" i="3"/>
  <c r="F41" i="3"/>
  <c r="Z40" i="3"/>
  <c r="V40" i="3"/>
  <c r="R40" i="3"/>
  <c r="N40" i="3"/>
  <c r="F40" i="3"/>
  <c r="Z39" i="3"/>
  <c r="V39" i="3"/>
  <c r="R39" i="3"/>
  <c r="N39" i="3"/>
  <c r="F39" i="3"/>
  <c r="Y36" i="3"/>
  <c r="X36" i="3"/>
  <c r="U36" i="3"/>
  <c r="T36" i="3"/>
  <c r="Q36" i="3"/>
  <c r="P36" i="3"/>
  <c r="M36" i="3"/>
  <c r="L36" i="3"/>
  <c r="I36" i="3"/>
  <c r="I46" i="3" s="1"/>
  <c r="H36" i="3"/>
  <c r="H46" i="3" s="1"/>
  <c r="E36" i="3"/>
  <c r="E46" i="3" s="1"/>
  <c r="D36" i="3"/>
  <c r="D46" i="3" s="1"/>
  <c r="Z35" i="3"/>
  <c r="V35" i="3"/>
  <c r="N35" i="3"/>
  <c r="J35" i="3"/>
  <c r="F35" i="3"/>
  <c r="Z34" i="3"/>
  <c r="V34" i="3"/>
  <c r="R34" i="3"/>
  <c r="N34" i="3"/>
  <c r="F34" i="3"/>
  <c r="Z33" i="3"/>
  <c r="V33" i="3"/>
  <c r="R33" i="3"/>
  <c r="N33" i="3"/>
  <c r="F33" i="3"/>
  <c r="Z32" i="3"/>
  <c r="V32" i="3"/>
  <c r="R32" i="3"/>
  <c r="N32" i="3"/>
  <c r="F32" i="3"/>
  <c r="Z31" i="3"/>
  <c r="V31" i="3"/>
  <c r="R31" i="3"/>
  <c r="N31" i="3"/>
  <c r="F31" i="3"/>
  <c r="Z30" i="3"/>
  <c r="V30" i="3"/>
  <c r="R30" i="3"/>
  <c r="N30" i="3"/>
  <c r="F30" i="3"/>
  <c r="W24" i="3"/>
  <c r="W26" i="3" s="1"/>
  <c r="U24" i="3"/>
  <c r="S24" i="3"/>
  <c r="S26" i="3" s="1"/>
  <c r="Q24" i="3"/>
  <c r="O24" i="3"/>
  <c r="O26" i="3" s="1"/>
  <c r="M24" i="3"/>
  <c r="K24" i="3"/>
  <c r="K26" i="3" s="1"/>
  <c r="E24" i="3"/>
  <c r="C24" i="3"/>
  <c r="C26" i="3" s="1"/>
  <c r="Y18" i="3"/>
  <c r="X18" i="3"/>
  <c r="U18" i="3"/>
  <c r="T18" i="3"/>
  <c r="T21" i="3" s="1"/>
  <c r="E18" i="3"/>
  <c r="D18" i="3"/>
  <c r="Z17" i="3"/>
  <c r="V17" i="3"/>
  <c r="F17" i="3"/>
  <c r="Z16" i="3"/>
  <c r="V16" i="3"/>
  <c r="F16" i="3"/>
  <c r="Z15" i="3"/>
  <c r="V15" i="3"/>
  <c r="F15" i="3"/>
  <c r="Z14" i="3"/>
  <c r="V14" i="3"/>
  <c r="F14" i="3"/>
  <c r="V11" i="3"/>
  <c r="R11" i="3"/>
  <c r="R21" i="3" s="1"/>
  <c r="Q11" i="3"/>
  <c r="Q21" i="3" s="1"/>
  <c r="P11" i="3"/>
  <c r="P21" i="3" s="1"/>
  <c r="N11" i="3"/>
  <c r="N21" i="3" s="1"/>
  <c r="M11" i="3"/>
  <c r="M21" i="3" s="1"/>
  <c r="L11" i="3"/>
  <c r="L21" i="3" s="1"/>
  <c r="I11" i="3"/>
  <c r="I21" i="3" s="1"/>
  <c r="H11" i="3"/>
  <c r="H21" i="3" s="1"/>
  <c r="E11" i="3"/>
  <c r="D11" i="3"/>
  <c r="Z10" i="3"/>
  <c r="J10" i="3"/>
  <c r="F10" i="3"/>
  <c r="Z9" i="3"/>
  <c r="J9" i="3"/>
  <c r="F9" i="3"/>
  <c r="Z8" i="3"/>
  <c r="J8" i="3"/>
  <c r="F8" i="3"/>
  <c r="Z7" i="3"/>
  <c r="J7" i="3"/>
  <c r="F7" i="3"/>
  <c r="Z6" i="3"/>
  <c r="J6" i="3"/>
  <c r="F6" i="3"/>
  <c r="Z5" i="3"/>
  <c r="J5" i="3"/>
  <c r="F5" i="3"/>
  <c r="Y46" i="3" l="1"/>
  <c r="Q46" i="3"/>
  <c r="U46" i="3"/>
  <c r="L46" i="3"/>
  <c r="M46" i="3"/>
  <c r="T46" i="3"/>
  <c r="D21" i="3"/>
  <c r="X21" i="3"/>
  <c r="V18" i="3"/>
  <c r="V21" i="3" s="1"/>
  <c r="V43" i="3"/>
  <c r="R36" i="3"/>
  <c r="N36" i="3"/>
  <c r="U21" i="3"/>
  <c r="Z36" i="3"/>
  <c r="P46" i="3"/>
  <c r="X46" i="3"/>
  <c r="Z43" i="3"/>
  <c r="F36" i="3"/>
  <c r="V36" i="3"/>
  <c r="R43" i="3"/>
  <c r="N43" i="3"/>
  <c r="J36" i="3"/>
  <c r="J46" i="3" s="1"/>
  <c r="J11" i="3"/>
  <c r="J21" i="3" s="1"/>
  <c r="F18" i="3"/>
  <c r="E21" i="3"/>
  <c r="F11" i="3"/>
  <c r="Y21" i="3"/>
  <c r="F43" i="3"/>
  <c r="Z18" i="3"/>
  <c r="Z11" i="3"/>
  <c r="V46" i="3" l="1"/>
  <c r="P74" i="5"/>
  <c r="P31" i="5"/>
  <c r="S31" i="5" s="1"/>
  <c r="N46" i="3"/>
  <c r="R46" i="3"/>
  <c r="Z46" i="3"/>
  <c r="O36" i="5"/>
  <c r="F46" i="3"/>
  <c r="F21" i="3"/>
  <c r="O26" i="5"/>
  <c r="P26" i="5"/>
  <c r="S26" i="5" s="1"/>
  <c r="S48" i="5"/>
  <c r="P41" i="5"/>
  <c r="O74" i="5"/>
  <c r="Z21" i="3"/>
  <c r="W49" i="4"/>
  <c r="W51" i="4" s="1"/>
  <c r="S49" i="4"/>
  <c r="S51" i="4" s="1"/>
  <c r="O49" i="4"/>
  <c r="O51" i="4" s="1"/>
  <c r="K51" i="4"/>
  <c r="I49" i="4"/>
  <c r="G49" i="4"/>
  <c r="G51" i="4" s="1"/>
  <c r="C49" i="4"/>
  <c r="C51" i="4" s="1"/>
  <c r="U43" i="4"/>
  <c r="T43" i="4"/>
  <c r="M43" i="4"/>
  <c r="L43" i="4"/>
  <c r="E43" i="4"/>
  <c r="D43" i="4"/>
  <c r="Z42" i="4"/>
  <c r="V42" i="4"/>
  <c r="R42" i="4"/>
  <c r="N42" i="4"/>
  <c r="F42" i="4"/>
  <c r="Z41" i="4"/>
  <c r="V41" i="4"/>
  <c r="R41" i="4"/>
  <c r="N41" i="4"/>
  <c r="F41" i="4"/>
  <c r="Z40" i="4"/>
  <c r="V40" i="4"/>
  <c r="R40" i="4"/>
  <c r="N40" i="4"/>
  <c r="F40" i="4"/>
  <c r="Z39" i="4"/>
  <c r="V39" i="4"/>
  <c r="R39" i="4"/>
  <c r="N39" i="4"/>
  <c r="F39" i="4"/>
  <c r="Y36" i="4"/>
  <c r="Y46" i="4" s="1"/>
  <c r="X36" i="4"/>
  <c r="X46" i="4" s="1"/>
  <c r="U36" i="4"/>
  <c r="U46" i="4" s="1"/>
  <c r="T36" i="4"/>
  <c r="T46" i="4" s="1"/>
  <c r="M36" i="4"/>
  <c r="L36" i="4"/>
  <c r="I46" i="4"/>
  <c r="H46" i="4"/>
  <c r="E36" i="4"/>
  <c r="D36" i="4"/>
  <c r="Z35" i="4"/>
  <c r="V35" i="4"/>
  <c r="N35" i="4"/>
  <c r="J35" i="4"/>
  <c r="F35" i="4"/>
  <c r="Z34" i="4"/>
  <c r="V34" i="4"/>
  <c r="R34" i="4"/>
  <c r="N34" i="4"/>
  <c r="J34" i="4"/>
  <c r="F34" i="4"/>
  <c r="Z33" i="4"/>
  <c r="V33" i="4"/>
  <c r="R33" i="4"/>
  <c r="N33" i="4"/>
  <c r="J33" i="4"/>
  <c r="F33" i="4"/>
  <c r="Z32" i="4"/>
  <c r="V32" i="4"/>
  <c r="R32" i="4"/>
  <c r="N32" i="4"/>
  <c r="J32" i="4"/>
  <c r="F32" i="4"/>
  <c r="Z31" i="4"/>
  <c r="V31" i="4"/>
  <c r="R31" i="4"/>
  <c r="N31" i="4"/>
  <c r="J31" i="4"/>
  <c r="F31" i="4"/>
  <c r="Z30" i="4"/>
  <c r="V30" i="4"/>
  <c r="R30" i="4"/>
  <c r="N30" i="4"/>
  <c r="J30" i="4"/>
  <c r="F30" i="4"/>
  <c r="W24" i="4"/>
  <c r="W26" i="4" s="1"/>
  <c r="U24" i="4"/>
  <c r="S24" i="4"/>
  <c r="S26" i="4" s="1"/>
  <c r="Q24" i="4"/>
  <c r="O24" i="4"/>
  <c r="O26" i="4" s="1"/>
  <c r="M24" i="4"/>
  <c r="K24" i="4"/>
  <c r="K26" i="4" s="1"/>
  <c r="I24" i="4"/>
  <c r="G24" i="4"/>
  <c r="G26" i="4" s="1"/>
  <c r="E24" i="4"/>
  <c r="C24" i="4"/>
  <c r="C26" i="4" s="1"/>
  <c r="Y18" i="4"/>
  <c r="X18" i="4"/>
  <c r="U18" i="4"/>
  <c r="T18" i="4"/>
  <c r="E18" i="4"/>
  <c r="D18" i="4"/>
  <c r="Z17" i="4"/>
  <c r="V17" i="4"/>
  <c r="F17" i="4"/>
  <c r="Z16" i="4"/>
  <c r="V16" i="4"/>
  <c r="F16" i="4"/>
  <c r="Z15" i="4"/>
  <c r="V15" i="4"/>
  <c r="F15" i="4"/>
  <c r="Z14" i="4"/>
  <c r="V14" i="4"/>
  <c r="F14" i="4"/>
  <c r="Y11" i="4"/>
  <c r="X11" i="4"/>
  <c r="U11" i="4"/>
  <c r="T11" i="4"/>
  <c r="Q11" i="4"/>
  <c r="Q21" i="4" s="1"/>
  <c r="P11" i="4"/>
  <c r="P21" i="4" s="1"/>
  <c r="M11" i="4"/>
  <c r="M21" i="4" s="1"/>
  <c r="L11" i="4"/>
  <c r="L21" i="4" s="1"/>
  <c r="I11" i="4"/>
  <c r="I21" i="4" s="1"/>
  <c r="H11" i="4"/>
  <c r="H21" i="4" s="1"/>
  <c r="E11" i="4"/>
  <c r="E21" i="4" s="1"/>
  <c r="D11" i="4"/>
  <c r="D21" i="4" s="1"/>
  <c r="Z10" i="4"/>
  <c r="V10" i="4"/>
  <c r="R10" i="4"/>
  <c r="N10" i="4"/>
  <c r="J10" i="4"/>
  <c r="F10" i="4"/>
  <c r="Z9" i="4"/>
  <c r="V9" i="4"/>
  <c r="R9" i="4"/>
  <c r="N9" i="4"/>
  <c r="J9" i="4"/>
  <c r="F9" i="4"/>
  <c r="Z8" i="4"/>
  <c r="V8" i="4"/>
  <c r="R8" i="4"/>
  <c r="N8" i="4"/>
  <c r="J8" i="4"/>
  <c r="F8" i="4"/>
  <c r="Z7" i="4"/>
  <c r="V7" i="4"/>
  <c r="R7" i="4"/>
  <c r="N7" i="4"/>
  <c r="J7" i="4"/>
  <c r="F7" i="4"/>
  <c r="Z6" i="4"/>
  <c r="V6" i="4"/>
  <c r="R6" i="4"/>
  <c r="N6" i="4"/>
  <c r="J6" i="4"/>
  <c r="F6" i="4"/>
  <c r="Z5" i="4"/>
  <c r="V5" i="4"/>
  <c r="R5" i="4"/>
  <c r="N5" i="4"/>
  <c r="J5" i="4"/>
  <c r="F5" i="4"/>
  <c r="O81" i="5" l="1"/>
  <c r="S74" i="5"/>
  <c r="M46" i="4"/>
  <c r="S41" i="5"/>
  <c r="J11" i="4"/>
  <c r="J21" i="4" s="1"/>
  <c r="U21" i="4"/>
  <c r="E46" i="4"/>
  <c r="F11" i="4"/>
  <c r="V11" i="4"/>
  <c r="Y21" i="4"/>
  <c r="D46" i="4"/>
  <c r="R36" i="4"/>
  <c r="Z11" i="4"/>
  <c r="P52" i="5"/>
  <c r="S51" i="5"/>
  <c r="E12" i="1"/>
  <c r="E25" i="1" s="1"/>
  <c r="L46" i="4"/>
  <c r="F43" i="4"/>
  <c r="F36" i="4"/>
  <c r="P36" i="5"/>
  <c r="S36" i="5" s="1"/>
  <c r="G35" i="1"/>
  <c r="G48" i="1" s="1"/>
  <c r="N36" i="4"/>
  <c r="V43" i="4"/>
  <c r="V18" i="4"/>
  <c r="Z18" i="4"/>
  <c r="V36" i="4"/>
  <c r="N43" i="4"/>
  <c r="N11" i="4"/>
  <c r="N21" i="4" s="1"/>
  <c r="J36" i="4"/>
  <c r="J46" i="4" s="1"/>
  <c r="Z36" i="4"/>
  <c r="F18" i="4"/>
  <c r="R43" i="4"/>
  <c r="Z43" i="4"/>
  <c r="R11" i="4"/>
  <c r="R21" i="4" s="1"/>
  <c r="S14" i="5"/>
  <c r="P21" i="5"/>
  <c r="X21" i="4"/>
  <c r="T21" i="4"/>
  <c r="P81" i="5" l="1"/>
  <c r="Z21" i="4"/>
  <c r="F21" i="4"/>
  <c r="V21" i="4"/>
  <c r="S21" i="5"/>
  <c r="Z46" i="4"/>
  <c r="V46" i="4"/>
  <c r="R46" i="4"/>
  <c r="S52" i="5"/>
  <c r="F46" i="4"/>
  <c r="N46" i="4"/>
  <c r="D48" i="1"/>
  <c r="H35" i="1"/>
  <c r="H48" i="1" s="1"/>
  <c r="E48" i="1"/>
  <c r="S81" i="5" l="1"/>
  <c r="J24" i="1"/>
  <c r="J25" i="1" s="1"/>
  <c r="L48" i="5"/>
  <c r="L81" i="5" s="1"/>
  <c r="D93" i="27"/>
  <c r="D101" i="27"/>
  <c r="D102" i="27" s="1"/>
</calcChain>
</file>

<file path=xl/sharedStrings.xml><?xml version="1.0" encoding="utf-8"?>
<sst xmlns="http://schemas.openxmlformats.org/spreadsheetml/2006/main" count="1299" uniqueCount="339">
  <si>
    <t>Southern California Edison</t>
  </si>
  <si>
    <t>January</t>
  </si>
  <si>
    <t>February</t>
  </si>
  <si>
    <t>March</t>
  </si>
  <si>
    <t>April</t>
  </si>
  <si>
    <t>May</t>
  </si>
  <si>
    <t>June</t>
  </si>
  <si>
    <t>Programs</t>
  </si>
  <si>
    <t>Service
Accounts</t>
  </si>
  <si>
    <t>Interruptible/Reliability</t>
  </si>
  <si>
    <t>OBMC</t>
  </si>
  <si>
    <t>N/A</t>
  </si>
  <si>
    <t xml:space="preserve">  Sub-Total Interruptible</t>
  </si>
  <si>
    <t>Price Response</t>
  </si>
  <si>
    <t>SLRP</t>
  </si>
  <si>
    <t xml:space="preserve">  Sub-Total Price Response</t>
  </si>
  <si>
    <t>Total All Programs</t>
  </si>
  <si>
    <t>July</t>
  </si>
  <si>
    <t>August</t>
  </si>
  <si>
    <t>September</t>
  </si>
  <si>
    <t>October</t>
  </si>
  <si>
    <t>November</t>
  </si>
  <si>
    <t>December</t>
  </si>
  <si>
    <t>Notes:</t>
  </si>
  <si>
    <t>3.  Load Impacts are not available for the SLRP, therefore MW are estimated based on the hour of peak scheduled load reduction.</t>
  </si>
  <si>
    <t>Program</t>
  </si>
  <si>
    <t>Eligibility Criteria</t>
  </si>
  <si>
    <t>All C &amp; I customers &gt; 200kW</t>
  </si>
  <si>
    <t>All non-res. customers who can reduce circuit load by 15%</t>
  </si>
  <si>
    <t>All customers &gt; 37kW on an Ag &amp; Pumping rate</t>
  </si>
  <si>
    <t>All non-residential customers</t>
  </si>
  <si>
    <t>All residential customers with SmartMeters excluding those on rates DM, DMS-1, DMS-2, DMS-3, and DS.</t>
  </si>
  <si>
    <t xml:space="preserve">All non-res. bundled service customers &gt;100kW </t>
  </si>
  <si>
    <t xml:space="preserve">*Ex Post OBMC Load Impacts are based on program year 2008.  </t>
  </si>
  <si>
    <t xml:space="preserve"> </t>
  </si>
  <si>
    <t>2012-2014</t>
  </si>
  <si>
    <t>Price Responsive</t>
  </si>
  <si>
    <t>TA Identified MW</t>
  </si>
  <si>
    <t>Auto DR Verified MW</t>
  </si>
  <si>
    <t>TI Verified MW</t>
  </si>
  <si>
    <t>Total Technology MW</t>
  </si>
  <si>
    <t>Capacity Bidding Program</t>
  </si>
  <si>
    <t xml:space="preserve">Critical Peak Pricing </t>
  </si>
  <si>
    <t>Demand Bidding Program</t>
  </si>
  <si>
    <t>Real Time Pricing</t>
  </si>
  <si>
    <t>Total</t>
  </si>
  <si>
    <t>Base Interruptible Program</t>
  </si>
  <si>
    <t>Summer Discount Program</t>
  </si>
  <si>
    <t>Agricultural Pumping Interruptible</t>
  </si>
  <si>
    <t>General Program</t>
  </si>
  <si>
    <t>TA (may also be enrolled in TI and AutoDR)</t>
  </si>
  <si>
    <t>Total TA MW</t>
  </si>
  <si>
    <t>Activity reflects projects initiated in 2012-2014</t>
  </si>
  <si>
    <t>Customer counts reported on this page are not excluded from counts in the Program MW tab.  MWs reported on this page are not directly related to MW reported in the Program MW tab.</t>
  </si>
  <si>
    <t>Represents identified MW for service accounts from completed TA.</t>
  </si>
  <si>
    <t>AutoDR Verified MW</t>
  </si>
  <si>
    <t>Represents verified/tested MW for service accounts that participated in Auto DR.</t>
  </si>
  <si>
    <t>Represents verified MW for service accounts that participated in TI (i.e. must be enrolled in DR) and not in AutoDR; MW reported here not necessarily amount enrolled in DR.</t>
  </si>
  <si>
    <t xml:space="preserve">*A reduction in standard TI MWs can occur when a customer upgrades to Auto-DR (subsequently, the ADR MWs increase).  </t>
  </si>
  <si>
    <t xml:space="preserve">*Also, if a customer leaves a DR program it will reduce the MWs for that particular DR program. </t>
  </si>
  <si>
    <t>Represents the sum of verified MW associated with the service accounts in the TI and Auto DR programs.</t>
  </si>
  <si>
    <t>General Program category</t>
  </si>
  <si>
    <t>Represents MW of participants in the TA stage and may include participants who have completed TI and Auto DR.</t>
  </si>
  <si>
    <t>Year-to-Date Program Expenditures</t>
  </si>
  <si>
    <t>Cost Item</t>
  </si>
  <si>
    <t>Percent Funding</t>
  </si>
  <si>
    <t>Category 1:  Reliability Programs</t>
  </si>
  <si>
    <t>Base Interruptible Program (BIP)</t>
  </si>
  <si>
    <t>Optional Binding Mandatory Curtailment (OBMC)</t>
  </si>
  <si>
    <t>Rotating Outages (RO)</t>
  </si>
  <si>
    <t>Scheduled Load Reduction Program (SLRP)</t>
  </si>
  <si>
    <t>Category 1 Total</t>
  </si>
  <si>
    <t>Category 2:  Price Responsive Programs</t>
  </si>
  <si>
    <t>Capacity Bidding Program (CBP)</t>
  </si>
  <si>
    <t>Demand Bidding Program (DBP)</t>
  </si>
  <si>
    <t>AC Cycling : Summer Discount Plan (SDP)</t>
  </si>
  <si>
    <t>Category 2 Total</t>
  </si>
  <si>
    <t>Category 3:  DR Provider/Aggregated Managed Programs</t>
  </si>
  <si>
    <t>Category 3 Total</t>
  </si>
  <si>
    <t>Category 4:  Emerging &amp; Enabling Technologies</t>
  </si>
  <si>
    <t>Category 4 Total</t>
  </si>
  <si>
    <t>Category 5:  Pilots</t>
  </si>
  <si>
    <t>Smart Charging Pilot</t>
  </si>
  <si>
    <t>Workplace Charging Pilot</t>
  </si>
  <si>
    <t>Category 5 Total</t>
  </si>
  <si>
    <t>Category 6 : Evaluation, Measurement and Verification</t>
  </si>
  <si>
    <t>Category 6 Total</t>
  </si>
  <si>
    <t>Category 7 : Marketing, Education &amp; Outreach</t>
  </si>
  <si>
    <t>Circuit Savers Program</t>
  </si>
  <si>
    <t>DR Marketing, Education &amp; Outreach</t>
  </si>
  <si>
    <t>Other Local Marketing</t>
  </si>
  <si>
    <t>Category 7 Total</t>
  </si>
  <si>
    <t>Category 8 : DR System Support Activities</t>
  </si>
  <si>
    <t>DR Systems &amp; Technology (S&amp;T)</t>
  </si>
  <si>
    <t>Category 8 Total</t>
  </si>
  <si>
    <t>Category 9 : Integrated Programs and Activities (Including Technical Assistance)</t>
  </si>
  <si>
    <t>Integrated DSM Marketing</t>
  </si>
  <si>
    <t>Statewide IDSM</t>
  </si>
  <si>
    <t>DR Institutional Partnership</t>
  </si>
  <si>
    <t>DR Technology Resource Incubator Program (TRIO)</t>
  </si>
  <si>
    <t>DR Energy Leadership Partnership (ELP)</t>
  </si>
  <si>
    <t>Federal Power Reserve Partnership (FedPower)</t>
  </si>
  <si>
    <t>Technical Assistance (TA)</t>
  </si>
  <si>
    <t>Commercial New Construction</t>
  </si>
  <si>
    <t>IDSM food Processing Pilot</t>
  </si>
  <si>
    <t>Residential New Construction Pilot</t>
  </si>
  <si>
    <t>Workforce Education &amp; Training Smart Students (SmartStudents)</t>
  </si>
  <si>
    <t>Category 9 Total</t>
  </si>
  <si>
    <t>Category 10 - Special Projects</t>
  </si>
  <si>
    <t>Permanent Load Shift</t>
  </si>
  <si>
    <t>Category 10 Total</t>
  </si>
  <si>
    <t>Category 11 - Dynamic Pricing</t>
  </si>
  <si>
    <t>Category 11 Total</t>
  </si>
  <si>
    <t xml:space="preserve">(1) Per ACR issued on 12/28/11, continuing program costs reported here are recorded in SCE's Demand Response Program Balancing Account (DRPBA), unless otherwise noted. </t>
  </si>
  <si>
    <t xml:space="preserve">       Due to timing differences, the amounts in the table may not reflect transactions to reflect respective bridge funding and carryover activities.</t>
  </si>
  <si>
    <t>The utilities shall document the amount of and reason for each shift in their monthly demand response reports.</t>
  </si>
  <si>
    <t>Program Category</t>
  </si>
  <si>
    <t>Fund Shift</t>
  </si>
  <si>
    <t>Programs Impacted</t>
  </si>
  <si>
    <t>Date</t>
  </si>
  <si>
    <t>Rationale for Fundshift</t>
  </si>
  <si>
    <t>Emerging Markets &amp; Technologies</t>
  </si>
  <si>
    <t>Measurement &amp; Evaluation</t>
  </si>
  <si>
    <t>Year-to-Date Event Summary</t>
  </si>
  <si>
    <t>Event No.</t>
  </si>
  <si>
    <t xml:space="preserve">(1) Emergency programs' load reductions are normally requested by the ISO. The ISO does not call for load reductions by program. OBMC is activated by SCE concurrent with the ISO's request for firm load curtailment (rotating outages) to the minimum % level required to meet the ISO's firm load curtailment request. Other programs are triggered according to the terms of the tariff associated with the program. </t>
  </si>
  <si>
    <t>(2) Initial event data subject to change based on billing records and verification.</t>
  </si>
  <si>
    <t xml:space="preserve">          BIP:  The maximum hourly load reduction compared to 10 day rolling average, measured over the duration of the entire event day.  10 in 10 baseline is used and calculated for each 15 minute interval. </t>
  </si>
  <si>
    <t xml:space="preserve">          OBMC:  The maximum hourly load reduction compared to 10 day rolling average, measured over the duration of the entire event day.  10 in 10 baseline is used and calculated for each 15 minute interval. </t>
  </si>
  <si>
    <t xml:space="preserve">          AP-I: The maximum hourly load reduction compared to 10 day rolling average, measured over the duration of the entire event day.  10 in 10 baseline is used and calculated for each 15 minute interval.  </t>
  </si>
  <si>
    <t>(4) Individual customer tolled hours or event limits may vary due to different customer contact times and/or load blocking.</t>
  </si>
  <si>
    <t>(5) Event times are based on GCC start and end times or SCE determined start and end times.</t>
  </si>
  <si>
    <t>Annual Total Cost</t>
  </si>
  <si>
    <r>
      <t>Total Embedded Cost and Revenues</t>
    </r>
    <r>
      <rPr>
        <b/>
        <vertAlign val="superscript"/>
        <sz val="12"/>
        <rFont val="Calibri"/>
        <family val="2"/>
        <scheme val="minor"/>
      </rPr>
      <t xml:space="preserve"> (1)</t>
    </r>
  </si>
  <si>
    <t>Year-to-Date Total Cost</t>
  </si>
  <si>
    <r>
      <t xml:space="preserve">Program Incentives </t>
    </r>
    <r>
      <rPr>
        <b/>
        <vertAlign val="superscript"/>
        <sz val="10"/>
        <rFont val="Calibri"/>
        <family val="2"/>
        <scheme val="minor"/>
      </rPr>
      <t>(2)</t>
    </r>
  </si>
  <si>
    <r>
      <t xml:space="preserve">Revenues from Excess Energy Charges </t>
    </r>
    <r>
      <rPr>
        <b/>
        <vertAlign val="superscript"/>
        <sz val="10"/>
        <rFont val="Calibri"/>
        <family val="2"/>
        <scheme val="minor"/>
      </rPr>
      <t>(3)</t>
    </r>
  </si>
  <si>
    <t>(1) Amounts reported are for incentives costs that are not recovered in the Demand Response Program Balancing Account.</t>
  </si>
  <si>
    <t>(3) Revenues assessed by BIP participants for failure to reduce load when requested during curtailment events.</t>
  </si>
  <si>
    <t>2009 - 2011</t>
  </si>
  <si>
    <t xml:space="preserve">Activity reflects projects initiated in 2009-2011.  </t>
  </si>
  <si>
    <t>Labor</t>
  </si>
  <si>
    <t>IOU Administrative Costs</t>
  </si>
  <si>
    <t>Statewide ME&amp;O contract</t>
  </si>
  <si>
    <t xml:space="preserve">I. TOTAL STATEWIDE MARKETING </t>
  </si>
  <si>
    <t xml:space="preserve">PROGRAMS, RATES &amp; ACTIVITES WHICH DO NOT REQUIRE ITEMIZED ACCOUNTING </t>
  </si>
  <si>
    <t xml:space="preserve">PROGRAMS &amp; RATES WHICH REQUIRE ITEMIZED ACCOUNTING   </t>
  </si>
  <si>
    <t>Customer Research</t>
  </si>
  <si>
    <t>Collateral- Development, Printing, Distribution etc. (all non-labor costs)</t>
  </si>
  <si>
    <t xml:space="preserve">Labor </t>
  </si>
  <si>
    <t>Paid Media</t>
  </si>
  <si>
    <t>Other Costs</t>
  </si>
  <si>
    <t>II. TOTAL UTILITY MARKETING BY ACTIVITY</t>
  </si>
  <si>
    <t xml:space="preserve">III. UTILITY MARKETING BY ITEMIZED COST </t>
  </si>
  <si>
    <t xml:space="preserve">III. TOTAL UTILITY MARKETING BY ITEMIZED COST </t>
  </si>
  <si>
    <t>IV. UTILITY MARKETING BY CUSTOMER SEGMENT</t>
  </si>
  <si>
    <t>Large Commercial and Industrial</t>
  </si>
  <si>
    <t>Small and Medium Commercial</t>
  </si>
  <si>
    <t>Residential</t>
  </si>
  <si>
    <t>Critical Peak Pricing &lt; 200 kW (aka Summer Advantage Incentive)</t>
  </si>
  <si>
    <t>Critical Peak Pricing &gt;=200kW (aka Summer Advantage Incentive)</t>
  </si>
  <si>
    <t>1.  The accounts eligible to participate in OBMC is not available because the number of customers who can reduce 15% of their entire circuit load during every rotating outage cannot be reasonably estimated.</t>
  </si>
  <si>
    <t>Auto DR / Technology Incentives (AutoDR-TI)</t>
  </si>
  <si>
    <t>SCE Demand Response Programs and Activities</t>
  </si>
  <si>
    <t>SUBTOTAL</t>
  </si>
  <si>
    <t>Table I-4</t>
  </si>
  <si>
    <t>Customer Program Incentives</t>
  </si>
  <si>
    <t>SCE Demand Response Programs</t>
  </si>
  <si>
    <t>Table I-2A</t>
  </si>
  <si>
    <t>SCE Demand Response Programs and Activities Fund Shifting</t>
  </si>
  <si>
    <t>Table I-3</t>
  </si>
  <si>
    <t>SCE Interruptible and Price Responsive Programs</t>
  </si>
  <si>
    <t>Table I-2</t>
  </si>
  <si>
    <t>Expenditures and Funding</t>
  </si>
  <si>
    <t>Total from Program, Rates &amp; Activities that do not require itemized accounting</t>
  </si>
  <si>
    <t xml:space="preserve">(3) Customer's load reduction (MW) is measured as follows: </t>
  </si>
  <si>
    <t xml:space="preserve">          DBP: The maximum hourly load reduction measured over the duration of the DBP event utilizes a 10 in 10 day baseline with optional day-of adjustment. </t>
  </si>
  <si>
    <t>Total Cost of Incentives</t>
  </si>
  <si>
    <t>Agricultural Pumping Interruptible (API)</t>
  </si>
  <si>
    <t>Agricultural / Pumping</t>
  </si>
  <si>
    <t>Measurement and Evaluation</t>
  </si>
  <si>
    <t>DR Research Studies (CPUC)</t>
  </si>
  <si>
    <t>Real Time Pricing (RTP)</t>
  </si>
  <si>
    <t>Save Power Day (SPD/PTR)</t>
  </si>
  <si>
    <t>Summer Advantage Incentive (SAI/CPP)</t>
  </si>
  <si>
    <t>Base Interruptible Program (BIP) 30 Minute Option</t>
  </si>
  <si>
    <t>Base Interruptible Program (BIP) 15 Minute Option</t>
  </si>
  <si>
    <t>Capacity Bidding Program (CBP) Day Of</t>
  </si>
  <si>
    <t>Capacity Bidding Program (CBP) Day Ahead</t>
  </si>
  <si>
    <t>Third Party Programs</t>
  </si>
  <si>
    <t>IDSM Continuous Energy Improvement</t>
  </si>
  <si>
    <t>RCx Initiative</t>
  </si>
  <si>
    <t>Upstream Auto-DR w/HVAC</t>
  </si>
  <si>
    <t>Summer Discount Plan (SDP) - Residential</t>
  </si>
  <si>
    <t>Summer Discount Plan (SDP) - Residential O-Switch</t>
  </si>
  <si>
    <t>(1) Per A.12-04-001, carryover program costs reported here are recorded in SCE's Demand Response Program Balancing Account (DRPBA), unless otherwise noted.</t>
  </si>
  <si>
    <r>
      <t xml:space="preserve">II. UTILITY MARKETING BY ACTIVITY </t>
    </r>
    <r>
      <rPr>
        <b/>
        <vertAlign val="superscript"/>
        <sz val="12"/>
        <rFont val="Calibri"/>
        <family val="2"/>
      </rPr>
      <t>(1)</t>
    </r>
  </si>
  <si>
    <t xml:space="preserve">(2) Funding and expenses for Aggregator Managed Contracts (DR Contracts)(AMP) reflect the administrative portion of costs tracked in the Purchase Agreement Administrative Costs Balancing Account (PAACBA).  Capacity payments are recorded separately in Table I-4. </t>
  </si>
  <si>
    <t>Aggregator Managed Portfolio</t>
  </si>
  <si>
    <r>
      <t xml:space="preserve">AMP Contracts/DR Contracts (AMP) </t>
    </r>
    <r>
      <rPr>
        <vertAlign val="superscript"/>
        <sz val="10"/>
        <rFont val="Calibri"/>
        <family val="2"/>
        <scheme val="minor"/>
      </rPr>
      <t>(2)</t>
    </r>
  </si>
  <si>
    <t>AMP Contracts/DR Contracts (AMP)</t>
  </si>
  <si>
    <t>AMP Contracts/DR Contracts (AMP) - Day Of</t>
  </si>
  <si>
    <t>AMP Contracts/DR Contracts (AMP) - Day Ahead</t>
  </si>
  <si>
    <t xml:space="preserve">4.  Readers should exercise caution in interpreting or using the estimated MW values found in this report in either the ex post or ex ante columns. Ex post estimates reflects historic event(s) that have taken place during specific time periods and actual weather conditions by a mix of customers that participated on event day(s). Ex ante forecasts account for variables not included in the ex-post estimate such as normalized weather conditions, expected customer mix during events, expected time of day which events occur, expected days of the week which events occur, and other lesser effects etc.  An ex-ante forecast reflects forecast impact estimates that would occur between 1 pm and 6pm during a specific DR program’s operating season, based on 1-in-2 (normal) weather conditions.  The ex ante and ex post load impacts presented in this report are based on the IOUs' annual April 1st Compliance Filings pursuant to Decision D.08-04-050.  SCE provides reports to various other agencies (CAISO, FERC, NERC, etc.) which may differ from the load impact estimates in this report but are still based on the June 1st Compliance Filing.  The differences are attributed to the use of average values over specific load impact hours and other factors.  </t>
  </si>
  <si>
    <t>Summer Discount Plan (SDP) - Commercial</t>
  </si>
  <si>
    <t xml:space="preserve">(2) Except for AMP Contacts/DR Contracts, Incentive data is preliminary and subject to change based on billing records.  </t>
  </si>
  <si>
    <t>Area Called</t>
  </si>
  <si>
    <t>Detailed Breakdown of MW To Date in TA/Auto DR-TI Programs</t>
  </si>
  <si>
    <t>Category 4 :  Emerging &amp; Enabling Technologies</t>
  </si>
  <si>
    <t>Category 5 :  Pilots</t>
  </si>
  <si>
    <t>Category 3 :  DR Provider/Aggregated Managed Programs</t>
  </si>
  <si>
    <t>Category 2 :  Price Responsive Programs</t>
  </si>
  <si>
    <t>Category 1 :  Reliability Programs</t>
  </si>
  <si>
    <t>IDSM Food Processing Pilot</t>
  </si>
  <si>
    <t>Programs Support Costs</t>
  </si>
  <si>
    <t>Carry-Over Expenditures and Funding</t>
  </si>
  <si>
    <t>Table I-2b</t>
  </si>
  <si>
    <t>All bundled service customers</t>
  </si>
  <si>
    <t>All commercial customers with central air conditioning</t>
  </si>
  <si>
    <t>All residential customers with central air conditioning</t>
  </si>
  <si>
    <t xml:space="preserve">          PTR:   Based on the CAISO  Program Results report.  Calculated based on the assumed kW reduction per enrolled customer from the 2013 ex ante report.</t>
  </si>
  <si>
    <t xml:space="preserve">          CBP: Reported to SCE in aggregate by portfolio and by product nominations by APX.</t>
  </si>
  <si>
    <t xml:space="preserve">          SAI: The maximum hourly load reduction measured over the duration of the CPP event is compared to 10 in 10 Adjusted baseline.</t>
  </si>
  <si>
    <t xml:space="preserve">          SDP: Estimated based on ac tonnage, cycling strategy and load diversity at time of event.  Based on the CAISO Program Results report.  Load impact-weather relationship is provided by the 2012 SDP Load Impact Evaluation study.</t>
  </si>
  <si>
    <t>IV. TOTAL UTILITY MARKETING BY CUSTOMER SEGMENT</t>
  </si>
  <si>
    <t>Total Incremental Cost</t>
  </si>
  <si>
    <t>All non-res. bundled service customers</t>
  </si>
  <si>
    <t>Category 3:  DR Provider/Aggregated Managed Programs (6)</t>
  </si>
  <si>
    <t xml:space="preserve">          Aggregator Managed Portfolio:  Based on event reduction results using baseline established for each contract.</t>
  </si>
  <si>
    <t>(6) AMP events are listed individually to be consistent with CAISO event reporting.</t>
  </si>
  <si>
    <r>
      <t>July</t>
    </r>
    <r>
      <rPr>
        <sz val="10"/>
        <rFont val="Calibri"/>
        <family val="2"/>
        <scheme val="minor"/>
      </rPr>
      <t/>
    </r>
  </si>
  <si>
    <t>OP 4:</t>
  </si>
  <si>
    <t>The utilities may not shift funds between budget categories with two exceptions as stated in OP 4 and 5;</t>
  </si>
  <si>
    <t>The utilities may shift up to 50% of a program's funds to another program within the same budget category;</t>
  </si>
  <si>
    <t>The utilities shall not shift funds within the "Pilots" (Category 5) or "Special Projects" (Category 11) budget categories without a Tier 2 Advice Letter;</t>
  </si>
  <si>
    <t>The utilities may shift funds for pilots in the Enabling or Emerging Technologies category;</t>
  </si>
  <si>
    <t xml:space="preserve">The utilities shall not eliminate a program through multiple fund shifting; </t>
  </si>
  <si>
    <t>The utilities shall submit a Tier 2 Advice Letter before shifting more than 50% of a program's budget to a different program within the same budget category;</t>
  </si>
  <si>
    <t>OP 6:</t>
  </si>
  <si>
    <t>FUND SHIFTING DOCUMENTATION PER DECISION 12-04-045 ORDERING PARAGRAPHS 4 AND 6.</t>
  </si>
  <si>
    <t>The utilities may shift funds in Category 4 (Enabling &amp; Emerging Technologies) into the Permanent Load Shifting program with a Tier 2 Advice Letter.</t>
  </si>
  <si>
    <r>
      <t>Eligible Accounts
as of
Jan 1, 2015</t>
    </r>
    <r>
      <rPr>
        <b/>
        <vertAlign val="superscript"/>
        <sz val="10"/>
        <rFont val="Calibri"/>
        <family val="2"/>
        <scheme val="minor"/>
      </rPr>
      <t xml:space="preserve"> (5)</t>
    </r>
  </si>
  <si>
    <t>Year-to Date 2015 Expenditures</t>
  </si>
  <si>
    <t xml:space="preserve">AC Cycling : Summer Discount Plan (SDP) </t>
  </si>
  <si>
    <t xml:space="preserve">Save Power Day (SPD/PTR) </t>
  </si>
  <si>
    <t>TOTAL AUTHORIZED UTILITY MARKETING BUDGET FOR 2015-2017</t>
  </si>
  <si>
    <t xml:space="preserve">Statewide Marketing - Flex Alert </t>
  </si>
  <si>
    <t>CBP - Capacity Bidding Program - Day Ahead (1-4)</t>
  </si>
  <si>
    <t>System Territory</t>
  </si>
  <si>
    <t>4:00 PM - 6:00 PM</t>
  </si>
  <si>
    <t>Heat Rates</t>
  </si>
  <si>
    <t>5:00 PM - 6:00 PM</t>
  </si>
  <si>
    <t>5:00 PM - 7:00 PM</t>
  </si>
  <si>
    <t>CBP - Capacity Bidding Program - Day Ahead (2-6)</t>
  </si>
  <si>
    <t>2015-2016</t>
  </si>
  <si>
    <t>Program-to-Date Total Expenditures 2015-2016</t>
  </si>
  <si>
    <t>Summer Advantage Incentive (CPP)</t>
  </si>
  <si>
    <t>2015-2016 Customer Communication, Marketing and Outreach</t>
  </si>
  <si>
    <t>2015-2016 Authorized Budget (if Applicable)</t>
  </si>
  <si>
    <t>2015-2016 Total Expenditures</t>
  </si>
  <si>
    <t>2015 Event Summary</t>
  </si>
  <si>
    <t>5.  PTR Service Accounts reflects the total number of customers eligible for PTR notifications as of Jan 1, 2015.</t>
  </si>
  <si>
    <t>2.  PTR Service Accounts reflects the total number of customers eligible for PTR notifications as of Jan 1, 2015.</t>
  </si>
  <si>
    <t xml:space="preserve">Emerging Markets &amp; Technologies </t>
  </si>
  <si>
    <t xml:space="preserve">Auto DR / Technology Incentives (AutoDR-TI) </t>
  </si>
  <si>
    <t xml:space="preserve">AMP Contracts/DR Contracts (AMP) </t>
  </si>
  <si>
    <r>
      <t>Save Power Day (SPD/PTR)</t>
    </r>
    <r>
      <rPr>
        <vertAlign val="superscript"/>
        <sz val="10"/>
        <rFont val="Calibri"/>
        <family val="2"/>
        <scheme val="minor"/>
      </rPr>
      <t xml:space="preserve"> </t>
    </r>
  </si>
  <si>
    <t>(2) Negative expenses in January are a result of reversed accrual entries.</t>
  </si>
  <si>
    <r>
      <t xml:space="preserve">2015 Expenditures </t>
    </r>
    <r>
      <rPr>
        <b/>
        <vertAlign val="superscript"/>
        <sz val="12"/>
        <rFont val="Calibri"/>
        <family val="2"/>
        <scheme val="minor"/>
      </rPr>
      <t>(1) (2)</t>
    </r>
  </si>
  <si>
    <t xml:space="preserve">Peak Time Rebate / Save Power Day (PTR) </t>
  </si>
  <si>
    <r>
      <t xml:space="preserve">Event Trigger </t>
    </r>
    <r>
      <rPr>
        <b/>
        <vertAlign val="superscript"/>
        <sz val="10"/>
        <rFont val="Calibri"/>
        <family val="2"/>
        <scheme val="minor"/>
      </rPr>
      <t>(1)</t>
    </r>
  </si>
  <si>
    <r>
      <t xml:space="preserve">Load Reduction MW </t>
    </r>
    <r>
      <rPr>
        <b/>
        <vertAlign val="superscript"/>
        <sz val="10"/>
        <rFont val="Calibri"/>
        <family val="2"/>
        <scheme val="minor"/>
      </rPr>
      <t>(2) (3)</t>
    </r>
  </si>
  <si>
    <r>
      <t xml:space="preserve">Event Beginning - End </t>
    </r>
    <r>
      <rPr>
        <b/>
        <vertAlign val="superscript"/>
        <sz val="10"/>
        <rFont val="Calibri"/>
        <family val="2"/>
        <scheme val="minor"/>
      </rPr>
      <t>(5)</t>
    </r>
  </si>
  <si>
    <r>
      <t xml:space="preserve">Program Tolled Hours (Annual) </t>
    </r>
    <r>
      <rPr>
        <b/>
        <vertAlign val="superscript"/>
        <sz val="10"/>
        <rFont val="Calibri"/>
        <family val="2"/>
        <scheme val="minor"/>
      </rPr>
      <t>(4)</t>
    </r>
  </si>
  <si>
    <t>Estimated Average Ex Post Load Impact kW / Customer = Average kW / Customer service account over actual event hours during the 1-6pm window for the preceding year if events occurred omitting 0 and negative load values if program was available, but not dispatched.  Some programs may experience no events or few events while other programs may operate regularly depending on event triggers.  For existing programs, the Average Ex Post Load Impact per customer service account remains constant across all months.</t>
  </si>
  <si>
    <t>Average Ex Ante Load Impact kW/Customer = Average kW / Customer, under 1-in-2 weather conditions, of an event that would occur from 1-6pm on the system peak day of the month, as reported in the load impact reports filed April 1, 2014.  For programs that are not active outside of the summer season a zero load impact value is reported.  For programs available outside of the summer season, estimated Average Ex Ante Load Impacts for November through March/April/May are used depending on available data and reflect a typical event that would occur from 4-9pm under the same conditions.  Data from Ex Ante load impact reports filed in 2009 is used for OBMC reporting.</t>
  </si>
  <si>
    <r>
      <t>Estimated Eligible Accounts
as of
Jan 1, 2015</t>
    </r>
    <r>
      <rPr>
        <b/>
        <vertAlign val="superscript"/>
        <sz val="10"/>
        <rFont val="Calibri"/>
        <family val="2"/>
        <scheme val="minor"/>
      </rPr>
      <t xml:space="preserve"> (1)(2)</t>
    </r>
  </si>
  <si>
    <r>
      <t xml:space="preserve">Ex Ante Estimated MW </t>
    </r>
    <r>
      <rPr>
        <b/>
        <vertAlign val="superscript"/>
        <sz val="10"/>
        <rFont val="Calibri"/>
        <family val="2"/>
        <scheme val="minor"/>
      </rPr>
      <t>(1)(3)</t>
    </r>
  </si>
  <si>
    <r>
      <t xml:space="preserve">Ex Post Estimated MW </t>
    </r>
    <r>
      <rPr>
        <b/>
        <vertAlign val="superscript"/>
        <sz val="10"/>
        <rFont val="Calibri"/>
        <family val="2"/>
        <scheme val="minor"/>
      </rPr>
      <t>(2)(3)</t>
    </r>
  </si>
  <si>
    <r>
      <t xml:space="preserve">Monthly Program Enrollment and Estimated Load Impacts </t>
    </r>
    <r>
      <rPr>
        <b/>
        <vertAlign val="superscript"/>
        <sz val="12"/>
        <rFont val="Calibri"/>
        <family val="2"/>
        <scheme val="minor"/>
      </rPr>
      <t>(4)</t>
    </r>
  </si>
  <si>
    <t>Activity reflects projects initiated in 2015-2016</t>
  </si>
  <si>
    <t>Fundshift Adjustments</t>
  </si>
  <si>
    <r>
      <t xml:space="preserve">2-Year Funding
2015-2016 </t>
    </r>
    <r>
      <rPr>
        <b/>
        <vertAlign val="superscript"/>
        <sz val="10"/>
        <rFont val="Calibri"/>
        <family val="2"/>
        <scheme val="minor"/>
      </rPr>
      <t>(3)</t>
    </r>
  </si>
  <si>
    <t>DR Institutional and Government Partnership</t>
  </si>
  <si>
    <t xml:space="preserve">(1) Utility Marketing includes all activities to market individual utility programs or rates, demand response concepts, and customer tools,  that were approved or directed by Decision 12-04-045 and 14-05-025, whether or not the marketing budget was approved as a line item in the Decision. For example, PG&amp;E should not include marketing for TOU and PDP because funding was authorized in another proceeding. However, PG&amp;E must document all amounts spent on marketing individual demand response programs such as Peak Choice even though a specific marketing budget was not approved for the program.  This example applies to all of the utilities. The programs and activities listed in item II of the template are meant as examples, and may not be exhaustive. However, the utilities must include all programs or rates that meet this description.  The totals for Items II, III and IV should be equal.    </t>
  </si>
  <si>
    <t>5.1 MW</t>
  </si>
  <si>
    <t>6:00 PM - 7:00 PM</t>
  </si>
  <si>
    <t>Program Eligibility and Average Load Impacts based on April 1, 2015 compliance filing</t>
  </si>
  <si>
    <t xml:space="preserve">Average Ex Ante Load Impact kW / Customer </t>
  </si>
  <si>
    <t xml:space="preserve">Average Ex Post Load Impact kW / Customer </t>
  </si>
  <si>
    <t>1.  Ex Ante Estimated MW = The monthly ex ante average load impact per customer, reported in the annual April 1, 2015 D. 08-04-050 Compliance Filing, multiplied by the number of currently enrolled service accounts for the reporting month.  The ex ante average load impact is the average hourly load impact for an event that would occur from 1-6pm on the system peak day of the month, with the exception of SAI/CPP where the average hourly load impacts from 2-6pm are used.  Monthly ex ante estimates are indicated only for programs which can be called for events that reporting month. For programs that are not available that month or do not have a positive load impact, a value of zero is reported. SDP Residential is available year-round, however, due to no events being called during certain months in previous years, no ex ante data is available.</t>
  </si>
  <si>
    <t>2.  Ex Post Estimated MW = The annual ex post average load impact per customer, reported in the annual April 1, 2015 D.08-04-050 Compliance Filing, multiplied by the number of currently enrolled service accounts for the reporting month.  The annual ex post average load impact is the average hourly load impact per customer for those customers that may have participated in an event(s) between 1-6pm on event days in the preceding year when or if events occurred. Ex Post OBMC Load Impacts are based on program year 2008.</t>
  </si>
  <si>
    <r>
      <t xml:space="preserve">2015 Expenditures </t>
    </r>
    <r>
      <rPr>
        <b/>
        <vertAlign val="superscript"/>
        <sz val="12"/>
        <rFont val="Calibri"/>
        <family val="2"/>
        <scheme val="minor"/>
      </rPr>
      <t>(1) (4)</t>
    </r>
  </si>
  <si>
    <r>
      <t xml:space="preserve">2015-2016 Funding Cycle Customer Communication, Marketing, and Outreach </t>
    </r>
    <r>
      <rPr>
        <b/>
        <vertAlign val="superscript"/>
        <sz val="12"/>
        <rFont val="Calibri"/>
        <family val="2"/>
      </rPr>
      <t>(2)</t>
    </r>
  </si>
  <si>
    <t>Demand Response Auction Mechanism (DRAM)</t>
  </si>
  <si>
    <t>(2) Statewide marketing-Flex Alert program recorded costs incurred in 2015 was included in DR monthly CPUC report starting April 2015 until the new CPUC report template particularly for Statewide ME&amp;O balancing account is ready.</t>
  </si>
  <si>
    <t>(3) Negative expenses in  Statewide Marketing-Flex Alert program are due to reversed accrual entries.</t>
  </si>
  <si>
    <t>(4) Negative expenses in April are due to correcting marketing professional service costs for 2012-2014 cycle.</t>
  </si>
  <si>
    <r>
      <t xml:space="preserve">I. STATEWIDE MARKETING </t>
    </r>
    <r>
      <rPr>
        <b/>
        <vertAlign val="superscript"/>
        <sz val="12"/>
        <rFont val="Calibri"/>
        <family val="2"/>
      </rPr>
      <t>(2)(3)</t>
    </r>
  </si>
  <si>
    <r>
      <t xml:space="preserve">Circuit Savers Program </t>
    </r>
    <r>
      <rPr>
        <vertAlign val="superscript"/>
        <sz val="10"/>
        <rFont val="Calibri"/>
        <family val="2"/>
      </rPr>
      <t>(4)</t>
    </r>
  </si>
  <si>
    <t>(3) Statewide marketing-Flex Alert program recorded costs incurred in 2015 was included in DR monthly CPUC report starting April 2015 until the new CPUC report template particularly for Statewide ME&amp;O balancing account is ready.</t>
  </si>
  <si>
    <r>
      <t xml:space="preserve">Statewide Marketing - Flex Alert </t>
    </r>
    <r>
      <rPr>
        <vertAlign val="superscript"/>
        <sz val="10"/>
        <rFont val="Calibri"/>
        <family val="2"/>
        <scheme val="minor"/>
      </rPr>
      <t>(3)</t>
    </r>
  </si>
  <si>
    <t>(4) Statewide marketing-Flex Alert program recorded costs incurred in 2015 was included in DR monthly CPUC report starting April 2015 until the new CPUC report template particularly for Statewide ME&amp;O balancing account is ready.</t>
  </si>
  <si>
    <t>(6) Negative expenses in April are due to correcting marketing professional service costs for 2012-2014 cycle.</t>
  </si>
  <si>
    <r>
      <t xml:space="preserve">Circuit Savers Program </t>
    </r>
    <r>
      <rPr>
        <vertAlign val="superscript"/>
        <sz val="10"/>
        <rFont val="Calibri"/>
        <family val="2"/>
        <scheme val="minor"/>
      </rPr>
      <t>(6)</t>
    </r>
  </si>
  <si>
    <t>Category 3</t>
  </si>
  <si>
    <t>From Aggregator Managed Portfolio (AMP) Contracts to Demand Response Auction Mechanism (DRAM)</t>
  </si>
  <si>
    <t xml:space="preserve">On April 20, 2015, SCE, PG&amp;E, and SDG&amp;E (collectively known as the “IOUs”) filed an Advice Letter (SCE AL 3208-E) to implement the DRAM pilot pursuant to Ordering Paragraph 5 of D.14-12-024.  The DRAM will be a pay-as-bid auction of monthly system Resource Adequacy (RA) associated with a demand response product located in the IOU’s service area that will offer the product directly into the CAISO day-ahead energy market.  The IOUs note that the ability to shift funds to DRAM is limited by the unspent dollars from existing DR programs authorized by the Commission and shifting limits. Ordering Paragraph 5.d of D.14-12-024 states the following:
Fund shifting in the 2015-2016 demand response approved bridge funding budget will be allowed by Pacific Gas and Electric Company, San Diego Gas &amp; Electric Company, and Southern California Edison Company (jointly, the Utilities) for the sole purpose of funding the Demand Response Auction Mechanism pilot with the following caveats: 1) The Utilities shall not eliminate any other approved demand response program in order to fund the pilot without proper authorization from the Commission; and 2) The Utilities shall continue to submit a Tier Two Advice Letter before shifting more that 50 percent of any one program’s funds to the pilot.
The IOUs propose limiting the overall expense in supporting the 2016 DRAM Pilots. For PG&amp;E and SCE, the proposed DRAM cost cap is $4 Million each, and for SDG&amp;E it is $1 Million. The overall expense in supporting the 2016 DRAM pilot includes all administrative costs, scheduling coordinator costs, and capacity payments, but includes no costs related to the implementation of the Rule 24/32.
While the Pilot costs, especially the portion due to Seller’s bids and SC costs, is not known at this time, the IOUs provide the above cost caps as the non-binding cost estimates for the 2016 DRAM Pilot.
</t>
  </si>
  <si>
    <t>72.45 MW</t>
  </si>
  <si>
    <t>26.73 MW</t>
  </si>
  <si>
    <t>1:00 PM - 3:00 PM</t>
  </si>
  <si>
    <t>3:00 PM - 5:00 PM</t>
  </si>
  <si>
    <t>(7) Monthly recorded costs for Statewide Marketing-Flex Alert program in April 2015 were changed from -$194k to $45k due to $240k reversed accrual entries cleared in May.</t>
  </si>
  <si>
    <t>Pending</t>
  </si>
  <si>
    <t>2.51 MW</t>
  </si>
  <si>
    <t>4:00 PM - 7:00 PM</t>
  </si>
  <si>
    <t>3:00 PM - 7:00 PM</t>
  </si>
  <si>
    <t>CBP - Capacity Bidding Program - Day Of (1-4)</t>
  </si>
  <si>
    <t>SLAP_SCEN</t>
  </si>
  <si>
    <t>2:00 PM - 6:00 PM</t>
  </si>
  <si>
    <t>CBP - Capacity Bidding Program - Day Of (2-6)</t>
  </si>
  <si>
    <t>7.72 MW</t>
  </si>
  <si>
    <t>2:00 PM - 7:00 PM</t>
  </si>
  <si>
    <t>1:00 PM - 7:00 PM</t>
  </si>
  <si>
    <t>0.49 MW</t>
  </si>
  <si>
    <t>Energy Prices</t>
  </si>
  <si>
    <t>11:00 AM - 1:00 PM</t>
  </si>
  <si>
    <t>AMP - Aggregator Managed Portfolio (DRC 2)</t>
  </si>
  <si>
    <t>AMP - Aggregator Managed Portfolio (DRC 3)</t>
  </si>
  <si>
    <t>AMP - Aggregator Managed Portfolio (DRC 2 &amp; 3)</t>
  </si>
  <si>
    <t>SDP-C - Summer Discount Plan Commercial</t>
  </si>
  <si>
    <t>SDP-R - Summer Discount Plan Residential</t>
  </si>
  <si>
    <t>4:00 PM - 8:00 PM</t>
  </si>
  <si>
    <t>Technical Assistance &amp; Technology Incentives (TA&amp;TI) commitments outstanding as of 06/30/2015</t>
  </si>
  <si>
    <t>Permanent Load Shift (PLS) Commitments outstanding as of 06/30/2015</t>
  </si>
  <si>
    <r>
      <t xml:space="preserve">DR Marketing, Education &amp; Outreach </t>
    </r>
    <r>
      <rPr>
        <vertAlign val="superscript"/>
        <sz val="10"/>
        <rFont val="Calibri"/>
        <family val="2"/>
        <scheme val="minor"/>
      </rPr>
      <t>(4)(5)</t>
    </r>
  </si>
  <si>
    <t>(3) Funding for DR programs and activities are approved in D.14-05-025; Funding for IDSM programs and activities are approved in D.14-10-046; Funding for Flex Alert is approved in D.14-12-026; Funding for DM ME&amp;O are approved in D.13-12-038; Funding for Dynamic Pricing Programs, RTP and CPP, are pending approval of SCE's GRC Application.</t>
  </si>
  <si>
    <t>(5) Negative expenses in  Statewide Marketing-Flex Alert program are due to reversed accrual entries. Expenditures corrected from Flex Alert to DR ME&amp;O.</t>
  </si>
  <si>
    <t>3:35 PM - 8:00 PM</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</si>
</sst>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0.0_);\(#,##0.0\)"/>
    <numFmt numFmtId="165" formatCode="#,##0.0"/>
    <numFmt numFmtId="166" formatCode="0.0"/>
    <numFmt numFmtId="167" formatCode="#,##0.0_);[Red]\(#,##0.0\)"/>
    <numFmt numFmtId="168" formatCode="#,##0.000000_);\(#,##0.000000\)"/>
    <numFmt numFmtId="169" formatCode="#,##0.00000_);\(#,##0.00000\)"/>
    <numFmt numFmtId="170" formatCode="#,##0.0000"/>
    <numFmt numFmtId="171" formatCode="_(* #,##0_);_(* \(#,##0\);_(* &quot;-&quot;??_);_(@_)"/>
    <numFmt numFmtId="172" formatCode="_(* #,##0.0_);_(* \(#,##0.0\);_(* &quot;-&quot;??_);_(@_)"/>
    <numFmt numFmtId="173" formatCode="&quot;$&quot;#,##0.0_);[Red]\(&quot;$&quot;#,##0.0\)"/>
    <numFmt numFmtId="174" formatCode="_(&quot;$&quot;* #,##0_);_(&quot;$&quot;* \(#,##0\);_(&quot;$&quot;* &quot;-&quot;??_);_(@_)"/>
    <numFmt numFmtId="175" formatCode="mm/dd/yy;@"/>
    <numFmt numFmtId="176" formatCode="_-* #,##0.00\ _D_M_-;\-* #,##0.00\ _D_M_-;_-* &quot;-&quot;??\ _D_M_-;_-@_-"/>
    <numFmt numFmtId="177" formatCode="&quot;$&quot;#,##0"/>
    <numFmt numFmtId="178" formatCode="0.0\ &quot;MW&quot;"/>
    <numFmt numFmtId="179" formatCode="_-* #,##0.00\ &quot;DM&quot;_-;\-* #,##0.00\ &quot;DM&quot;_-;_-* &quot;-&quot;??\ &quot;DM&quot;_-;_-@_-"/>
    <numFmt numFmtId="180" formatCode="yymmmmdd"/>
    <numFmt numFmtId="181" formatCode="#,##0.00&quot; $&quot;;\-#,##0.00&quot; $&quot;"/>
    <numFmt numFmtId="182" formatCode=";;;"/>
    <numFmt numFmtId="183" formatCode="dd/mm/yy"/>
    <numFmt numFmtId="184" formatCode="[$-409]mmmm\ d\,\ yyyy;@"/>
    <numFmt numFmtId="185" formatCode="[$-10409]#,##0;\(#,##0\)"/>
    <numFmt numFmtId="186" formatCode="[$-F400]h:mm:ss\ AM/PM"/>
  </numFmts>
  <fonts count="132" x14ac:knownFonts="1">
    <font>
      <sz val="8"/>
      <color theme="1"/>
      <name val="Tahoma"/>
      <family val="2"/>
    </font>
    <font>
      <sz val="8"/>
      <color theme="1"/>
      <name val="Calibri"/>
      <family val="2"/>
    </font>
    <font>
      <sz val="8"/>
      <color theme="1"/>
      <name val="Calibri"/>
      <family val="2"/>
    </font>
    <font>
      <sz val="10"/>
      <color theme="1"/>
      <name val="Arial"/>
      <family val="2"/>
    </font>
    <font>
      <sz val="10"/>
      <name val="Arial"/>
      <family val="2"/>
    </font>
    <font>
      <b/>
      <sz val="12"/>
      <name val="Calibri"/>
      <family val="2"/>
      <scheme val="minor"/>
    </font>
    <font>
      <sz val="10"/>
      <name val="Calibri"/>
      <family val="2"/>
      <scheme val="minor"/>
    </font>
    <font>
      <b/>
      <sz val="10"/>
      <name val="Calibri"/>
      <family val="2"/>
      <scheme val="minor"/>
    </font>
    <font>
      <b/>
      <sz val="11"/>
      <name val="Calibri"/>
      <family val="2"/>
      <scheme val="minor"/>
    </font>
    <font>
      <sz val="9"/>
      <name val="Calibri"/>
      <family val="2"/>
      <scheme val="minor"/>
    </font>
    <font>
      <b/>
      <vertAlign val="superscript"/>
      <sz val="10"/>
      <name val="Calibri"/>
      <family val="2"/>
      <scheme val="minor"/>
    </font>
    <font>
      <strike/>
      <sz val="10"/>
      <name val="Calibri"/>
      <family val="2"/>
      <scheme val="minor"/>
    </font>
    <font>
      <b/>
      <strike/>
      <sz val="10"/>
      <name val="Calibri"/>
      <family val="2"/>
      <scheme val="minor"/>
    </font>
    <font>
      <sz val="10"/>
      <color theme="0"/>
      <name val="Calibri"/>
      <family val="2"/>
      <scheme val="minor"/>
    </font>
    <font>
      <b/>
      <vertAlign val="superscript"/>
      <sz val="12"/>
      <name val="Calibri"/>
      <family val="2"/>
      <scheme val="minor"/>
    </font>
    <font>
      <b/>
      <i/>
      <sz val="10"/>
      <name val="Calibri"/>
      <family val="2"/>
      <scheme val="minor"/>
    </font>
    <font>
      <vertAlign val="superscript"/>
      <sz val="10"/>
      <name val="Calibri"/>
      <family val="2"/>
      <scheme val="minor"/>
    </font>
    <font>
      <b/>
      <sz val="10"/>
      <color theme="1"/>
      <name val="Calibri"/>
      <family val="2"/>
      <scheme val="minor"/>
    </font>
    <font>
      <sz val="10"/>
      <color indexed="8"/>
      <name val="Arial"/>
      <family val="2"/>
    </font>
    <font>
      <b/>
      <sz val="10"/>
      <color indexed="8"/>
      <name val="Calibri"/>
      <family val="2"/>
      <scheme val="minor"/>
    </font>
    <font>
      <sz val="10"/>
      <color indexed="8"/>
      <name val="Calibri"/>
      <family val="2"/>
      <scheme val="minor"/>
    </font>
    <font>
      <sz val="10"/>
      <color indexed="9"/>
      <name val="Arial"/>
      <family val="2"/>
    </font>
    <font>
      <sz val="11"/>
      <color indexed="8"/>
      <name val="Calibri"/>
      <family val="2"/>
    </font>
    <font>
      <sz val="11"/>
      <color indexed="9"/>
      <name val="Calibri"/>
      <family val="2"/>
    </font>
    <font>
      <sz val="11"/>
      <color indexed="16"/>
      <name val="Calibri"/>
      <family val="2"/>
    </font>
    <font>
      <b/>
      <sz val="10"/>
      <color rgb="FFFA7D00"/>
      <name val="Calibri"/>
      <family val="2"/>
    </font>
    <font>
      <b/>
      <sz val="11"/>
      <color indexed="53"/>
      <name val="Calibri"/>
      <family val="2"/>
    </font>
    <font>
      <b/>
      <sz val="11"/>
      <color indexed="9"/>
      <name val="Calibri"/>
      <family val="2"/>
    </font>
    <font>
      <sz val="10"/>
      <color theme="1"/>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0"/>
      <color theme="1"/>
      <name val="Arial"/>
      <family val="2"/>
    </font>
    <font>
      <sz val="11"/>
      <color theme="1"/>
      <name val="Calibri"/>
      <family val="2"/>
      <scheme val="minor"/>
    </font>
    <font>
      <b/>
      <sz val="11"/>
      <color indexed="63"/>
      <name val="Calibri"/>
      <family val="2"/>
    </font>
    <font>
      <b/>
      <sz val="10"/>
      <color indexed="8"/>
      <name val="Arial"/>
      <family val="2"/>
    </font>
    <font>
      <b/>
      <sz val="10"/>
      <color indexed="39"/>
      <name val="Arial"/>
      <family val="2"/>
    </font>
    <font>
      <b/>
      <sz val="12"/>
      <color indexed="8"/>
      <name val="Arial"/>
      <family val="2"/>
    </font>
    <font>
      <b/>
      <sz val="8"/>
      <name val="Arial"/>
      <family val="2"/>
    </font>
    <font>
      <sz val="10"/>
      <color indexed="39"/>
      <name val="Arial"/>
      <family val="2"/>
    </font>
    <font>
      <sz val="19"/>
      <color indexed="48"/>
      <name val="Arial"/>
      <family val="2"/>
    </font>
    <font>
      <sz val="8"/>
      <name val="Arial"/>
      <family val="2"/>
    </font>
    <font>
      <sz val="10"/>
      <color indexed="10"/>
      <name val="Arial"/>
      <family val="2"/>
    </font>
    <font>
      <b/>
      <sz val="18"/>
      <color indexed="62"/>
      <name val="Cambria"/>
      <family val="2"/>
    </font>
    <font>
      <sz val="11"/>
      <color indexed="10"/>
      <name val="Calibri"/>
      <family val="2"/>
    </font>
    <font>
      <sz val="8"/>
      <color theme="1"/>
      <name val="Tahoma"/>
      <family val="2"/>
    </font>
    <font>
      <sz val="10"/>
      <name val="Arial"/>
      <family val="2"/>
    </font>
    <font>
      <sz val="10"/>
      <name val="Calibri"/>
      <family val="2"/>
    </font>
    <font>
      <b/>
      <sz val="10"/>
      <name val="Calibri"/>
      <family val="2"/>
    </font>
    <font>
      <b/>
      <sz val="12"/>
      <name val="Calibri"/>
      <family val="2"/>
    </font>
    <font>
      <b/>
      <sz val="10"/>
      <color indexed="8"/>
      <name val="Calibri"/>
      <family val="2"/>
    </font>
    <font>
      <sz val="10"/>
      <color indexed="10"/>
      <name val="Calibri"/>
      <family val="2"/>
    </font>
    <font>
      <sz val="1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sz val="11"/>
      <color indexed="14"/>
      <name val="Calibri"/>
      <family val="2"/>
    </font>
    <font>
      <sz val="8"/>
      <color indexed="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vertAlign val="superscript"/>
      <sz val="12"/>
      <name val="Calibri"/>
      <family val="2"/>
    </font>
    <font>
      <i/>
      <sz val="10"/>
      <name val="Calibri"/>
      <family val="2"/>
    </font>
    <font>
      <b/>
      <sz val="11"/>
      <name val="Calibri"/>
      <family val="2"/>
    </font>
    <font>
      <b/>
      <sz val="8"/>
      <color indexed="8"/>
      <name val="Calibri"/>
      <family val="2"/>
      <scheme val="minor"/>
    </font>
    <font>
      <b/>
      <sz val="8"/>
      <name val="Calibri"/>
      <family val="2"/>
      <scheme val="minor"/>
    </font>
    <font>
      <sz val="10"/>
      <color theme="0"/>
      <name val="Calibri"/>
      <family val="2"/>
    </font>
    <font>
      <sz val="10"/>
      <name val="Arial"/>
      <family val="2"/>
    </font>
    <font>
      <b/>
      <sz val="10"/>
      <color theme="1"/>
      <name val="Calibri"/>
      <family val="2"/>
    </font>
    <font>
      <sz val="10"/>
      <name val="Arial"/>
      <family val="2"/>
    </font>
    <font>
      <sz val="11"/>
      <color theme="1"/>
      <name val="Calibri"/>
      <family val="2"/>
    </font>
    <font>
      <sz val="11"/>
      <color theme="1"/>
      <name val="Arial"/>
      <family val="2"/>
    </font>
    <font>
      <u/>
      <sz val="10"/>
      <color indexed="12"/>
      <name val="Arial"/>
      <family val="2"/>
    </font>
    <font>
      <sz val="9"/>
      <color indexed="8"/>
      <name val="Calibri"/>
      <family val="2"/>
    </font>
    <font>
      <u/>
      <sz val="10"/>
      <color theme="10"/>
      <name val="Arial"/>
      <family val="2"/>
    </font>
    <font>
      <sz val="10"/>
      <color indexed="8"/>
      <name val="MS Sans Serif"/>
      <family val="2"/>
    </font>
    <font>
      <b/>
      <u/>
      <sz val="11"/>
      <color indexed="37"/>
      <name val="Arial"/>
      <family val="2"/>
    </font>
    <font>
      <b/>
      <sz val="12"/>
      <name val="Arial"/>
      <family val="2"/>
    </font>
    <font>
      <sz val="10"/>
      <color indexed="12"/>
      <name val="Arial"/>
      <family val="2"/>
    </font>
    <font>
      <sz val="7"/>
      <name val="Small Fonts"/>
      <family val="2"/>
    </font>
    <font>
      <sz val="12"/>
      <name val="Arial"/>
      <family val="2"/>
    </font>
    <font>
      <sz val="10"/>
      <name val="Tahoma"/>
      <family val="2"/>
    </font>
    <font>
      <sz val="8"/>
      <color indexed="12"/>
      <name val="Arial"/>
      <family val="2"/>
    </font>
    <font>
      <sz val="11"/>
      <color indexed="20"/>
      <name val="Calibri"/>
      <family val="2"/>
    </font>
    <font>
      <b/>
      <sz val="11"/>
      <color indexed="52"/>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8"/>
      <color indexed="56"/>
      <name val="Cambria"/>
      <family val="2"/>
    </font>
    <font>
      <sz val="10"/>
      <name val="Arial"/>
      <family val="2"/>
    </font>
    <font>
      <i/>
      <sz val="10"/>
      <name val="Calibri"/>
      <family val="2"/>
      <scheme val="minor"/>
    </font>
    <font>
      <vertAlign val="superscript"/>
      <sz val="10"/>
      <name val="Calibri"/>
      <family val="2"/>
    </font>
  </fonts>
  <fills count="112">
    <fill>
      <patternFill patternType="none"/>
    </fill>
    <fill>
      <patternFill patternType="gray125"/>
    </fill>
    <fill>
      <patternFill patternType="solid">
        <fgColor rgb="FFF2F2F2"/>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indexed="65"/>
        <bgColor indexed="64"/>
      </patternFill>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48"/>
        <bgColor indexed="48"/>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2"/>
        <bgColor indexed="52"/>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20"/>
      </patternFill>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0"/>
      </patternFill>
    </fill>
    <fill>
      <patternFill patternType="solid">
        <fgColor indexed="61"/>
        <bgColor indexed="61"/>
      </patternFill>
    </fill>
    <fill>
      <patternFill patternType="solid">
        <fgColor indexed="58"/>
        <bgColor indexed="58"/>
      </patternFill>
    </fill>
    <fill>
      <patternFill patternType="solid">
        <fgColor indexed="31"/>
        <bgColor indexed="31"/>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3"/>
        <bgColor indexed="53"/>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solid">
        <fgColor indexed="43"/>
        <bgColor indexed="64"/>
      </patternFill>
    </fill>
    <fill>
      <patternFill patternType="solid">
        <fgColor indexed="49"/>
      </patternFill>
    </fill>
    <fill>
      <patternFill patternType="solid">
        <fgColor indexed="12"/>
      </patternFill>
    </fill>
    <fill>
      <patternFill patternType="solid">
        <fgColor indexed="23"/>
      </patternFill>
    </fill>
    <fill>
      <patternFill patternType="solid">
        <fgColor indexed="26"/>
        <bgColor indexed="64"/>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30"/>
      </patternFill>
    </fill>
    <fill>
      <patternFill patternType="solid">
        <fgColor indexed="36"/>
      </patternFill>
    </fill>
    <fill>
      <patternFill patternType="solid">
        <fgColor indexed="62"/>
      </patternFill>
    </fill>
    <fill>
      <patternFill patternType="solid">
        <fgColor indexed="55"/>
      </patternFill>
    </fill>
    <fill>
      <patternFill patternType="solid">
        <fgColor indexed="40"/>
        <bgColor indexed="64"/>
      </patternFill>
    </fill>
  </fills>
  <borders count="74">
    <border>
      <left/>
      <right/>
      <top/>
      <bottom/>
      <diagonal/>
    </border>
    <border>
      <left style="thin">
        <color rgb="FF7F7F7F"/>
      </left>
      <right style="thin">
        <color rgb="FF7F7F7F"/>
      </right>
      <top style="thin">
        <color rgb="FF7F7F7F"/>
      </top>
      <bottom style="thin">
        <color rgb="FF7F7F7F"/>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top style="double">
        <color indexed="64"/>
      </top>
      <bottom style="double">
        <color indexed="64"/>
      </bottom>
      <diagonal/>
    </border>
    <border>
      <left/>
      <right/>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54"/>
      </left>
      <right/>
      <top style="thin">
        <color indexed="54"/>
      </top>
      <bottom/>
      <diagonal/>
    </border>
    <border>
      <left/>
      <right/>
      <top style="thin">
        <color indexed="48"/>
      </top>
      <bottom style="double">
        <color indexed="4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18"/>
      </left>
      <right style="thin">
        <color indexed="18"/>
      </right>
      <top style="thin">
        <color indexed="18"/>
      </top>
      <bottom style="thin">
        <color indexed="1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right/>
      <top style="thin">
        <color indexed="64"/>
      </top>
      <bottom style="thin">
        <color theme="0" tint="-0.14996795556505021"/>
      </bottom>
      <diagonal/>
    </border>
    <border>
      <left/>
      <right/>
      <top style="thin">
        <color theme="0" tint="-0.14996795556505021"/>
      </top>
      <bottom style="thin">
        <color indexed="64"/>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right/>
      <top/>
      <bottom style="thick">
        <color indexed="6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s>
  <cellStyleXfs count="5636">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0" fontId="18" fillId="0" borderId="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3" fillId="28"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3" fillId="19"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2" fillId="31" borderId="0" applyNumberFormat="0" applyBorder="0" applyAlignment="0" applyProtection="0"/>
    <xf numFmtId="0" fontId="22" fillId="23"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5" fillId="2" borderId="1" applyNumberFormat="0" applyAlignment="0" applyProtection="0"/>
    <xf numFmtId="0" fontId="26" fillId="34" borderId="40" applyNumberFormat="0" applyAlignment="0" applyProtection="0"/>
    <xf numFmtId="0" fontId="26" fillId="34" borderId="40" applyNumberFormat="0" applyAlignment="0" applyProtection="0"/>
    <xf numFmtId="0" fontId="26" fillId="34" borderId="40" applyNumberFormat="0" applyAlignment="0" applyProtection="0"/>
    <xf numFmtId="0" fontId="26" fillId="34" borderId="40" applyNumberFormat="0" applyAlignment="0" applyProtection="0"/>
    <xf numFmtId="0" fontId="26" fillId="34" borderId="40" applyNumberFormat="0" applyAlignment="0" applyProtection="0"/>
    <xf numFmtId="0" fontId="26" fillId="34" borderId="40" applyNumberFormat="0" applyAlignment="0" applyProtection="0"/>
    <xf numFmtId="0" fontId="27" fillId="24" borderId="41" applyNumberFormat="0" applyAlignment="0" applyProtection="0"/>
    <xf numFmtId="0" fontId="27" fillId="24" borderId="41" applyNumberFormat="0" applyAlignment="0" applyProtection="0"/>
    <xf numFmtId="0" fontId="27" fillId="24" borderId="41" applyNumberFormat="0" applyAlignment="0" applyProtection="0"/>
    <xf numFmtId="0" fontId="27" fillId="24" borderId="41" applyNumberFormat="0" applyAlignment="0" applyProtection="0"/>
    <xf numFmtId="0" fontId="27" fillId="24" borderId="41" applyNumberFormat="0" applyAlignment="0" applyProtection="0"/>
    <xf numFmtId="0" fontId="27" fillId="24" borderId="41" applyNumberFormat="0" applyAlignment="0" applyProtection="0"/>
    <xf numFmtId="43" fontId="28" fillId="0" borderId="0" applyFont="0" applyFill="0" applyBorder="0" applyAlignment="0" applyProtection="0"/>
    <xf numFmtId="43" fontId="28" fillId="0" borderId="0" applyFont="0" applyFill="0" applyBorder="0" applyAlignment="0" applyProtection="0"/>
    <xf numFmtId="176"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29" fillId="35" borderId="0" applyNumberFormat="0" applyBorder="0" applyAlignment="0" applyProtection="0"/>
    <xf numFmtId="0" fontId="29" fillId="36" borderId="0" applyNumberFormat="0" applyBorder="0" applyAlignment="0" applyProtection="0"/>
    <xf numFmtId="0" fontId="29" fillId="37" borderId="0" applyNumberFormat="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2" fillId="0" borderId="42" applyNumberFormat="0" applyFill="0" applyAlignment="0" applyProtection="0"/>
    <xf numFmtId="0" fontId="32" fillId="0" borderId="42" applyNumberFormat="0" applyFill="0" applyAlignment="0" applyProtection="0"/>
    <xf numFmtId="0" fontId="32" fillId="0" borderId="42" applyNumberFormat="0" applyFill="0" applyAlignment="0" applyProtection="0"/>
    <xf numFmtId="0" fontId="32" fillId="0" borderId="42" applyNumberFormat="0" applyFill="0" applyAlignment="0" applyProtection="0"/>
    <xf numFmtId="0" fontId="32" fillId="0" borderId="42" applyNumberFormat="0" applyFill="0" applyAlignment="0" applyProtection="0"/>
    <xf numFmtId="0" fontId="32" fillId="0" borderId="42" applyNumberFormat="0" applyFill="0" applyAlignment="0" applyProtection="0"/>
    <xf numFmtId="0" fontId="33" fillId="0" borderId="43" applyNumberFormat="0" applyFill="0" applyAlignment="0" applyProtection="0"/>
    <xf numFmtId="0" fontId="33" fillId="0" borderId="43" applyNumberFormat="0" applyFill="0" applyAlignment="0" applyProtection="0"/>
    <xf numFmtId="0" fontId="33" fillId="0" borderId="43" applyNumberFormat="0" applyFill="0" applyAlignment="0" applyProtection="0"/>
    <xf numFmtId="0" fontId="33" fillId="0" borderId="43" applyNumberFormat="0" applyFill="0" applyAlignment="0" applyProtection="0"/>
    <xf numFmtId="0" fontId="33" fillId="0" borderId="43" applyNumberFormat="0" applyFill="0" applyAlignment="0" applyProtection="0"/>
    <xf numFmtId="0" fontId="33" fillId="0" borderId="43" applyNumberFormat="0" applyFill="0" applyAlignment="0" applyProtection="0"/>
    <xf numFmtId="0" fontId="34" fillId="0" borderId="44" applyNumberFormat="0" applyFill="0" applyAlignment="0" applyProtection="0"/>
    <xf numFmtId="0" fontId="34" fillId="0" borderId="44" applyNumberFormat="0" applyFill="0" applyAlignment="0" applyProtection="0"/>
    <xf numFmtId="0" fontId="34" fillId="0" borderId="44" applyNumberFormat="0" applyFill="0" applyAlignment="0" applyProtection="0"/>
    <xf numFmtId="0" fontId="34" fillId="0" borderId="44" applyNumberFormat="0" applyFill="0" applyAlignment="0" applyProtection="0"/>
    <xf numFmtId="0" fontId="34" fillId="0" borderId="44" applyNumberFormat="0" applyFill="0" applyAlignment="0" applyProtection="0"/>
    <xf numFmtId="0" fontId="34" fillId="0" borderId="44"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32" borderId="40" applyNumberFormat="0" applyAlignment="0" applyProtection="0"/>
    <xf numFmtId="0" fontId="35" fillId="32" borderId="40" applyNumberFormat="0" applyAlignment="0" applyProtection="0"/>
    <xf numFmtId="0" fontId="35" fillId="32" borderId="40" applyNumberFormat="0" applyAlignment="0" applyProtection="0"/>
    <xf numFmtId="0" fontId="35" fillId="32" borderId="40" applyNumberFormat="0" applyAlignment="0" applyProtection="0"/>
    <xf numFmtId="0" fontId="35" fillId="32" borderId="40" applyNumberFormat="0" applyAlignment="0" applyProtection="0"/>
    <xf numFmtId="0" fontId="35" fillId="32" borderId="40" applyNumberFormat="0" applyAlignment="0" applyProtection="0"/>
    <xf numFmtId="0" fontId="36" fillId="0" borderId="45" applyNumberFormat="0" applyFill="0" applyAlignment="0" applyProtection="0"/>
    <xf numFmtId="0" fontId="36" fillId="0" borderId="45" applyNumberFormat="0" applyFill="0" applyAlignment="0" applyProtection="0"/>
    <xf numFmtId="0" fontId="36" fillId="0" borderId="45" applyNumberFormat="0" applyFill="0" applyAlignment="0" applyProtection="0"/>
    <xf numFmtId="0" fontId="36" fillId="0" borderId="45" applyNumberFormat="0" applyFill="0" applyAlignment="0" applyProtection="0"/>
    <xf numFmtId="0" fontId="36" fillId="0" borderId="45" applyNumberFormat="0" applyFill="0" applyAlignment="0" applyProtection="0"/>
    <xf numFmtId="0" fontId="36" fillId="0" borderId="45" applyNumberFormat="0" applyFill="0" applyAlignment="0" applyProtection="0"/>
    <xf numFmtId="0" fontId="37" fillId="39" borderId="0" applyNumberFormat="0" applyBorder="0" applyAlignment="0" applyProtection="0"/>
    <xf numFmtId="0" fontId="37" fillId="32" borderId="0" applyNumberFormat="0" applyBorder="0" applyAlignment="0" applyProtection="0"/>
    <xf numFmtId="0" fontId="37" fillId="39"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4" fillId="0" borderId="0"/>
    <xf numFmtId="0" fontId="28" fillId="0" borderId="0"/>
    <xf numFmtId="0" fontId="28" fillId="0" borderId="0"/>
    <xf numFmtId="0" fontId="38" fillId="0" borderId="0"/>
    <xf numFmtId="0" fontId="28" fillId="0" borderId="0"/>
    <xf numFmtId="0" fontId="28" fillId="0" borderId="0"/>
    <xf numFmtId="0" fontId="4" fillId="0" borderId="0"/>
    <xf numFmtId="0" fontId="4" fillId="0" borderId="0"/>
    <xf numFmtId="0" fontId="4" fillId="0" borderId="0"/>
    <xf numFmtId="0" fontId="4" fillId="0" borderId="0"/>
    <xf numFmtId="0" fontId="39" fillId="0" borderId="0"/>
    <xf numFmtId="0" fontId="4" fillId="0" borderId="0"/>
    <xf numFmtId="0" fontId="4" fillId="31" borderId="46" applyNumberFormat="0" applyFont="0" applyAlignment="0" applyProtection="0"/>
    <xf numFmtId="0" fontId="4" fillId="31" borderId="46" applyNumberFormat="0" applyFont="0" applyAlignment="0" applyProtection="0"/>
    <xf numFmtId="0" fontId="4" fillId="31" borderId="46" applyNumberFormat="0" applyFont="0" applyAlignment="0" applyProtection="0"/>
    <xf numFmtId="0" fontId="4" fillId="31" borderId="46" applyNumberFormat="0" applyFont="0" applyAlignment="0" applyProtection="0"/>
    <xf numFmtId="0" fontId="4" fillId="31" borderId="46" applyNumberFormat="0" applyFont="0" applyAlignment="0" applyProtection="0"/>
    <xf numFmtId="0" fontId="4" fillId="31" borderId="46" applyNumberFormat="0" applyFont="0" applyAlignment="0" applyProtection="0"/>
    <xf numFmtId="0" fontId="4" fillId="31" borderId="46" applyNumberFormat="0" applyFont="0" applyAlignment="0" applyProtection="0"/>
    <xf numFmtId="0" fontId="4" fillId="31" borderId="46" applyNumberFormat="0" applyFont="0" applyAlignment="0" applyProtection="0"/>
    <xf numFmtId="0" fontId="40" fillId="34" borderId="47" applyNumberFormat="0" applyAlignment="0" applyProtection="0"/>
    <xf numFmtId="0" fontId="40" fillId="34" borderId="47" applyNumberFormat="0" applyAlignment="0" applyProtection="0"/>
    <xf numFmtId="0" fontId="40" fillId="34" borderId="47" applyNumberFormat="0" applyAlignment="0" applyProtection="0"/>
    <xf numFmtId="0" fontId="40" fillId="34" borderId="47" applyNumberFormat="0" applyAlignment="0" applyProtection="0"/>
    <xf numFmtId="0" fontId="40" fillId="34" borderId="47" applyNumberFormat="0" applyAlignment="0" applyProtection="0"/>
    <xf numFmtId="0" fontId="40" fillId="34" borderId="47"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 fontId="41" fillId="39" borderId="48" applyNumberFormat="0" applyProtection="0">
      <alignment vertical="center"/>
    </xf>
    <xf numFmtId="4" fontId="42" fillId="39" borderId="48" applyNumberFormat="0" applyProtection="0">
      <alignment vertical="center"/>
    </xf>
    <xf numFmtId="4" fontId="41" fillId="39" borderId="48" applyNumberFormat="0" applyProtection="0">
      <alignment horizontal="left" vertical="center" indent="1"/>
    </xf>
    <xf numFmtId="0" fontId="41" fillId="39" borderId="48" applyNumberFormat="0" applyProtection="0">
      <alignment horizontal="left" vertical="top" indent="1"/>
    </xf>
    <xf numFmtId="4" fontId="41" fillId="8" borderId="0" applyNumberFormat="0" applyProtection="0">
      <alignment horizontal="left" vertical="center" indent="1"/>
    </xf>
    <xf numFmtId="4" fontId="18" fillId="13" borderId="48" applyNumberFormat="0" applyProtection="0">
      <alignment horizontal="right" vertical="center"/>
    </xf>
    <xf numFmtId="4" fontId="18" fillId="13" borderId="48" applyNumberFormat="0" applyProtection="0">
      <alignment horizontal="right" vertical="center"/>
    </xf>
    <xf numFmtId="4" fontId="18" fillId="9" borderId="48" applyNumberFormat="0" applyProtection="0">
      <alignment horizontal="right" vertical="center"/>
    </xf>
    <xf numFmtId="4" fontId="18" fillId="9" borderId="48" applyNumberFormat="0" applyProtection="0">
      <alignment horizontal="right" vertical="center"/>
    </xf>
    <xf numFmtId="4" fontId="18" fillId="40" borderId="48" applyNumberFormat="0" applyProtection="0">
      <alignment horizontal="right" vertical="center"/>
    </xf>
    <xf numFmtId="4" fontId="18" fillId="40" borderId="48" applyNumberFormat="0" applyProtection="0">
      <alignment horizontal="right" vertical="center"/>
    </xf>
    <xf numFmtId="4" fontId="18" fillId="41" borderId="48" applyNumberFormat="0" applyProtection="0">
      <alignment horizontal="right" vertical="center"/>
    </xf>
    <xf numFmtId="4" fontId="18" fillId="41" borderId="48" applyNumberFormat="0" applyProtection="0">
      <alignment horizontal="right" vertical="center"/>
    </xf>
    <xf numFmtId="4" fontId="18" fillId="42" borderId="48" applyNumberFormat="0" applyProtection="0">
      <alignment horizontal="right" vertical="center"/>
    </xf>
    <xf numFmtId="4" fontId="18" fillId="42" borderId="48" applyNumberFormat="0" applyProtection="0">
      <alignment horizontal="right" vertical="center"/>
    </xf>
    <xf numFmtId="4" fontId="18" fillId="43" borderId="48" applyNumberFormat="0" applyProtection="0">
      <alignment horizontal="right" vertical="center"/>
    </xf>
    <xf numFmtId="4" fontId="18" fillId="43" borderId="48" applyNumberFormat="0" applyProtection="0">
      <alignment horizontal="right" vertical="center"/>
    </xf>
    <xf numFmtId="4" fontId="18" fillId="15" borderId="48" applyNumberFormat="0" applyProtection="0">
      <alignment horizontal="right" vertical="center"/>
    </xf>
    <xf numFmtId="4" fontId="18" fillId="15" borderId="48" applyNumberFormat="0" applyProtection="0">
      <alignment horizontal="right" vertical="center"/>
    </xf>
    <xf numFmtId="4" fontId="18" fillId="44" borderId="48" applyNumberFormat="0" applyProtection="0">
      <alignment horizontal="right" vertical="center"/>
    </xf>
    <xf numFmtId="4" fontId="18" fillId="44" borderId="48" applyNumberFormat="0" applyProtection="0">
      <alignment horizontal="right" vertical="center"/>
    </xf>
    <xf numFmtId="4" fontId="18" fillId="45" borderId="48" applyNumberFormat="0" applyProtection="0">
      <alignment horizontal="right" vertical="center"/>
    </xf>
    <xf numFmtId="4" fontId="18" fillId="45" borderId="48" applyNumberFormat="0" applyProtection="0">
      <alignment horizontal="right" vertical="center"/>
    </xf>
    <xf numFmtId="4" fontId="41" fillId="46" borderId="49" applyNumberFormat="0" applyProtection="0">
      <alignment horizontal="left" vertical="center" indent="1"/>
    </xf>
    <xf numFmtId="4" fontId="18" fillId="47" borderId="0" applyNumberFormat="0" applyProtection="0">
      <alignment horizontal="left" vertical="center" indent="1"/>
    </xf>
    <xf numFmtId="4" fontId="18" fillId="47" borderId="0" applyNumberFormat="0" applyProtection="0">
      <alignment horizontal="left" vertical="center" indent="1"/>
    </xf>
    <xf numFmtId="4" fontId="43" fillId="14" borderId="0" applyNumberFormat="0" applyProtection="0">
      <alignment horizontal="left" vertical="center" indent="1"/>
    </xf>
    <xf numFmtId="4" fontId="43" fillId="14" borderId="0" applyNumberFormat="0" applyProtection="0">
      <alignment horizontal="left" vertical="center" indent="1"/>
    </xf>
    <xf numFmtId="4" fontId="43" fillId="14" borderId="0" applyNumberFormat="0" applyProtection="0">
      <alignment horizontal="left" vertical="center" indent="1"/>
    </xf>
    <xf numFmtId="4" fontId="18" fillId="8" borderId="48" applyNumberFormat="0" applyProtection="0">
      <alignment horizontal="right" vertical="center"/>
    </xf>
    <xf numFmtId="4" fontId="18" fillId="8" borderId="48" applyNumberFormat="0" applyProtection="0">
      <alignment horizontal="right" vertical="center"/>
    </xf>
    <xf numFmtId="4" fontId="18" fillId="47" borderId="0" applyNumberFormat="0" applyProtection="0">
      <alignment horizontal="left" vertical="center" indent="1"/>
    </xf>
    <xf numFmtId="4" fontId="18" fillId="47" borderId="0" applyNumberFormat="0" applyProtection="0">
      <alignment horizontal="left" vertical="center" indent="1"/>
    </xf>
    <xf numFmtId="4" fontId="18" fillId="8" borderId="0" applyNumberFormat="0" applyProtection="0">
      <alignment horizontal="left" vertical="center" indent="1"/>
    </xf>
    <xf numFmtId="4" fontId="18" fillId="8" borderId="0" applyNumberFormat="0" applyProtection="0">
      <alignment horizontal="left" vertical="center" indent="1"/>
    </xf>
    <xf numFmtId="0" fontId="4" fillId="14" borderId="48" applyNumberFormat="0" applyProtection="0">
      <alignment horizontal="left" vertical="center" indent="1"/>
    </xf>
    <xf numFmtId="0" fontId="4" fillId="14" borderId="48" applyNumberFormat="0" applyProtection="0">
      <alignment horizontal="left" vertical="center" indent="1"/>
    </xf>
    <xf numFmtId="0" fontId="4" fillId="14" borderId="48" applyNumberFormat="0" applyProtection="0">
      <alignment horizontal="left" vertical="center" indent="1"/>
    </xf>
    <xf numFmtId="0" fontId="4" fillId="14" borderId="48" applyNumberFormat="0" applyProtection="0">
      <alignment horizontal="left" vertical="center" indent="1"/>
    </xf>
    <xf numFmtId="0" fontId="4" fillId="14" borderId="48" applyNumberFormat="0" applyProtection="0">
      <alignment horizontal="left" vertical="center" indent="1"/>
    </xf>
    <xf numFmtId="0" fontId="4" fillId="14" borderId="48" applyNumberFormat="0" applyProtection="0">
      <alignment horizontal="left" vertical="top" indent="1"/>
    </xf>
    <xf numFmtId="0" fontId="4" fillId="14" borderId="48" applyNumberFormat="0" applyProtection="0">
      <alignment horizontal="left" vertical="top" indent="1"/>
    </xf>
    <xf numFmtId="0" fontId="4" fillId="14" borderId="48" applyNumberFormat="0" applyProtection="0">
      <alignment horizontal="left" vertical="top" indent="1"/>
    </xf>
    <xf numFmtId="0" fontId="4" fillId="14" borderId="48" applyNumberFormat="0" applyProtection="0">
      <alignment horizontal="left" vertical="top" indent="1"/>
    </xf>
    <xf numFmtId="0" fontId="4" fillId="14" borderId="48" applyNumberFormat="0" applyProtection="0">
      <alignment horizontal="left" vertical="top" indent="1"/>
    </xf>
    <xf numFmtId="0" fontId="4" fillId="8" borderId="48" applyNumberFormat="0" applyProtection="0">
      <alignment horizontal="left" vertical="center" indent="1"/>
    </xf>
    <xf numFmtId="0" fontId="4" fillId="8" borderId="48" applyNumberFormat="0" applyProtection="0">
      <alignment horizontal="left" vertical="center" indent="1"/>
    </xf>
    <xf numFmtId="0" fontId="4" fillId="8" borderId="48" applyNumberFormat="0" applyProtection="0">
      <alignment horizontal="left" vertical="center" indent="1"/>
    </xf>
    <xf numFmtId="0" fontId="4" fillId="8" borderId="48" applyNumberFormat="0" applyProtection="0">
      <alignment horizontal="left" vertical="center" indent="1"/>
    </xf>
    <xf numFmtId="0" fontId="4" fillId="8" borderId="48" applyNumberFormat="0" applyProtection="0">
      <alignment horizontal="left" vertical="center" indent="1"/>
    </xf>
    <xf numFmtId="0" fontId="4" fillId="8" borderId="48" applyNumberFormat="0" applyProtection="0">
      <alignment horizontal="left" vertical="top" indent="1"/>
    </xf>
    <xf numFmtId="0" fontId="4" fillId="8" borderId="48" applyNumberFormat="0" applyProtection="0">
      <alignment horizontal="left" vertical="top" indent="1"/>
    </xf>
    <xf numFmtId="0" fontId="4" fillId="8" borderId="48" applyNumberFormat="0" applyProtection="0">
      <alignment horizontal="left" vertical="top" indent="1"/>
    </xf>
    <xf numFmtId="0" fontId="4" fillId="8" borderId="48" applyNumberFormat="0" applyProtection="0">
      <alignment horizontal="left" vertical="top" indent="1"/>
    </xf>
    <xf numFmtId="0" fontId="4" fillId="8" borderId="48" applyNumberFormat="0" applyProtection="0">
      <alignment horizontal="left" vertical="top" indent="1"/>
    </xf>
    <xf numFmtId="0" fontId="4" fillId="12" borderId="48" applyNumberFormat="0" applyProtection="0">
      <alignment horizontal="left" vertical="center" indent="1"/>
    </xf>
    <xf numFmtId="0" fontId="4" fillId="12" borderId="48" applyNumberFormat="0" applyProtection="0">
      <alignment horizontal="left" vertical="center" indent="1"/>
    </xf>
    <xf numFmtId="0" fontId="4" fillId="12" borderId="48" applyNumberFormat="0" applyProtection="0">
      <alignment horizontal="left" vertical="center" indent="1"/>
    </xf>
    <xf numFmtId="0" fontId="4" fillId="12" borderId="48" applyNumberFormat="0" applyProtection="0">
      <alignment horizontal="left" vertical="center" indent="1"/>
    </xf>
    <xf numFmtId="0" fontId="4" fillId="12" borderId="48" applyNumberFormat="0" applyProtection="0">
      <alignment horizontal="left" vertical="center" indent="1"/>
    </xf>
    <xf numFmtId="0" fontId="4" fillId="12" borderId="48" applyNumberFormat="0" applyProtection="0">
      <alignment horizontal="left" vertical="top" indent="1"/>
    </xf>
    <xf numFmtId="0" fontId="4" fillId="12" borderId="48" applyNumberFormat="0" applyProtection="0">
      <alignment horizontal="left" vertical="top" indent="1"/>
    </xf>
    <xf numFmtId="0" fontId="4" fillId="12" borderId="48" applyNumberFormat="0" applyProtection="0">
      <alignment horizontal="left" vertical="top" indent="1"/>
    </xf>
    <xf numFmtId="0" fontId="4" fillId="12" borderId="48" applyNumberFormat="0" applyProtection="0">
      <alignment horizontal="left" vertical="top" indent="1"/>
    </xf>
    <xf numFmtId="0" fontId="4" fillId="12" borderId="48" applyNumberFormat="0" applyProtection="0">
      <alignment horizontal="left" vertical="top" indent="1"/>
    </xf>
    <xf numFmtId="0" fontId="4" fillId="47" borderId="48" applyNumberFormat="0" applyProtection="0">
      <alignment horizontal="left" vertical="center" indent="1"/>
    </xf>
    <xf numFmtId="0" fontId="4" fillId="47" borderId="48" applyNumberFormat="0" applyProtection="0">
      <alignment horizontal="left" vertical="center" indent="1"/>
    </xf>
    <xf numFmtId="0" fontId="4" fillId="47" borderId="48" applyNumberFormat="0" applyProtection="0">
      <alignment horizontal="left" vertical="center" indent="1"/>
    </xf>
    <xf numFmtId="0" fontId="4" fillId="47" borderId="48" applyNumberFormat="0" applyProtection="0">
      <alignment horizontal="left" vertical="center" indent="1"/>
    </xf>
    <xf numFmtId="0" fontId="4" fillId="47" borderId="48" applyNumberFormat="0" applyProtection="0">
      <alignment horizontal="left" vertical="center" indent="1"/>
    </xf>
    <xf numFmtId="0" fontId="4" fillId="47" borderId="48" applyNumberFormat="0" applyProtection="0">
      <alignment horizontal="left" vertical="top" indent="1"/>
    </xf>
    <xf numFmtId="0" fontId="4" fillId="47" borderId="48" applyNumberFormat="0" applyProtection="0">
      <alignment horizontal="left" vertical="top" indent="1"/>
    </xf>
    <xf numFmtId="0" fontId="4" fillId="47" borderId="48" applyNumberFormat="0" applyProtection="0">
      <alignment horizontal="left" vertical="top" indent="1"/>
    </xf>
    <xf numFmtId="0" fontId="4" fillId="47" borderId="48" applyNumberFormat="0" applyProtection="0">
      <alignment horizontal="left" vertical="top" indent="1"/>
    </xf>
    <xf numFmtId="0" fontId="4" fillId="47" borderId="48" applyNumberFormat="0" applyProtection="0">
      <alignment horizontal="left" vertical="top" indent="1"/>
    </xf>
    <xf numFmtId="0" fontId="4" fillId="11" borderId="28" applyNumberFormat="0">
      <protection locked="0"/>
    </xf>
    <xf numFmtId="0" fontId="4" fillId="11" borderId="28" applyNumberFormat="0">
      <protection locked="0"/>
    </xf>
    <xf numFmtId="0" fontId="4" fillId="11" borderId="28" applyNumberFormat="0">
      <protection locked="0"/>
    </xf>
    <xf numFmtId="0" fontId="4" fillId="11" borderId="28" applyNumberFormat="0">
      <protection locked="0"/>
    </xf>
    <xf numFmtId="0" fontId="4" fillId="11" borderId="28" applyNumberFormat="0">
      <protection locked="0"/>
    </xf>
    <xf numFmtId="0" fontId="44" fillId="14" borderId="50" applyBorder="0"/>
    <xf numFmtId="4" fontId="18" fillId="10" borderId="48" applyNumberFormat="0" applyProtection="0">
      <alignment vertical="center"/>
    </xf>
    <xf numFmtId="4" fontId="18" fillId="10" borderId="48" applyNumberFormat="0" applyProtection="0">
      <alignment vertical="center"/>
    </xf>
    <xf numFmtId="4" fontId="45" fillId="10" borderId="48" applyNumberFormat="0" applyProtection="0">
      <alignment vertical="center"/>
    </xf>
    <xf numFmtId="4" fontId="18" fillId="10" borderId="48" applyNumberFormat="0" applyProtection="0">
      <alignment horizontal="left" vertical="center" indent="1"/>
    </xf>
    <xf numFmtId="4" fontId="18" fillId="10" borderId="48" applyNumberFormat="0" applyProtection="0">
      <alignment horizontal="left" vertical="center" indent="1"/>
    </xf>
    <xf numFmtId="0" fontId="18" fillId="10" borderId="48" applyNumberFormat="0" applyProtection="0">
      <alignment horizontal="left" vertical="top" indent="1"/>
    </xf>
    <xf numFmtId="0" fontId="18" fillId="10" borderId="48" applyNumberFormat="0" applyProtection="0">
      <alignment horizontal="left" vertical="top" indent="1"/>
    </xf>
    <xf numFmtId="4" fontId="18" fillId="47" borderId="48" applyNumberFormat="0" applyProtection="0">
      <alignment horizontal="right" vertical="center"/>
    </xf>
    <xf numFmtId="4" fontId="18" fillId="47" borderId="48" applyNumberFormat="0" applyProtection="0">
      <alignment horizontal="right" vertical="center"/>
    </xf>
    <xf numFmtId="4" fontId="45" fillId="47" borderId="48" applyNumberFormat="0" applyProtection="0">
      <alignment horizontal="right" vertical="center"/>
    </xf>
    <xf numFmtId="4" fontId="18" fillId="8" borderId="48" applyNumberFormat="0" applyProtection="0">
      <alignment horizontal="left" vertical="center" indent="1"/>
    </xf>
    <xf numFmtId="4" fontId="18" fillId="8" borderId="48" applyNumberFormat="0" applyProtection="0">
      <alignment horizontal="left" vertical="center" indent="1"/>
    </xf>
    <xf numFmtId="0" fontId="18" fillId="8" borderId="48" applyNumberFormat="0" applyProtection="0">
      <alignment horizontal="left" vertical="top" indent="1"/>
    </xf>
    <xf numFmtId="0" fontId="18" fillId="8" borderId="48" applyNumberFormat="0" applyProtection="0">
      <alignment horizontal="left" vertical="top" indent="1"/>
    </xf>
    <xf numFmtId="4" fontId="46" fillId="48" borderId="0" applyNumberFormat="0" applyProtection="0">
      <alignment horizontal="left" vertical="center" indent="1"/>
    </xf>
    <xf numFmtId="4" fontId="46" fillId="48" borderId="0" applyNumberFormat="0" applyProtection="0">
      <alignment horizontal="left" vertical="center" indent="1"/>
    </xf>
    <xf numFmtId="4" fontId="46" fillId="48" borderId="0" applyNumberFormat="0" applyProtection="0">
      <alignment horizontal="left" vertical="center" indent="1"/>
    </xf>
    <xf numFmtId="0" fontId="47" fillId="49" borderId="28"/>
    <xf numFmtId="4" fontId="48" fillId="47" borderId="48" applyNumberFormat="0" applyProtection="0">
      <alignment horizontal="right" vertical="center"/>
    </xf>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51" applyNumberFormat="0" applyFill="0" applyAlignment="0" applyProtection="0"/>
    <xf numFmtId="0" fontId="29" fillId="0" borderId="51" applyNumberFormat="0" applyFill="0" applyAlignment="0" applyProtection="0"/>
    <xf numFmtId="0" fontId="29" fillId="0" borderId="51" applyNumberFormat="0" applyFill="0" applyAlignment="0" applyProtection="0"/>
    <xf numFmtId="0" fontId="29" fillId="0" borderId="51" applyNumberFormat="0" applyFill="0" applyAlignment="0" applyProtection="0"/>
    <xf numFmtId="0" fontId="29" fillId="0" borderId="51" applyNumberFormat="0" applyFill="0" applyAlignment="0" applyProtection="0"/>
    <xf numFmtId="0" fontId="29" fillId="0" borderId="51"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51" fillId="0" borderId="0"/>
    <xf numFmtId="0" fontId="4" fillId="0" borderId="0"/>
    <xf numFmtId="0" fontId="52" fillId="0" borderId="0"/>
    <xf numFmtId="44" fontId="58" fillId="0" borderId="0" applyFont="0" applyFill="0" applyBorder="0" applyAlignment="0" applyProtection="0"/>
    <xf numFmtId="0" fontId="59" fillId="0" borderId="0" applyNumberFormat="0" applyFill="0" applyBorder="0" applyAlignment="0" applyProtection="0"/>
    <xf numFmtId="0" fontId="3" fillId="0" borderId="0"/>
    <xf numFmtId="0" fontId="47" fillId="81" borderId="0"/>
    <xf numFmtId="0" fontId="22" fillId="82" borderId="0" applyNumberFormat="0" applyBorder="0" applyAlignment="0" applyProtection="0"/>
    <xf numFmtId="0" fontId="22" fillId="28" borderId="0" applyNumberFormat="0" applyBorder="0" applyAlignment="0" applyProtection="0"/>
    <xf numFmtId="0" fontId="23" fillId="83" borderId="0" applyNumberFormat="0" applyBorder="0" applyAlignment="0" applyProtection="0"/>
    <xf numFmtId="0" fontId="22" fillId="84" borderId="0" applyNumberFormat="0" applyBorder="0" applyAlignment="0" applyProtection="0"/>
    <xf numFmtId="0" fontId="22" fillId="27" borderId="0" applyNumberFormat="0" applyBorder="0" applyAlignment="0" applyProtection="0"/>
    <xf numFmtId="0" fontId="23" fillId="23" borderId="0" applyNumberFormat="0" applyBorder="0" applyAlignment="0" applyProtection="0"/>
    <xf numFmtId="0" fontId="23" fillId="85" borderId="0" applyNumberFormat="0" applyBorder="0" applyAlignment="0" applyProtection="0"/>
    <xf numFmtId="0" fontId="22" fillId="86" borderId="0" applyNumberFormat="0" applyBorder="0" applyAlignment="0" applyProtection="0"/>
    <xf numFmtId="0" fontId="22" fillId="87" borderId="0" applyNumberFormat="0" applyBorder="0" applyAlignment="0" applyProtection="0"/>
    <xf numFmtId="0" fontId="23" fillId="88" borderId="0" applyNumberFormat="0" applyBorder="0" applyAlignment="0" applyProtection="0"/>
    <xf numFmtId="0" fontId="23" fillId="89" borderId="0" applyNumberFormat="0" applyBorder="0" applyAlignment="0" applyProtection="0"/>
    <xf numFmtId="0" fontId="22" fillId="84" borderId="0" applyNumberFormat="0" applyBorder="0" applyAlignment="0" applyProtection="0"/>
    <xf numFmtId="0" fontId="22" fillId="24" borderId="0" applyNumberFormat="0" applyBorder="0" applyAlignment="0" applyProtection="0"/>
    <xf numFmtId="0" fontId="23" fillId="27" borderId="0" applyNumberFormat="0" applyBorder="0" applyAlignment="0" applyProtection="0"/>
    <xf numFmtId="0" fontId="23" fillId="83" borderId="0" applyNumberFormat="0" applyBorder="0" applyAlignment="0" applyProtection="0"/>
    <xf numFmtId="0" fontId="22" fillId="26" borderId="0" applyNumberFormat="0" applyBorder="0" applyAlignment="0" applyProtection="0"/>
    <xf numFmtId="0" fontId="23" fillId="83" borderId="0" applyNumberFormat="0" applyBorder="0" applyAlignment="0" applyProtection="0"/>
    <xf numFmtId="0" fontId="23" fillId="90" borderId="0" applyNumberFormat="0" applyBorder="0" applyAlignment="0" applyProtection="0"/>
    <xf numFmtId="0" fontId="22" fillId="32" borderId="0" applyNumberFormat="0" applyBorder="0" applyAlignment="0" applyProtection="0"/>
    <xf numFmtId="0" fontId="23" fillId="91" borderId="0" applyNumberFormat="0" applyBorder="0" applyAlignment="0" applyProtection="0"/>
    <xf numFmtId="0" fontId="79" fillId="31" borderId="0" applyNumberFormat="0" applyBorder="0" applyAlignment="0" applyProtection="0"/>
    <xf numFmtId="0" fontId="80" fillId="92" borderId="60" applyNumberFormat="0" applyAlignment="0" applyProtection="0"/>
    <xf numFmtId="0" fontId="27" fillId="89" borderId="41" applyNumberFormat="0" applyAlignment="0" applyProtection="0"/>
    <xf numFmtId="0" fontId="29" fillId="93" borderId="0" applyNumberFormat="0" applyBorder="0" applyAlignment="0" applyProtection="0"/>
    <xf numFmtId="0" fontId="29" fillId="94" borderId="0" applyNumberFormat="0" applyBorder="0" applyAlignment="0" applyProtection="0"/>
    <xf numFmtId="0" fontId="22" fillId="87" borderId="0" applyNumberFormat="0" applyBorder="0" applyAlignment="0" applyProtection="0"/>
    <xf numFmtId="0" fontId="33" fillId="0" borderId="61" applyNumberFormat="0" applyFill="0" applyAlignment="0" applyProtection="0"/>
    <xf numFmtId="0" fontId="34" fillId="0" borderId="62" applyNumberFormat="0" applyFill="0" applyAlignment="0" applyProtection="0"/>
    <xf numFmtId="0" fontId="35" fillId="32" borderId="60" applyNumberFormat="0" applyAlignment="0" applyProtection="0"/>
    <xf numFmtId="0" fontId="31" fillId="0" borderId="63" applyNumberFormat="0" applyFill="0" applyAlignment="0" applyProtection="0"/>
    <xf numFmtId="0" fontId="31" fillId="32" borderId="0" applyNumberFormat="0" applyBorder="0" applyAlignment="0" applyProtection="0"/>
    <xf numFmtId="0" fontId="47" fillId="31" borderId="60" applyNumberFormat="0" applyFont="0" applyAlignment="0" applyProtection="0"/>
    <xf numFmtId="0" fontId="40" fillId="92" borderId="47" applyNumberFormat="0" applyAlignment="0" applyProtection="0"/>
    <xf numFmtId="4" fontId="47" fillId="39" borderId="60" applyNumberFormat="0" applyProtection="0">
      <alignment vertical="center"/>
    </xf>
    <xf numFmtId="4" fontId="82" fillId="95" borderId="60" applyNumberFormat="0" applyProtection="0">
      <alignment vertical="center"/>
    </xf>
    <xf numFmtId="4" fontId="47" fillId="95" borderId="60" applyNumberFormat="0" applyProtection="0">
      <alignment horizontal="left" vertical="center" indent="1"/>
    </xf>
    <xf numFmtId="0" fontId="76" fillId="39" borderId="48" applyNumberFormat="0" applyProtection="0">
      <alignment horizontal="left" vertical="top" indent="1"/>
    </xf>
    <xf numFmtId="4" fontId="47" fillId="96" borderId="60" applyNumberFormat="0" applyProtection="0">
      <alignment horizontal="left" vertical="center" indent="1"/>
    </xf>
    <xf numFmtId="4" fontId="47" fillId="13" borderId="60" applyNumberFormat="0" applyProtection="0">
      <alignment horizontal="right" vertical="center"/>
    </xf>
    <xf numFmtId="4" fontId="47" fillId="97" borderId="60" applyNumberFormat="0" applyProtection="0">
      <alignment horizontal="right" vertical="center"/>
    </xf>
    <xf numFmtId="4" fontId="47" fillId="40" borderId="64" applyNumberFormat="0" applyProtection="0">
      <alignment horizontal="right" vertical="center"/>
    </xf>
    <xf numFmtId="4" fontId="47" fillId="41" borderId="60" applyNumberFormat="0" applyProtection="0">
      <alignment horizontal="right" vertical="center"/>
    </xf>
    <xf numFmtId="4" fontId="47" fillId="42" borderId="60" applyNumberFormat="0" applyProtection="0">
      <alignment horizontal="right" vertical="center"/>
    </xf>
    <xf numFmtId="4" fontId="47" fillId="43" borderId="60" applyNumberFormat="0" applyProtection="0">
      <alignment horizontal="right" vertical="center"/>
    </xf>
    <xf numFmtId="4" fontId="47" fillId="15" borderId="60" applyNumberFormat="0" applyProtection="0">
      <alignment horizontal="right" vertical="center"/>
    </xf>
    <xf numFmtId="4" fontId="47" fillId="44" borderId="60" applyNumberFormat="0" applyProtection="0">
      <alignment horizontal="right" vertical="center"/>
    </xf>
    <xf numFmtId="4" fontId="47" fillId="45" borderId="60" applyNumberFormat="0" applyProtection="0">
      <alignment horizontal="right" vertical="center"/>
    </xf>
    <xf numFmtId="4" fontId="47" fillId="46" borderId="64" applyNumberFormat="0" applyProtection="0">
      <alignment horizontal="left" vertical="center" indent="1"/>
    </xf>
    <xf numFmtId="4" fontId="4" fillId="14" borderId="64" applyNumberFormat="0" applyProtection="0">
      <alignment horizontal="left" vertical="center" indent="1"/>
    </xf>
    <xf numFmtId="4" fontId="4" fillId="14" borderId="64" applyNumberFormat="0" applyProtection="0">
      <alignment horizontal="left" vertical="center" indent="1"/>
    </xf>
    <xf numFmtId="4" fontId="47" fillId="8" borderId="60" applyNumberFormat="0" applyProtection="0">
      <alignment horizontal="right" vertical="center"/>
    </xf>
    <xf numFmtId="4" fontId="47" fillId="47" borderId="64" applyNumberFormat="0" applyProtection="0">
      <alignment horizontal="left" vertical="center" indent="1"/>
    </xf>
    <xf numFmtId="4" fontId="47" fillId="8" borderId="64" applyNumberFormat="0" applyProtection="0">
      <alignment horizontal="left" vertical="center" indent="1"/>
    </xf>
    <xf numFmtId="0" fontId="47" fillId="16" borderId="60" applyNumberFormat="0" applyProtection="0">
      <alignment horizontal="left" vertical="center" indent="1"/>
    </xf>
    <xf numFmtId="0" fontId="47" fillId="14" borderId="48" applyNumberFormat="0" applyProtection="0">
      <alignment horizontal="left" vertical="top" indent="1"/>
    </xf>
    <xf numFmtId="0" fontId="47" fillId="98" borderId="60" applyNumberFormat="0" applyProtection="0">
      <alignment horizontal="left" vertical="center" indent="1"/>
    </xf>
    <xf numFmtId="0" fontId="47" fillId="8" borderId="48" applyNumberFormat="0" applyProtection="0">
      <alignment horizontal="left" vertical="top" indent="1"/>
    </xf>
    <xf numFmtId="0" fontId="47" fillId="12" borderId="60" applyNumberFormat="0" applyProtection="0">
      <alignment horizontal="left" vertical="center" indent="1"/>
    </xf>
    <xf numFmtId="0" fontId="47" fillId="12" borderId="48" applyNumberFormat="0" applyProtection="0">
      <alignment horizontal="left" vertical="top" indent="1"/>
    </xf>
    <xf numFmtId="0" fontId="47" fillId="47" borderId="60" applyNumberFormat="0" applyProtection="0">
      <alignment horizontal="left" vertical="center" indent="1"/>
    </xf>
    <xf numFmtId="0" fontId="47" fillId="47" borderId="48" applyNumberFormat="0" applyProtection="0">
      <alignment horizontal="left" vertical="top" indent="1"/>
    </xf>
    <xf numFmtId="0" fontId="47" fillId="11" borderId="65" applyNumberFormat="0">
      <protection locked="0"/>
    </xf>
    <xf numFmtId="4" fontId="75" fillId="10" borderId="48" applyNumberFormat="0" applyProtection="0">
      <alignment vertical="center"/>
    </xf>
    <xf numFmtId="4" fontId="82" fillId="99" borderId="28" applyNumberFormat="0" applyProtection="0">
      <alignment vertical="center"/>
    </xf>
    <xf numFmtId="4" fontId="75" fillId="16" borderId="48" applyNumberFormat="0" applyProtection="0">
      <alignment horizontal="left" vertical="center" indent="1"/>
    </xf>
    <xf numFmtId="0" fontId="75" fillId="10" borderId="48" applyNumberFormat="0" applyProtection="0">
      <alignment horizontal="left" vertical="top" indent="1"/>
    </xf>
    <xf numFmtId="4" fontId="47" fillId="0" borderId="60" applyNumberFormat="0" applyProtection="0">
      <alignment horizontal="right" vertical="center"/>
    </xf>
    <xf numFmtId="4" fontId="82" fillId="100" borderId="60" applyNumberFormat="0" applyProtection="0">
      <alignment horizontal="right" vertical="center"/>
    </xf>
    <xf numFmtId="4" fontId="47" fillId="96" borderId="60" applyNumberFormat="0" applyProtection="0">
      <alignment horizontal="left" vertical="center" indent="1"/>
    </xf>
    <xf numFmtId="0" fontId="75" fillId="8" borderId="48" applyNumberFormat="0" applyProtection="0">
      <alignment horizontal="left" vertical="top" indent="1"/>
    </xf>
    <xf numFmtId="4" fontId="77" fillId="48" borderId="64" applyNumberFormat="0" applyProtection="0">
      <alignment horizontal="left" vertical="center" indent="1"/>
    </xf>
    <xf numFmtId="4" fontId="78" fillId="11" borderId="60" applyNumberFormat="0" applyProtection="0">
      <alignment horizontal="right" vertical="center"/>
    </xf>
    <xf numFmtId="0" fontId="81" fillId="0" borderId="0" applyNumberFormat="0" applyFill="0" applyBorder="0" applyAlignment="0" applyProtection="0"/>
    <xf numFmtId="0" fontId="3" fillId="62" borderId="0" applyNumberFormat="0" applyBorder="0" applyAlignment="0" applyProtection="0"/>
    <xf numFmtId="0" fontId="23" fillId="85" borderId="0" applyNumberFormat="0" applyBorder="0" applyAlignment="0" applyProtection="0"/>
    <xf numFmtId="0" fontId="3" fillId="71" borderId="0" applyNumberFormat="0" applyBorder="0" applyAlignment="0" applyProtection="0"/>
    <xf numFmtId="0" fontId="3" fillId="67" borderId="0" applyNumberFormat="0" applyBorder="0" applyAlignment="0" applyProtection="0"/>
    <xf numFmtId="0" fontId="23" fillId="85" borderId="0" applyNumberFormat="0" applyBorder="0" applyAlignment="0" applyProtection="0"/>
    <xf numFmtId="0" fontId="3" fillId="67" borderId="0" applyNumberFormat="0" applyBorder="0" applyAlignment="0" applyProtection="0"/>
    <xf numFmtId="0" fontId="23" fillId="89" borderId="0" applyNumberFormat="0" applyBorder="0" applyAlignment="0" applyProtection="0"/>
    <xf numFmtId="0" fontId="23" fillId="85" borderId="0" applyNumberFormat="0" applyBorder="0" applyAlignment="0" applyProtection="0"/>
    <xf numFmtId="0" fontId="3" fillId="67" borderId="0" applyNumberFormat="0" applyBorder="0" applyAlignment="0" applyProtection="0"/>
    <xf numFmtId="0" fontId="23" fillId="89" borderId="0" applyNumberFormat="0" applyBorder="0" applyAlignment="0" applyProtection="0"/>
    <xf numFmtId="0" fontId="3" fillId="63" borderId="0" applyNumberFormat="0" applyBorder="0" applyAlignment="0" applyProtection="0"/>
    <xf numFmtId="0" fontId="23" fillId="89" borderId="0" applyNumberFormat="0" applyBorder="0" applyAlignment="0" applyProtection="0"/>
    <xf numFmtId="0" fontId="3" fillId="63" borderId="0" applyNumberFormat="0" applyBorder="0" applyAlignment="0" applyProtection="0"/>
    <xf numFmtId="0" fontId="23" fillId="83" borderId="0" applyNumberFormat="0" applyBorder="0" applyAlignment="0" applyProtection="0"/>
    <xf numFmtId="0" fontId="23" fillId="83" borderId="0" applyNumberFormat="0" applyBorder="0" applyAlignment="0" applyProtection="0"/>
    <xf numFmtId="0" fontId="23" fillId="83" borderId="0" applyNumberFormat="0" applyBorder="0" applyAlignment="0" applyProtection="0"/>
    <xf numFmtId="0" fontId="3" fillId="63" borderId="0" applyNumberFormat="0" applyBorder="0" applyAlignment="0" applyProtection="0"/>
    <xf numFmtId="0" fontId="3" fillId="59" borderId="0" applyNumberFormat="0" applyBorder="0" applyAlignment="0" applyProtection="0"/>
    <xf numFmtId="0" fontId="3" fillId="59" borderId="0" applyNumberFormat="0" applyBorder="0" applyAlignment="0" applyProtection="0"/>
    <xf numFmtId="0" fontId="23" fillId="90" borderId="0" applyNumberFormat="0" applyBorder="0" applyAlignment="0" applyProtection="0"/>
    <xf numFmtId="0" fontId="23" fillId="90" borderId="0" applyNumberFormat="0" applyBorder="0" applyAlignment="0" applyProtection="0"/>
    <xf numFmtId="0" fontId="23" fillId="90" borderId="0" applyNumberFormat="0" applyBorder="0" applyAlignment="0" applyProtection="0"/>
    <xf numFmtId="0" fontId="3" fillId="59"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8"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4"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58" borderId="0" applyNumberFormat="0" applyBorder="0" applyAlignment="0" applyProtection="0"/>
    <xf numFmtId="0" fontId="4" fillId="0" borderId="0"/>
    <xf numFmtId="0" fontId="97" fillId="80" borderId="0" applyNumberFormat="0" applyBorder="0" applyAlignment="0" applyProtection="0"/>
    <xf numFmtId="0" fontId="39" fillId="79" borderId="0" applyNumberFormat="0" applyBorder="0" applyAlignment="0" applyProtection="0"/>
    <xf numFmtId="0" fontId="39" fillId="78" borderId="0" applyNumberFormat="0" applyBorder="0" applyAlignment="0" applyProtection="0"/>
    <xf numFmtId="0" fontId="97" fillId="77" borderId="0" applyNumberFormat="0" applyBorder="0" applyAlignment="0" applyProtection="0"/>
    <xf numFmtId="0" fontId="39" fillId="74" borderId="0" applyNumberFormat="0" applyBorder="0" applyAlignment="0" applyProtection="0"/>
    <xf numFmtId="0" fontId="97" fillId="73" borderId="0" applyNumberFormat="0" applyBorder="0" applyAlignment="0" applyProtection="0"/>
    <xf numFmtId="0" fontId="97" fillId="72" borderId="0" applyNumberFormat="0" applyBorder="0" applyAlignment="0" applyProtection="0"/>
    <xf numFmtId="0" fontId="39" fillId="71" borderId="0" applyNumberFormat="0" applyBorder="0" applyAlignment="0" applyProtection="0"/>
    <xf numFmtId="0" fontId="39" fillId="70" borderId="0" applyNumberFormat="0" applyBorder="0" applyAlignment="0" applyProtection="0"/>
    <xf numFmtId="0" fontId="97" fillId="69" borderId="0" applyNumberFormat="0" applyBorder="0" applyAlignment="0" applyProtection="0"/>
    <xf numFmtId="0" fontId="97" fillId="68" borderId="0" applyNumberFormat="0" applyBorder="0" applyAlignment="0" applyProtection="0"/>
    <xf numFmtId="0" fontId="39" fillId="67" borderId="0" applyNumberFormat="0" applyBorder="0" applyAlignment="0" applyProtection="0"/>
    <xf numFmtId="0" fontId="39" fillId="66" borderId="0" applyNumberFormat="0" applyBorder="0" applyAlignment="0" applyProtection="0"/>
    <xf numFmtId="0" fontId="97" fillId="65" borderId="0" applyNumberFormat="0" applyBorder="0" applyAlignment="0" applyProtection="0"/>
    <xf numFmtId="0" fontId="97" fillId="64" borderId="0" applyNumberFormat="0" applyBorder="0" applyAlignment="0" applyProtection="0"/>
    <xf numFmtId="0" fontId="39" fillId="63" borderId="0" applyNumberFormat="0" applyBorder="0" applyAlignment="0" applyProtection="0"/>
    <xf numFmtId="0" fontId="39" fillId="62" borderId="0" applyNumberFormat="0" applyBorder="0" applyAlignment="0" applyProtection="0"/>
    <xf numFmtId="0" fontId="97" fillId="61" borderId="0" applyNumberFormat="0" applyBorder="0" applyAlignment="0" applyProtection="0"/>
    <xf numFmtId="0" fontId="97" fillId="60" borderId="0" applyNumberFormat="0" applyBorder="0" applyAlignment="0" applyProtection="0"/>
    <xf numFmtId="0" fontId="39" fillId="59" borderId="0" applyNumberFormat="0" applyBorder="0" applyAlignment="0" applyProtection="0"/>
    <xf numFmtId="0" fontId="23" fillId="90" borderId="0" applyNumberFormat="0" applyBorder="0" applyAlignment="0" applyProtection="0"/>
    <xf numFmtId="0" fontId="23" fillId="90" borderId="0" applyNumberFormat="0" applyBorder="0" applyAlignment="0" applyProtection="0"/>
    <xf numFmtId="0" fontId="39" fillId="58" borderId="0" applyNumberFormat="0" applyBorder="0" applyAlignment="0" applyProtection="0"/>
    <xf numFmtId="0" fontId="97" fillId="57" borderId="0" applyNumberFormat="0" applyBorder="0" applyAlignment="0" applyProtection="0"/>
    <xf numFmtId="0" fontId="96" fillId="0" borderId="59" applyNumberFormat="0" applyFill="0" applyAlignment="0" applyProtection="0"/>
    <xf numFmtId="0" fontId="23" fillId="83" borderId="0" applyNumberFormat="0" applyBorder="0" applyAlignment="0" applyProtection="0"/>
    <xf numFmtId="0" fontId="23" fillId="83" borderId="0" applyNumberFormat="0" applyBorder="0" applyAlignment="0" applyProtection="0"/>
    <xf numFmtId="0" fontId="95" fillId="0" borderId="0" applyNumberFormat="0" applyFill="0" applyBorder="0" applyAlignment="0" applyProtection="0"/>
    <xf numFmtId="0" fontId="39" fillId="56" borderId="58" applyNumberFormat="0" applyFont="0" applyAlignment="0" applyProtection="0"/>
    <xf numFmtId="0" fontId="23" fillId="89" borderId="0" applyNumberFormat="0" applyBorder="0" applyAlignment="0" applyProtection="0"/>
    <xf numFmtId="0" fontId="94" fillId="0" borderId="0" applyNumberFormat="0" applyFill="0" applyBorder="0" applyAlignment="0" applyProtection="0"/>
    <xf numFmtId="0" fontId="23" fillId="89" borderId="0" applyNumberFormat="0" applyBorder="0" applyAlignment="0" applyProtection="0"/>
    <xf numFmtId="0" fontId="93" fillId="55" borderId="57" applyNumberFormat="0" applyAlignment="0" applyProtection="0"/>
    <xf numFmtId="0" fontId="23" fillId="85" borderId="0" applyNumberFormat="0" applyBorder="0" applyAlignment="0" applyProtection="0"/>
    <xf numFmtId="0" fontId="92" fillId="0" borderId="56" applyNumberFormat="0" applyFill="0" applyAlignment="0" applyProtection="0"/>
    <xf numFmtId="0" fontId="91" fillId="2" borderId="1" applyNumberFormat="0" applyAlignment="0" applyProtection="0"/>
    <xf numFmtId="0" fontId="23" fillId="85" borderId="0" applyNumberFormat="0" applyBorder="0" applyAlignment="0" applyProtection="0"/>
    <xf numFmtId="0" fontId="90" fillId="2" borderId="55" applyNumberFormat="0" applyAlignment="0" applyProtection="0"/>
    <xf numFmtId="0" fontId="89" fillId="54" borderId="1" applyNumberFormat="0" applyAlignment="0" applyProtection="0"/>
    <xf numFmtId="0" fontId="88" fillId="53" borderId="0" applyNumberFormat="0" applyBorder="0" applyAlignment="0" applyProtection="0"/>
    <xf numFmtId="0" fontId="39" fillId="75"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5" borderId="0" applyNumberFormat="0" applyBorder="0" applyAlignment="0" applyProtection="0"/>
    <xf numFmtId="0" fontId="3" fillId="58" borderId="0" applyNumberFormat="0" applyBorder="0" applyAlignment="0" applyProtection="0"/>
    <xf numFmtId="0" fontId="87" fillId="52" borderId="0" applyNumberFormat="0" applyBorder="0" applyAlignment="0" applyProtection="0"/>
    <xf numFmtId="0" fontId="86" fillId="51" borderId="0" applyNumberFormat="0" applyBorder="0" applyAlignment="0" applyProtection="0"/>
    <xf numFmtId="0" fontId="85" fillId="0" borderId="0" applyNumberFormat="0" applyFill="0" applyBorder="0" applyAlignment="0" applyProtection="0"/>
    <xf numFmtId="0" fontId="97" fillId="76" borderId="0" applyNumberFormat="0" applyBorder="0" applyAlignment="0" applyProtection="0"/>
    <xf numFmtId="0" fontId="3" fillId="75" borderId="0" applyNumberFormat="0" applyBorder="0" applyAlignment="0" applyProtection="0"/>
    <xf numFmtId="0" fontId="3" fillId="75" borderId="0" applyNumberFormat="0" applyBorder="0" applyAlignment="0" applyProtection="0"/>
    <xf numFmtId="0" fontId="3" fillId="79" borderId="0" applyNumberFormat="0" applyBorder="0" applyAlignment="0" applyProtection="0"/>
    <xf numFmtId="0" fontId="3" fillId="58" borderId="0" applyNumberFormat="0" applyBorder="0" applyAlignment="0" applyProtection="0"/>
    <xf numFmtId="0" fontId="85" fillId="0" borderId="54" applyNumberFormat="0" applyFill="0" applyAlignment="0" applyProtection="0"/>
    <xf numFmtId="0" fontId="84" fillId="0" borderId="53" applyNumberFormat="0" applyFill="0" applyAlignment="0" applyProtection="0"/>
    <xf numFmtId="0" fontId="83" fillId="0" borderId="52" applyNumberFormat="0" applyFill="0" applyAlignment="0" applyProtection="0"/>
    <xf numFmtId="44" fontId="39" fillId="0" borderId="0" applyFont="0" applyFill="0" applyBorder="0" applyAlignment="0" applyProtection="0"/>
    <xf numFmtId="0" fontId="39" fillId="0" borderId="0"/>
    <xf numFmtId="0" fontId="3" fillId="79" borderId="0" applyNumberFormat="0" applyBorder="0" applyAlignment="0" applyProtection="0"/>
    <xf numFmtId="0" fontId="3" fillId="79" borderId="0" applyNumberFormat="0" applyBorder="0" applyAlignment="0" applyProtection="0"/>
    <xf numFmtId="0" fontId="74" fillId="60" borderId="0" applyNumberFormat="0" applyBorder="0" applyAlignment="0" applyProtection="0"/>
    <xf numFmtId="0" fontId="74" fillId="64" borderId="0" applyNumberFormat="0" applyBorder="0" applyAlignment="0" applyProtection="0"/>
    <xf numFmtId="0" fontId="74" fillId="68" borderId="0" applyNumberFormat="0" applyBorder="0" applyAlignment="0" applyProtection="0"/>
    <xf numFmtId="0" fontId="74" fillId="72" borderId="0" applyNumberFormat="0" applyBorder="0" applyAlignment="0" applyProtection="0"/>
    <xf numFmtId="0" fontId="74" fillId="76" borderId="0" applyNumberFormat="0" applyBorder="0" applyAlignment="0" applyProtection="0"/>
    <xf numFmtId="0" fontId="74" fillId="80"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3" fillId="20" borderId="0" applyNumberFormat="0" applyBorder="0" applyAlignment="0" applyProtection="0"/>
    <xf numFmtId="0" fontId="74" fillId="57" borderId="0" applyNumberFormat="0" applyBorder="0" applyAlignment="0" applyProtection="0"/>
    <xf numFmtId="0" fontId="74" fillId="57" borderId="0" applyNumberFormat="0" applyBorder="0" applyAlignment="0" applyProtection="0"/>
    <xf numFmtId="0" fontId="74" fillId="57"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3" fillId="24" borderId="0" applyNumberFormat="0" applyBorder="0" applyAlignment="0" applyProtection="0"/>
    <xf numFmtId="0" fontId="74" fillId="61" borderId="0" applyNumberFormat="0" applyBorder="0" applyAlignment="0" applyProtection="0"/>
    <xf numFmtId="0" fontId="74" fillId="61" borderId="0" applyNumberFormat="0" applyBorder="0" applyAlignment="0" applyProtection="0"/>
    <xf numFmtId="0" fontId="74" fillId="61"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3" fillId="28" borderId="0" applyNumberFormat="0" applyBorder="0" applyAlignment="0" applyProtection="0"/>
    <xf numFmtId="0" fontId="74" fillId="65" borderId="0" applyNumberFormat="0" applyBorder="0" applyAlignment="0" applyProtection="0"/>
    <xf numFmtId="0" fontId="74" fillId="65" borderId="0" applyNumberFormat="0" applyBorder="0" applyAlignment="0" applyProtection="0"/>
    <xf numFmtId="0" fontId="74" fillId="65"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23" fillId="28" borderId="0" applyNumberFormat="0" applyBorder="0" applyAlignment="0" applyProtection="0"/>
    <xf numFmtId="0" fontId="74" fillId="69" borderId="0" applyNumberFormat="0" applyBorder="0" applyAlignment="0" applyProtection="0"/>
    <xf numFmtId="0" fontId="74" fillId="69" borderId="0" applyNumberFormat="0" applyBorder="0" applyAlignment="0" applyProtection="0"/>
    <xf numFmtId="0" fontId="74" fillId="69" borderId="0" applyNumberFormat="0" applyBorder="0" applyAlignment="0" applyProtection="0"/>
    <xf numFmtId="0" fontId="22" fillId="18" borderId="0" applyNumberFormat="0" applyBorder="0" applyAlignment="0" applyProtection="0"/>
    <xf numFmtId="0" fontId="23" fillId="19" borderId="0" applyNumberFormat="0" applyBorder="0" applyAlignment="0" applyProtection="0"/>
    <xf numFmtId="0" fontId="74" fillId="73" borderId="0" applyNumberFormat="0" applyBorder="0" applyAlignment="0" applyProtection="0"/>
    <xf numFmtId="0" fontId="74" fillId="73" borderId="0" applyNumberFormat="0" applyBorder="0" applyAlignment="0" applyProtection="0"/>
    <xf numFmtId="0" fontId="74" fillId="73" borderId="0" applyNumberFormat="0" applyBorder="0" applyAlignment="0" applyProtection="0"/>
    <xf numFmtId="0" fontId="22" fillId="23" borderId="0" applyNumberFormat="0" applyBorder="0" applyAlignment="0" applyProtection="0"/>
    <xf numFmtId="0" fontId="23" fillId="32" borderId="0" applyNumberFormat="0" applyBorder="0" applyAlignment="0" applyProtection="0"/>
    <xf numFmtId="0" fontId="74" fillId="77" borderId="0" applyNumberFormat="0" applyBorder="0" applyAlignment="0" applyProtection="0"/>
    <xf numFmtId="0" fontId="74" fillId="77" borderId="0" applyNumberFormat="0" applyBorder="0" applyAlignment="0" applyProtection="0"/>
    <xf numFmtId="0" fontId="74" fillId="77" borderId="0" applyNumberFormat="0" applyBorder="0" applyAlignment="0" applyProtection="0"/>
    <xf numFmtId="0" fontId="64" fillId="52" borderId="0" applyNumberFormat="0" applyBorder="0" applyAlignment="0" applyProtection="0"/>
    <xf numFmtId="0" fontId="68" fillId="2" borderId="1" applyNumberFormat="0" applyAlignment="0" applyProtection="0"/>
    <xf numFmtId="0" fontId="70" fillId="55" borderId="57" applyNumberFormat="0" applyAlignment="0" applyProtection="0"/>
    <xf numFmtId="0" fontId="29" fillId="35" borderId="0" applyNumberFormat="0" applyBorder="0" applyAlignment="0" applyProtection="0"/>
    <xf numFmtId="0" fontId="29" fillId="36" borderId="0" applyNumberFormat="0" applyBorder="0" applyAlignment="0" applyProtection="0"/>
    <xf numFmtId="0" fontId="72" fillId="0" borderId="0" applyNumberFormat="0" applyFill="0" applyBorder="0" applyAlignment="0" applyProtection="0"/>
    <xf numFmtId="0" fontId="63" fillId="51" borderId="0" applyNumberFormat="0" applyBorder="0" applyAlignment="0" applyProtection="0"/>
    <xf numFmtId="0" fontId="60" fillId="0" borderId="52" applyNumberFormat="0" applyFill="0" applyAlignment="0" applyProtection="0"/>
    <xf numFmtId="0" fontId="61" fillId="0" borderId="53" applyNumberFormat="0" applyFill="0" applyAlignment="0" applyProtection="0"/>
    <xf numFmtId="0" fontId="62" fillId="0" borderId="54" applyNumberFormat="0" applyFill="0" applyAlignment="0" applyProtection="0"/>
    <xf numFmtId="0" fontId="62" fillId="0" borderId="0" applyNumberFormat="0" applyFill="0" applyBorder="0" applyAlignment="0" applyProtection="0"/>
    <xf numFmtId="0" fontId="66" fillId="54" borderId="1" applyNumberFormat="0" applyAlignment="0" applyProtection="0"/>
    <xf numFmtId="0" fontId="69" fillId="0" borderId="56" applyNumberFormat="0" applyFill="0" applyAlignment="0" applyProtection="0"/>
    <xf numFmtId="0" fontId="65" fillId="53" borderId="0" applyNumberFormat="0" applyBorder="0" applyAlignment="0" applyProtection="0"/>
    <xf numFmtId="0" fontId="3" fillId="0" borderId="0"/>
    <xf numFmtId="0" fontId="3" fillId="0" borderId="0"/>
    <xf numFmtId="0" fontId="3" fillId="56" borderId="58" applyNumberFormat="0" applyFont="0" applyAlignment="0" applyProtection="0"/>
    <xf numFmtId="0" fontId="3" fillId="56" borderId="58" applyNumberFormat="0" applyFont="0" applyAlignment="0" applyProtection="0"/>
    <xf numFmtId="0" fontId="3" fillId="56" borderId="58" applyNumberFormat="0" applyFont="0" applyAlignment="0" applyProtection="0"/>
    <xf numFmtId="0" fontId="67" fillId="2" borderId="55" applyNumberFormat="0" applyAlignment="0" applyProtection="0"/>
    <xf numFmtId="4" fontId="41" fillId="39" borderId="48" applyNumberFormat="0" applyProtection="0">
      <alignment vertical="center"/>
    </xf>
    <xf numFmtId="4" fontId="42" fillId="39" borderId="48" applyNumberFormat="0" applyProtection="0">
      <alignment vertical="center"/>
    </xf>
    <xf numFmtId="4" fontId="41" fillId="39" borderId="48" applyNumberFormat="0" applyProtection="0">
      <alignment horizontal="left" vertical="center" indent="1"/>
    </xf>
    <xf numFmtId="0" fontId="41" fillId="39" borderId="48" applyNumberFormat="0" applyProtection="0">
      <alignment horizontal="left" vertical="top" indent="1"/>
    </xf>
    <xf numFmtId="4" fontId="41" fillId="8" borderId="0" applyNumberFormat="0" applyProtection="0">
      <alignment horizontal="left" vertical="center" indent="1"/>
    </xf>
    <xf numFmtId="4" fontId="18" fillId="13" borderId="48" applyNumberFormat="0" applyProtection="0">
      <alignment horizontal="right" vertical="center"/>
    </xf>
    <xf numFmtId="4" fontId="18" fillId="9" borderId="48" applyNumberFormat="0" applyProtection="0">
      <alignment horizontal="right" vertical="center"/>
    </xf>
    <xf numFmtId="4" fontId="18" fillId="40" borderId="48" applyNumberFormat="0" applyProtection="0">
      <alignment horizontal="right" vertical="center"/>
    </xf>
    <xf numFmtId="4" fontId="18" fillId="41" borderId="48" applyNumberFormat="0" applyProtection="0">
      <alignment horizontal="right" vertical="center"/>
    </xf>
    <xf numFmtId="4" fontId="18" fillId="42" borderId="48" applyNumberFormat="0" applyProtection="0">
      <alignment horizontal="right" vertical="center"/>
    </xf>
    <xf numFmtId="4" fontId="18" fillId="43" borderId="48" applyNumberFormat="0" applyProtection="0">
      <alignment horizontal="right" vertical="center"/>
    </xf>
    <xf numFmtId="4" fontId="18" fillId="15" borderId="48" applyNumberFormat="0" applyProtection="0">
      <alignment horizontal="right" vertical="center"/>
    </xf>
    <xf numFmtId="4" fontId="18" fillId="44" borderId="48" applyNumberFormat="0" applyProtection="0">
      <alignment horizontal="right" vertical="center"/>
    </xf>
    <xf numFmtId="4" fontId="18" fillId="45" borderId="48" applyNumberFormat="0" applyProtection="0">
      <alignment horizontal="right" vertical="center"/>
    </xf>
    <xf numFmtId="4" fontId="41" fillId="46" borderId="49" applyNumberFormat="0" applyProtection="0">
      <alignment horizontal="left" vertical="center" indent="1"/>
    </xf>
    <xf numFmtId="4" fontId="43" fillId="14" borderId="0" applyNumberFormat="0" applyProtection="0">
      <alignment horizontal="left" vertical="center" indent="1"/>
    </xf>
    <xf numFmtId="4" fontId="18" fillId="8" borderId="48" applyNumberFormat="0" applyProtection="0">
      <alignment horizontal="right" vertical="center"/>
    </xf>
    <xf numFmtId="4" fontId="18" fillId="47" borderId="0" applyNumberFormat="0" applyProtection="0">
      <alignment horizontal="left" vertical="center" indent="1"/>
    </xf>
    <xf numFmtId="4" fontId="18" fillId="8" borderId="0" applyNumberFormat="0" applyProtection="0">
      <alignment horizontal="left" vertical="center" indent="1"/>
    </xf>
    <xf numFmtId="4" fontId="45" fillId="10" borderId="48" applyNumberFormat="0" applyProtection="0">
      <alignment vertical="center"/>
    </xf>
    <xf numFmtId="4" fontId="18" fillId="10" borderId="48" applyNumberFormat="0" applyProtection="0">
      <alignment horizontal="left" vertical="center" indent="1"/>
    </xf>
    <xf numFmtId="4" fontId="18" fillId="47" borderId="48" applyNumberFormat="0" applyProtection="0">
      <alignment horizontal="right" vertical="center"/>
    </xf>
    <xf numFmtId="4" fontId="45" fillId="47" borderId="48" applyNumberFormat="0" applyProtection="0">
      <alignment horizontal="right" vertical="center"/>
    </xf>
    <xf numFmtId="4" fontId="18" fillId="8" borderId="48" applyNumberFormat="0" applyProtection="0">
      <alignment horizontal="left" vertical="center" indent="1"/>
    </xf>
    <xf numFmtId="4" fontId="46" fillId="48" borderId="0" applyNumberFormat="0" applyProtection="0">
      <alignment horizontal="left" vertical="center" indent="1"/>
    </xf>
    <xf numFmtId="4" fontId="48" fillId="47" borderId="48" applyNumberFormat="0" applyProtection="0">
      <alignment horizontal="right" vertical="center"/>
    </xf>
    <xf numFmtId="0" fontId="59" fillId="0" borderId="0" applyNumberFormat="0" applyFill="0" applyBorder="0" applyAlignment="0" applyProtection="0"/>
    <xf numFmtId="0" fontId="73" fillId="0" borderId="59" applyNumberFormat="0" applyFill="0" applyAlignment="0" applyProtection="0"/>
    <xf numFmtId="0" fontId="71" fillId="0" borderId="0" applyNumberFormat="0" applyFill="0" applyBorder="0" applyAlignment="0" applyProtection="0"/>
    <xf numFmtId="0" fontId="18" fillId="8" borderId="0" applyNumberFormat="0" applyBorder="0" applyAlignment="0" applyProtection="0"/>
    <xf numFmtId="0" fontId="18" fillId="8" borderId="0" applyNumberFormat="0" applyBorder="0" applyAlignment="0" applyProtection="0"/>
    <xf numFmtId="0" fontId="4" fillId="0" borderId="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4" fontId="47" fillId="96" borderId="60" applyNumberFormat="0" applyProtection="0">
      <alignment horizontal="left" vertical="center" indent="1"/>
    </xf>
    <xf numFmtId="4" fontId="47" fillId="96" borderId="60" applyNumberFormat="0" applyProtection="0">
      <alignment horizontal="left" vertical="center" indent="1"/>
    </xf>
    <xf numFmtId="0" fontId="47" fillId="16" borderId="60" applyNumberFormat="0" applyProtection="0">
      <alignment horizontal="left" vertical="center" indent="1"/>
    </xf>
    <xf numFmtId="4" fontId="47" fillId="0" borderId="60" applyNumberFormat="0" applyProtection="0">
      <alignment horizontal="right" vertical="center"/>
    </xf>
    <xf numFmtId="0" fontId="47" fillId="98" borderId="60" applyNumberFormat="0" applyProtection="0">
      <alignment horizontal="left" vertical="center" indent="1"/>
    </xf>
    <xf numFmtId="0" fontId="47" fillId="12" borderId="60" applyNumberFormat="0" applyProtection="0">
      <alignment horizontal="left" vertical="center" indent="1"/>
    </xf>
    <xf numFmtId="0" fontId="47" fillId="47" borderId="60" applyNumberFormat="0" applyProtection="0">
      <alignment horizontal="left" vertical="center" indent="1"/>
    </xf>
    <xf numFmtId="4" fontId="75" fillId="16" borderId="48" applyNumberFormat="0" applyProtection="0">
      <alignment horizontal="left" vertical="center" indent="1"/>
    </xf>
    <xf numFmtId="4" fontId="47" fillId="39" borderId="60" applyNumberFormat="0" applyProtection="0">
      <alignment vertical="center"/>
    </xf>
    <xf numFmtId="4" fontId="47" fillId="95" borderId="60" applyNumberFormat="0" applyProtection="0">
      <alignment horizontal="left" vertical="center" indent="1"/>
    </xf>
    <xf numFmtId="4" fontId="47" fillId="13" borderId="60" applyNumberFormat="0" applyProtection="0">
      <alignment horizontal="right" vertical="center"/>
    </xf>
    <xf numFmtId="4" fontId="47" fillId="97" borderId="60" applyNumberFormat="0" applyProtection="0">
      <alignment horizontal="right" vertical="center"/>
    </xf>
    <xf numFmtId="4" fontId="47" fillId="40" borderId="64" applyNumberFormat="0" applyProtection="0">
      <alignment horizontal="right" vertical="center"/>
    </xf>
    <xf numFmtId="4" fontId="47" fillId="41" borderId="60" applyNumberFormat="0" applyProtection="0">
      <alignment horizontal="right" vertical="center"/>
    </xf>
    <xf numFmtId="4" fontId="47" fillId="42" borderId="60" applyNumberFormat="0" applyProtection="0">
      <alignment horizontal="right" vertical="center"/>
    </xf>
    <xf numFmtId="4" fontId="47" fillId="43" borderId="60" applyNumberFormat="0" applyProtection="0">
      <alignment horizontal="right" vertical="center"/>
    </xf>
    <xf numFmtId="4" fontId="47" fillId="15" borderId="60" applyNumberFormat="0" applyProtection="0">
      <alignment horizontal="right" vertical="center"/>
    </xf>
    <xf numFmtId="4" fontId="47" fillId="44" borderId="60" applyNumberFormat="0" applyProtection="0">
      <alignment horizontal="right" vertical="center"/>
    </xf>
    <xf numFmtId="4" fontId="47" fillId="45" borderId="60" applyNumberFormat="0" applyProtection="0">
      <alignment horizontal="right" vertical="center"/>
    </xf>
    <xf numFmtId="4" fontId="47" fillId="46" borderId="64" applyNumberFormat="0" applyProtection="0">
      <alignment horizontal="left" vertical="center" indent="1"/>
    </xf>
    <xf numFmtId="4" fontId="47" fillId="8" borderId="60" applyNumberFormat="0" applyProtection="0">
      <alignment horizontal="right" vertical="center"/>
    </xf>
    <xf numFmtId="0" fontId="47" fillId="49" borderId="28"/>
    <xf numFmtId="0" fontId="3" fillId="0" borderId="0"/>
    <xf numFmtId="0" fontId="39" fillId="0" borderId="0"/>
    <xf numFmtId="0" fontId="39" fillId="0" borderId="0"/>
    <xf numFmtId="0" fontId="18" fillId="8"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21" fillId="14" borderId="0" applyNumberFormat="0" applyBorder="0" applyAlignment="0" applyProtection="0"/>
    <xf numFmtId="0" fontId="21" fillId="9"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4" borderId="0" applyNumberFormat="0" applyBorder="0" applyAlignment="0" applyProtection="0"/>
    <xf numFmtId="0" fontId="21"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4" fillId="23" borderId="0" applyNumberFormat="0" applyBorder="0" applyAlignment="0" applyProtection="0"/>
    <xf numFmtId="0" fontId="23" fillId="30" borderId="0" applyNumberFormat="0" applyBorder="0" applyAlignment="0" applyProtection="0"/>
    <xf numFmtId="0" fontId="26" fillId="34" borderId="40" applyNumberFormat="0" applyAlignment="0" applyProtection="0"/>
    <xf numFmtId="0" fontId="27" fillId="24" borderId="41" applyNumberFormat="0" applyAlignment="0" applyProtection="0"/>
    <xf numFmtId="0" fontId="23" fillId="29" borderId="0" applyNumberFormat="0" applyBorder="0" applyAlignment="0" applyProtection="0"/>
    <xf numFmtId="0" fontId="23" fillId="24" borderId="0" applyNumberFormat="0" applyBorder="0" applyAlignment="0" applyProtection="0"/>
    <xf numFmtId="0" fontId="30" fillId="0" borderId="0" applyNumberFormat="0" applyFill="0" applyBorder="0" applyAlignment="0" applyProtection="0"/>
    <xf numFmtId="0" fontId="31" fillId="38" borderId="0" applyNumberFormat="0" applyBorder="0" applyAlignment="0" applyProtection="0"/>
    <xf numFmtId="0" fontId="23" fillId="25" borderId="0" applyNumberFormat="0" applyBorder="0" applyAlignment="0" applyProtection="0"/>
    <xf numFmtId="0" fontId="33" fillId="0" borderId="43" applyNumberFormat="0" applyFill="0" applyAlignment="0" applyProtection="0"/>
    <xf numFmtId="0" fontId="23" fillId="21" borderId="0" applyNumberFormat="0" applyBorder="0" applyAlignment="0" applyProtection="0"/>
    <xf numFmtId="0" fontId="34" fillId="0" borderId="44" applyNumberFormat="0" applyFill="0" applyAlignment="0" applyProtection="0"/>
    <xf numFmtId="0" fontId="35" fillId="32" borderId="40" applyNumberFormat="0" applyAlignment="0" applyProtection="0"/>
    <xf numFmtId="0" fontId="36" fillId="0" borderId="45" applyNumberFormat="0" applyFill="0" applyAlignment="0" applyProtection="0"/>
    <xf numFmtId="0" fontId="37" fillId="32" borderId="0" applyNumberFormat="0" applyBorder="0" applyAlignment="0" applyProtection="0"/>
    <xf numFmtId="0" fontId="4" fillId="0" borderId="0"/>
    <xf numFmtId="0" fontId="4" fillId="31" borderId="46" applyNumberFormat="0" applyFont="0" applyAlignment="0" applyProtection="0"/>
    <xf numFmtId="0" fontId="4" fillId="31" borderId="46" applyNumberFormat="0" applyFont="0" applyAlignment="0" applyProtection="0"/>
    <xf numFmtId="0" fontId="4" fillId="31" borderId="46" applyNumberFormat="0" applyFont="0" applyAlignment="0" applyProtection="0"/>
    <xf numFmtId="0" fontId="4" fillId="31" borderId="46" applyNumberFormat="0" applyFont="0" applyAlignment="0" applyProtection="0"/>
    <xf numFmtId="0" fontId="40" fillId="34" borderId="47" applyNumberFormat="0" applyAlignment="0" applyProtection="0"/>
    <xf numFmtId="0" fontId="4" fillId="14" borderId="48" applyNumberFormat="0" applyProtection="0">
      <alignment horizontal="left" vertical="center" indent="1"/>
    </xf>
    <xf numFmtId="0" fontId="4" fillId="14" borderId="48" applyNumberFormat="0" applyProtection="0">
      <alignment horizontal="left" vertical="top" indent="1"/>
    </xf>
    <xf numFmtId="0" fontId="4" fillId="8" borderId="48" applyNumberFormat="0" applyProtection="0">
      <alignment horizontal="left" vertical="center" indent="1"/>
    </xf>
    <xf numFmtId="0" fontId="4" fillId="8" borderId="48" applyNumberFormat="0" applyProtection="0">
      <alignment horizontal="left" vertical="top" indent="1"/>
    </xf>
    <xf numFmtId="0" fontId="4" fillId="12" borderId="48" applyNumberFormat="0" applyProtection="0">
      <alignment horizontal="left" vertical="center" indent="1"/>
    </xf>
    <xf numFmtId="0" fontId="4" fillId="12" borderId="48" applyNumberFormat="0" applyProtection="0">
      <alignment horizontal="left" vertical="top" indent="1"/>
    </xf>
    <xf numFmtId="0" fontId="4" fillId="47" borderId="48" applyNumberFormat="0" applyProtection="0">
      <alignment horizontal="left" vertical="center" indent="1"/>
    </xf>
    <xf numFmtId="0" fontId="4" fillId="47" borderId="48" applyNumberFormat="0" applyProtection="0">
      <alignment horizontal="left" vertical="top" indent="1"/>
    </xf>
    <xf numFmtId="0" fontId="4" fillId="11" borderId="28" applyNumberFormat="0">
      <protection locked="0"/>
    </xf>
    <xf numFmtId="0" fontId="49" fillId="0" borderId="0" applyNumberFormat="0" applyFill="0" applyBorder="0" applyAlignment="0" applyProtection="0"/>
    <xf numFmtId="0" fontId="50" fillId="0" borderId="0" applyNumberFormat="0" applyFill="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47" fillId="81" borderId="0"/>
    <xf numFmtId="0" fontId="23" fillId="21" borderId="0" applyNumberFormat="0" applyBorder="0" applyAlignment="0" applyProtection="0"/>
    <xf numFmtId="0" fontId="23" fillId="25" borderId="0" applyNumberFormat="0" applyBorder="0" applyAlignment="0" applyProtection="0"/>
    <xf numFmtId="0" fontId="23" fillId="85" borderId="0" applyNumberFormat="0" applyBorder="0" applyAlignment="0" applyProtection="0"/>
    <xf numFmtId="0" fontId="23" fillId="89" borderId="0" applyNumberFormat="0" applyBorder="0" applyAlignment="0" applyProtection="0"/>
    <xf numFmtId="0" fontId="23" fillId="83" borderId="0" applyNumberFormat="0" applyBorder="0" applyAlignment="0" applyProtection="0"/>
    <xf numFmtId="0" fontId="23" fillId="90" borderId="0" applyNumberFormat="0" applyBorder="0" applyAlignment="0" applyProtection="0"/>
    <xf numFmtId="0" fontId="23" fillId="90" borderId="0" applyNumberFormat="0" applyBorder="0" applyAlignment="0" applyProtection="0"/>
    <xf numFmtId="0" fontId="23" fillId="83" borderId="0" applyNumberFormat="0" applyBorder="0" applyAlignment="0" applyProtection="0"/>
    <xf numFmtId="0" fontId="23" fillId="89" borderId="0" applyNumberFormat="0" applyBorder="0" applyAlignment="0" applyProtection="0"/>
    <xf numFmtId="0" fontId="23" fillId="85" borderId="0" applyNumberFormat="0" applyBorder="0" applyAlignment="0" applyProtection="0"/>
    <xf numFmtId="0" fontId="23" fillId="25" borderId="0" applyNumberFormat="0" applyBorder="0" applyAlignment="0" applyProtection="0"/>
    <xf numFmtId="0" fontId="23" fillId="21" borderId="0" applyNumberFormat="0" applyBorder="0" applyAlignment="0" applyProtection="0"/>
    <xf numFmtId="0" fontId="47" fillId="81" borderId="0"/>
    <xf numFmtId="0" fontId="4" fillId="0" borderId="0"/>
    <xf numFmtId="0" fontId="4" fillId="31" borderId="46" applyNumberFormat="0" applyFont="0" applyAlignment="0" applyProtection="0"/>
    <xf numFmtId="0" fontId="4" fillId="14" borderId="48" applyNumberFormat="0" applyProtection="0">
      <alignment horizontal="left" vertical="center" indent="1"/>
    </xf>
    <xf numFmtId="0" fontId="4" fillId="14" borderId="48" applyNumberFormat="0" applyProtection="0">
      <alignment horizontal="left" vertical="top" indent="1"/>
    </xf>
    <xf numFmtId="0" fontId="4" fillId="8" borderId="48" applyNumberFormat="0" applyProtection="0">
      <alignment horizontal="left" vertical="center" indent="1"/>
    </xf>
    <xf numFmtId="0" fontId="4" fillId="8" borderId="48" applyNumberFormat="0" applyProtection="0">
      <alignment horizontal="left" vertical="top" indent="1"/>
    </xf>
    <xf numFmtId="0" fontId="4" fillId="12" borderId="48" applyNumberFormat="0" applyProtection="0">
      <alignment horizontal="left" vertical="center" indent="1"/>
    </xf>
    <xf numFmtId="0" fontId="4" fillId="12" borderId="48" applyNumberFormat="0" applyProtection="0">
      <alignment horizontal="left" vertical="top" indent="1"/>
    </xf>
    <xf numFmtId="0" fontId="4" fillId="47" borderId="48" applyNumberFormat="0" applyProtection="0">
      <alignment horizontal="left" vertical="center" indent="1"/>
    </xf>
    <xf numFmtId="0" fontId="4" fillId="47" borderId="48" applyNumberFormat="0" applyProtection="0">
      <alignment horizontal="left" vertical="top" indent="1"/>
    </xf>
    <xf numFmtId="0" fontId="4" fillId="11" borderId="28" applyNumberFormat="0">
      <protection locked="0"/>
    </xf>
    <xf numFmtId="44" fontId="4" fillId="0" borderId="0" applyFont="0" applyFill="0" applyBorder="0" applyAlignment="0" applyProtection="0"/>
    <xf numFmtId="0" fontId="39" fillId="58" borderId="0" applyNumberFormat="0" applyBorder="0" applyAlignment="0" applyProtection="0"/>
    <xf numFmtId="0" fontId="39" fillId="62" borderId="0" applyNumberFormat="0" applyBorder="0" applyAlignment="0" applyProtection="0"/>
    <xf numFmtId="0" fontId="39" fillId="66" borderId="0" applyNumberFormat="0" applyBorder="0" applyAlignment="0" applyProtection="0"/>
    <xf numFmtId="0" fontId="39" fillId="70" borderId="0" applyNumberFormat="0" applyBorder="0" applyAlignment="0" applyProtection="0"/>
    <xf numFmtId="0" fontId="39" fillId="74" borderId="0" applyNumberFormat="0" applyBorder="0" applyAlignment="0" applyProtection="0"/>
    <xf numFmtId="0" fontId="39" fillId="78" borderId="0" applyNumberFormat="0" applyBorder="0" applyAlignment="0" applyProtection="0"/>
    <xf numFmtId="0" fontId="39" fillId="59" borderId="0" applyNumberFormat="0" applyBorder="0" applyAlignment="0" applyProtection="0"/>
    <xf numFmtId="0" fontId="39" fillId="63" borderId="0" applyNumberFormat="0" applyBorder="0" applyAlignment="0" applyProtection="0"/>
    <xf numFmtId="0" fontId="39" fillId="67" borderId="0" applyNumberFormat="0" applyBorder="0" applyAlignment="0" applyProtection="0"/>
    <xf numFmtId="0" fontId="39" fillId="71" borderId="0" applyNumberFormat="0" applyBorder="0" applyAlignment="0" applyProtection="0"/>
    <xf numFmtId="0" fontId="39" fillId="75" borderId="0" applyNumberFormat="0" applyBorder="0" applyAlignment="0" applyProtection="0"/>
    <xf numFmtId="0" fontId="39" fillId="79" borderId="0" applyNumberFormat="0" applyBorder="0" applyAlignment="0" applyProtection="0"/>
    <xf numFmtId="0" fontId="97" fillId="60" borderId="0" applyNumberFormat="0" applyBorder="0" applyAlignment="0" applyProtection="0"/>
    <xf numFmtId="0" fontId="97" fillId="64" borderId="0" applyNumberFormat="0" applyBorder="0" applyAlignment="0" applyProtection="0"/>
    <xf numFmtId="0" fontId="97" fillId="68" borderId="0" applyNumberFormat="0" applyBorder="0" applyAlignment="0" applyProtection="0"/>
    <xf numFmtId="0" fontId="97" fillId="72" borderId="0" applyNumberFormat="0" applyBorder="0" applyAlignment="0" applyProtection="0"/>
    <xf numFmtId="0" fontId="97" fillId="76" borderId="0" applyNumberFormat="0" applyBorder="0" applyAlignment="0" applyProtection="0"/>
    <xf numFmtId="0" fontId="97" fillId="80"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87" fillId="52" borderId="0" applyNumberFormat="0" applyBorder="0" applyAlignment="0" applyProtection="0"/>
    <xf numFmtId="0" fontId="91" fillId="2" borderId="1" applyNumberFormat="0" applyAlignment="0" applyProtection="0"/>
    <xf numFmtId="0" fontId="93" fillId="55" borderId="57" applyNumberFormat="0" applyAlignment="0" applyProtection="0"/>
    <xf numFmtId="0" fontId="95" fillId="0" borderId="0" applyNumberFormat="0" applyFill="0" applyBorder="0" applyAlignment="0" applyProtection="0"/>
    <xf numFmtId="0" fontId="86" fillId="51" borderId="0" applyNumberFormat="0" applyBorder="0" applyAlignment="0" applyProtection="0"/>
    <xf numFmtId="0" fontId="83" fillId="0" borderId="52" applyNumberFormat="0" applyFill="0" applyAlignment="0" applyProtection="0"/>
    <xf numFmtId="0" fontId="84" fillId="0" borderId="53" applyNumberFormat="0" applyFill="0" applyAlignment="0" applyProtection="0"/>
    <xf numFmtId="0" fontId="85" fillId="0" borderId="54" applyNumberFormat="0" applyFill="0" applyAlignment="0" applyProtection="0"/>
    <xf numFmtId="0" fontId="85" fillId="0" borderId="0" applyNumberFormat="0" applyFill="0" applyBorder="0" applyAlignment="0" applyProtection="0"/>
    <xf numFmtId="0" fontId="89" fillId="54" borderId="1" applyNumberFormat="0" applyAlignment="0" applyProtection="0"/>
    <xf numFmtId="0" fontId="92" fillId="0" borderId="56" applyNumberFormat="0" applyFill="0" applyAlignment="0" applyProtection="0"/>
    <xf numFmtId="0" fontId="88" fillId="53" borderId="0" applyNumberFormat="0" applyBorder="0" applyAlignment="0" applyProtection="0"/>
    <xf numFmtId="0" fontId="4" fillId="0" borderId="0"/>
    <xf numFmtId="0" fontId="39" fillId="56" borderId="58" applyNumberFormat="0" applyFont="0" applyAlignment="0" applyProtection="0"/>
    <xf numFmtId="0" fontId="90" fillId="2" borderId="55" applyNumberFormat="0" applyAlignment="0" applyProtection="0"/>
    <xf numFmtId="0" fontId="96" fillId="0" borderId="59" applyNumberFormat="0" applyFill="0" applyAlignment="0" applyProtection="0"/>
    <xf numFmtId="0" fontId="94" fillId="0" borderId="0" applyNumberFormat="0" applyFill="0" applyBorder="0" applyAlignment="0" applyProtection="0"/>
    <xf numFmtId="0" fontId="3" fillId="0" borderId="0"/>
    <xf numFmtId="0" fontId="4" fillId="0" borderId="0"/>
    <xf numFmtId="0" fontId="104" fillId="0" borderId="0"/>
    <xf numFmtId="0" fontId="23" fillId="25" borderId="0" applyNumberFormat="0" applyBorder="0" applyAlignment="0" applyProtection="0"/>
    <xf numFmtId="0" fontId="23" fillId="33"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33" borderId="0" applyNumberFormat="0" applyBorder="0" applyAlignment="0" applyProtection="0"/>
    <xf numFmtId="0" fontId="23" fillId="24"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33" borderId="0" applyNumberFormat="0" applyBorder="0" applyAlignment="0" applyProtection="0"/>
    <xf numFmtId="0" fontId="23" fillId="25" borderId="0" applyNumberFormat="0" applyBorder="0" applyAlignment="0" applyProtection="0"/>
    <xf numFmtId="0" fontId="23" fillId="33"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23" fillId="21" borderId="0" applyNumberFormat="0" applyBorder="0" applyAlignment="0" applyProtection="0"/>
    <xf numFmtId="0" fontId="23" fillId="33"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5"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25"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24" borderId="0" applyNumberFormat="0" applyBorder="0" applyAlignment="0" applyProtection="0"/>
    <xf numFmtId="0" fontId="23" fillId="33" borderId="0" applyNumberFormat="0" applyBorder="0" applyAlignment="0" applyProtection="0"/>
    <xf numFmtId="0" fontId="23" fillId="25"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25" borderId="0" applyNumberFormat="0" applyBorder="0" applyAlignment="0" applyProtection="0"/>
    <xf numFmtId="0" fontId="23" fillId="33"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33"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9"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9" fontId="39" fillId="0" borderId="0" applyFont="0" applyFill="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23" fillId="25"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3" fillId="24" borderId="0" applyNumberFormat="0" applyBorder="0" applyAlignment="0" applyProtection="0"/>
    <xf numFmtId="0" fontId="23" fillId="29"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33"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25" borderId="0" applyNumberFormat="0" applyBorder="0" applyAlignment="0" applyProtection="0"/>
    <xf numFmtId="0" fontId="23" fillId="33" borderId="0" applyNumberFormat="0" applyBorder="0" applyAlignment="0" applyProtection="0"/>
    <xf numFmtId="0" fontId="23" fillId="21"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33"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3" fillId="24"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23" fillId="33" borderId="0" applyNumberFormat="0" applyBorder="0" applyAlignment="0" applyProtection="0"/>
    <xf numFmtId="0" fontId="23" fillId="25" borderId="0" applyNumberFormat="0" applyBorder="0" applyAlignment="0" applyProtection="0"/>
    <xf numFmtId="0" fontId="23" fillId="33" borderId="0" applyNumberFormat="0" applyBorder="0" applyAlignment="0" applyProtection="0"/>
    <xf numFmtId="0" fontId="23" fillId="29" borderId="0" applyNumberFormat="0" applyBorder="0" applyAlignment="0" applyProtection="0"/>
    <xf numFmtId="0" fontId="23" fillId="21" borderId="0" applyNumberFormat="0" applyBorder="0" applyAlignment="0" applyProtection="0"/>
    <xf numFmtId="0" fontId="23" fillId="30" borderId="0" applyNumberFormat="0" applyBorder="0" applyAlignment="0" applyProtection="0"/>
    <xf numFmtId="0" fontId="97" fillId="65" borderId="0" applyNumberFormat="0" applyBorder="0" applyAlignment="0" applyProtection="0"/>
    <xf numFmtId="0" fontId="23" fillId="30" borderId="0" applyNumberFormat="0" applyBorder="0" applyAlignment="0" applyProtection="0"/>
    <xf numFmtId="0" fontId="97" fillId="77" borderId="0" applyNumberFormat="0" applyBorder="0" applyAlignment="0" applyProtection="0"/>
    <xf numFmtId="0" fontId="23" fillId="25" borderId="0" applyNumberFormat="0" applyBorder="0" applyAlignment="0" applyProtection="0"/>
    <xf numFmtId="0" fontId="97" fillId="61" borderId="0" applyNumberFormat="0" applyBorder="0" applyAlignment="0" applyProtection="0"/>
    <xf numFmtId="0" fontId="23" fillId="24" borderId="0" applyNumberFormat="0" applyBorder="0" applyAlignment="0" applyProtection="0"/>
    <xf numFmtId="0" fontId="23" fillId="33" borderId="0" applyNumberFormat="0" applyBorder="0" applyAlignment="0" applyProtection="0"/>
    <xf numFmtId="0" fontId="23" fillId="25" borderId="0" applyNumberFormat="0" applyBorder="0" applyAlignment="0" applyProtection="0"/>
    <xf numFmtId="0" fontId="23" fillId="30"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97" fillId="73" borderId="0" applyNumberFormat="0" applyBorder="0" applyAlignment="0" applyProtection="0"/>
    <xf numFmtId="0" fontId="23" fillId="24"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51" fillId="0" borderId="0"/>
    <xf numFmtId="43" fontId="4" fillId="0" borderId="0" applyFont="0" applyFill="0" applyBorder="0" applyAlignment="0" applyProtection="0"/>
    <xf numFmtId="0" fontId="51" fillId="0" borderId="0"/>
    <xf numFmtId="44" fontId="39" fillId="0" borderId="0" applyFont="0" applyFill="0" applyBorder="0" applyAlignment="0" applyProtection="0"/>
    <xf numFmtId="0" fontId="4" fillId="0" borderId="0"/>
    <xf numFmtId="0" fontId="4" fillId="0" borderId="0"/>
    <xf numFmtId="0" fontId="23" fillId="29" borderId="0" applyNumberFormat="0" applyBorder="0" applyAlignment="0" applyProtection="0"/>
    <xf numFmtId="43" fontId="51" fillId="0" borderId="0" applyFont="0" applyFill="0" applyBorder="0" applyAlignment="0" applyProtection="0"/>
    <xf numFmtId="0" fontId="106" fillId="0" borderId="0"/>
    <xf numFmtId="0" fontId="23" fillId="21"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61"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61" borderId="0" applyNumberFormat="0" applyBorder="0" applyAlignment="0" applyProtection="0"/>
    <xf numFmtId="0" fontId="97" fillId="77" borderId="0" applyNumberFormat="0" applyBorder="0" applyAlignment="0" applyProtection="0"/>
    <xf numFmtId="0" fontId="97" fillId="61"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61"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61"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65" borderId="0" applyNumberFormat="0" applyBorder="0" applyAlignment="0" applyProtection="0"/>
    <xf numFmtId="0" fontId="97" fillId="61" borderId="0" applyNumberFormat="0" applyBorder="0" applyAlignment="0" applyProtection="0"/>
    <xf numFmtId="0" fontId="51" fillId="0" borderId="0"/>
    <xf numFmtId="0" fontId="51" fillId="0" borderId="0"/>
    <xf numFmtId="0" fontId="23" fillId="33"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25" borderId="0" applyNumberFormat="0" applyBorder="0" applyAlignment="0" applyProtection="0"/>
    <xf numFmtId="0" fontId="23" fillId="33" borderId="0" applyNumberFormat="0" applyBorder="0" applyAlignment="0" applyProtection="0"/>
    <xf numFmtId="0" fontId="23" fillId="21"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33"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3" fillId="24" borderId="0" applyNumberFormat="0" applyBorder="0" applyAlignment="0" applyProtection="0"/>
    <xf numFmtId="0" fontId="23" fillId="33" borderId="0" applyNumberFormat="0" applyBorder="0" applyAlignment="0" applyProtection="0"/>
    <xf numFmtId="0" fontId="23" fillId="25" borderId="0" applyNumberFormat="0" applyBorder="0" applyAlignment="0" applyProtection="0"/>
    <xf numFmtId="0" fontId="23" fillId="33" borderId="0" applyNumberFormat="0" applyBorder="0" applyAlignment="0" applyProtection="0"/>
    <xf numFmtId="0" fontId="23" fillId="29" borderId="0" applyNumberFormat="0" applyBorder="0" applyAlignment="0" applyProtection="0"/>
    <xf numFmtId="0" fontId="23" fillId="21"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33" borderId="0" applyNumberFormat="0" applyBorder="0" applyAlignment="0" applyProtection="0"/>
    <xf numFmtId="0" fontId="23" fillId="25" borderId="0" applyNumberFormat="0" applyBorder="0" applyAlignment="0" applyProtection="0"/>
    <xf numFmtId="0" fontId="23" fillId="30"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51" fillId="0" borderId="0"/>
    <xf numFmtId="0" fontId="51" fillId="0" borderId="0"/>
    <xf numFmtId="0" fontId="23" fillId="29"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65" borderId="0" applyNumberFormat="0" applyBorder="0" applyAlignment="0" applyProtection="0"/>
    <xf numFmtId="0" fontId="97" fillId="65"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7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61"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5"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57" borderId="0" applyNumberFormat="0" applyBorder="0" applyAlignment="0" applyProtection="0"/>
    <xf numFmtId="0" fontId="97" fillId="73"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57"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51" fillId="0" borderId="0"/>
    <xf numFmtId="0" fontId="97" fillId="77"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61"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61"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5"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61"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1" borderId="0" applyNumberFormat="0" applyBorder="0" applyAlignment="0" applyProtection="0"/>
    <xf numFmtId="0" fontId="97" fillId="69"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57" borderId="0" applyNumberFormat="0" applyBorder="0" applyAlignment="0" applyProtection="0"/>
    <xf numFmtId="0" fontId="97" fillId="69" borderId="0" applyNumberFormat="0" applyBorder="0" applyAlignment="0" applyProtection="0"/>
    <xf numFmtId="0" fontId="97" fillId="77" borderId="0" applyNumberFormat="0" applyBorder="0" applyAlignment="0" applyProtection="0"/>
    <xf numFmtId="0" fontId="97" fillId="61"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65" borderId="0" applyNumberFormat="0" applyBorder="0" applyAlignment="0" applyProtection="0"/>
    <xf numFmtId="0" fontId="97" fillId="73" borderId="0" applyNumberFormat="0" applyBorder="0" applyAlignment="0" applyProtection="0"/>
    <xf numFmtId="0" fontId="97" fillId="61" borderId="0" applyNumberFormat="0" applyBorder="0" applyAlignment="0" applyProtection="0"/>
    <xf numFmtId="0" fontId="97" fillId="61"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77" borderId="0" applyNumberFormat="0" applyBorder="0" applyAlignment="0" applyProtection="0"/>
    <xf numFmtId="0" fontId="97" fillId="65" borderId="0" applyNumberFormat="0" applyBorder="0" applyAlignment="0" applyProtection="0"/>
    <xf numFmtId="0" fontId="97" fillId="61" borderId="0" applyNumberFormat="0" applyBorder="0" applyAlignment="0" applyProtection="0"/>
    <xf numFmtId="0" fontId="97" fillId="57" borderId="0" applyNumberFormat="0" applyBorder="0" applyAlignment="0" applyProtection="0"/>
    <xf numFmtId="0" fontId="51" fillId="0" borderId="0"/>
    <xf numFmtId="0" fontId="97" fillId="73" borderId="0" applyNumberFormat="0" applyBorder="0" applyAlignment="0" applyProtection="0"/>
    <xf numFmtId="0" fontId="97" fillId="73" borderId="0" applyNumberFormat="0" applyBorder="0" applyAlignment="0" applyProtection="0"/>
    <xf numFmtId="0" fontId="97" fillId="69" borderId="0" applyNumberFormat="0" applyBorder="0" applyAlignment="0" applyProtection="0"/>
    <xf numFmtId="0" fontId="97" fillId="69" borderId="0" applyNumberFormat="0" applyBorder="0" applyAlignment="0" applyProtection="0"/>
    <xf numFmtId="0" fontId="97" fillId="57" borderId="0" applyNumberFormat="0" applyBorder="0" applyAlignment="0" applyProtection="0"/>
    <xf numFmtId="0" fontId="51" fillId="0" borderId="0"/>
    <xf numFmtId="0" fontId="51" fillId="0" borderId="0"/>
    <xf numFmtId="184" fontId="28" fillId="0" borderId="0"/>
    <xf numFmtId="184" fontId="4" fillId="0" borderId="0"/>
    <xf numFmtId="184" fontId="22" fillId="18" borderId="0" applyNumberFormat="0" applyBorder="0" applyAlignment="0" applyProtection="0"/>
    <xf numFmtId="184" fontId="22" fillId="19" borderId="0" applyNumberFormat="0" applyBorder="0" applyAlignment="0" applyProtection="0"/>
    <xf numFmtId="184" fontId="23" fillId="20" borderId="0" applyNumberFormat="0" applyBorder="0" applyAlignment="0" applyProtection="0"/>
    <xf numFmtId="184" fontId="22" fillId="22" borderId="0" applyNumberFormat="0" applyBorder="0" applyAlignment="0" applyProtection="0"/>
    <xf numFmtId="184" fontId="22" fillId="23" borderId="0" applyNumberFormat="0" applyBorder="0" applyAlignment="0" applyProtection="0"/>
    <xf numFmtId="184" fontId="23" fillId="24" borderId="0" applyNumberFormat="0" applyBorder="0" applyAlignment="0" applyProtection="0"/>
    <xf numFmtId="184" fontId="22" fillId="26" borderId="0" applyNumberFormat="0" applyBorder="0" applyAlignment="0" applyProtection="0"/>
    <xf numFmtId="184" fontId="22" fillId="27" borderId="0" applyNumberFormat="0" applyBorder="0" applyAlignment="0" applyProtection="0"/>
    <xf numFmtId="184" fontId="23" fillId="28" borderId="0" applyNumberFormat="0" applyBorder="0" applyAlignment="0" applyProtection="0"/>
    <xf numFmtId="184" fontId="22" fillId="27" borderId="0" applyNumberFormat="0" applyBorder="0" applyAlignment="0" applyProtection="0"/>
    <xf numFmtId="184" fontId="22" fillId="28" borderId="0" applyNumberFormat="0" applyBorder="0" applyAlignment="0" applyProtection="0"/>
    <xf numFmtId="184" fontId="23" fillId="28" borderId="0" applyNumberFormat="0" applyBorder="0" applyAlignment="0" applyProtection="0"/>
    <xf numFmtId="184" fontId="22" fillId="18" borderId="0" applyNumberFormat="0" applyBorder="0" applyAlignment="0" applyProtection="0"/>
    <xf numFmtId="184" fontId="22" fillId="19" borderId="0" applyNumberFormat="0" applyBorder="0" applyAlignment="0" applyProtection="0"/>
    <xf numFmtId="184" fontId="23" fillId="19" borderId="0" applyNumberFormat="0" applyBorder="0" applyAlignment="0" applyProtection="0"/>
    <xf numFmtId="184" fontId="22" fillId="31" borderId="0" applyNumberFormat="0" applyBorder="0" applyAlignment="0" applyProtection="0"/>
    <xf numFmtId="184" fontId="22" fillId="23" borderId="0" applyNumberFormat="0" applyBorder="0" applyAlignment="0" applyProtection="0"/>
    <xf numFmtId="184" fontId="23" fillId="32" borderId="0" applyNumberFormat="0" applyBorder="0" applyAlignment="0" applyProtection="0"/>
    <xf numFmtId="184" fontId="29" fillId="35" borderId="0" applyNumberFormat="0" applyBorder="0" applyAlignment="0" applyProtection="0"/>
    <xf numFmtId="184" fontId="29" fillId="36" borderId="0" applyNumberFormat="0" applyBorder="0" applyAlignment="0" applyProtection="0"/>
    <xf numFmtId="184" fontId="29" fillId="37" borderId="0" applyNumberFormat="0" applyBorder="0" applyAlignment="0" applyProtection="0"/>
    <xf numFmtId="184" fontId="41" fillId="39" borderId="48" applyNumberFormat="0" applyProtection="0">
      <alignment horizontal="left" vertical="top" indent="1"/>
    </xf>
    <xf numFmtId="184" fontId="4" fillId="14" borderId="48" applyNumberFormat="0" applyProtection="0">
      <alignment horizontal="left" vertical="center" indent="1"/>
    </xf>
    <xf numFmtId="184" fontId="4" fillId="14" borderId="48" applyNumberFormat="0" applyProtection="0">
      <alignment horizontal="left" vertical="top" indent="1"/>
    </xf>
    <xf numFmtId="184" fontId="4" fillId="8" borderId="48" applyNumberFormat="0" applyProtection="0">
      <alignment horizontal="left" vertical="center" indent="1"/>
    </xf>
    <xf numFmtId="184" fontId="4" fillId="8" borderId="48" applyNumberFormat="0" applyProtection="0">
      <alignment horizontal="left" vertical="top" indent="1"/>
    </xf>
    <xf numFmtId="184" fontId="4" fillId="12" borderId="48" applyNumberFormat="0" applyProtection="0">
      <alignment horizontal="left" vertical="center" indent="1"/>
    </xf>
    <xf numFmtId="184" fontId="4" fillId="12" borderId="48" applyNumberFormat="0" applyProtection="0">
      <alignment horizontal="left" vertical="top" indent="1"/>
    </xf>
    <xf numFmtId="184" fontId="4" fillId="47" borderId="48" applyNumberFormat="0" applyProtection="0">
      <alignment horizontal="left" vertical="center" indent="1"/>
    </xf>
    <xf numFmtId="184" fontId="4" fillId="47" borderId="48" applyNumberFormat="0" applyProtection="0">
      <alignment horizontal="left" vertical="top" indent="1"/>
    </xf>
    <xf numFmtId="184" fontId="4" fillId="11" borderId="28" applyNumberFormat="0">
      <protection locked="0"/>
    </xf>
    <xf numFmtId="184" fontId="18" fillId="10" borderId="48" applyNumberFormat="0" applyProtection="0">
      <alignment horizontal="left" vertical="top" indent="1"/>
    </xf>
    <xf numFmtId="184" fontId="18" fillId="8" borderId="48" applyNumberFormat="0" applyProtection="0">
      <alignment horizontal="left" vertical="top" indent="1"/>
    </xf>
    <xf numFmtId="184" fontId="28" fillId="0" borderId="0"/>
    <xf numFmtId="184" fontId="49" fillId="0" borderId="0" applyNumberFormat="0" applyFill="0" applyBorder="0" applyAlignment="0" applyProtection="0"/>
    <xf numFmtId="184" fontId="39" fillId="0" borderId="0"/>
    <xf numFmtId="184" fontId="39" fillId="0" borderId="0"/>
    <xf numFmtId="184" fontId="28" fillId="0" borderId="0"/>
    <xf numFmtId="184" fontId="18" fillId="8" borderId="0" applyNumberFormat="0" applyBorder="0" applyAlignment="0" applyProtection="0"/>
    <xf numFmtId="184" fontId="3" fillId="58" borderId="0" applyNumberFormat="0" applyBorder="0" applyAlignment="0" applyProtection="0"/>
    <xf numFmtId="184" fontId="18" fillId="8" borderId="0" applyNumberFormat="0" applyBorder="0" applyAlignment="0" applyProtection="0"/>
    <xf numFmtId="184" fontId="3" fillId="58" borderId="0" applyNumberFormat="0" applyBorder="0" applyAlignment="0" applyProtection="0"/>
    <xf numFmtId="184" fontId="3" fillId="58" borderId="0" applyNumberFormat="0" applyBorder="0" applyAlignment="0" applyProtection="0"/>
    <xf numFmtId="184" fontId="3" fillId="58" borderId="0" applyNumberFormat="0" applyBorder="0" applyAlignment="0" applyProtection="0"/>
    <xf numFmtId="184" fontId="3" fillId="58" borderId="0" applyNumberFormat="0" applyBorder="0" applyAlignment="0" applyProtection="0"/>
    <xf numFmtId="184" fontId="18" fillId="8" borderId="0" applyNumberFormat="0" applyBorder="0" applyAlignment="0" applyProtection="0"/>
    <xf numFmtId="184" fontId="3" fillId="58" borderId="0" applyNumberFormat="0" applyBorder="0" applyAlignment="0" applyProtection="0"/>
    <xf numFmtId="184" fontId="3" fillId="58" borderId="0" applyNumberFormat="0" applyBorder="0" applyAlignment="0" applyProtection="0"/>
    <xf numFmtId="184" fontId="18" fillId="8" borderId="0" applyNumberFormat="0" applyBorder="0" applyAlignment="0" applyProtection="0"/>
    <xf numFmtId="184" fontId="18" fillId="9" borderId="0" applyNumberFormat="0" applyBorder="0" applyAlignment="0" applyProtection="0"/>
    <xf numFmtId="184" fontId="3" fillId="62" borderId="0" applyNumberFormat="0" applyBorder="0" applyAlignment="0" applyProtection="0"/>
    <xf numFmtId="184" fontId="18" fillId="9" borderId="0" applyNumberFormat="0" applyBorder="0" applyAlignment="0" applyProtection="0"/>
    <xf numFmtId="184" fontId="3" fillId="62" borderId="0" applyNumberFormat="0" applyBorder="0" applyAlignment="0" applyProtection="0"/>
    <xf numFmtId="184" fontId="3" fillId="62" borderId="0" applyNumberFormat="0" applyBorder="0" applyAlignment="0" applyProtection="0"/>
    <xf numFmtId="184" fontId="3" fillId="62" borderId="0" applyNumberFormat="0" applyBorder="0" applyAlignment="0" applyProtection="0"/>
    <xf numFmtId="184" fontId="3" fillId="62" borderId="0" applyNumberFormat="0" applyBorder="0" applyAlignment="0" applyProtection="0"/>
    <xf numFmtId="184" fontId="18" fillId="9" borderId="0" applyNumberFormat="0" applyBorder="0" applyAlignment="0" applyProtection="0"/>
    <xf numFmtId="184" fontId="3" fillId="62" borderId="0" applyNumberFormat="0" applyBorder="0" applyAlignment="0" applyProtection="0"/>
    <xf numFmtId="184" fontId="3" fillId="62" borderId="0" applyNumberFormat="0" applyBorder="0" applyAlignment="0" applyProtection="0"/>
    <xf numFmtId="184" fontId="18" fillId="9" borderId="0" applyNumberFormat="0" applyBorder="0" applyAlignment="0" applyProtection="0"/>
    <xf numFmtId="184" fontId="18" fillId="10" borderId="0" applyNumberFormat="0" applyBorder="0" applyAlignment="0" applyProtection="0"/>
    <xf numFmtId="184" fontId="3" fillId="66" borderId="0" applyNumberFormat="0" applyBorder="0" applyAlignment="0" applyProtection="0"/>
    <xf numFmtId="184" fontId="18" fillId="10" borderId="0" applyNumberFormat="0" applyBorder="0" applyAlignment="0" applyProtection="0"/>
    <xf numFmtId="184" fontId="3" fillId="66" borderId="0" applyNumberFormat="0" applyBorder="0" applyAlignment="0" applyProtection="0"/>
    <xf numFmtId="184" fontId="3" fillId="66" borderId="0" applyNumberFormat="0" applyBorder="0" applyAlignment="0" applyProtection="0"/>
    <xf numFmtId="184" fontId="3" fillId="66" borderId="0" applyNumberFormat="0" applyBorder="0" applyAlignment="0" applyProtection="0"/>
    <xf numFmtId="184" fontId="3" fillId="66" borderId="0" applyNumberFormat="0" applyBorder="0" applyAlignment="0" applyProtection="0"/>
    <xf numFmtId="184" fontId="18" fillId="10" borderId="0" applyNumberFormat="0" applyBorder="0" applyAlignment="0" applyProtection="0"/>
    <xf numFmtId="184" fontId="3" fillId="66" borderId="0" applyNumberFormat="0" applyBorder="0" applyAlignment="0" applyProtection="0"/>
    <xf numFmtId="184" fontId="3" fillId="66" borderId="0" applyNumberFormat="0" applyBorder="0" applyAlignment="0" applyProtection="0"/>
    <xf numFmtId="184" fontId="18" fillId="10" borderId="0" applyNumberFormat="0" applyBorder="0" applyAlignment="0" applyProtection="0"/>
    <xf numFmtId="184" fontId="18" fillId="11" borderId="0" applyNumberFormat="0" applyBorder="0" applyAlignment="0" applyProtection="0"/>
    <xf numFmtId="184" fontId="3" fillId="70" borderId="0" applyNumberFormat="0" applyBorder="0" applyAlignment="0" applyProtection="0"/>
    <xf numFmtId="184" fontId="18" fillId="11" borderId="0" applyNumberFormat="0" applyBorder="0" applyAlignment="0" applyProtection="0"/>
    <xf numFmtId="184" fontId="3" fillId="70" borderId="0" applyNumberFormat="0" applyBorder="0" applyAlignment="0" applyProtection="0"/>
    <xf numFmtId="184" fontId="3" fillId="70" borderId="0" applyNumberFormat="0" applyBorder="0" applyAlignment="0" applyProtection="0"/>
    <xf numFmtId="184" fontId="3" fillId="70" borderId="0" applyNumberFormat="0" applyBorder="0" applyAlignment="0" applyProtection="0"/>
    <xf numFmtId="184" fontId="3" fillId="70" borderId="0" applyNumberFormat="0" applyBorder="0" applyAlignment="0" applyProtection="0"/>
    <xf numFmtId="184" fontId="18" fillId="11" borderId="0" applyNumberFormat="0" applyBorder="0" applyAlignment="0" applyProtection="0"/>
    <xf numFmtId="184" fontId="3" fillId="70" borderId="0" applyNumberFormat="0" applyBorder="0" applyAlignment="0" applyProtection="0"/>
    <xf numFmtId="184" fontId="3" fillId="70" borderId="0" applyNumberFormat="0" applyBorder="0" applyAlignment="0" applyProtection="0"/>
    <xf numFmtId="184" fontId="18" fillId="11" borderId="0" applyNumberFormat="0" applyBorder="0" applyAlignment="0" applyProtection="0"/>
    <xf numFmtId="184" fontId="18" fillId="12" borderId="0" applyNumberFormat="0" applyBorder="0" applyAlignment="0" applyProtection="0"/>
    <xf numFmtId="184" fontId="3" fillId="74" borderId="0" applyNumberFormat="0" applyBorder="0" applyAlignment="0" applyProtection="0"/>
    <xf numFmtId="184" fontId="18" fillId="12" borderId="0" applyNumberFormat="0" applyBorder="0" applyAlignment="0" applyProtection="0"/>
    <xf numFmtId="184" fontId="3" fillId="74" borderId="0" applyNumberFormat="0" applyBorder="0" applyAlignment="0" applyProtection="0"/>
    <xf numFmtId="184" fontId="3" fillId="74" borderId="0" applyNumberFormat="0" applyBorder="0" applyAlignment="0" applyProtection="0"/>
    <xf numFmtId="184" fontId="3" fillId="74" borderId="0" applyNumberFormat="0" applyBorder="0" applyAlignment="0" applyProtection="0"/>
    <xf numFmtId="184" fontId="3" fillId="74" borderId="0" applyNumberFormat="0" applyBorder="0" applyAlignment="0" applyProtection="0"/>
    <xf numFmtId="184" fontId="18" fillId="12" borderId="0" applyNumberFormat="0" applyBorder="0" applyAlignment="0" applyProtection="0"/>
    <xf numFmtId="184" fontId="3" fillId="74" borderId="0" applyNumberFormat="0" applyBorder="0" applyAlignment="0" applyProtection="0"/>
    <xf numFmtId="184" fontId="3" fillId="74" borderId="0" applyNumberFormat="0" applyBorder="0" applyAlignment="0" applyProtection="0"/>
    <xf numFmtId="184" fontId="18" fillId="12" borderId="0" applyNumberFormat="0" applyBorder="0" applyAlignment="0" applyProtection="0"/>
    <xf numFmtId="184" fontId="18" fillId="13" borderId="0" applyNumberFormat="0" applyBorder="0" applyAlignment="0" applyProtection="0"/>
    <xf numFmtId="184" fontId="3" fillId="78" borderId="0" applyNumberFormat="0" applyBorder="0" applyAlignment="0" applyProtection="0"/>
    <xf numFmtId="184" fontId="18" fillId="13" borderId="0" applyNumberFormat="0" applyBorder="0" applyAlignment="0" applyProtection="0"/>
    <xf numFmtId="184" fontId="3" fillId="78" borderId="0" applyNumberFormat="0" applyBorder="0" applyAlignment="0" applyProtection="0"/>
    <xf numFmtId="184" fontId="3" fillId="78" borderId="0" applyNumberFormat="0" applyBorder="0" applyAlignment="0" applyProtection="0"/>
    <xf numFmtId="184" fontId="3" fillId="78" borderId="0" applyNumberFormat="0" applyBorder="0" applyAlignment="0" applyProtection="0"/>
    <xf numFmtId="184" fontId="3" fillId="78" borderId="0" applyNumberFormat="0" applyBorder="0" applyAlignment="0" applyProtection="0"/>
    <xf numFmtId="184" fontId="18" fillId="13" borderId="0" applyNumberFormat="0" applyBorder="0" applyAlignment="0" applyProtection="0"/>
    <xf numFmtId="184" fontId="3" fillId="78" borderId="0" applyNumberFormat="0" applyBorder="0" applyAlignment="0" applyProtection="0"/>
    <xf numFmtId="184" fontId="3" fillId="78" borderId="0" applyNumberFormat="0" applyBorder="0" applyAlignment="0" applyProtection="0"/>
    <xf numFmtId="184" fontId="18" fillId="13" borderId="0" applyNumberFormat="0" applyBorder="0" applyAlignment="0" applyProtection="0"/>
    <xf numFmtId="184" fontId="18" fillId="14" borderId="0" applyNumberFormat="0" applyBorder="0" applyAlignment="0" applyProtection="0"/>
    <xf numFmtId="184" fontId="3" fillId="59" borderId="0" applyNumberFormat="0" applyBorder="0" applyAlignment="0" applyProtection="0"/>
    <xf numFmtId="184" fontId="18" fillId="14" borderId="0" applyNumberFormat="0" applyBorder="0" applyAlignment="0" applyProtection="0"/>
    <xf numFmtId="184" fontId="3" fillId="59" borderId="0" applyNumberFormat="0" applyBorder="0" applyAlignment="0" applyProtection="0"/>
    <xf numFmtId="184" fontId="3" fillId="59" borderId="0" applyNumberFormat="0" applyBorder="0" applyAlignment="0" applyProtection="0"/>
    <xf numFmtId="184" fontId="3" fillId="59" borderId="0" applyNumberFormat="0" applyBorder="0" applyAlignment="0" applyProtection="0"/>
    <xf numFmtId="184" fontId="3" fillId="59" borderId="0" applyNumberFormat="0" applyBorder="0" applyAlignment="0" applyProtection="0"/>
    <xf numFmtId="184" fontId="18" fillId="14" borderId="0" applyNumberFormat="0" applyBorder="0" applyAlignment="0" applyProtection="0"/>
    <xf numFmtId="184" fontId="3" fillId="59" borderId="0" applyNumberFormat="0" applyBorder="0" applyAlignment="0" applyProtection="0"/>
    <xf numFmtId="184" fontId="3" fillId="59" borderId="0" applyNumberFormat="0" applyBorder="0" applyAlignment="0" applyProtection="0"/>
    <xf numFmtId="184" fontId="18" fillId="14" borderId="0" applyNumberFormat="0" applyBorder="0" applyAlignment="0" applyProtection="0"/>
    <xf numFmtId="184" fontId="18" fillId="9" borderId="0" applyNumberFormat="0" applyBorder="0" applyAlignment="0" applyProtection="0"/>
    <xf numFmtId="184" fontId="3" fillId="63" borderId="0" applyNumberFormat="0" applyBorder="0" applyAlignment="0" applyProtection="0"/>
    <xf numFmtId="184" fontId="18" fillId="9" borderId="0" applyNumberFormat="0" applyBorder="0" applyAlignment="0" applyProtection="0"/>
    <xf numFmtId="184" fontId="3" fillId="63" borderId="0" applyNumberFormat="0" applyBorder="0" applyAlignment="0" applyProtection="0"/>
    <xf numFmtId="184" fontId="3" fillId="63" borderId="0" applyNumberFormat="0" applyBorder="0" applyAlignment="0" applyProtection="0"/>
    <xf numFmtId="184" fontId="3" fillId="63" borderId="0" applyNumberFormat="0" applyBorder="0" applyAlignment="0" applyProtection="0"/>
    <xf numFmtId="184" fontId="3" fillId="63" borderId="0" applyNumberFormat="0" applyBorder="0" applyAlignment="0" applyProtection="0"/>
    <xf numFmtId="184" fontId="18" fillId="9" borderId="0" applyNumberFormat="0" applyBorder="0" applyAlignment="0" applyProtection="0"/>
    <xf numFmtId="184" fontId="3" fillId="63" borderId="0" applyNumberFormat="0" applyBorder="0" applyAlignment="0" applyProtection="0"/>
    <xf numFmtId="184" fontId="3" fillId="63" borderId="0" applyNumberFormat="0" applyBorder="0" applyAlignment="0" applyProtection="0"/>
    <xf numFmtId="184" fontId="18" fillId="9" borderId="0" applyNumberFormat="0" applyBorder="0" applyAlignment="0" applyProtection="0"/>
    <xf numFmtId="184" fontId="18" fillId="15" borderId="0" applyNumberFormat="0" applyBorder="0" applyAlignment="0" applyProtection="0"/>
    <xf numFmtId="184" fontId="3" fillId="67" borderId="0" applyNumberFormat="0" applyBorder="0" applyAlignment="0" applyProtection="0"/>
    <xf numFmtId="184" fontId="18" fillId="15" borderId="0" applyNumberFormat="0" applyBorder="0" applyAlignment="0" applyProtection="0"/>
    <xf numFmtId="184" fontId="3" fillId="67" borderId="0" applyNumberFormat="0" applyBorder="0" applyAlignment="0" applyProtection="0"/>
    <xf numFmtId="184" fontId="3" fillId="67" borderId="0" applyNumberFormat="0" applyBorder="0" applyAlignment="0" applyProtection="0"/>
    <xf numFmtId="184" fontId="3" fillId="67" borderId="0" applyNumberFormat="0" applyBorder="0" applyAlignment="0" applyProtection="0"/>
    <xf numFmtId="184" fontId="3" fillId="67" borderId="0" applyNumberFormat="0" applyBorder="0" applyAlignment="0" applyProtection="0"/>
    <xf numFmtId="184" fontId="18" fillId="15" borderId="0" applyNumberFormat="0" applyBorder="0" applyAlignment="0" applyProtection="0"/>
    <xf numFmtId="184" fontId="3" fillId="67" borderId="0" applyNumberFormat="0" applyBorder="0" applyAlignment="0" applyProtection="0"/>
    <xf numFmtId="184" fontId="3" fillId="67" borderId="0" applyNumberFormat="0" applyBorder="0" applyAlignment="0" applyProtection="0"/>
    <xf numFmtId="184" fontId="18" fillId="15" borderId="0" applyNumberFormat="0" applyBorder="0" applyAlignment="0" applyProtection="0"/>
    <xf numFmtId="184" fontId="18" fillId="16" borderId="0" applyNumberFormat="0" applyBorder="0" applyAlignment="0" applyProtection="0"/>
    <xf numFmtId="184" fontId="3" fillId="71" borderId="0" applyNumberFormat="0" applyBorder="0" applyAlignment="0" applyProtection="0"/>
    <xf numFmtId="184" fontId="18" fillId="16" borderId="0" applyNumberFormat="0" applyBorder="0" applyAlignment="0" applyProtection="0"/>
    <xf numFmtId="184" fontId="3" fillId="71" borderId="0" applyNumberFormat="0" applyBorder="0" applyAlignment="0" applyProtection="0"/>
    <xf numFmtId="184" fontId="3" fillId="71" borderId="0" applyNumberFormat="0" applyBorder="0" applyAlignment="0" applyProtection="0"/>
    <xf numFmtId="184" fontId="3" fillId="71" borderId="0" applyNumberFormat="0" applyBorder="0" applyAlignment="0" applyProtection="0"/>
    <xf numFmtId="184" fontId="3" fillId="71" borderId="0" applyNumberFormat="0" applyBorder="0" applyAlignment="0" applyProtection="0"/>
    <xf numFmtId="184" fontId="18" fillId="16" borderId="0" applyNumberFormat="0" applyBorder="0" applyAlignment="0" applyProtection="0"/>
    <xf numFmtId="184" fontId="3" fillId="71" borderId="0" applyNumberFormat="0" applyBorder="0" applyAlignment="0" applyProtection="0"/>
    <xf numFmtId="184" fontId="3" fillId="71" borderId="0" applyNumberFormat="0" applyBorder="0" applyAlignment="0" applyProtection="0"/>
    <xf numFmtId="184" fontId="18" fillId="16" borderId="0" applyNumberFormat="0" applyBorder="0" applyAlignment="0" applyProtection="0"/>
    <xf numFmtId="184" fontId="18" fillId="14" borderId="0" applyNumberFormat="0" applyBorder="0" applyAlignment="0" applyProtection="0"/>
    <xf numFmtId="184" fontId="3" fillId="75" borderId="0" applyNumberFormat="0" applyBorder="0" applyAlignment="0" applyProtection="0"/>
    <xf numFmtId="184" fontId="18" fillId="14" borderId="0" applyNumberFormat="0" applyBorder="0" applyAlignment="0" applyProtection="0"/>
    <xf numFmtId="184" fontId="3" fillId="75" borderId="0" applyNumberFormat="0" applyBorder="0" applyAlignment="0" applyProtection="0"/>
    <xf numFmtId="184" fontId="3" fillId="75" borderId="0" applyNumberFormat="0" applyBorder="0" applyAlignment="0" applyProtection="0"/>
    <xf numFmtId="184" fontId="3" fillId="75" borderId="0" applyNumberFormat="0" applyBorder="0" applyAlignment="0" applyProtection="0"/>
    <xf numFmtId="184" fontId="3" fillId="75" borderId="0" applyNumberFormat="0" applyBorder="0" applyAlignment="0" applyProtection="0"/>
    <xf numFmtId="184" fontId="18" fillId="14" borderId="0" applyNumberFormat="0" applyBorder="0" applyAlignment="0" applyProtection="0"/>
    <xf numFmtId="184" fontId="3" fillId="75" borderId="0" applyNumberFormat="0" applyBorder="0" applyAlignment="0" applyProtection="0"/>
    <xf numFmtId="184" fontId="3" fillId="75" borderId="0" applyNumberFormat="0" applyBorder="0" applyAlignment="0" applyProtection="0"/>
    <xf numFmtId="184" fontId="18" fillId="14" borderId="0" applyNumberFormat="0" applyBorder="0" applyAlignment="0" applyProtection="0"/>
    <xf numFmtId="184" fontId="18" fillId="17" borderId="0" applyNumberFormat="0" applyBorder="0" applyAlignment="0" applyProtection="0"/>
    <xf numFmtId="184" fontId="3" fillId="79" borderId="0" applyNumberFormat="0" applyBorder="0" applyAlignment="0" applyProtection="0"/>
    <xf numFmtId="184" fontId="18" fillId="17" borderId="0" applyNumberFormat="0" applyBorder="0" applyAlignment="0" applyProtection="0"/>
    <xf numFmtId="184" fontId="3" fillId="79" borderId="0" applyNumberFormat="0" applyBorder="0" applyAlignment="0" applyProtection="0"/>
    <xf numFmtId="184" fontId="3" fillId="79" borderId="0" applyNumberFormat="0" applyBorder="0" applyAlignment="0" applyProtection="0"/>
    <xf numFmtId="184" fontId="3" fillId="79" borderId="0" applyNumberFormat="0" applyBorder="0" applyAlignment="0" applyProtection="0"/>
    <xf numFmtId="184" fontId="3" fillId="79" borderId="0" applyNumberFormat="0" applyBorder="0" applyAlignment="0" applyProtection="0"/>
    <xf numFmtId="184" fontId="18" fillId="17" borderId="0" applyNumberFormat="0" applyBorder="0" applyAlignment="0" applyProtection="0"/>
    <xf numFmtId="184" fontId="3" fillId="79" borderId="0" applyNumberFormat="0" applyBorder="0" applyAlignment="0" applyProtection="0"/>
    <xf numFmtId="184" fontId="3" fillId="79" borderId="0" applyNumberFormat="0" applyBorder="0" applyAlignment="0" applyProtection="0"/>
    <xf numFmtId="184" fontId="18" fillId="17" borderId="0" applyNumberFormat="0" applyBorder="0" applyAlignment="0" applyProtection="0"/>
    <xf numFmtId="184" fontId="21" fillId="14" borderId="0" applyNumberFormat="0" applyBorder="0" applyAlignment="0" applyProtection="0"/>
    <xf numFmtId="184" fontId="74" fillId="60" borderId="0" applyNumberFormat="0" applyBorder="0" applyAlignment="0" applyProtection="0"/>
    <xf numFmtId="184" fontId="21" fillId="14" borderId="0" applyNumberFormat="0" applyBorder="0" applyAlignment="0" applyProtection="0"/>
    <xf numFmtId="184" fontId="74" fillId="60" borderId="0" applyNumberFormat="0" applyBorder="0" applyAlignment="0" applyProtection="0"/>
    <xf numFmtId="184" fontId="74" fillId="60" borderId="0" applyNumberFormat="0" applyBorder="0" applyAlignment="0" applyProtection="0"/>
    <xf numFmtId="184" fontId="74" fillId="60" borderId="0" applyNumberFormat="0" applyBorder="0" applyAlignment="0" applyProtection="0"/>
    <xf numFmtId="184" fontId="21" fillId="14" borderId="0" applyNumberFormat="0" applyBorder="0" applyAlignment="0" applyProtection="0"/>
    <xf numFmtId="184" fontId="21" fillId="14" borderId="0" applyNumberFormat="0" applyBorder="0" applyAlignment="0" applyProtection="0"/>
    <xf numFmtId="184" fontId="21" fillId="9" borderId="0" applyNumberFormat="0" applyBorder="0" applyAlignment="0" applyProtection="0"/>
    <xf numFmtId="184" fontId="74" fillId="64" borderId="0" applyNumberFormat="0" applyBorder="0" applyAlignment="0" applyProtection="0"/>
    <xf numFmtId="184" fontId="21" fillId="9" borderId="0" applyNumberFormat="0" applyBorder="0" applyAlignment="0" applyProtection="0"/>
    <xf numFmtId="184" fontId="74" fillId="64" borderId="0" applyNumberFormat="0" applyBorder="0" applyAlignment="0" applyProtection="0"/>
    <xf numFmtId="184" fontId="74" fillId="64" borderId="0" applyNumberFormat="0" applyBorder="0" applyAlignment="0" applyProtection="0"/>
    <xf numFmtId="184" fontId="74" fillId="64" borderId="0" applyNumberFormat="0" applyBorder="0" applyAlignment="0" applyProtection="0"/>
    <xf numFmtId="184" fontId="21" fillId="9" borderId="0" applyNumberFormat="0" applyBorder="0" applyAlignment="0" applyProtection="0"/>
    <xf numFmtId="184" fontId="21" fillId="9" borderId="0" applyNumberFormat="0" applyBorder="0" applyAlignment="0" applyProtection="0"/>
    <xf numFmtId="184" fontId="21" fillId="15" borderId="0" applyNumberFormat="0" applyBorder="0" applyAlignment="0" applyProtection="0"/>
    <xf numFmtId="184" fontId="74" fillId="68" borderId="0" applyNumberFormat="0" applyBorder="0" applyAlignment="0" applyProtection="0"/>
    <xf numFmtId="184" fontId="21" fillId="15" borderId="0" applyNumberFormat="0" applyBorder="0" applyAlignment="0" applyProtection="0"/>
    <xf numFmtId="184" fontId="74" fillId="68" borderId="0" applyNumberFormat="0" applyBorder="0" applyAlignment="0" applyProtection="0"/>
    <xf numFmtId="184" fontId="74" fillId="68" borderId="0" applyNumberFormat="0" applyBorder="0" applyAlignment="0" applyProtection="0"/>
    <xf numFmtId="184" fontId="74" fillId="68" borderId="0" applyNumberFormat="0" applyBorder="0" applyAlignment="0" applyProtection="0"/>
    <xf numFmtId="184" fontId="21" fillId="15" borderId="0" applyNumberFormat="0" applyBorder="0" applyAlignment="0" applyProtection="0"/>
    <xf numFmtId="184" fontId="21" fillId="15" borderId="0" applyNumberFormat="0" applyBorder="0" applyAlignment="0" applyProtection="0"/>
    <xf numFmtId="184" fontId="21" fillId="16" borderId="0" applyNumberFormat="0" applyBorder="0" applyAlignment="0" applyProtection="0"/>
    <xf numFmtId="184" fontId="74" fillId="72" borderId="0" applyNumberFormat="0" applyBorder="0" applyAlignment="0" applyProtection="0"/>
    <xf numFmtId="184" fontId="21" fillId="16" borderId="0" applyNumberFormat="0" applyBorder="0" applyAlignment="0" applyProtection="0"/>
    <xf numFmtId="184" fontId="74" fillId="72" borderId="0" applyNumberFormat="0" applyBorder="0" applyAlignment="0" applyProtection="0"/>
    <xf numFmtId="184" fontId="74" fillId="72" borderId="0" applyNumberFormat="0" applyBorder="0" applyAlignment="0" applyProtection="0"/>
    <xf numFmtId="184" fontId="74" fillId="72" borderId="0" applyNumberFormat="0" applyBorder="0" applyAlignment="0" applyProtection="0"/>
    <xf numFmtId="184" fontId="21" fillId="16" borderId="0" applyNumberFormat="0" applyBorder="0" applyAlignment="0" applyProtection="0"/>
    <xf numFmtId="184" fontId="21" fillId="16" borderId="0" applyNumberFormat="0" applyBorder="0" applyAlignment="0" applyProtection="0"/>
    <xf numFmtId="184" fontId="21" fillId="14" borderId="0" applyNumberFormat="0" applyBorder="0" applyAlignment="0" applyProtection="0"/>
    <xf numFmtId="184" fontId="74" fillId="76" borderId="0" applyNumberFormat="0" applyBorder="0" applyAlignment="0" applyProtection="0"/>
    <xf numFmtId="184" fontId="21" fillId="14" borderId="0" applyNumberFormat="0" applyBorder="0" applyAlignment="0" applyProtection="0"/>
    <xf numFmtId="184" fontId="74" fillId="76" borderId="0" applyNumberFormat="0" applyBorder="0" applyAlignment="0" applyProtection="0"/>
    <xf numFmtId="184" fontId="74" fillId="76" borderId="0" applyNumberFormat="0" applyBorder="0" applyAlignment="0" applyProtection="0"/>
    <xf numFmtId="184" fontId="74" fillId="76" borderId="0" applyNumberFormat="0" applyBorder="0" applyAlignment="0" applyProtection="0"/>
    <xf numFmtId="184" fontId="21" fillId="14" borderId="0" applyNumberFormat="0" applyBorder="0" applyAlignment="0" applyProtection="0"/>
    <xf numFmtId="184" fontId="21" fillId="14" borderId="0" applyNumberFormat="0" applyBorder="0" applyAlignment="0" applyProtection="0"/>
    <xf numFmtId="184" fontId="21" fillId="17" borderId="0" applyNumberFormat="0" applyBorder="0" applyAlignment="0" applyProtection="0"/>
    <xf numFmtId="184" fontId="74" fillId="80" borderId="0" applyNumberFormat="0" applyBorder="0" applyAlignment="0" applyProtection="0"/>
    <xf numFmtId="184" fontId="21" fillId="17" borderId="0" applyNumberFormat="0" applyBorder="0" applyAlignment="0" applyProtection="0"/>
    <xf numFmtId="184" fontId="74" fillId="80" borderId="0" applyNumberFormat="0" applyBorder="0" applyAlignment="0" applyProtection="0"/>
    <xf numFmtId="184" fontId="74" fillId="80" borderId="0" applyNumberFormat="0" applyBorder="0" applyAlignment="0" applyProtection="0"/>
    <xf numFmtId="184" fontId="74" fillId="80" borderId="0" applyNumberFormat="0" applyBorder="0" applyAlignment="0" applyProtection="0"/>
    <xf numFmtId="184" fontId="21" fillId="17" borderId="0" applyNumberFormat="0" applyBorder="0" applyAlignment="0" applyProtection="0"/>
    <xf numFmtId="184" fontId="21" fillId="17" borderId="0" applyNumberFormat="0" applyBorder="0" applyAlignment="0" applyProtection="0"/>
    <xf numFmtId="184" fontId="22" fillId="18" borderId="0" applyNumberFormat="0" applyBorder="0" applyAlignment="0" applyProtection="0"/>
    <xf numFmtId="184" fontId="22" fillId="19" borderId="0" applyNumberFormat="0" applyBorder="0" applyAlignment="0" applyProtection="0"/>
    <xf numFmtId="184" fontId="23" fillId="20"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74" fillId="57" borderId="0" applyNumberFormat="0" applyBorder="0" applyAlignment="0" applyProtection="0"/>
    <xf numFmtId="184" fontId="23" fillId="21" borderId="0" applyNumberFormat="0" applyBorder="0" applyAlignment="0" applyProtection="0"/>
    <xf numFmtId="184" fontId="74" fillId="57"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74" fillId="57" borderId="0" applyNumberFormat="0" applyBorder="0" applyAlignment="0" applyProtection="0"/>
    <xf numFmtId="184" fontId="23" fillId="21" borderId="0" applyNumberFormat="0" applyBorder="0" applyAlignment="0" applyProtection="0"/>
    <xf numFmtId="184" fontId="74" fillId="57"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74" fillId="57" borderId="0" applyNumberFormat="0" applyBorder="0" applyAlignment="0" applyProtection="0"/>
    <xf numFmtId="184" fontId="23" fillId="21" borderId="0" applyNumberFormat="0" applyBorder="0" applyAlignment="0" applyProtection="0"/>
    <xf numFmtId="184" fontId="74" fillId="57"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74" fillId="57" borderId="0" applyNumberFormat="0" applyBorder="0" applyAlignment="0" applyProtection="0"/>
    <xf numFmtId="184" fontId="74" fillId="57" borderId="0" applyNumberFormat="0" applyBorder="0" applyAlignment="0" applyProtection="0"/>
    <xf numFmtId="184" fontId="74" fillId="57" borderId="0" applyNumberFormat="0" applyBorder="0" applyAlignment="0" applyProtection="0"/>
    <xf numFmtId="184" fontId="74" fillId="57" borderId="0" applyNumberFormat="0" applyBorder="0" applyAlignment="0" applyProtection="0"/>
    <xf numFmtId="184" fontId="74" fillId="57" borderId="0" applyNumberFormat="0" applyBorder="0" applyAlignment="0" applyProtection="0"/>
    <xf numFmtId="184" fontId="74" fillId="57" borderId="0" applyNumberFormat="0" applyBorder="0" applyAlignment="0" applyProtection="0"/>
    <xf numFmtId="184" fontId="74" fillId="57" borderId="0" applyNumberFormat="0" applyBorder="0" applyAlignment="0" applyProtection="0"/>
    <xf numFmtId="184" fontId="74" fillId="57" borderId="0" applyNumberFormat="0" applyBorder="0" applyAlignment="0" applyProtection="0"/>
    <xf numFmtId="184" fontId="74" fillId="57" borderId="0" applyNumberFormat="0" applyBorder="0" applyAlignment="0" applyProtection="0"/>
    <xf numFmtId="184" fontId="74" fillId="57" borderId="0" applyNumberFormat="0" applyBorder="0" applyAlignment="0" applyProtection="0"/>
    <xf numFmtId="184" fontId="23" fillId="21" borderId="0" applyNumberFormat="0" applyBorder="0" applyAlignment="0" applyProtection="0"/>
    <xf numFmtId="184" fontId="74" fillId="57" borderId="0" applyNumberFormat="0" applyBorder="0" applyAlignment="0" applyProtection="0"/>
    <xf numFmtId="184" fontId="74" fillId="57"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74" fillId="57" borderId="0" applyNumberFormat="0" applyBorder="0" applyAlignment="0" applyProtection="0"/>
    <xf numFmtId="184" fontId="74" fillId="57"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22" fillId="22" borderId="0" applyNumberFormat="0" applyBorder="0" applyAlignment="0" applyProtection="0"/>
    <xf numFmtId="184" fontId="22" fillId="23" borderId="0" applyNumberFormat="0" applyBorder="0" applyAlignment="0" applyProtection="0"/>
    <xf numFmtId="184" fontId="23" fillId="24"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74" fillId="61" borderId="0" applyNumberFormat="0" applyBorder="0" applyAlignment="0" applyProtection="0"/>
    <xf numFmtId="184" fontId="23" fillId="25" borderId="0" applyNumberFormat="0" applyBorder="0" applyAlignment="0" applyProtection="0"/>
    <xf numFmtId="184" fontId="74" fillId="61"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74" fillId="61" borderId="0" applyNumberFormat="0" applyBorder="0" applyAlignment="0" applyProtection="0"/>
    <xf numFmtId="184" fontId="23" fillId="25" borderId="0" applyNumberFormat="0" applyBorder="0" applyAlignment="0" applyProtection="0"/>
    <xf numFmtId="184" fontId="74" fillId="61"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74" fillId="61" borderId="0" applyNumberFormat="0" applyBorder="0" applyAlignment="0" applyProtection="0"/>
    <xf numFmtId="184" fontId="23" fillId="25" borderId="0" applyNumberFormat="0" applyBorder="0" applyAlignment="0" applyProtection="0"/>
    <xf numFmtId="184" fontId="74" fillId="61"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74" fillId="61" borderId="0" applyNumberFormat="0" applyBorder="0" applyAlignment="0" applyProtection="0"/>
    <xf numFmtId="184" fontId="74" fillId="61" borderId="0" applyNumberFormat="0" applyBorder="0" applyAlignment="0" applyProtection="0"/>
    <xf numFmtId="184" fontId="74" fillId="61" borderId="0" applyNumberFormat="0" applyBorder="0" applyAlignment="0" applyProtection="0"/>
    <xf numFmtId="184" fontId="74" fillId="61" borderId="0" applyNumberFormat="0" applyBorder="0" applyAlignment="0" applyProtection="0"/>
    <xf numFmtId="184" fontId="74" fillId="61" borderId="0" applyNumberFormat="0" applyBorder="0" applyAlignment="0" applyProtection="0"/>
    <xf numFmtId="184" fontId="74" fillId="61" borderId="0" applyNumberFormat="0" applyBorder="0" applyAlignment="0" applyProtection="0"/>
    <xf numFmtId="184" fontId="74" fillId="61" borderId="0" applyNumberFormat="0" applyBorder="0" applyAlignment="0" applyProtection="0"/>
    <xf numFmtId="184" fontId="74" fillId="61" borderId="0" applyNumberFormat="0" applyBorder="0" applyAlignment="0" applyProtection="0"/>
    <xf numFmtId="184" fontId="74" fillId="61" borderId="0" applyNumberFormat="0" applyBorder="0" applyAlignment="0" applyProtection="0"/>
    <xf numFmtId="184" fontId="74" fillId="61" borderId="0" applyNumberFormat="0" applyBorder="0" applyAlignment="0" applyProtection="0"/>
    <xf numFmtId="184" fontId="23" fillId="25" borderId="0" applyNumberFormat="0" applyBorder="0" applyAlignment="0" applyProtection="0"/>
    <xf numFmtId="184" fontId="74" fillId="61" borderId="0" applyNumberFormat="0" applyBorder="0" applyAlignment="0" applyProtection="0"/>
    <xf numFmtId="184" fontId="74" fillId="61"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74" fillId="61" borderId="0" applyNumberFormat="0" applyBorder="0" applyAlignment="0" applyProtection="0"/>
    <xf numFmtId="184" fontId="74" fillId="61"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3" fillId="25" borderId="0" applyNumberFormat="0" applyBorder="0" applyAlignment="0" applyProtection="0"/>
    <xf numFmtId="184" fontId="22" fillId="26" borderId="0" applyNumberFormat="0" applyBorder="0" applyAlignment="0" applyProtection="0"/>
    <xf numFmtId="184" fontId="22" fillId="27" borderId="0" applyNumberFormat="0" applyBorder="0" applyAlignment="0" applyProtection="0"/>
    <xf numFmtId="184" fontId="23" fillId="28"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74" fillId="65" borderId="0" applyNumberFormat="0" applyBorder="0" applyAlignment="0" applyProtection="0"/>
    <xf numFmtId="184" fontId="23" fillId="24" borderId="0" applyNumberFormat="0" applyBorder="0" applyAlignment="0" applyProtection="0"/>
    <xf numFmtId="184" fontId="74" fillId="65"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74" fillId="65" borderId="0" applyNumberFormat="0" applyBorder="0" applyAlignment="0" applyProtection="0"/>
    <xf numFmtId="184" fontId="23" fillId="24" borderId="0" applyNumberFormat="0" applyBorder="0" applyAlignment="0" applyProtection="0"/>
    <xf numFmtId="184" fontId="74" fillId="65"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74" fillId="65" borderId="0" applyNumberFormat="0" applyBorder="0" applyAlignment="0" applyProtection="0"/>
    <xf numFmtId="184" fontId="23" fillId="24" borderId="0" applyNumberFormat="0" applyBorder="0" applyAlignment="0" applyProtection="0"/>
    <xf numFmtId="184" fontId="74" fillId="65"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74" fillId="65" borderId="0" applyNumberFormat="0" applyBorder="0" applyAlignment="0" applyProtection="0"/>
    <xf numFmtId="184" fontId="74" fillId="65" borderId="0" applyNumberFormat="0" applyBorder="0" applyAlignment="0" applyProtection="0"/>
    <xf numFmtId="184" fontId="74" fillId="65" borderId="0" applyNumberFormat="0" applyBorder="0" applyAlignment="0" applyProtection="0"/>
    <xf numFmtId="184" fontId="74" fillId="65" borderId="0" applyNumberFormat="0" applyBorder="0" applyAlignment="0" applyProtection="0"/>
    <xf numFmtId="184" fontId="74" fillId="65" borderId="0" applyNumberFormat="0" applyBorder="0" applyAlignment="0" applyProtection="0"/>
    <xf numFmtId="184" fontId="74" fillId="65" borderId="0" applyNumberFormat="0" applyBorder="0" applyAlignment="0" applyProtection="0"/>
    <xf numFmtId="184" fontId="74" fillId="65" borderId="0" applyNumberFormat="0" applyBorder="0" applyAlignment="0" applyProtection="0"/>
    <xf numFmtId="184" fontId="74" fillId="65" borderId="0" applyNumberFormat="0" applyBorder="0" applyAlignment="0" applyProtection="0"/>
    <xf numFmtId="184" fontId="74" fillId="65" borderId="0" applyNumberFormat="0" applyBorder="0" applyAlignment="0" applyProtection="0"/>
    <xf numFmtId="184" fontId="74" fillId="65" borderId="0" applyNumberFormat="0" applyBorder="0" applyAlignment="0" applyProtection="0"/>
    <xf numFmtId="184" fontId="23" fillId="24" borderId="0" applyNumberFormat="0" applyBorder="0" applyAlignment="0" applyProtection="0"/>
    <xf numFmtId="184" fontId="74" fillId="65" borderId="0" applyNumberFormat="0" applyBorder="0" applyAlignment="0" applyProtection="0"/>
    <xf numFmtId="184" fontId="74" fillId="65"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74" fillId="65" borderId="0" applyNumberFormat="0" applyBorder="0" applyAlignment="0" applyProtection="0"/>
    <xf numFmtId="184" fontId="74" fillId="65"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2" fillId="27" borderId="0" applyNumberFormat="0" applyBorder="0" applyAlignment="0" applyProtection="0"/>
    <xf numFmtId="184" fontId="22" fillId="28" borderId="0" applyNumberFormat="0" applyBorder="0" applyAlignment="0" applyProtection="0"/>
    <xf numFmtId="184" fontId="23" fillId="28"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74" fillId="69" borderId="0" applyNumberFormat="0" applyBorder="0" applyAlignment="0" applyProtection="0"/>
    <xf numFmtId="184" fontId="23" fillId="29" borderId="0" applyNumberFormat="0" applyBorder="0" applyAlignment="0" applyProtection="0"/>
    <xf numFmtId="184" fontId="74" fillId="6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74" fillId="69" borderId="0" applyNumberFormat="0" applyBorder="0" applyAlignment="0" applyProtection="0"/>
    <xf numFmtId="184" fontId="23" fillId="29" borderId="0" applyNumberFormat="0" applyBorder="0" applyAlignment="0" applyProtection="0"/>
    <xf numFmtId="184" fontId="74" fillId="6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74" fillId="69" borderId="0" applyNumberFormat="0" applyBorder="0" applyAlignment="0" applyProtection="0"/>
    <xf numFmtId="184" fontId="23" fillId="29" borderId="0" applyNumberFormat="0" applyBorder="0" applyAlignment="0" applyProtection="0"/>
    <xf numFmtId="184" fontId="74" fillId="6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74" fillId="69" borderId="0" applyNumberFormat="0" applyBorder="0" applyAlignment="0" applyProtection="0"/>
    <xf numFmtId="184" fontId="74" fillId="69" borderId="0" applyNumberFormat="0" applyBorder="0" applyAlignment="0" applyProtection="0"/>
    <xf numFmtId="184" fontId="74" fillId="69" borderId="0" applyNumberFormat="0" applyBorder="0" applyAlignment="0" applyProtection="0"/>
    <xf numFmtId="184" fontId="74" fillId="69" borderId="0" applyNumberFormat="0" applyBorder="0" applyAlignment="0" applyProtection="0"/>
    <xf numFmtId="184" fontId="74" fillId="69" borderId="0" applyNumberFormat="0" applyBorder="0" applyAlignment="0" applyProtection="0"/>
    <xf numFmtId="184" fontId="74" fillId="69" borderId="0" applyNumberFormat="0" applyBorder="0" applyAlignment="0" applyProtection="0"/>
    <xf numFmtId="184" fontId="74" fillId="69" borderId="0" applyNumberFormat="0" applyBorder="0" applyAlignment="0" applyProtection="0"/>
    <xf numFmtId="184" fontId="74" fillId="69" borderId="0" applyNumberFormat="0" applyBorder="0" applyAlignment="0" applyProtection="0"/>
    <xf numFmtId="184" fontId="74" fillId="69" borderId="0" applyNumberFormat="0" applyBorder="0" applyAlignment="0" applyProtection="0"/>
    <xf numFmtId="184" fontId="74" fillId="69" borderId="0" applyNumberFormat="0" applyBorder="0" applyAlignment="0" applyProtection="0"/>
    <xf numFmtId="184" fontId="23" fillId="29" borderId="0" applyNumberFormat="0" applyBorder="0" applyAlignment="0" applyProtection="0"/>
    <xf numFmtId="184" fontId="74" fillId="69" borderId="0" applyNumberFormat="0" applyBorder="0" applyAlignment="0" applyProtection="0"/>
    <xf numFmtId="184" fontId="74" fillId="6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74" fillId="69" borderId="0" applyNumberFormat="0" applyBorder="0" applyAlignment="0" applyProtection="0"/>
    <xf numFmtId="184" fontId="74" fillId="6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3" fillId="29" borderId="0" applyNumberFormat="0" applyBorder="0" applyAlignment="0" applyProtection="0"/>
    <xf numFmtId="184" fontId="22" fillId="18" borderId="0" applyNumberFormat="0" applyBorder="0" applyAlignment="0" applyProtection="0"/>
    <xf numFmtId="184" fontId="22" fillId="19" borderId="0" applyNumberFormat="0" applyBorder="0" applyAlignment="0" applyProtection="0"/>
    <xf numFmtId="184" fontId="23" fillId="19"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74" fillId="73" borderId="0" applyNumberFormat="0" applyBorder="0" applyAlignment="0" applyProtection="0"/>
    <xf numFmtId="184" fontId="23" fillId="30" borderId="0" applyNumberFormat="0" applyBorder="0" applyAlignment="0" applyProtection="0"/>
    <xf numFmtId="184" fontId="74" fillId="73"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74" fillId="73" borderId="0" applyNumberFormat="0" applyBorder="0" applyAlignment="0" applyProtection="0"/>
    <xf numFmtId="184" fontId="23" fillId="30" borderId="0" applyNumberFormat="0" applyBorder="0" applyAlignment="0" applyProtection="0"/>
    <xf numFmtId="184" fontId="74" fillId="73"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74" fillId="73" borderId="0" applyNumberFormat="0" applyBorder="0" applyAlignment="0" applyProtection="0"/>
    <xf numFmtId="184" fontId="23" fillId="30" borderId="0" applyNumberFormat="0" applyBorder="0" applyAlignment="0" applyProtection="0"/>
    <xf numFmtId="184" fontId="74" fillId="73"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74" fillId="73" borderId="0" applyNumberFormat="0" applyBorder="0" applyAlignment="0" applyProtection="0"/>
    <xf numFmtId="184" fontId="74" fillId="73" borderId="0" applyNumberFormat="0" applyBorder="0" applyAlignment="0" applyProtection="0"/>
    <xf numFmtId="184" fontId="74" fillId="73" borderId="0" applyNumberFormat="0" applyBorder="0" applyAlignment="0" applyProtection="0"/>
    <xf numFmtId="184" fontId="74" fillId="73" borderId="0" applyNumberFormat="0" applyBorder="0" applyAlignment="0" applyProtection="0"/>
    <xf numFmtId="184" fontId="74" fillId="73" borderId="0" applyNumberFormat="0" applyBorder="0" applyAlignment="0" applyProtection="0"/>
    <xf numFmtId="184" fontId="74" fillId="73" borderId="0" applyNumberFormat="0" applyBorder="0" applyAlignment="0" applyProtection="0"/>
    <xf numFmtId="184" fontId="74" fillId="73" borderId="0" applyNumberFormat="0" applyBorder="0" applyAlignment="0" applyProtection="0"/>
    <xf numFmtId="184" fontId="74" fillId="73" borderId="0" applyNumberFormat="0" applyBorder="0" applyAlignment="0" applyProtection="0"/>
    <xf numFmtId="184" fontId="74" fillId="73" borderId="0" applyNumberFormat="0" applyBorder="0" applyAlignment="0" applyProtection="0"/>
    <xf numFmtId="184" fontId="74" fillId="73" borderId="0" applyNumberFormat="0" applyBorder="0" applyAlignment="0" applyProtection="0"/>
    <xf numFmtId="184" fontId="23" fillId="30" borderId="0" applyNumberFormat="0" applyBorder="0" applyAlignment="0" applyProtection="0"/>
    <xf numFmtId="184" fontId="74" fillId="73" borderId="0" applyNumberFormat="0" applyBorder="0" applyAlignment="0" applyProtection="0"/>
    <xf numFmtId="184" fontId="74" fillId="73"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74" fillId="73" borderId="0" applyNumberFormat="0" applyBorder="0" applyAlignment="0" applyProtection="0"/>
    <xf numFmtId="184" fontId="74" fillId="73"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3" fillId="30" borderId="0" applyNumberFormat="0" applyBorder="0" applyAlignment="0" applyProtection="0"/>
    <xf numFmtId="184" fontId="22" fillId="31" borderId="0" applyNumberFormat="0" applyBorder="0" applyAlignment="0" applyProtection="0"/>
    <xf numFmtId="184" fontId="22" fillId="23" borderId="0" applyNumberFormat="0" applyBorder="0" applyAlignment="0" applyProtection="0"/>
    <xf numFmtId="184" fontId="23" fillId="32"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74" fillId="77" borderId="0" applyNumberFormat="0" applyBorder="0" applyAlignment="0" applyProtection="0"/>
    <xf numFmtId="184" fontId="23" fillId="33" borderId="0" applyNumberFormat="0" applyBorder="0" applyAlignment="0" applyProtection="0"/>
    <xf numFmtId="184" fontId="74" fillId="77"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74" fillId="77" borderId="0" applyNumberFormat="0" applyBorder="0" applyAlignment="0" applyProtection="0"/>
    <xf numFmtId="184" fontId="23" fillId="33" borderId="0" applyNumberFormat="0" applyBorder="0" applyAlignment="0" applyProtection="0"/>
    <xf numFmtId="184" fontId="74" fillId="77"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74" fillId="77" borderId="0" applyNumberFormat="0" applyBorder="0" applyAlignment="0" applyProtection="0"/>
    <xf numFmtId="184" fontId="23" fillId="33" borderId="0" applyNumberFormat="0" applyBorder="0" applyAlignment="0" applyProtection="0"/>
    <xf numFmtId="184" fontId="74" fillId="77"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74" fillId="77" borderId="0" applyNumberFormat="0" applyBorder="0" applyAlignment="0" applyProtection="0"/>
    <xf numFmtId="184" fontId="74" fillId="77" borderId="0" applyNumberFormat="0" applyBorder="0" applyAlignment="0" applyProtection="0"/>
    <xf numFmtId="184" fontId="74" fillId="77" borderId="0" applyNumberFormat="0" applyBorder="0" applyAlignment="0" applyProtection="0"/>
    <xf numFmtId="184" fontId="74" fillId="77" borderId="0" applyNumberFormat="0" applyBorder="0" applyAlignment="0" applyProtection="0"/>
    <xf numFmtId="184" fontId="74" fillId="77" borderId="0" applyNumberFormat="0" applyBorder="0" applyAlignment="0" applyProtection="0"/>
    <xf numFmtId="184" fontId="74" fillId="77" borderId="0" applyNumberFormat="0" applyBorder="0" applyAlignment="0" applyProtection="0"/>
    <xf numFmtId="184" fontId="74" fillId="77" borderId="0" applyNumberFormat="0" applyBorder="0" applyAlignment="0" applyProtection="0"/>
    <xf numFmtId="184" fontId="74" fillId="77" borderId="0" applyNumberFormat="0" applyBorder="0" applyAlignment="0" applyProtection="0"/>
    <xf numFmtId="184" fontId="74" fillId="77" borderId="0" applyNumberFormat="0" applyBorder="0" applyAlignment="0" applyProtection="0"/>
    <xf numFmtId="184" fontId="74" fillId="77" borderId="0" applyNumberFormat="0" applyBorder="0" applyAlignment="0" applyProtection="0"/>
    <xf numFmtId="184" fontId="23" fillId="33" borderId="0" applyNumberFormat="0" applyBorder="0" applyAlignment="0" applyProtection="0"/>
    <xf numFmtId="184" fontId="74" fillId="77" borderId="0" applyNumberFormat="0" applyBorder="0" applyAlignment="0" applyProtection="0"/>
    <xf numFmtId="184" fontId="74" fillId="77"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74" fillId="77" borderId="0" applyNumberFormat="0" applyBorder="0" applyAlignment="0" applyProtection="0"/>
    <xf numFmtId="184" fontId="74" fillId="77"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3" fillId="33" borderId="0" applyNumberFormat="0" applyBorder="0" applyAlignment="0" applyProtection="0"/>
    <xf numFmtId="184" fontId="24" fillId="23" borderId="0" applyNumberFormat="0" applyBorder="0" applyAlignment="0" applyProtection="0"/>
    <xf numFmtId="184" fontId="64" fillId="52" borderId="0" applyNumberFormat="0" applyBorder="0" applyAlignment="0" applyProtection="0"/>
    <xf numFmtId="184" fontId="24" fillId="23" borderId="0" applyNumberFormat="0" applyBorder="0" applyAlignment="0" applyProtection="0"/>
    <xf numFmtId="184" fontId="64" fillId="52" borderId="0" applyNumberFormat="0" applyBorder="0" applyAlignment="0" applyProtection="0"/>
    <xf numFmtId="184" fontId="64" fillId="52" borderId="0" applyNumberFormat="0" applyBorder="0" applyAlignment="0" applyProtection="0"/>
    <xf numFmtId="184" fontId="64" fillId="52" borderId="0" applyNumberFormat="0" applyBorder="0" applyAlignment="0" applyProtection="0"/>
    <xf numFmtId="184" fontId="24" fillId="23" borderId="0" applyNumberFormat="0" applyBorder="0" applyAlignment="0" applyProtection="0"/>
    <xf numFmtId="184" fontId="24" fillId="23" borderId="0" applyNumberFormat="0" applyBorder="0" applyAlignment="0" applyProtection="0"/>
    <xf numFmtId="184" fontId="26" fillId="34" borderId="40" applyNumberFormat="0" applyAlignment="0" applyProtection="0"/>
    <xf numFmtId="184" fontId="68" fillId="2" borderId="1" applyNumberFormat="0" applyAlignment="0" applyProtection="0"/>
    <xf numFmtId="184" fontId="26" fillId="34" borderId="40" applyNumberFormat="0" applyAlignment="0" applyProtection="0"/>
    <xf numFmtId="184" fontId="68" fillId="2" borderId="1" applyNumberFormat="0" applyAlignment="0" applyProtection="0"/>
    <xf numFmtId="184" fontId="68" fillId="2" borderId="1" applyNumberFormat="0" applyAlignment="0" applyProtection="0"/>
    <xf numFmtId="184" fontId="68" fillId="2" borderId="1" applyNumberFormat="0" applyAlignment="0" applyProtection="0"/>
    <xf numFmtId="184" fontId="26" fillId="34" borderId="40" applyNumberFormat="0" applyAlignment="0" applyProtection="0"/>
    <xf numFmtId="184" fontId="26" fillId="34" borderId="40" applyNumberFormat="0" applyAlignment="0" applyProtection="0"/>
    <xf numFmtId="184" fontId="27" fillId="24" borderId="41" applyNumberFormat="0" applyAlignment="0" applyProtection="0"/>
    <xf numFmtId="184" fontId="70" fillId="55" borderId="57" applyNumberFormat="0" applyAlignment="0" applyProtection="0"/>
    <xf numFmtId="184" fontId="27" fillId="24" borderId="41" applyNumberFormat="0" applyAlignment="0" applyProtection="0"/>
    <xf numFmtId="184" fontId="70" fillId="55" borderId="57" applyNumberFormat="0" applyAlignment="0" applyProtection="0"/>
    <xf numFmtId="184" fontId="70" fillId="55" borderId="57" applyNumberFormat="0" applyAlignment="0" applyProtection="0"/>
    <xf numFmtId="184" fontId="70" fillId="55" borderId="57" applyNumberFormat="0" applyAlignment="0" applyProtection="0"/>
    <xf numFmtId="184" fontId="27" fillId="24" borderId="41" applyNumberFormat="0" applyAlignment="0" applyProtection="0"/>
    <xf numFmtId="184" fontId="27" fillId="24" borderId="41"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84" fontId="29" fillId="35" borderId="0" applyNumberFormat="0" applyBorder="0" applyAlignment="0" applyProtection="0"/>
    <xf numFmtId="184" fontId="29" fillId="36" borderId="0" applyNumberFormat="0" applyBorder="0" applyAlignment="0" applyProtection="0"/>
    <xf numFmtId="184" fontId="29" fillId="37" borderId="0" applyNumberFormat="0" applyBorder="0" applyAlignment="0" applyProtection="0"/>
    <xf numFmtId="184" fontId="30" fillId="0" borderId="0" applyNumberFormat="0" applyFill="0" applyBorder="0" applyAlignment="0" applyProtection="0"/>
    <xf numFmtId="184" fontId="72" fillId="0" borderId="0" applyNumberFormat="0" applyFill="0" applyBorder="0" applyAlignment="0" applyProtection="0"/>
    <xf numFmtId="184" fontId="30" fillId="0" borderId="0" applyNumberFormat="0" applyFill="0" applyBorder="0" applyAlignment="0" applyProtection="0"/>
    <xf numFmtId="184" fontId="72" fillId="0" borderId="0" applyNumberFormat="0" applyFill="0" applyBorder="0" applyAlignment="0" applyProtection="0"/>
    <xf numFmtId="184" fontId="72" fillId="0" borderId="0" applyNumberFormat="0" applyFill="0" applyBorder="0" applyAlignment="0" applyProtection="0"/>
    <xf numFmtId="184" fontId="72" fillId="0" borderId="0" applyNumberFormat="0" applyFill="0" applyBorder="0" applyAlignment="0" applyProtection="0"/>
    <xf numFmtId="184" fontId="30" fillId="0" borderId="0" applyNumberFormat="0" applyFill="0" applyBorder="0" applyAlignment="0" applyProtection="0"/>
    <xf numFmtId="184" fontId="30" fillId="0" borderId="0" applyNumberFormat="0" applyFill="0" applyBorder="0" applyAlignment="0" applyProtection="0"/>
    <xf numFmtId="184" fontId="31" fillId="38" borderId="0" applyNumberFormat="0" applyBorder="0" applyAlignment="0" applyProtection="0"/>
    <xf numFmtId="184" fontId="63" fillId="51" borderId="0" applyNumberFormat="0" applyBorder="0" applyAlignment="0" applyProtection="0"/>
    <xf numFmtId="184" fontId="31" fillId="38" borderId="0" applyNumberFormat="0" applyBorder="0" applyAlignment="0" applyProtection="0"/>
    <xf numFmtId="184" fontId="63" fillId="51" borderId="0" applyNumberFormat="0" applyBorder="0" applyAlignment="0" applyProtection="0"/>
    <xf numFmtId="184" fontId="63" fillId="51" borderId="0" applyNumberFormat="0" applyBorder="0" applyAlignment="0" applyProtection="0"/>
    <xf numFmtId="184" fontId="63" fillId="51" borderId="0" applyNumberFormat="0" applyBorder="0" applyAlignment="0" applyProtection="0"/>
    <xf numFmtId="184" fontId="31" fillId="38" borderId="0" applyNumberFormat="0" applyBorder="0" applyAlignment="0" applyProtection="0"/>
    <xf numFmtId="184" fontId="31" fillId="38" borderId="0" applyNumberFormat="0" applyBorder="0" applyAlignment="0" applyProtection="0"/>
    <xf numFmtId="184" fontId="32" fillId="0" borderId="42" applyNumberFormat="0" applyFill="0" applyAlignment="0" applyProtection="0"/>
    <xf numFmtId="184" fontId="60" fillId="0" borderId="52" applyNumberFormat="0" applyFill="0" applyAlignment="0" applyProtection="0"/>
    <xf numFmtId="184" fontId="32" fillId="0" borderId="42" applyNumberFormat="0" applyFill="0" applyAlignment="0" applyProtection="0"/>
    <xf numFmtId="184" fontId="60" fillId="0" borderId="52" applyNumberFormat="0" applyFill="0" applyAlignment="0" applyProtection="0"/>
    <xf numFmtId="184" fontId="60" fillId="0" borderId="52" applyNumberFormat="0" applyFill="0" applyAlignment="0" applyProtection="0"/>
    <xf numFmtId="184" fontId="60" fillId="0" borderId="52" applyNumberFormat="0" applyFill="0" applyAlignment="0" applyProtection="0"/>
    <xf numFmtId="184" fontId="32" fillId="0" borderId="42" applyNumberFormat="0" applyFill="0" applyAlignment="0" applyProtection="0"/>
    <xf numFmtId="184" fontId="32" fillId="0" borderId="42" applyNumberFormat="0" applyFill="0" applyAlignment="0" applyProtection="0"/>
    <xf numFmtId="184" fontId="33" fillId="0" borderId="43" applyNumberFormat="0" applyFill="0" applyAlignment="0" applyProtection="0"/>
    <xf numFmtId="184" fontId="61" fillId="0" borderId="53" applyNumberFormat="0" applyFill="0" applyAlignment="0" applyProtection="0"/>
    <xf numFmtId="184" fontId="33" fillId="0" borderId="43" applyNumberFormat="0" applyFill="0" applyAlignment="0" applyProtection="0"/>
    <xf numFmtId="184" fontId="61" fillId="0" borderId="53" applyNumberFormat="0" applyFill="0" applyAlignment="0" applyProtection="0"/>
    <xf numFmtId="184" fontId="61" fillId="0" borderId="53" applyNumberFormat="0" applyFill="0" applyAlignment="0" applyProtection="0"/>
    <xf numFmtId="184" fontId="61" fillId="0" borderId="53" applyNumberFormat="0" applyFill="0" applyAlignment="0" applyProtection="0"/>
    <xf numFmtId="184" fontId="33" fillId="0" borderId="43" applyNumberFormat="0" applyFill="0" applyAlignment="0" applyProtection="0"/>
    <xf numFmtId="184" fontId="33" fillId="0" borderId="43" applyNumberFormat="0" applyFill="0" applyAlignment="0" applyProtection="0"/>
    <xf numFmtId="184" fontId="34" fillId="0" borderId="44" applyNumberFormat="0" applyFill="0" applyAlignment="0" applyProtection="0"/>
    <xf numFmtId="184" fontId="62" fillId="0" borderId="54" applyNumberFormat="0" applyFill="0" applyAlignment="0" applyProtection="0"/>
    <xf numFmtId="184" fontId="34" fillId="0" borderId="44" applyNumberFormat="0" applyFill="0" applyAlignment="0" applyProtection="0"/>
    <xf numFmtId="184" fontId="62" fillId="0" borderId="54" applyNumberFormat="0" applyFill="0" applyAlignment="0" applyProtection="0"/>
    <xf numFmtId="184" fontId="62" fillId="0" borderId="54" applyNumberFormat="0" applyFill="0" applyAlignment="0" applyProtection="0"/>
    <xf numFmtId="184" fontId="62" fillId="0" borderId="54" applyNumberFormat="0" applyFill="0" applyAlignment="0" applyProtection="0"/>
    <xf numFmtId="184" fontId="34" fillId="0" borderId="44" applyNumberFormat="0" applyFill="0" applyAlignment="0" applyProtection="0"/>
    <xf numFmtId="184" fontId="34" fillId="0" borderId="44" applyNumberFormat="0" applyFill="0" applyAlignment="0" applyProtection="0"/>
    <xf numFmtId="184" fontId="34" fillId="0" borderId="0" applyNumberFormat="0" applyFill="0" applyBorder="0" applyAlignment="0" applyProtection="0"/>
    <xf numFmtId="184" fontId="62" fillId="0" borderId="0" applyNumberFormat="0" applyFill="0" applyBorder="0" applyAlignment="0" applyProtection="0"/>
    <xf numFmtId="184" fontId="34" fillId="0" borderId="0" applyNumberFormat="0" applyFill="0" applyBorder="0" applyAlignment="0" applyProtection="0"/>
    <xf numFmtId="184" fontId="62" fillId="0" borderId="0" applyNumberFormat="0" applyFill="0" applyBorder="0" applyAlignment="0" applyProtection="0"/>
    <xf numFmtId="184" fontId="62" fillId="0" borderId="0" applyNumberFormat="0" applyFill="0" applyBorder="0" applyAlignment="0" applyProtection="0"/>
    <xf numFmtId="184" fontId="62" fillId="0" borderId="0" applyNumberFormat="0" applyFill="0" applyBorder="0" applyAlignment="0" applyProtection="0"/>
    <xf numFmtId="184" fontId="34" fillId="0" borderId="0" applyNumberFormat="0" applyFill="0" applyBorder="0" applyAlignment="0" applyProtection="0"/>
    <xf numFmtId="184" fontId="34" fillId="0" borderId="0" applyNumberFormat="0" applyFill="0" applyBorder="0" applyAlignment="0" applyProtection="0"/>
    <xf numFmtId="184" fontId="109" fillId="0" borderId="0" applyNumberFormat="0" applyFill="0" applyBorder="0" applyAlignment="0" applyProtection="0">
      <alignment vertical="top"/>
      <protection locked="0"/>
    </xf>
    <xf numFmtId="184" fontId="35" fillId="32" borderId="40" applyNumberFormat="0" applyAlignment="0" applyProtection="0"/>
    <xf numFmtId="184" fontId="66" fillId="54" borderId="1" applyNumberFormat="0" applyAlignment="0" applyProtection="0"/>
    <xf numFmtId="184" fontId="35" fillId="32" borderId="40" applyNumberFormat="0" applyAlignment="0" applyProtection="0"/>
    <xf numFmtId="184" fontId="66" fillId="54" borderId="1" applyNumberFormat="0" applyAlignment="0" applyProtection="0"/>
    <xf numFmtId="184" fontId="66" fillId="54" borderId="1" applyNumberFormat="0" applyAlignment="0" applyProtection="0"/>
    <xf numFmtId="184" fontId="66" fillId="54" borderId="1" applyNumberFormat="0" applyAlignment="0" applyProtection="0"/>
    <xf numFmtId="184" fontId="35" fillId="32" borderId="40" applyNumberFormat="0" applyAlignment="0" applyProtection="0"/>
    <xf numFmtId="184" fontId="35" fillId="32" borderId="40" applyNumberFormat="0" applyAlignment="0" applyProtection="0"/>
    <xf numFmtId="184" fontId="36" fillId="0" borderId="45" applyNumberFormat="0" applyFill="0" applyAlignment="0" applyProtection="0"/>
    <xf numFmtId="184" fontId="69" fillId="0" borderId="56" applyNumberFormat="0" applyFill="0" applyAlignment="0" applyProtection="0"/>
    <xf numFmtId="184" fontId="36" fillId="0" borderId="45" applyNumberFormat="0" applyFill="0" applyAlignment="0" applyProtection="0"/>
    <xf numFmtId="184" fontId="69" fillId="0" borderId="56" applyNumberFormat="0" applyFill="0" applyAlignment="0" applyProtection="0"/>
    <xf numFmtId="184" fontId="69" fillId="0" borderId="56" applyNumberFormat="0" applyFill="0" applyAlignment="0" applyProtection="0"/>
    <xf numFmtId="184" fontId="69" fillId="0" borderId="56" applyNumberFormat="0" applyFill="0" applyAlignment="0" applyProtection="0"/>
    <xf numFmtId="184" fontId="36" fillId="0" borderId="45" applyNumberFormat="0" applyFill="0" applyAlignment="0" applyProtection="0"/>
    <xf numFmtId="184" fontId="36" fillId="0" borderId="45" applyNumberFormat="0" applyFill="0" applyAlignment="0" applyProtection="0"/>
    <xf numFmtId="184" fontId="37" fillId="32" borderId="0" applyNumberFormat="0" applyBorder="0" applyAlignment="0" applyProtection="0"/>
    <xf numFmtId="184" fontId="65" fillId="53" borderId="0" applyNumberFormat="0" applyBorder="0" applyAlignment="0" applyProtection="0"/>
    <xf numFmtId="184" fontId="37" fillId="32" borderId="0" applyNumberFormat="0" applyBorder="0" applyAlignment="0" applyProtection="0"/>
    <xf numFmtId="184" fontId="65" fillId="53" borderId="0" applyNumberFormat="0" applyBorder="0" applyAlignment="0" applyProtection="0"/>
    <xf numFmtId="184" fontId="65" fillId="53" borderId="0" applyNumberFormat="0" applyBorder="0" applyAlignment="0" applyProtection="0"/>
    <xf numFmtId="184" fontId="65" fillId="53" borderId="0" applyNumberFormat="0" applyBorder="0" applyAlignment="0" applyProtection="0"/>
    <xf numFmtId="184" fontId="37" fillId="32" borderId="0" applyNumberFormat="0" applyBorder="0" applyAlignment="0" applyProtection="0"/>
    <xf numFmtId="184" fontId="37" fillId="32" borderId="0" applyNumberFormat="0" applyBorder="0" applyAlignment="0" applyProtection="0"/>
    <xf numFmtId="184" fontId="28" fillId="0" borderId="0"/>
    <xf numFmtId="184" fontId="28" fillId="0" borderId="0"/>
    <xf numFmtId="184" fontId="4"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28"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 fillId="0" borderId="0"/>
    <xf numFmtId="184" fontId="3" fillId="0" borderId="0"/>
    <xf numFmtId="184" fontId="28" fillId="0" borderId="0"/>
    <xf numFmtId="184" fontId="4" fillId="0" borderId="0"/>
    <xf numFmtId="184" fontId="28" fillId="0" borderId="0"/>
    <xf numFmtId="184" fontId="4" fillId="0" borderId="0"/>
    <xf numFmtId="184" fontId="4" fillId="0" borderId="0"/>
    <xf numFmtId="184" fontId="39" fillId="0" borderId="0"/>
    <xf numFmtId="184" fontId="39" fillId="0" borderId="0"/>
    <xf numFmtId="184" fontId="39" fillId="0" borderId="0"/>
    <xf numFmtId="184" fontId="4" fillId="0" borderId="0"/>
    <xf numFmtId="184" fontId="4" fillId="0" borderId="0"/>
    <xf numFmtId="184" fontId="3" fillId="0" borderId="0"/>
    <xf numFmtId="184" fontId="3" fillId="0" borderId="0"/>
    <xf numFmtId="184" fontId="4" fillId="0" borderId="0"/>
    <xf numFmtId="184" fontId="4" fillId="0" borderId="0"/>
    <xf numFmtId="184" fontId="3" fillId="0" borderId="0"/>
    <xf numFmtId="184" fontId="4" fillId="0" borderId="0"/>
    <xf numFmtId="184" fontId="3" fillId="0" borderId="0"/>
    <xf numFmtId="184" fontId="4" fillId="0" borderId="0"/>
    <xf numFmtId="184" fontId="28" fillId="0" borderId="0"/>
    <xf numFmtId="184" fontId="3" fillId="0" borderId="0"/>
    <xf numFmtId="184" fontId="3" fillId="0" borderId="0"/>
    <xf numFmtId="184" fontId="4" fillId="0" borderId="0"/>
    <xf numFmtId="184" fontId="28" fillId="0" borderId="0"/>
    <xf numFmtId="184" fontId="3" fillId="0" borderId="0"/>
    <xf numFmtId="184" fontId="28" fillId="0" borderId="0"/>
    <xf numFmtId="184" fontId="4" fillId="0" borderId="0"/>
    <xf numFmtId="184" fontId="28" fillId="0" borderId="0"/>
    <xf numFmtId="184" fontId="28" fillId="0" borderId="0"/>
    <xf numFmtId="184" fontId="4" fillId="0" borderId="0"/>
    <xf numFmtId="184" fontId="4" fillId="0" borderId="0"/>
    <xf numFmtId="184" fontId="4" fillId="0" borderId="0"/>
    <xf numFmtId="184" fontId="18" fillId="0" borderId="0"/>
    <xf numFmtId="184" fontId="4" fillId="31" borderId="46" applyNumberFormat="0" applyFont="0" applyAlignment="0" applyProtection="0"/>
    <xf numFmtId="184" fontId="3" fillId="56" borderId="58" applyNumberFormat="0" applyFont="0" applyAlignment="0" applyProtection="0"/>
    <xf numFmtId="184" fontId="4" fillId="31" borderId="46" applyNumberFormat="0" applyFont="0" applyAlignment="0" applyProtection="0"/>
    <xf numFmtId="184" fontId="3" fillId="56" borderId="58" applyNumberFormat="0" applyFont="0" applyAlignment="0" applyProtection="0"/>
    <xf numFmtId="184" fontId="4" fillId="31" borderId="46" applyNumberFormat="0" applyFont="0" applyAlignment="0" applyProtection="0"/>
    <xf numFmtId="184" fontId="3" fillId="56" borderId="58" applyNumberFormat="0" applyFont="0" applyAlignment="0" applyProtection="0"/>
    <xf numFmtId="184" fontId="4" fillId="31" borderId="46" applyNumberFormat="0" applyFont="0" applyAlignment="0" applyProtection="0"/>
    <xf numFmtId="184" fontId="3" fillId="56" borderId="58" applyNumberFormat="0" applyFont="0" applyAlignment="0" applyProtection="0"/>
    <xf numFmtId="184" fontId="4" fillId="31" borderId="46" applyNumberFormat="0" applyFont="0" applyAlignment="0" applyProtection="0"/>
    <xf numFmtId="184" fontId="3" fillId="56" borderId="58" applyNumberFormat="0" applyFont="0" applyAlignment="0" applyProtection="0"/>
    <xf numFmtId="184" fontId="3" fillId="56" borderId="58" applyNumberFormat="0" applyFont="0" applyAlignment="0" applyProtection="0"/>
    <xf numFmtId="184" fontId="4" fillId="31" borderId="46" applyNumberFormat="0" applyFont="0" applyAlignment="0" applyProtection="0"/>
    <xf numFmtId="184" fontId="4" fillId="31" borderId="46" applyNumberFormat="0" applyFont="0" applyAlignment="0" applyProtection="0"/>
    <xf numFmtId="184" fontId="3" fillId="56" borderId="58" applyNumberFormat="0" applyFont="0" applyAlignment="0" applyProtection="0"/>
    <xf numFmtId="184" fontId="3" fillId="56" borderId="58" applyNumberFormat="0" applyFont="0" applyAlignment="0" applyProtection="0"/>
    <xf numFmtId="184" fontId="3" fillId="56" borderId="58" applyNumberFormat="0" applyFont="0" applyAlignment="0" applyProtection="0"/>
    <xf numFmtId="184" fontId="4" fillId="31" borderId="46" applyNumberFormat="0" applyFont="0" applyAlignment="0" applyProtection="0"/>
    <xf numFmtId="184" fontId="40" fillId="34" borderId="47" applyNumberFormat="0" applyAlignment="0" applyProtection="0"/>
    <xf numFmtId="184" fontId="67" fillId="2" borderId="55" applyNumberFormat="0" applyAlignment="0" applyProtection="0"/>
    <xf numFmtId="184" fontId="40" fillId="34" borderId="47" applyNumberFormat="0" applyAlignment="0" applyProtection="0"/>
    <xf numFmtId="184" fontId="67" fillId="2" borderId="55" applyNumberFormat="0" applyAlignment="0" applyProtection="0"/>
    <xf numFmtId="184" fontId="67" fillId="2" borderId="55" applyNumberFormat="0" applyAlignment="0" applyProtection="0"/>
    <xf numFmtId="184" fontId="67" fillId="2" borderId="55" applyNumberFormat="0" applyAlignment="0" applyProtection="0"/>
    <xf numFmtId="184" fontId="40" fillId="34" borderId="47" applyNumberFormat="0" applyAlignment="0" applyProtection="0"/>
    <xf numFmtId="184" fontId="40" fillId="34" borderId="47"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110" fillId="0" borderId="0" applyFont="0" applyFill="0" applyBorder="0" applyAlignment="0" applyProtection="0"/>
    <xf numFmtId="184" fontId="41" fillId="39" borderId="48" applyNumberFormat="0" applyProtection="0">
      <alignment horizontal="left" vertical="top" indent="1"/>
    </xf>
    <xf numFmtId="4" fontId="43" fillId="14" borderId="0" applyNumberFormat="0" applyProtection="0">
      <alignment horizontal="left" vertical="center" indent="1"/>
    </xf>
    <xf numFmtId="4" fontId="43" fillId="14" borderId="0" applyNumberFormat="0" applyProtection="0">
      <alignment horizontal="left" vertical="center" indent="1"/>
    </xf>
    <xf numFmtId="4" fontId="43" fillId="14" borderId="0" applyNumberFormat="0" applyProtection="0">
      <alignment horizontal="left" vertical="center" indent="1"/>
    </xf>
    <xf numFmtId="4" fontId="18" fillId="47" borderId="0" applyNumberFormat="0" applyProtection="0">
      <alignment horizontal="left" vertical="center" indent="1"/>
    </xf>
    <xf numFmtId="4" fontId="18" fillId="47" borderId="0" applyNumberFormat="0" applyProtection="0">
      <alignment horizontal="left" vertical="center" indent="1"/>
    </xf>
    <xf numFmtId="4" fontId="18" fillId="47" borderId="0" applyNumberFormat="0" applyProtection="0">
      <alignment horizontal="left" vertical="center" indent="1"/>
    </xf>
    <xf numFmtId="4" fontId="18" fillId="47" borderId="0" applyNumberFormat="0" applyProtection="0">
      <alignment horizontal="left" vertical="center" indent="1"/>
    </xf>
    <xf numFmtId="4" fontId="18" fillId="8" borderId="0" applyNumberFormat="0" applyProtection="0">
      <alignment horizontal="left" vertical="center" indent="1"/>
    </xf>
    <xf numFmtId="4" fontId="18" fillId="8" borderId="0" applyNumberFormat="0" applyProtection="0">
      <alignment horizontal="left" vertical="center" indent="1"/>
    </xf>
    <xf numFmtId="4" fontId="18" fillId="8" borderId="0" applyNumberFormat="0" applyProtection="0">
      <alignment horizontal="left" vertical="center" indent="1"/>
    </xf>
    <xf numFmtId="4" fontId="18" fillId="8" borderId="0" applyNumberFormat="0" applyProtection="0">
      <alignment horizontal="left" vertical="center" indent="1"/>
    </xf>
    <xf numFmtId="184" fontId="4" fillId="14" borderId="48" applyNumberFormat="0" applyProtection="0">
      <alignment horizontal="left" vertical="center" indent="1"/>
    </xf>
    <xf numFmtId="184" fontId="4" fillId="14" borderId="48" applyNumberFormat="0" applyProtection="0">
      <alignment horizontal="left" vertical="center" indent="1"/>
    </xf>
    <xf numFmtId="184" fontId="4" fillId="14" borderId="48" applyNumberFormat="0" applyProtection="0">
      <alignment horizontal="left" vertical="center" indent="1"/>
    </xf>
    <xf numFmtId="184" fontId="4" fillId="14" borderId="48" applyNumberFormat="0" applyProtection="0">
      <alignment horizontal="left" vertical="center" indent="1"/>
    </xf>
    <xf numFmtId="184" fontId="4" fillId="14" borderId="48" applyNumberFormat="0" applyProtection="0">
      <alignment horizontal="left" vertical="center" indent="1"/>
    </xf>
    <xf numFmtId="184" fontId="4" fillId="14" borderId="48" applyNumberFormat="0" applyProtection="0">
      <alignment horizontal="left" vertical="center" indent="1"/>
    </xf>
    <xf numFmtId="184" fontId="4" fillId="14" borderId="48" applyNumberFormat="0" applyProtection="0">
      <alignment horizontal="left" vertical="center" indent="1"/>
    </xf>
    <xf numFmtId="184" fontId="4" fillId="14" borderId="48" applyNumberFormat="0" applyProtection="0">
      <alignment horizontal="left" vertical="top" indent="1"/>
    </xf>
    <xf numFmtId="184" fontId="4" fillId="14" borderId="48" applyNumberFormat="0" applyProtection="0">
      <alignment horizontal="left" vertical="top" indent="1"/>
    </xf>
    <xf numFmtId="184" fontId="4" fillId="14" borderId="48" applyNumberFormat="0" applyProtection="0">
      <alignment horizontal="left" vertical="top" indent="1"/>
    </xf>
    <xf numFmtId="184" fontId="4" fillId="14" borderId="48" applyNumberFormat="0" applyProtection="0">
      <alignment horizontal="left" vertical="top" indent="1"/>
    </xf>
    <xf numFmtId="184" fontId="4" fillId="14" borderId="48" applyNumberFormat="0" applyProtection="0">
      <alignment horizontal="left" vertical="top" indent="1"/>
    </xf>
    <xf numFmtId="184" fontId="4" fillId="14" borderId="48" applyNumberFormat="0" applyProtection="0">
      <alignment horizontal="left" vertical="top" indent="1"/>
    </xf>
    <xf numFmtId="184" fontId="4" fillId="14" borderId="48" applyNumberFormat="0" applyProtection="0">
      <alignment horizontal="left" vertical="top" indent="1"/>
    </xf>
    <xf numFmtId="184" fontId="4" fillId="8" borderId="48" applyNumberFormat="0" applyProtection="0">
      <alignment horizontal="left" vertical="center" indent="1"/>
    </xf>
    <xf numFmtId="184" fontId="4" fillId="8" borderId="48" applyNumberFormat="0" applyProtection="0">
      <alignment horizontal="left" vertical="center" indent="1"/>
    </xf>
    <xf numFmtId="184" fontId="4" fillId="8" borderId="48" applyNumberFormat="0" applyProtection="0">
      <alignment horizontal="left" vertical="center" indent="1"/>
    </xf>
    <xf numFmtId="184" fontId="4" fillId="8" borderId="48" applyNumberFormat="0" applyProtection="0">
      <alignment horizontal="left" vertical="center" indent="1"/>
    </xf>
    <xf numFmtId="184" fontId="4" fillId="8" borderId="48" applyNumberFormat="0" applyProtection="0">
      <alignment horizontal="left" vertical="center" indent="1"/>
    </xf>
    <xf numFmtId="184" fontId="4" fillId="8" borderId="48" applyNumberFormat="0" applyProtection="0">
      <alignment horizontal="left" vertical="center" indent="1"/>
    </xf>
    <xf numFmtId="184" fontId="4" fillId="8" borderId="48" applyNumberFormat="0" applyProtection="0">
      <alignment horizontal="left" vertical="center" indent="1"/>
    </xf>
    <xf numFmtId="184" fontId="4" fillId="8" borderId="48" applyNumberFormat="0" applyProtection="0">
      <alignment horizontal="left" vertical="top" indent="1"/>
    </xf>
    <xf numFmtId="184" fontId="4" fillId="8" borderId="48" applyNumberFormat="0" applyProtection="0">
      <alignment horizontal="left" vertical="top" indent="1"/>
    </xf>
    <xf numFmtId="184" fontId="4" fillId="8" borderId="48" applyNumberFormat="0" applyProtection="0">
      <alignment horizontal="left" vertical="top" indent="1"/>
    </xf>
    <xf numFmtId="184" fontId="4" fillId="8" borderId="48" applyNumberFormat="0" applyProtection="0">
      <alignment horizontal="left" vertical="top" indent="1"/>
    </xf>
    <xf numFmtId="184" fontId="4" fillId="8" borderId="48" applyNumberFormat="0" applyProtection="0">
      <alignment horizontal="left" vertical="top" indent="1"/>
    </xf>
    <xf numFmtId="184" fontId="4" fillId="8" borderId="48" applyNumberFormat="0" applyProtection="0">
      <alignment horizontal="left" vertical="top" indent="1"/>
    </xf>
    <xf numFmtId="184" fontId="4" fillId="8" borderId="48" applyNumberFormat="0" applyProtection="0">
      <alignment horizontal="left" vertical="top" indent="1"/>
    </xf>
    <xf numFmtId="184" fontId="4" fillId="12" borderId="48" applyNumberFormat="0" applyProtection="0">
      <alignment horizontal="left" vertical="center" indent="1"/>
    </xf>
    <xf numFmtId="184" fontId="4" fillId="12" borderId="48" applyNumberFormat="0" applyProtection="0">
      <alignment horizontal="left" vertical="center" indent="1"/>
    </xf>
    <xf numFmtId="184" fontId="4" fillId="12" borderId="48" applyNumberFormat="0" applyProtection="0">
      <alignment horizontal="left" vertical="center" indent="1"/>
    </xf>
    <xf numFmtId="184" fontId="4" fillId="12" borderId="48" applyNumberFormat="0" applyProtection="0">
      <alignment horizontal="left" vertical="center" indent="1"/>
    </xf>
    <xf numFmtId="184" fontId="4" fillId="12" borderId="48" applyNumberFormat="0" applyProtection="0">
      <alignment horizontal="left" vertical="center" indent="1"/>
    </xf>
    <xf numFmtId="184" fontId="4" fillId="12" borderId="48" applyNumberFormat="0" applyProtection="0">
      <alignment horizontal="left" vertical="center" indent="1"/>
    </xf>
    <xf numFmtId="184" fontId="4" fillId="12" borderId="48" applyNumberFormat="0" applyProtection="0">
      <alignment horizontal="left" vertical="center" indent="1"/>
    </xf>
    <xf numFmtId="184" fontId="4" fillId="12" borderId="48" applyNumberFormat="0" applyProtection="0">
      <alignment horizontal="left" vertical="top" indent="1"/>
    </xf>
    <xf numFmtId="184" fontId="4" fillId="12" borderId="48" applyNumberFormat="0" applyProtection="0">
      <alignment horizontal="left" vertical="top" indent="1"/>
    </xf>
    <xf numFmtId="184" fontId="4" fillId="12" borderId="48" applyNumberFormat="0" applyProtection="0">
      <alignment horizontal="left" vertical="top" indent="1"/>
    </xf>
    <xf numFmtId="184" fontId="4" fillId="12" borderId="48" applyNumberFormat="0" applyProtection="0">
      <alignment horizontal="left" vertical="top" indent="1"/>
    </xf>
    <xf numFmtId="184" fontId="4" fillId="12" borderId="48" applyNumberFormat="0" applyProtection="0">
      <alignment horizontal="left" vertical="top" indent="1"/>
    </xf>
    <xf numFmtId="184" fontId="4" fillId="12" borderId="48" applyNumberFormat="0" applyProtection="0">
      <alignment horizontal="left" vertical="top" indent="1"/>
    </xf>
    <xf numFmtId="184" fontId="4" fillId="12" borderId="48" applyNumberFormat="0" applyProtection="0">
      <alignment horizontal="left" vertical="top" indent="1"/>
    </xf>
    <xf numFmtId="184" fontId="4" fillId="47" borderId="48" applyNumberFormat="0" applyProtection="0">
      <alignment horizontal="left" vertical="center" indent="1"/>
    </xf>
    <xf numFmtId="184" fontId="4" fillId="47" borderId="48" applyNumberFormat="0" applyProtection="0">
      <alignment horizontal="left" vertical="center" indent="1"/>
    </xf>
    <xf numFmtId="184" fontId="4" fillId="47" borderId="48" applyNumberFormat="0" applyProtection="0">
      <alignment horizontal="left" vertical="center" indent="1"/>
    </xf>
    <xf numFmtId="184" fontId="4" fillId="47" borderId="48" applyNumberFormat="0" applyProtection="0">
      <alignment horizontal="left" vertical="center" indent="1"/>
    </xf>
    <xf numFmtId="184" fontId="4" fillId="47" borderId="48" applyNumberFormat="0" applyProtection="0">
      <alignment horizontal="left" vertical="center" indent="1"/>
    </xf>
    <xf numFmtId="184" fontId="4" fillId="47" borderId="48" applyNumberFormat="0" applyProtection="0">
      <alignment horizontal="left" vertical="center" indent="1"/>
    </xf>
    <xf numFmtId="184" fontId="4" fillId="47" borderId="48" applyNumberFormat="0" applyProtection="0">
      <alignment horizontal="left" vertical="center" indent="1"/>
    </xf>
    <xf numFmtId="184" fontId="4" fillId="47" borderId="48" applyNumberFormat="0" applyProtection="0">
      <alignment horizontal="left" vertical="top" indent="1"/>
    </xf>
    <xf numFmtId="184" fontId="4" fillId="47" borderId="48" applyNumberFormat="0" applyProtection="0">
      <alignment horizontal="left" vertical="top" indent="1"/>
    </xf>
    <xf numFmtId="184" fontId="4" fillId="47" borderId="48" applyNumberFormat="0" applyProtection="0">
      <alignment horizontal="left" vertical="top" indent="1"/>
    </xf>
    <xf numFmtId="184" fontId="4" fillId="47" borderId="48" applyNumberFormat="0" applyProtection="0">
      <alignment horizontal="left" vertical="top" indent="1"/>
    </xf>
    <xf numFmtId="184" fontId="4" fillId="47" borderId="48" applyNumberFormat="0" applyProtection="0">
      <alignment horizontal="left" vertical="top" indent="1"/>
    </xf>
    <xf numFmtId="184" fontId="4" fillId="47" borderId="48" applyNumberFormat="0" applyProtection="0">
      <alignment horizontal="left" vertical="top" indent="1"/>
    </xf>
    <xf numFmtId="184" fontId="4" fillId="47" borderId="48" applyNumberFormat="0" applyProtection="0">
      <alignment horizontal="left" vertical="top" indent="1"/>
    </xf>
    <xf numFmtId="184" fontId="4" fillId="11" borderId="28" applyNumberFormat="0">
      <protection locked="0"/>
    </xf>
    <xf numFmtId="184" fontId="4" fillId="11" borderId="28" applyNumberFormat="0">
      <protection locked="0"/>
    </xf>
    <xf numFmtId="184" fontId="4" fillId="11" borderId="28" applyNumberFormat="0">
      <protection locked="0"/>
    </xf>
    <xf numFmtId="184" fontId="4" fillId="11" borderId="28" applyNumberFormat="0">
      <protection locked="0"/>
    </xf>
    <xf numFmtId="184" fontId="4" fillId="11" borderId="28" applyNumberFormat="0">
      <protection locked="0"/>
    </xf>
    <xf numFmtId="184" fontId="4" fillId="11" borderId="28" applyNumberFormat="0">
      <protection locked="0"/>
    </xf>
    <xf numFmtId="184" fontId="4" fillId="11" borderId="28" applyNumberFormat="0">
      <protection locked="0"/>
    </xf>
    <xf numFmtId="184" fontId="18" fillId="10" borderId="48" applyNumberFormat="0" applyProtection="0">
      <alignment horizontal="left" vertical="top" indent="1"/>
    </xf>
    <xf numFmtId="184" fontId="18" fillId="8" borderId="48" applyNumberFormat="0" applyProtection="0">
      <alignment horizontal="left" vertical="top" indent="1"/>
    </xf>
    <xf numFmtId="4" fontId="46" fillId="48" borderId="0" applyNumberFormat="0" applyProtection="0">
      <alignment horizontal="left" vertical="center" indent="1"/>
    </xf>
    <xf numFmtId="4" fontId="46" fillId="48" borderId="0" applyNumberFormat="0" applyProtection="0">
      <alignment horizontal="left" vertical="center" indent="1"/>
    </xf>
    <xf numFmtId="4" fontId="46" fillId="48" borderId="0" applyNumberFormat="0" applyProtection="0">
      <alignment horizontal="left" vertical="center" indent="1"/>
    </xf>
    <xf numFmtId="184" fontId="49" fillId="0" borderId="0" applyNumberFormat="0" applyFill="0" applyBorder="0" applyAlignment="0" applyProtection="0"/>
    <xf numFmtId="184" fontId="49" fillId="0" borderId="0" applyNumberFormat="0" applyFill="0" applyBorder="0" applyAlignment="0" applyProtection="0"/>
    <xf numFmtId="184" fontId="59" fillId="0" borderId="0" applyNumberFormat="0" applyFill="0" applyBorder="0" applyAlignment="0" applyProtection="0"/>
    <xf numFmtId="184" fontId="49" fillId="0" borderId="0" applyNumberFormat="0" applyFill="0" applyBorder="0" applyAlignment="0" applyProtection="0"/>
    <xf numFmtId="184" fontId="59" fillId="0" borderId="0" applyNumberFormat="0" applyFill="0" applyBorder="0" applyAlignment="0" applyProtection="0"/>
    <xf numFmtId="184" fontId="49" fillId="0" borderId="0" applyNumberFormat="0" applyFill="0" applyBorder="0" applyAlignment="0" applyProtection="0"/>
    <xf numFmtId="184" fontId="49" fillId="0" borderId="0" applyNumberFormat="0" applyFill="0" applyBorder="0" applyAlignment="0" applyProtection="0"/>
    <xf numFmtId="184" fontId="29" fillId="0" borderId="51" applyNumberFormat="0" applyFill="0" applyAlignment="0" applyProtection="0"/>
    <xf numFmtId="184" fontId="73" fillId="0" borderId="59" applyNumberFormat="0" applyFill="0" applyAlignment="0" applyProtection="0"/>
    <xf numFmtId="184" fontId="29" fillId="0" borderId="51" applyNumberFormat="0" applyFill="0" applyAlignment="0" applyProtection="0"/>
    <xf numFmtId="184" fontId="73" fillId="0" borderId="59" applyNumberFormat="0" applyFill="0" applyAlignment="0" applyProtection="0"/>
    <xf numFmtId="184" fontId="73" fillId="0" borderId="59" applyNumberFormat="0" applyFill="0" applyAlignment="0" applyProtection="0"/>
    <xf numFmtId="184" fontId="73" fillId="0" borderId="59" applyNumberFormat="0" applyFill="0" applyAlignment="0" applyProtection="0"/>
    <xf numFmtId="184" fontId="29" fillId="0" borderId="51" applyNumberFormat="0" applyFill="0" applyAlignment="0" applyProtection="0"/>
    <xf numFmtId="184" fontId="29" fillId="0" borderId="51" applyNumberFormat="0" applyFill="0" applyAlignment="0" applyProtection="0"/>
    <xf numFmtId="184" fontId="50" fillId="0" borderId="0" applyNumberFormat="0" applyFill="0" applyBorder="0" applyAlignment="0" applyProtection="0"/>
    <xf numFmtId="184" fontId="71" fillId="0" borderId="0" applyNumberFormat="0" applyFill="0" applyBorder="0" applyAlignment="0" applyProtection="0"/>
    <xf numFmtId="184" fontId="50" fillId="0" borderId="0" applyNumberFormat="0" applyFill="0" applyBorder="0" applyAlignment="0" applyProtection="0"/>
    <xf numFmtId="184" fontId="71" fillId="0" borderId="0" applyNumberFormat="0" applyFill="0" applyBorder="0" applyAlignment="0" applyProtection="0"/>
    <xf numFmtId="184" fontId="71" fillId="0" borderId="0" applyNumberFormat="0" applyFill="0" applyBorder="0" applyAlignment="0" applyProtection="0"/>
    <xf numFmtId="184" fontId="71" fillId="0" borderId="0" applyNumberFormat="0" applyFill="0" applyBorder="0" applyAlignment="0" applyProtection="0"/>
    <xf numFmtId="184" fontId="50" fillId="0" borderId="0" applyNumberFormat="0" applyFill="0" applyBorder="0" applyAlignment="0" applyProtection="0"/>
    <xf numFmtId="184" fontId="50" fillId="0" borderId="0" applyNumberFormat="0" applyFill="0" applyBorder="0" applyAlignment="0" applyProtection="0"/>
    <xf numFmtId="43" fontId="39" fillId="0" borderId="0" applyFont="0" applyFill="0" applyBorder="0" applyAlignment="0" applyProtection="0"/>
    <xf numFmtId="44" fontId="39" fillId="0" borderId="0" applyFont="0" applyFill="0" applyBorder="0" applyAlignment="0" applyProtection="0"/>
    <xf numFmtId="9" fontId="39" fillId="0" borderId="0" applyFont="0" applyFill="0" applyBorder="0" applyAlignment="0" applyProtection="0"/>
    <xf numFmtId="184" fontId="4" fillId="0" borderId="0"/>
    <xf numFmtId="184" fontId="111" fillId="0" borderId="0" applyNumberFormat="0" applyFill="0" applyBorder="0" applyAlignment="0" applyProtection="0"/>
    <xf numFmtId="184" fontId="4" fillId="0" borderId="0"/>
    <xf numFmtId="180" fontId="112" fillId="101" borderId="68">
      <alignment horizontal="center" vertical="center"/>
    </xf>
    <xf numFmtId="3" fontId="4" fillId="0" borderId="0" applyFont="0" applyFill="0" applyBorder="0" applyAlignment="0" applyProtection="0"/>
    <xf numFmtId="184" fontId="4" fillId="0" borderId="0" applyFont="0" applyFill="0" applyBorder="0" applyAlignment="0" applyProtection="0"/>
    <xf numFmtId="14" fontId="4" fillId="0" borderId="0" applyFont="0" applyFill="0" applyBorder="0" applyAlignment="0" applyProtection="0"/>
    <xf numFmtId="2" fontId="4" fillId="0" borderId="0" applyFont="0" applyFill="0" applyBorder="0" applyAlignment="0" applyProtection="0"/>
    <xf numFmtId="38" fontId="47" fillId="102" borderId="0" applyNumberFormat="0" applyBorder="0" applyAlignment="0" applyProtection="0"/>
    <xf numFmtId="38" fontId="47" fillId="102" borderId="0" applyNumberFormat="0" applyBorder="0" applyAlignment="0" applyProtection="0"/>
    <xf numFmtId="184" fontId="113" fillId="0" borderId="0" applyNumberFormat="0" applyFill="0" applyBorder="0" applyAlignment="0" applyProtection="0"/>
    <xf numFmtId="184" fontId="114" fillId="0" borderId="30" applyNumberFormat="0" applyAlignment="0" applyProtection="0">
      <alignment horizontal="left" vertical="center"/>
    </xf>
    <xf numFmtId="184" fontId="114" fillId="0" borderId="4">
      <alignment horizontal="left" vertical="center"/>
    </xf>
    <xf numFmtId="181" fontId="4" fillId="0" borderId="0">
      <protection locked="0"/>
    </xf>
    <xf numFmtId="181" fontId="4" fillId="0" borderId="0">
      <protection locked="0"/>
    </xf>
    <xf numFmtId="182" fontId="4" fillId="0" borderId="0" applyFont="0" applyFill="0" applyBorder="0" applyAlignment="0" applyProtection="0">
      <alignment horizontal="center"/>
    </xf>
    <xf numFmtId="182" fontId="4" fillId="0" borderId="0" applyFont="0" applyFill="0" applyBorder="0" applyAlignment="0" applyProtection="0">
      <alignment horizontal="center"/>
    </xf>
    <xf numFmtId="184" fontId="115" fillId="0" borderId="69" applyNumberFormat="0" applyFill="0" applyAlignment="0" applyProtection="0"/>
    <xf numFmtId="10" fontId="47" fillId="99" borderId="28" applyNumberFormat="0" applyBorder="0" applyAlignment="0" applyProtection="0"/>
    <xf numFmtId="10" fontId="47" fillId="99" borderId="28" applyNumberFormat="0" applyBorder="0" applyAlignment="0" applyProtection="0"/>
    <xf numFmtId="37" fontId="116" fillId="0" borderId="0"/>
    <xf numFmtId="183" fontId="117"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0" fontId="4" fillId="0" borderId="0" applyFont="0" applyFill="0" applyBorder="0" applyAlignment="0" applyProtection="0"/>
    <xf numFmtId="184" fontId="118" fillId="0" borderId="0" applyNumberFormat="0" applyFont="0" applyFill="0" applyBorder="0" applyAlignment="0" applyProtection="0"/>
    <xf numFmtId="37" fontId="47" fillId="95" borderId="0" applyNumberFormat="0" applyBorder="0" applyAlignment="0" applyProtection="0"/>
    <xf numFmtId="37" fontId="47" fillId="95" borderId="0" applyNumberFormat="0" applyBorder="0" applyAlignment="0" applyProtection="0"/>
    <xf numFmtId="37" fontId="47" fillId="0" borderId="0"/>
    <xf numFmtId="3" fontId="119" fillId="0" borderId="69" applyProtection="0"/>
    <xf numFmtId="184" fontId="4" fillId="0" borderId="0"/>
    <xf numFmtId="184" fontId="22" fillId="103" borderId="0" applyNumberFormat="0" applyBorder="0" applyAlignment="0" applyProtection="0"/>
    <xf numFmtId="184" fontId="22" fillId="13" borderId="0" applyNumberFormat="0" applyBorder="0" applyAlignment="0" applyProtection="0"/>
    <xf numFmtId="184" fontId="22" fillId="104" borderId="0" applyNumberFormat="0" applyBorder="0" applyAlignment="0" applyProtection="0"/>
    <xf numFmtId="184" fontId="22" fillId="105" borderId="0" applyNumberFormat="0" applyBorder="0" applyAlignment="0" applyProtection="0"/>
    <xf numFmtId="184" fontId="22" fillId="106" borderId="0" applyNumberFormat="0" applyBorder="0" applyAlignment="0" applyProtection="0"/>
    <xf numFmtId="184" fontId="22" fillId="17" borderId="0" applyNumberFormat="0" applyBorder="0" applyAlignment="0" applyProtection="0"/>
    <xf numFmtId="184" fontId="22" fillId="12" borderId="0" applyNumberFormat="0" applyBorder="0" applyAlignment="0" applyProtection="0"/>
    <xf numFmtId="184" fontId="22" fillId="9" borderId="0" applyNumberFormat="0" applyBorder="0" applyAlignment="0" applyProtection="0"/>
    <xf numFmtId="184" fontId="22" fillId="45" borderId="0" applyNumberFormat="0" applyBorder="0" applyAlignment="0" applyProtection="0"/>
    <xf numFmtId="184" fontId="22" fillId="105" borderId="0" applyNumberFormat="0" applyBorder="0" applyAlignment="0" applyProtection="0"/>
    <xf numFmtId="184" fontId="22" fillId="12" borderId="0" applyNumberFormat="0" applyBorder="0" applyAlignment="0" applyProtection="0"/>
    <xf numFmtId="184" fontId="22" fillId="41" borderId="0" applyNumberFormat="0" applyBorder="0" applyAlignment="0" applyProtection="0"/>
    <xf numFmtId="184" fontId="23" fillId="107" borderId="0" applyNumberFormat="0" applyBorder="0" applyAlignment="0" applyProtection="0"/>
    <xf numFmtId="184" fontId="23" fillId="9" borderId="0" applyNumberFormat="0" applyBorder="0" applyAlignment="0" applyProtection="0"/>
    <xf numFmtId="184" fontId="23" fillId="45" borderId="0" applyNumberFormat="0" applyBorder="0" applyAlignment="0" applyProtection="0"/>
    <xf numFmtId="184" fontId="23" fillId="108" borderId="0" applyNumberFormat="0" applyBorder="0" applyAlignment="0" applyProtection="0"/>
    <xf numFmtId="184" fontId="23" fillId="96" borderId="0" applyNumberFormat="0" applyBorder="0" applyAlignment="0" applyProtection="0"/>
    <xf numFmtId="184" fontId="23" fillId="42" borderId="0" applyNumberFormat="0" applyBorder="0" applyAlignment="0" applyProtection="0"/>
    <xf numFmtId="184" fontId="23" fillId="109" borderId="0" applyNumberFormat="0" applyBorder="0" applyAlignment="0" applyProtection="0"/>
    <xf numFmtId="184" fontId="23" fillId="40" borderId="0" applyNumberFormat="0" applyBorder="0" applyAlignment="0" applyProtection="0"/>
    <xf numFmtId="184" fontId="23" fillId="15" borderId="0" applyNumberFormat="0" applyBorder="0" applyAlignment="0" applyProtection="0"/>
    <xf numFmtId="184" fontId="23" fillId="108" borderId="0" applyNumberFormat="0" applyBorder="0" applyAlignment="0" applyProtection="0"/>
    <xf numFmtId="184" fontId="23" fillId="96" borderId="0" applyNumberFormat="0" applyBorder="0" applyAlignment="0" applyProtection="0"/>
    <xf numFmtId="184" fontId="23" fillId="43" borderId="0" applyNumberFormat="0" applyBorder="0" applyAlignment="0" applyProtection="0"/>
    <xf numFmtId="184" fontId="120" fillId="13" borderId="0" applyNumberFormat="0" applyBorder="0" applyAlignment="0" applyProtection="0"/>
    <xf numFmtId="184" fontId="121" fillId="16" borderId="40" applyNumberFormat="0" applyAlignment="0" applyProtection="0"/>
    <xf numFmtId="184" fontId="27" fillId="110" borderId="41" applyNumberFormat="0" applyAlignment="0" applyProtection="0"/>
    <xf numFmtId="184" fontId="122" fillId="0" borderId="0" applyNumberFormat="0" applyFill="0" applyBorder="0" applyAlignment="0" applyProtection="0"/>
    <xf numFmtId="184" fontId="31" fillId="104" borderId="0" applyNumberFormat="0" applyBorder="0" applyAlignment="0" applyProtection="0"/>
    <xf numFmtId="184" fontId="123" fillId="0" borderId="70" applyNumberFormat="0" applyFill="0" applyAlignment="0" applyProtection="0"/>
    <xf numFmtId="184" fontId="124" fillId="0" borderId="43" applyNumberFormat="0" applyFill="0" applyAlignment="0" applyProtection="0"/>
    <xf numFmtId="184" fontId="125" fillId="0" borderId="71" applyNumberFormat="0" applyFill="0" applyAlignment="0" applyProtection="0"/>
    <xf numFmtId="184" fontId="125" fillId="0" borderId="0" applyNumberFormat="0" applyFill="0" applyBorder="0" applyAlignment="0" applyProtection="0"/>
    <xf numFmtId="184" fontId="4" fillId="0" borderId="0"/>
    <xf numFmtId="184" fontId="126" fillId="17" borderId="40" applyNumberFormat="0" applyAlignment="0" applyProtection="0"/>
    <xf numFmtId="184" fontId="127" fillId="0" borderId="72" applyNumberFormat="0" applyFill="0" applyAlignment="0" applyProtection="0"/>
    <xf numFmtId="184" fontId="37" fillId="39" borderId="0" applyNumberFormat="0" applyBorder="0" applyAlignment="0" applyProtection="0"/>
    <xf numFmtId="184" fontId="4" fillId="10" borderId="46" applyNumberFormat="0" applyFont="0" applyAlignment="0" applyProtection="0"/>
    <xf numFmtId="184" fontId="40" fillId="16" borderId="47" applyNumberFormat="0" applyAlignment="0" applyProtection="0"/>
    <xf numFmtId="184" fontId="4" fillId="0" borderId="0"/>
    <xf numFmtId="184" fontId="128" fillId="0" borderId="0" applyNumberFormat="0" applyFill="0" applyBorder="0" applyAlignment="0" applyProtection="0"/>
    <xf numFmtId="184" fontId="29" fillId="0" borderId="73" applyNumberFormat="0" applyFill="0" applyAlignment="0" applyProtection="0"/>
    <xf numFmtId="184" fontId="50" fillId="0" borderId="0" applyNumberFormat="0" applyFill="0" applyBorder="0" applyAlignment="0" applyProtection="0"/>
    <xf numFmtId="184" fontId="126" fillId="17" borderId="40" applyNumberFormat="0" applyAlignment="0" applyProtection="0"/>
    <xf numFmtId="9" fontId="4" fillId="0" borderId="0" applyFont="0" applyFill="0" applyBorder="0" applyAlignment="0" applyProtection="0"/>
    <xf numFmtId="184" fontId="4" fillId="0" borderId="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9" fontId="4" fillId="0" borderId="0" applyFont="0" applyFill="0" applyBorder="0" applyAlignment="0" applyProtection="0"/>
    <xf numFmtId="184" fontId="126" fillId="17" borderId="40" applyNumberFormat="0" applyAlignment="0" applyProtection="0"/>
    <xf numFmtId="184" fontId="4" fillId="0" borderId="0"/>
    <xf numFmtId="184" fontId="4" fillId="0" borderId="0"/>
    <xf numFmtId="184" fontId="4" fillId="0" borderId="0"/>
    <xf numFmtId="184" fontId="4" fillId="0" borderId="0"/>
    <xf numFmtId="184" fontId="126" fillId="17" borderId="40" applyNumberFormat="0" applyAlignment="0" applyProtection="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108" fillId="0" borderId="0"/>
    <xf numFmtId="184" fontId="39" fillId="0" borderId="0"/>
    <xf numFmtId="184" fontId="18" fillId="0" borderId="0"/>
    <xf numFmtId="3"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4" fontId="4" fillId="0" borderId="0" applyFont="0" applyFill="0" applyBorder="0" applyAlignment="0" applyProtection="0"/>
    <xf numFmtId="2" fontId="4" fillId="0" borderId="0" applyFont="0" applyFill="0" applyBorder="0" applyAlignment="0" applyProtection="0"/>
    <xf numFmtId="184" fontId="113" fillId="0" borderId="0" applyNumberFormat="0" applyFill="0" applyBorder="0" applyAlignment="0" applyProtection="0"/>
    <xf numFmtId="184" fontId="114" fillId="0" borderId="30" applyNumberFormat="0" applyAlignment="0" applyProtection="0">
      <alignment horizontal="left" vertical="center"/>
    </xf>
    <xf numFmtId="184" fontId="114" fillId="0" borderId="4">
      <alignment horizontal="left" vertical="center"/>
    </xf>
    <xf numFmtId="181" fontId="4" fillId="0" borderId="0">
      <protection locked="0"/>
    </xf>
    <xf numFmtId="181" fontId="4" fillId="0" borderId="0">
      <protection locked="0"/>
    </xf>
    <xf numFmtId="184" fontId="115" fillId="0" borderId="69" applyNumberFormat="0" applyFill="0" applyAlignment="0" applyProtection="0"/>
    <xf numFmtId="184" fontId="39" fillId="0" borderId="0"/>
    <xf numFmtId="184" fontId="39" fillId="0" borderId="0"/>
    <xf numFmtId="184" fontId="39" fillId="0" borderId="0"/>
    <xf numFmtId="184" fontId="39" fillId="0" borderId="0"/>
    <xf numFmtId="184" fontId="39" fillId="0" borderId="0"/>
    <xf numFmtId="184" fontId="18" fillId="0" borderId="0"/>
    <xf numFmtId="184" fontId="18" fillId="0" borderId="0"/>
    <xf numFmtId="184" fontId="18" fillId="0" borderId="0"/>
    <xf numFmtId="184" fontId="18" fillId="0" borderId="0"/>
    <xf numFmtId="184" fontId="53" fillId="0" borderId="0"/>
    <xf numFmtId="184" fontId="4" fillId="0" borderId="0"/>
    <xf numFmtId="184" fontId="39" fillId="0" borderId="0"/>
    <xf numFmtId="184" fontId="39" fillId="0" borderId="0"/>
    <xf numFmtId="184" fontId="39" fillId="0" borderId="0"/>
    <xf numFmtId="184" fontId="39" fillId="0" borderId="0"/>
    <xf numFmtId="184" fontId="39" fillId="0" borderId="0"/>
    <xf numFmtId="184" fontId="18" fillId="0" borderId="0"/>
    <xf numFmtId="184" fontId="18" fillId="0" borderId="0"/>
    <xf numFmtId="10" fontId="4" fillId="0" borderId="0" applyFont="0" applyFill="0" applyBorder="0" applyAlignment="0" applyProtection="0"/>
    <xf numFmtId="184" fontId="118" fillId="0" borderId="0" applyNumberFormat="0" applyFont="0" applyFill="0" applyBorder="0" applyAlignment="0" applyProtection="0"/>
    <xf numFmtId="184" fontId="39" fillId="0" borderId="0"/>
    <xf numFmtId="184" fontId="39" fillId="0" borderId="0"/>
    <xf numFmtId="184" fontId="39" fillId="0" borderId="0"/>
    <xf numFmtId="184" fontId="39" fillId="0" borderId="0"/>
    <xf numFmtId="9" fontId="39" fillId="0" borderId="0" applyFont="0" applyFill="0" applyBorder="0" applyAlignment="0" applyProtection="0"/>
    <xf numFmtId="44" fontId="39" fillId="0" borderId="0" applyFont="0" applyFill="0" applyBorder="0" applyAlignment="0" applyProtection="0"/>
    <xf numFmtId="43" fontId="39" fillId="0" borderId="0" applyFont="0" applyFill="0" applyBorder="0" applyAlignment="0" applyProtection="0"/>
    <xf numFmtId="184" fontId="4" fillId="0" borderId="0"/>
    <xf numFmtId="184" fontId="4" fillId="0" borderId="0"/>
    <xf numFmtId="184" fontId="4" fillId="0" borderId="0"/>
    <xf numFmtId="184" fontId="39" fillId="0" borderId="0"/>
    <xf numFmtId="184" fontId="113" fillId="0" borderId="0" applyNumberFormat="0" applyFill="0" applyBorder="0" applyAlignment="0" applyProtection="0"/>
    <xf numFmtId="184" fontId="114" fillId="0" borderId="30" applyNumberFormat="0" applyAlignment="0" applyProtection="0">
      <alignment horizontal="left" vertical="center"/>
    </xf>
    <xf numFmtId="184" fontId="114" fillId="0" borderId="30" applyNumberFormat="0" applyAlignment="0" applyProtection="0">
      <alignment horizontal="left" vertical="center"/>
    </xf>
    <xf numFmtId="184" fontId="114" fillId="0" borderId="30" applyNumberFormat="0" applyAlignment="0" applyProtection="0">
      <alignment horizontal="left" vertical="center"/>
    </xf>
    <xf numFmtId="184" fontId="114" fillId="0" borderId="4">
      <alignment horizontal="left" vertical="center"/>
    </xf>
    <xf numFmtId="184" fontId="114" fillId="0" borderId="4">
      <alignment horizontal="left" vertical="center"/>
    </xf>
    <xf numFmtId="184" fontId="114" fillId="0" borderId="4">
      <alignment horizontal="left" vertical="center"/>
    </xf>
    <xf numFmtId="184" fontId="115" fillId="0" borderId="69" applyNumberFormat="0" applyFill="0" applyAlignment="0" applyProtection="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184" fontId="126" fillId="17" borderId="40" applyNumberFormat="0" applyAlignment="0" applyProtection="0"/>
    <xf numFmtId="184"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184" fontId="44" fillId="14" borderId="50" applyBorder="0"/>
    <xf numFmtId="184" fontId="44" fillId="14" borderId="50" applyBorder="0"/>
    <xf numFmtId="184" fontId="18" fillId="10" borderId="48" applyNumberFormat="0" applyProtection="0">
      <alignment horizontal="left" vertical="top" indent="1"/>
    </xf>
    <xf numFmtId="184" fontId="18" fillId="10" borderId="48" applyNumberFormat="0" applyProtection="0">
      <alignment horizontal="left" vertical="top" indent="1"/>
    </xf>
    <xf numFmtId="184" fontId="18" fillId="8" borderId="48" applyNumberFormat="0" applyProtection="0">
      <alignment horizontal="left" vertical="top" indent="1"/>
    </xf>
    <xf numFmtId="184" fontId="18" fillId="8" borderId="48" applyNumberFormat="0" applyProtection="0">
      <alignment horizontal="left" vertical="top" indent="1"/>
    </xf>
    <xf numFmtId="184" fontId="47" fillId="49" borderId="28"/>
    <xf numFmtId="184" fontId="47" fillId="49" borderId="28"/>
    <xf numFmtId="184" fontId="118" fillId="0" borderId="0" applyNumberFormat="0" applyFont="0" applyFill="0" applyBorder="0" applyAlignment="0" applyProtection="0"/>
    <xf numFmtId="37" fontId="47" fillId="0" borderId="0"/>
    <xf numFmtId="9" fontId="4" fillId="0" borderId="0" applyFont="0" applyFill="0" applyBorder="0" applyAlignment="0" applyProtection="0"/>
    <xf numFmtId="184" fontId="4" fillId="0" borderId="0"/>
    <xf numFmtId="184" fontId="4" fillId="0" borderId="0"/>
    <xf numFmtId="184" fontId="18" fillId="0" borderId="0"/>
    <xf numFmtId="184" fontId="4" fillId="0" borderId="0"/>
    <xf numFmtId="184" fontId="4" fillId="0" borderId="0"/>
    <xf numFmtId="184" fontId="39" fillId="0" borderId="0"/>
    <xf numFmtId="184" fontId="39" fillId="0" borderId="0"/>
    <xf numFmtId="184" fontId="39" fillId="0" borderId="0"/>
    <xf numFmtId="9" fontId="39" fillId="0" borderId="0" applyFont="0" applyFill="0" applyBorder="0" applyAlignment="0" applyProtection="0"/>
    <xf numFmtId="43" fontId="39" fillId="0" borderId="0" applyFont="0" applyFill="0" applyBorder="0" applyAlignment="0" applyProtection="0"/>
    <xf numFmtId="184" fontId="18" fillId="0" borderId="0"/>
    <xf numFmtId="184" fontId="59" fillId="0" borderId="0" applyNumberFormat="0" applyFill="0" applyBorder="0" applyAlignment="0" applyProtection="0"/>
    <xf numFmtId="184" fontId="39" fillId="0" borderId="0"/>
    <xf numFmtId="184" fontId="3" fillId="58" borderId="0" applyNumberFormat="0" applyBorder="0" applyAlignment="0" applyProtection="0"/>
    <xf numFmtId="184" fontId="18" fillId="8" borderId="0" applyNumberFormat="0" applyBorder="0" applyAlignment="0" applyProtection="0"/>
    <xf numFmtId="184" fontId="3" fillId="62" borderId="0" applyNumberFormat="0" applyBorder="0" applyAlignment="0" applyProtection="0"/>
    <xf numFmtId="184" fontId="18" fillId="9" borderId="0" applyNumberFormat="0" applyBorder="0" applyAlignment="0" applyProtection="0"/>
    <xf numFmtId="184" fontId="3" fillId="66" borderId="0" applyNumberFormat="0" applyBorder="0" applyAlignment="0" applyProtection="0"/>
    <xf numFmtId="184" fontId="18" fillId="10" borderId="0" applyNumberFormat="0" applyBorder="0" applyAlignment="0" applyProtection="0"/>
    <xf numFmtId="184" fontId="3" fillId="70" borderId="0" applyNumberFormat="0" applyBorder="0" applyAlignment="0" applyProtection="0"/>
    <xf numFmtId="184" fontId="18" fillId="11" borderId="0" applyNumberFormat="0" applyBorder="0" applyAlignment="0" applyProtection="0"/>
    <xf numFmtId="184" fontId="3" fillId="74" borderId="0" applyNumberFormat="0" applyBorder="0" applyAlignment="0" applyProtection="0"/>
    <xf numFmtId="184" fontId="18" fillId="12" borderId="0" applyNumberFormat="0" applyBorder="0" applyAlignment="0" applyProtection="0"/>
    <xf numFmtId="184" fontId="3" fillId="78" borderId="0" applyNumberFormat="0" applyBorder="0" applyAlignment="0" applyProtection="0"/>
    <xf numFmtId="184" fontId="18" fillId="13" borderId="0" applyNumberFormat="0" applyBorder="0" applyAlignment="0" applyProtection="0"/>
    <xf numFmtId="184" fontId="3" fillId="59" borderId="0" applyNumberFormat="0" applyBorder="0" applyAlignment="0" applyProtection="0"/>
    <xf numFmtId="184" fontId="18" fillId="14" borderId="0" applyNumberFormat="0" applyBorder="0" applyAlignment="0" applyProtection="0"/>
    <xf numFmtId="184" fontId="3" fillId="63" borderId="0" applyNumberFormat="0" applyBorder="0" applyAlignment="0" applyProtection="0"/>
    <xf numFmtId="184" fontId="18" fillId="9" borderId="0" applyNumberFormat="0" applyBorder="0" applyAlignment="0" applyProtection="0"/>
    <xf numFmtId="184" fontId="3" fillId="67" borderId="0" applyNumberFormat="0" applyBorder="0" applyAlignment="0" applyProtection="0"/>
    <xf numFmtId="184" fontId="18" fillId="15" borderId="0" applyNumberFormat="0" applyBorder="0" applyAlignment="0" applyProtection="0"/>
    <xf numFmtId="184" fontId="3" fillId="71" borderId="0" applyNumberFormat="0" applyBorder="0" applyAlignment="0" applyProtection="0"/>
    <xf numFmtId="184" fontId="18" fillId="16" borderId="0" applyNumberFormat="0" applyBorder="0" applyAlignment="0" applyProtection="0"/>
    <xf numFmtId="184" fontId="3" fillId="75" borderId="0" applyNumberFormat="0" applyBorder="0" applyAlignment="0" applyProtection="0"/>
    <xf numFmtId="184" fontId="18" fillId="14" borderId="0" applyNumberFormat="0" applyBorder="0" applyAlignment="0" applyProtection="0"/>
    <xf numFmtId="184" fontId="3" fillId="79" borderId="0" applyNumberFormat="0" applyBorder="0" applyAlignment="0" applyProtection="0"/>
    <xf numFmtId="184" fontId="18" fillId="17" borderId="0" applyNumberFormat="0" applyBorder="0" applyAlignment="0" applyProtection="0"/>
    <xf numFmtId="184" fontId="74" fillId="60" borderId="0" applyNumberFormat="0" applyBorder="0" applyAlignment="0" applyProtection="0"/>
    <xf numFmtId="184" fontId="21" fillId="14" borderId="0" applyNumberFormat="0" applyBorder="0" applyAlignment="0" applyProtection="0"/>
    <xf numFmtId="184" fontId="74" fillId="64" borderId="0" applyNumberFormat="0" applyBorder="0" applyAlignment="0" applyProtection="0"/>
    <xf numFmtId="184" fontId="21" fillId="9" borderId="0" applyNumberFormat="0" applyBorder="0" applyAlignment="0" applyProtection="0"/>
    <xf numFmtId="184" fontId="74" fillId="68" borderId="0" applyNumberFormat="0" applyBorder="0" applyAlignment="0" applyProtection="0"/>
    <xf numFmtId="184" fontId="21" fillId="15" borderId="0" applyNumberFormat="0" applyBorder="0" applyAlignment="0" applyProtection="0"/>
    <xf numFmtId="184" fontId="74" fillId="72" borderId="0" applyNumberFormat="0" applyBorder="0" applyAlignment="0" applyProtection="0"/>
    <xf numFmtId="184" fontId="21" fillId="16" borderId="0" applyNumberFormat="0" applyBorder="0" applyAlignment="0" applyProtection="0"/>
    <xf numFmtId="184" fontId="74" fillId="76" borderId="0" applyNumberFormat="0" applyBorder="0" applyAlignment="0" applyProtection="0"/>
    <xf numFmtId="184" fontId="21" fillId="14" borderId="0" applyNumberFormat="0" applyBorder="0" applyAlignment="0" applyProtection="0"/>
    <xf numFmtId="184" fontId="74" fillId="80" borderId="0" applyNumberFormat="0" applyBorder="0" applyAlignment="0" applyProtection="0"/>
    <xf numFmtId="184" fontId="21" fillId="17" borderId="0" applyNumberFormat="0" applyBorder="0" applyAlignment="0" applyProtection="0"/>
    <xf numFmtId="184" fontId="22" fillId="18" borderId="0" applyNumberFormat="0" applyBorder="0" applyAlignment="0" applyProtection="0"/>
    <xf numFmtId="184" fontId="22" fillId="19" borderId="0" applyNumberFormat="0" applyBorder="0" applyAlignment="0" applyProtection="0"/>
    <xf numFmtId="184" fontId="23" fillId="20" borderId="0" applyNumberFormat="0" applyBorder="0" applyAlignment="0" applyProtection="0"/>
    <xf numFmtId="184" fontId="74" fillId="57" borderId="0" applyNumberFormat="0" applyBorder="0" applyAlignment="0" applyProtection="0"/>
    <xf numFmtId="184" fontId="23" fillId="21" borderId="0" applyNumberFormat="0" applyBorder="0" applyAlignment="0" applyProtection="0"/>
    <xf numFmtId="184" fontId="22" fillId="22" borderId="0" applyNumberFormat="0" applyBorder="0" applyAlignment="0" applyProtection="0"/>
    <xf numFmtId="184" fontId="22" fillId="23" borderId="0" applyNumberFormat="0" applyBorder="0" applyAlignment="0" applyProtection="0"/>
    <xf numFmtId="184" fontId="23" fillId="24" borderId="0" applyNumberFormat="0" applyBorder="0" applyAlignment="0" applyProtection="0"/>
    <xf numFmtId="184" fontId="74" fillId="61" borderId="0" applyNumberFormat="0" applyBorder="0" applyAlignment="0" applyProtection="0"/>
    <xf numFmtId="184" fontId="23" fillId="25" borderId="0" applyNumberFormat="0" applyBorder="0" applyAlignment="0" applyProtection="0"/>
    <xf numFmtId="184" fontId="22" fillId="26" borderId="0" applyNumberFormat="0" applyBorder="0" applyAlignment="0" applyProtection="0"/>
    <xf numFmtId="184" fontId="22" fillId="27" borderId="0" applyNumberFormat="0" applyBorder="0" applyAlignment="0" applyProtection="0"/>
    <xf numFmtId="184" fontId="23" fillId="28" borderId="0" applyNumberFormat="0" applyBorder="0" applyAlignment="0" applyProtection="0"/>
    <xf numFmtId="184" fontId="74" fillId="65" borderId="0" applyNumberFormat="0" applyBorder="0" applyAlignment="0" applyProtection="0"/>
    <xf numFmtId="184" fontId="23" fillId="24" borderId="0" applyNumberFormat="0" applyBorder="0" applyAlignment="0" applyProtection="0"/>
    <xf numFmtId="184" fontId="22" fillId="27" borderId="0" applyNumberFormat="0" applyBorder="0" applyAlignment="0" applyProtection="0"/>
    <xf numFmtId="184" fontId="22" fillId="28" borderId="0" applyNumberFormat="0" applyBorder="0" applyAlignment="0" applyProtection="0"/>
    <xf numFmtId="184" fontId="23" fillId="28" borderId="0" applyNumberFormat="0" applyBorder="0" applyAlignment="0" applyProtection="0"/>
    <xf numFmtId="184" fontId="74" fillId="69" borderId="0" applyNumberFormat="0" applyBorder="0" applyAlignment="0" applyProtection="0"/>
    <xf numFmtId="184" fontId="23" fillId="29" borderId="0" applyNumberFormat="0" applyBorder="0" applyAlignment="0" applyProtection="0"/>
    <xf numFmtId="184" fontId="22" fillId="18" borderId="0" applyNumberFormat="0" applyBorder="0" applyAlignment="0" applyProtection="0"/>
    <xf numFmtId="184" fontId="22" fillId="19" borderId="0" applyNumberFormat="0" applyBorder="0" applyAlignment="0" applyProtection="0"/>
    <xf numFmtId="184" fontId="23" fillId="19" borderId="0" applyNumberFormat="0" applyBorder="0" applyAlignment="0" applyProtection="0"/>
    <xf numFmtId="184" fontId="74" fillId="73" borderId="0" applyNumberFormat="0" applyBorder="0" applyAlignment="0" applyProtection="0"/>
    <xf numFmtId="184" fontId="23" fillId="30" borderId="0" applyNumberFormat="0" applyBorder="0" applyAlignment="0" applyProtection="0"/>
    <xf numFmtId="184" fontId="22" fillId="31" borderId="0" applyNumberFormat="0" applyBorder="0" applyAlignment="0" applyProtection="0"/>
    <xf numFmtId="184" fontId="22" fillId="23" borderId="0" applyNumberFormat="0" applyBorder="0" applyAlignment="0" applyProtection="0"/>
    <xf numFmtId="184" fontId="23" fillId="32" borderId="0" applyNumberFormat="0" applyBorder="0" applyAlignment="0" applyProtection="0"/>
    <xf numFmtId="184" fontId="74" fillId="77" borderId="0" applyNumberFormat="0" applyBorder="0" applyAlignment="0" applyProtection="0"/>
    <xf numFmtId="184" fontId="23" fillId="33" borderId="0" applyNumberFormat="0" applyBorder="0" applyAlignment="0" applyProtection="0"/>
    <xf numFmtId="184" fontId="64" fillId="52" borderId="0" applyNumberFormat="0" applyBorder="0" applyAlignment="0" applyProtection="0"/>
    <xf numFmtId="184" fontId="24" fillId="23" borderId="0" applyNumberFormat="0" applyBorder="0" applyAlignment="0" applyProtection="0"/>
    <xf numFmtId="184" fontId="68" fillId="2" borderId="1" applyNumberFormat="0" applyAlignment="0" applyProtection="0"/>
    <xf numFmtId="184" fontId="26" fillId="34" borderId="40" applyNumberFormat="0" applyAlignment="0" applyProtection="0"/>
    <xf numFmtId="184" fontId="70" fillId="55" borderId="57" applyNumberFormat="0" applyAlignment="0" applyProtection="0"/>
    <xf numFmtId="184" fontId="27" fillId="24" borderId="41" applyNumberFormat="0" applyAlignment="0" applyProtection="0"/>
    <xf numFmtId="43" fontId="39" fillId="0" borderId="0" applyFont="0" applyFill="0" applyBorder="0" applyAlignment="0" applyProtection="0"/>
    <xf numFmtId="43" fontId="3" fillId="0" borderId="0" applyFont="0" applyFill="0" applyBorder="0" applyAlignment="0" applyProtection="0"/>
    <xf numFmtId="44" fontId="53" fillId="0" borderId="0" applyFont="0" applyFill="0" applyBorder="0" applyAlignment="0" applyProtection="0"/>
    <xf numFmtId="44" fontId="53" fillId="0" borderId="0" applyFont="0" applyFill="0" applyBorder="0" applyAlignment="0" applyProtection="0"/>
    <xf numFmtId="44" fontId="53" fillId="0" borderId="0" applyFont="0" applyFill="0" applyBorder="0" applyAlignment="0" applyProtection="0"/>
    <xf numFmtId="44" fontId="53" fillId="0" borderId="0" applyFont="0" applyFill="0" applyBorder="0" applyAlignment="0" applyProtection="0"/>
    <xf numFmtId="44" fontId="4" fillId="0" borderId="0" applyFont="0" applyFill="0" applyBorder="0" applyAlignment="0" applyProtection="0"/>
    <xf numFmtId="184" fontId="29" fillId="35" borderId="0" applyNumberFormat="0" applyBorder="0" applyAlignment="0" applyProtection="0"/>
    <xf numFmtId="184" fontId="29" fillId="36" borderId="0" applyNumberFormat="0" applyBorder="0" applyAlignment="0" applyProtection="0"/>
    <xf numFmtId="184" fontId="29" fillId="37" borderId="0" applyNumberFormat="0" applyBorder="0" applyAlignment="0" applyProtection="0"/>
    <xf numFmtId="184" fontId="72" fillId="0" borderId="0" applyNumberFormat="0" applyFill="0" applyBorder="0" applyAlignment="0" applyProtection="0"/>
    <xf numFmtId="184" fontId="30" fillId="0" borderId="0" applyNumberFormat="0" applyFill="0" applyBorder="0" applyAlignment="0" applyProtection="0"/>
    <xf numFmtId="184" fontId="63" fillId="51" borderId="0" applyNumberFormat="0" applyBorder="0" applyAlignment="0" applyProtection="0"/>
    <xf numFmtId="184" fontId="31" fillId="38" borderId="0" applyNumberFormat="0" applyBorder="0" applyAlignment="0" applyProtection="0"/>
    <xf numFmtId="184" fontId="60" fillId="0" borderId="52" applyNumberFormat="0" applyFill="0" applyAlignment="0" applyProtection="0"/>
    <xf numFmtId="184" fontId="32" fillId="0" borderId="42" applyNumberFormat="0" applyFill="0" applyAlignment="0" applyProtection="0"/>
    <xf numFmtId="184" fontId="61" fillId="0" borderId="53" applyNumberFormat="0" applyFill="0" applyAlignment="0" applyProtection="0"/>
    <xf numFmtId="184" fontId="33" fillId="0" borderId="43" applyNumberFormat="0" applyFill="0" applyAlignment="0" applyProtection="0"/>
    <xf numFmtId="184" fontId="62" fillId="0" borderId="54" applyNumberFormat="0" applyFill="0" applyAlignment="0" applyProtection="0"/>
    <xf numFmtId="184" fontId="34" fillId="0" borderId="44" applyNumberFormat="0" applyFill="0" applyAlignment="0" applyProtection="0"/>
    <xf numFmtId="184" fontId="62" fillId="0" borderId="0" applyNumberFormat="0" applyFill="0" applyBorder="0" applyAlignment="0" applyProtection="0"/>
    <xf numFmtId="184" fontId="34" fillId="0" borderId="0" applyNumberFormat="0" applyFill="0" applyBorder="0" applyAlignment="0" applyProtection="0"/>
    <xf numFmtId="184" fontId="66" fillId="54" borderId="1" applyNumberFormat="0" applyAlignment="0" applyProtection="0"/>
    <xf numFmtId="184" fontId="35" fillId="32" borderId="40" applyNumberFormat="0" applyAlignment="0" applyProtection="0"/>
    <xf numFmtId="184" fontId="69" fillId="0" borderId="56" applyNumberFormat="0" applyFill="0" applyAlignment="0" applyProtection="0"/>
    <xf numFmtId="184" fontId="36" fillId="0" borderId="45" applyNumberFormat="0" applyFill="0" applyAlignment="0" applyProtection="0"/>
    <xf numFmtId="184" fontId="65" fillId="53" borderId="0" applyNumberFormat="0" applyBorder="0" applyAlignment="0" applyProtection="0"/>
    <xf numFmtId="184" fontId="37" fillId="32" borderId="0" applyNumberFormat="0" applyBorder="0" applyAlignment="0" applyProtection="0"/>
    <xf numFmtId="184" fontId="3" fillId="0" borderId="0"/>
    <xf numFmtId="184" fontId="4" fillId="0" borderId="0"/>
    <xf numFmtId="184" fontId="53" fillId="0" borderId="0"/>
    <xf numFmtId="184" fontId="53" fillId="0" borderId="0"/>
    <xf numFmtId="184" fontId="53" fillId="0" borderId="0"/>
    <xf numFmtId="184" fontId="53" fillId="0" borderId="0"/>
    <xf numFmtId="184" fontId="4" fillId="0" borderId="0"/>
    <xf numFmtId="184" fontId="3" fillId="56" borderId="58" applyNumberFormat="0" applyFont="0" applyAlignment="0" applyProtection="0"/>
    <xf numFmtId="184" fontId="4" fillId="31" borderId="46" applyNumberFormat="0" applyFont="0" applyAlignment="0" applyProtection="0"/>
    <xf numFmtId="184" fontId="67" fillId="2" borderId="55" applyNumberFormat="0" applyAlignment="0" applyProtection="0"/>
    <xf numFmtId="184" fontId="40" fillId="34" borderId="47" applyNumberFormat="0" applyAlignment="0" applyProtection="0"/>
    <xf numFmtId="9" fontId="39" fillId="0" borderId="0" applyFont="0" applyFill="0" applyBorder="0" applyAlignment="0" applyProtection="0"/>
    <xf numFmtId="184" fontId="41" fillId="39" borderId="48" applyNumberFormat="0" applyProtection="0">
      <alignment horizontal="left" vertical="top" indent="1"/>
    </xf>
    <xf numFmtId="184" fontId="4" fillId="14" borderId="48" applyNumberFormat="0" applyProtection="0">
      <alignment horizontal="left" vertical="center" indent="1"/>
    </xf>
    <xf numFmtId="184" fontId="4" fillId="14" borderId="48" applyNumberFormat="0" applyProtection="0">
      <alignment horizontal="left" vertical="top" indent="1"/>
    </xf>
    <xf numFmtId="184" fontId="4" fillId="8" borderId="48" applyNumberFormat="0" applyProtection="0">
      <alignment horizontal="left" vertical="center" indent="1"/>
    </xf>
    <xf numFmtId="184" fontId="4" fillId="8" borderId="48" applyNumberFormat="0" applyProtection="0">
      <alignment horizontal="left" vertical="top" indent="1"/>
    </xf>
    <xf numFmtId="184" fontId="4" fillId="12" borderId="48" applyNumberFormat="0" applyProtection="0">
      <alignment horizontal="left" vertical="center" indent="1"/>
    </xf>
    <xf numFmtId="184" fontId="4" fillId="12" borderId="48" applyNumberFormat="0" applyProtection="0">
      <alignment horizontal="left" vertical="top" indent="1"/>
    </xf>
    <xf numFmtId="184" fontId="4" fillId="47" borderId="48" applyNumberFormat="0" applyProtection="0">
      <alignment horizontal="left" vertical="center" indent="1"/>
    </xf>
    <xf numFmtId="184" fontId="4" fillId="47" borderId="48" applyNumberFormat="0" applyProtection="0">
      <alignment horizontal="left" vertical="top" indent="1"/>
    </xf>
    <xf numFmtId="184" fontId="4" fillId="11" borderId="28" applyNumberFormat="0">
      <protection locked="0"/>
    </xf>
    <xf numFmtId="184" fontId="18" fillId="10" borderId="48" applyNumberFormat="0" applyProtection="0">
      <alignment horizontal="left" vertical="top" indent="1"/>
    </xf>
    <xf numFmtId="4" fontId="47" fillId="0" borderId="60" applyNumberFormat="0" applyProtection="0">
      <alignment horizontal="right" vertical="center"/>
    </xf>
    <xf numFmtId="4" fontId="47" fillId="96" borderId="60" applyNumberFormat="0" applyProtection="0">
      <alignment horizontal="left" vertical="center" indent="1"/>
    </xf>
    <xf numFmtId="184" fontId="18" fillId="8" borderId="48" applyNumberFormat="0" applyProtection="0">
      <alignment horizontal="left" vertical="top" indent="1"/>
    </xf>
    <xf numFmtId="184" fontId="39" fillId="0" borderId="0"/>
    <xf numFmtId="184" fontId="49" fillId="0" borderId="0" applyNumberFormat="0" applyFill="0" applyBorder="0" applyAlignment="0" applyProtection="0"/>
    <xf numFmtId="184" fontId="49" fillId="0" borderId="0" applyNumberFormat="0" applyFill="0" applyBorder="0" applyAlignment="0" applyProtection="0"/>
    <xf numFmtId="184" fontId="73" fillId="0" borderId="59" applyNumberFormat="0" applyFill="0" applyAlignment="0" applyProtection="0"/>
    <xf numFmtId="184" fontId="29" fillId="0" borderId="51" applyNumberFormat="0" applyFill="0" applyAlignment="0" applyProtection="0"/>
    <xf numFmtId="184" fontId="71" fillId="0" borderId="0" applyNumberFormat="0" applyFill="0" applyBorder="0" applyAlignment="0" applyProtection="0"/>
    <xf numFmtId="184" fontId="50"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184" fontId="39" fillId="0" borderId="0"/>
    <xf numFmtId="184" fontId="39" fillId="0" borderId="0"/>
    <xf numFmtId="184" fontId="39" fillId="0" borderId="0"/>
    <xf numFmtId="184" fontId="39" fillId="0" borderId="0"/>
    <xf numFmtId="184" fontId="107" fillId="0" borderId="0"/>
    <xf numFmtId="184" fontId="39" fillId="0" borderId="0"/>
    <xf numFmtId="44" fontId="39" fillId="0" borderId="0" applyFont="0" applyFill="0" applyBorder="0" applyAlignment="0" applyProtection="0"/>
    <xf numFmtId="184" fontId="107" fillId="0" borderId="0"/>
    <xf numFmtId="184" fontId="107" fillId="0" borderId="0"/>
    <xf numFmtId="184" fontId="39" fillId="0" borderId="0"/>
    <xf numFmtId="184" fontId="18" fillId="0" borderId="0"/>
    <xf numFmtId="184" fontId="39" fillId="0" borderId="0"/>
    <xf numFmtId="184" fontId="18" fillId="0" borderId="0"/>
    <xf numFmtId="184" fontId="4"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43" fontId="39" fillId="0" borderId="0" applyFont="0" applyFill="0" applyBorder="0" applyAlignment="0" applyProtection="0"/>
    <xf numFmtId="44" fontId="39" fillId="0" borderId="0" applyFont="0" applyFill="0" applyBorder="0" applyAlignment="0" applyProtection="0"/>
    <xf numFmtId="9" fontId="39" fillId="0" borderId="0" applyFont="0" applyFill="0" applyBorder="0" applyAlignment="0" applyProtection="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184" fontId="39" fillId="0" borderId="0"/>
    <xf numFmtId="9" fontId="39" fillId="0" borderId="0" applyFont="0" applyFill="0" applyBorder="0" applyAlignment="0" applyProtection="0"/>
    <xf numFmtId="44" fontId="39" fillId="0" borderId="0" applyFont="0" applyFill="0" applyBorder="0" applyAlignment="0" applyProtection="0"/>
    <xf numFmtId="43" fontId="39" fillId="0" borderId="0" applyFont="0" applyFill="0" applyBorder="0" applyAlignment="0" applyProtection="0"/>
    <xf numFmtId="184" fontId="39" fillId="0" borderId="0"/>
    <xf numFmtId="9" fontId="4" fillId="0" borderId="0" applyFont="0" applyFill="0" applyBorder="0" applyAlignment="0" applyProtection="0"/>
    <xf numFmtId="184" fontId="39" fillId="0" borderId="0"/>
    <xf numFmtId="184" fontId="39" fillId="0" borderId="0"/>
    <xf numFmtId="184" fontId="39" fillId="0" borderId="0"/>
    <xf numFmtId="9" fontId="39" fillId="0" borderId="0" applyFont="0" applyFill="0" applyBorder="0" applyAlignment="0" applyProtection="0"/>
    <xf numFmtId="43" fontId="39" fillId="0" borderId="0" applyFont="0" applyFill="0" applyBorder="0" applyAlignment="0" applyProtection="0"/>
    <xf numFmtId="184" fontId="59" fillId="0" borderId="0" applyNumberFormat="0" applyFill="0" applyBorder="0" applyAlignment="0" applyProtection="0"/>
    <xf numFmtId="184" fontId="39" fillId="0" borderId="0"/>
    <xf numFmtId="43" fontId="39" fillId="0" borderId="0" applyFont="0" applyFill="0" applyBorder="0" applyAlignment="0" applyProtection="0"/>
    <xf numFmtId="9" fontId="39" fillId="0" borderId="0" applyFont="0" applyFill="0" applyBorder="0" applyAlignment="0" applyProtection="0"/>
    <xf numFmtId="184" fontId="39" fillId="0" borderId="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184" fontId="39" fillId="0" borderId="0"/>
    <xf numFmtId="184" fontId="39" fillId="0" borderId="0"/>
    <xf numFmtId="184" fontId="39" fillId="0" borderId="0"/>
    <xf numFmtId="184" fontId="39" fillId="0" borderId="0"/>
    <xf numFmtId="184" fontId="39" fillId="0" borderId="0"/>
    <xf numFmtId="44" fontId="39" fillId="0" borderId="0" applyFont="0" applyFill="0" applyBorder="0" applyAlignment="0" applyProtection="0"/>
    <xf numFmtId="184" fontId="39" fillId="0" borderId="0"/>
    <xf numFmtId="184" fontId="4" fillId="0" borderId="0"/>
    <xf numFmtId="184" fontId="18" fillId="8" borderId="0" applyNumberFormat="0" applyBorder="0" applyAlignment="0" applyProtection="0"/>
    <xf numFmtId="184" fontId="18" fillId="9" borderId="0" applyNumberFormat="0" applyBorder="0" applyAlignment="0" applyProtection="0"/>
    <xf numFmtId="184" fontId="18" fillId="10" borderId="0" applyNumberFormat="0" applyBorder="0" applyAlignment="0" applyProtection="0"/>
    <xf numFmtId="184" fontId="18" fillId="11" borderId="0" applyNumberFormat="0" applyBorder="0" applyAlignment="0" applyProtection="0"/>
    <xf numFmtId="184" fontId="18" fillId="12" borderId="0" applyNumberFormat="0" applyBorder="0" applyAlignment="0" applyProtection="0"/>
    <xf numFmtId="184" fontId="18" fillId="13" borderId="0" applyNumberFormat="0" applyBorder="0" applyAlignment="0" applyProtection="0"/>
    <xf numFmtId="184" fontId="18" fillId="14" borderId="0" applyNumberFormat="0" applyBorder="0" applyAlignment="0" applyProtection="0"/>
    <xf numFmtId="184" fontId="18" fillId="9" borderId="0" applyNumberFormat="0" applyBorder="0" applyAlignment="0" applyProtection="0"/>
    <xf numFmtId="184" fontId="18" fillId="15" borderId="0" applyNumberFormat="0" applyBorder="0" applyAlignment="0" applyProtection="0"/>
    <xf numFmtId="184" fontId="18" fillId="16" borderId="0" applyNumberFormat="0" applyBorder="0" applyAlignment="0" applyProtection="0"/>
    <xf numFmtId="184" fontId="18" fillId="14" borderId="0" applyNumberFormat="0" applyBorder="0" applyAlignment="0" applyProtection="0"/>
    <xf numFmtId="184" fontId="18" fillId="17" borderId="0" applyNumberFormat="0" applyBorder="0" applyAlignment="0" applyProtection="0"/>
    <xf numFmtId="184" fontId="21" fillId="14" borderId="0" applyNumberFormat="0" applyBorder="0" applyAlignment="0" applyProtection="0"/>
    <xf numFmtId="184" fontId="21" fillId="9" borderId="0" applyNumberFormat="0" applyBorder="0" applyAlignment="0" applyProtection="0"/>
    <xf numFmtId="184" fontId="21" fillId="15" borderId="0" applyNumberFormat="0" applyBorder="0" applyAlignment="0" applyProtection="0"/>
    <xf numFmtId="184" fontId="21" fillId="16" borderId="0" applyNumberFormat="0" applyBorder="0" applyAlignment="0" applyProtection="0"/>
    <xf numFmtId="184" fontId="21" fillId="14" borderId="0" applyNumberFormat="0" applyBorder="0" applyAlignment="0" applyProtection="0"/>
    <xf numFmtId="184" fontId="21" fillId="17" borderId="0" applyNumberFormat="0" applyBorder="0" applyAlignment="0" applyProtection="0"/>
    <xf numFmtId="184" fontId="23" fillId="21" borderId="0" applyNumberFormat="0" applyBorder="0" applyAlignment="0" applyProtection="0"/>
    <xf numFmtId="184" fontId="22" fillId="18" borderId="0" applyNumberFormat="0" applyBorder="0" applyAlignment="0" applyProtection="0"/>
    <xf numFmtId="184" fontId="22" fillId="19" borderId="0" applyNumberFormat="0" applyBorder="0" applyAlignment="0" applyProtection="0"/>
    <xf numFmtId="184" fontId="23" fillId="20" borderId="0" applyNumberFormat="0" applyBorder="0" applyAlignment="0" applyProtection="0"/>
    <xf numFmtId="184" fontId="23" fillId="25" borderId="0" applyNumberFormat="0" applyBorder="0" applyAlignment="0" applyProtection="0"/>
    <xf numFmtId="184" fontId="22" fillId="22" borderId="0" applyNumberFormat="0" applyBorder="0" applyAlignment="0" applyProtection="0"/>
    <xf numFmtId="184" fontId="22" fillId="23" borderId="0" applyNumberFormat="0" applyBorder="0" applyAlignment="0" applyProtection="0"/>
    <xf numFmtId="184" fontId="23" fillId="24" borderId="0" applyNumberFormat="0" applyBorder="0" applyAlignment="0" applyProtection="0"/>
    <xf numFmtId="184" fontId="23" fillId="24" borderId="0" applyNumberFormat="0" applyBorder="0" applyAlignment="0" applyProtection="0"/>
    <xf numFmtId="184" fontId="22" fillId="26" borderId="0" applyNumberFormat="0" applyBorder="0" applyAlignment="0" applyProtection="0"/>
    <xf numFmtId="184" fontId="22" fillId="27" borderId="0" applyNumberFormat="0" applyBorder="0" applyAlignment="0" applyProtection="0"/>
    <xf numFmtId="184" fontId="23" fillId="28" borderId="0" applyNumberFormat="0" applyBorder="0" applyAlignment="0" applyProtection="0"/>
    <xf numFmtId="184" fontId="23" fillId="29" borderId="0" applyNumberFormat="0" applyBorder="0" applyAlignment="0" applyProtection="0"/>
    <xf numFmtId="184" fontId="22" fillId="27" borderId="0" applyNumberFormat="0" applyBorder="0" applyAlignment="0" applyProtection="0"/>
    <xf numFmtId="184" fontId="22" fillId="28" borderId="0" applyNumberFormat="0" applyBorder="0" applyAlignment="0" applyProtection="0"/>
    <xf numFmtId="184" fontId="23" fillId="28" borderId="0" applyNumberFormat="0" applyBorder="0" applyAlignment="0" applyProtection="0"/>
    <xf numFmtId="184" fontId="23" fillId="30" borderId="0" applyNumberFormat="0" applyBorder="0" applyAlignment="0" applyProtection="0"/>
    <xf numFmtId="184" fontId="22" fillId="18" borderId="0" applyNumberFormat="0" applyBorder="0" applyAlignment="0" applyProtection="0"/>
    <xf numFmtId="184" fontId="22" fillId="19" borderId="0" applyNumberFormat="0" applyBorder="0" applyAlignment="0" applyProtection="0"/>
    <xf numFmtId="184" fontId="23" fillId="19" borderId="0" applyNumberFormat="0" applyBorder="0" applyAlignment="0" applyProtection="0"/>
    <xf numFmtId="184" fontId="23" fillId="33" borderId="0" applyNumberFormat="0" applyBorder="0" applyAlignment="0" applyProtection="0"/>
    <xf numFmtId="184" fontId="22" fillId="31" borderId="0" applyNumberFormat="0" applyBorder="0" applyAlignment="0" applyProtection="0"/>
    <xf numFmtId="184" fontId="22" fillId="23" borderId="0" applyNumberFormat="0" applyBorder="0" applyAlignment="0" applyProtection="0"/>
    <xf numFmtId="184" fontId="23" fillId="32" borderId="0" applyNumberFormat="0" applyBorder="0" applyAlignment="0" applyProtection="0"/>
    <xf numFmtId="184" fontId="24" fillId="23" borderId="0" applyNumberFormat="0" applyBorder="0" applyAlignment="0" applyProtection="0"/>
    <xf numFmtId="184" fontId="26" fillId="34" borderId="40" applyNumberFormat="0" applyAlignment="0" applyProtection="0"/>
    <xf numFmtId="184" fontId="27" fillId="24" borderId="41" applyNumberFormat="0" applyAlignment="0" applyProtection="0"/>
    <xf numFmtId="184" fontId="29" fillId="35" borderId="0" applyNumberFormat="0" applyBorder="0" applyAlignment="0" applyProtection="0"/>
    <xf numFmtId="184" fontId="29" fillId="36" borderId="0" applyNumberFormat="0" applyBorder="0" applyAlignment="0" applyProtection="0"/>
    <xf numFmtId="184" fontId="29" fillId="37" borderId="0" applyNumberFormat="0" applyBorder="0" applyAlignment="0" applyProtection="0"/>
    <xf numFmtId="184" fontId="30" fillId="0" borderId="0" applyNumberFormat="0" applyFill="0" applyBorder="0" applyAlignment="0" applyProtection="0"/>
    <xf numFmtId="184" fontId="31" fillId="38" borderId="0" applyNumberFormat="0" applyBorder="0" applyAlignment="0" applyProtection="0"/>
    <xf numFmtId="184" fontId="32" fillId="0" borderId="42" applyNumberFormat="0" applyFill="0" applyAlignment="0" applyProtection="0"/>
    <xf numFmtId="184" fontId="33" fillId="0" borderId="43" applyNumberFormat="0" applyFill="0" applyAlignment="0" applyProtection="0"/>
    <xf numFmtId="184" fontId="34" fillId="0" borderId="44" applyNumberFormat="0" applyFill="0" applyAlignment="0" applyProtection="0"/>
    <xf numFmtId="184" fontId="34" fillId="0" borderId="0" applyNumberFormat="0" applyFill="0" applyBorder="0" applyAlignment="0" applyProtection="0"/>
    <xf numFmtId="184" fontId="35" fillId="32" borderId="40" applyNumberFormat="0" applyAlignment="0" applyProtection="0"/>
    <xf numFmtId="184" fontId="36" fillId="0" borderId="45" applyNumberFormat="0" applyFill="0" applyAlignment="0" applyProtection="0"/>
    <xf numFmtId="184" fontId="37" fillId="32" borderId="0" applyNumberFormat="0" applyBorder="0" applyAlignment="0" applyProtection="0"/>
    <xf numFmtId="184" fontId="4" fillId="31" borderId="46" applyNumberFormat="0" applyFont="0" applyAlignment="0" applyProtection="0"/>
    <xf numFmtId="184" fontId="40" fillId="34" borderId="47" applyNumberFormat="0" applyAlignment="0" applyProtection="0"/>
    <xf numFmtId="184" fontId="41" fillId="39" borderId="48" applyNumberFormat="0" applyProtection="0">
      <alignment horizontal="left" vertical="top" indent="1"/>
    </xf>
    <xf numFmtId="184" fontId="23" fillId="25" borderId="0" applyNumberFormat="0" applyBorder="0" applyAlignment="0" applyProtection="0"/>
    <xf numFmtId="184" fontId="23" fillId="21" borderId="0" applyNumberFormat="0" applyBorder="0" applyAlignment="0" applyProtection="0"/>
    <xf numFmtId="184" fontId="35" fillId="32" borderId="40" applyNumberFormat="0" applyAlignment="0" applyProtection="0"/>
    <xf numFmtId="184" fontId="4" fillId="0" borderId="0"/>
    <xf numFmtId="184" fontId="23" fillId="30" borderId="0" applyNumberFormat="0" applyBorder="0" applyAlignment="0" applyProtection="0"/>
    <xf numFmtId="184" fontId="4" fillId="14" borderId="48" applyNumberFormat="0" applyProtection="0">
      <alignment horizontal="left" vertical="center" indent="1"/>
    </xf>
    <xf numFmtId="184" fontId="4" fillId="14" borderId="48" applyNumberFormat="0" applyProtection="0">
      <alignment horizontal="left" vertical="top" indent="1"/>
    </xf>
    <xf numFmtId="184" fontId="4" fillId="8" borderId="48" applyNumberFormat="0" applyProtection="0">
      <alignment horizontal="left" vertical="center" indent="1"/>
    </xf>
    <xf numFmtId="184" fontId="4" fillId="8" borderId="48" applyNumberFormat="0" applyProtection="0">
      <alignment horizontal="left" vertical="top" indent="1"/>
    </xf>
    <xf numFmtId="184" fontId="4" fillId="12" borderId="48" applyNumberFormat="0" applyProtection="0">
      <alignment horizontal="left" vertical="center" indent="1"/>
    </xf>
    <xf numFmtId="184" fontId="4" fillId="12" borderId="48" applyNumberFormat="0" applyProtection="0">
      <alignment horizontal="left" vertical="top" indent="1"/>
    </xf>
    <xf numFmtId="184" fontId="4" fillId="47" borderId="48" applyNumberFormat="0" applyProtection="0">
      <alignment horizontal="left" vertical="center" indent="1"/>
    </xf>
    <xf numFmtId="184" fontId="4" fillId="47" borderId="48" applyNumberFormat="0" applyProtection="0">
      <alignment horizontal="left" vertical="top" indent="1"/>
    </xf>
    <xf numFmtId="184" fontId="4" fillId="11" borderId="28" applyNumberFormat="0">
      <protection locked="0"/>
    </xf>
    <xf numFmtId="184" fontId="18" fillId="10" borderId="48" applyNumberFormat="0" applyProtection="0">
      <alignment horizontal="left" vertical="top" indent="1"/>
    </xf>
    <xf numFmtId="184" fontId="23" fillId="25" borderId="0" applyNumberFormat="0" applyBorder="0" applyAlignment="0" applyProtection="0"/>
    <xf numFmtId="184" fontId="18" fillId="8" borderId="48" applyNumberFormat="0" applyProtection="0">
      <alignment horizontal="left" vertical="top" indent="1"/>
    </xf>
    <xf numFmtId="184" fontId="4" fillId="0" borderId="0"/>
    <xf numFmtId="184" fontId="49" fillId="0" borderId="0" applyNumberFormat="0" applyFill="0" applyBorder="0" applyAlignment="0" applyProtection="0"/>
    <xf numFmtId="184" fontId="49" fillId="0" borderId="0" applyNumberFormat="0" applyFill="0" applyBorder="0" applyAlignment="0" applyProtection="0"/>
    <xf numFmtId="184" fontId="29" fillId="0" borderId="51" applyNumberFormat="0" applyFill="0" applyAlignment="0" applyProtection="0"/>
    <xf numFmtId="184" fontId="50" fillId="0" borderId="0" applyNumberFormat="0" applyFill="0" applyBorder="0" applyAlignment="0" applyProtection="0"/>
    <xf numFmtId="184" fontId="4" fillId="0" borderId="0"/>
    <xf numFmtId="184" fontId="59" fillId="0" borderId="0" applyNumberFormat="0" applyFill="0" applyBorder="0" applyAlignment="0" applyProtection="0"/>
    <xf numFmtId="184" fontId="83" fillId="0" borderId="52" applyNumberFormat="0" applyFill="0" applyAlignment="0" applyProtection="0"/>
    <xf numFmtId="184" fontId="84" fillId="0" borderId="53" applyNumberFormat="0" applyFill="0" applyAlignment="0" applyProtection="0"/>
    <xf numFmtId="184" fontId="85" fillId="0" borderId="54" applyNumberFormat="0" applyFill="0" applyAlignment="0" applyProtection="0"/>
    <xf numFmtId="184" fontId="85" fillId="0" borderId="0" applyNumberFormat="0" applyFill="0" applyBorder="0" applyAlignment="0" applyProtection="0"/>
    <xf numFmtId="184" fontId="86" fillId="51" borderId="0" applyNumberFormat="0" applyBorder="0" applyAlignment="0" applyProtection="0"/>
    <xf numFmtId="184" fontId="87" fillId="52" borderId="0" applyNumberFormat="0" applyBorder="0" applyAlignment="0" applyProtection="0"/>
    <xf numFmtId="184" fontId="88" fillId="53" borderId="0" applyNumberFormat="0" applyBorder="0" applyAlignment="0" applyProtection="0"/>
    <xf numFmtId="184" fontId="89" fillId="54" borderId="1" applyNumberFormat="0" applyAlignment="0" applyProtection="0"/>
    <xf numFmtId="184" fontId="90" fillId="2" borderId="55" applyNumberFormat="0" applyAlignment="0" applyProtection="0"/>
    <xf numFmtId="184" fontId="91" fillId="2" borderId="1" applyNumberFormat="0" applyAlignment="0" applyProtection="0"/>
    <xf numFmtId="184" fontId="92" fillId="0" borderId="56" applyNumberFormat="0" applyFill="0" applyAlignment="0" applyProtection="0"/>
    <xf numFmtId="184" fontId="93" fillId="55" borderId="57" applyNumberFormat="0" applyAlignment="0" applyProtection="0"/>
    <xf numFmtId="184" fontId="94" fillId="0" borderId="0" applyNumberFormat="0" applyFill="0" applyBorder="0" applyAlignment="0" applyProtection="0"/>
    <xf numFmtId="184" fontId="39" fillId="56" borderId="58" applyNumberFormat="0" applyFont="0" applyAlignment="0" applyProtection="0"/>
    <xf numFmtId="184" fontId="95" fillId="0" borderId="0" applyNumberFormat="0" applyFill="0" applyBorder="0" applyAlignment="0" applyProtection="0"/>
    <xf numFmtId="184" fontId="96" fillId="0" borderId="59" applyNumberFormat="0" applyFill="0" applyAlignment="0" applyProtection="0"/>
    <xf numFmtId="184" fontId="97" fillId="57" borderId="0" applyNumberFormat="0" applyBorder="0" applyAlignment="0" applyProtection="0"/>
    <xf numFmtId="184" fontId="39" fillId="58" borderId="0" applyNumberFormat="0" applyBorder="0" applyAlignment="0" applyProtection="0"/>
    <xf numFmtId="184" fontId="39" fillId="59" borderId="0" applyNumberFormat="0" applyBorder="0" applyAlignment="0" applyProtection="0"/>
    <xf numFmtId="184" fontId="97" fillId="60" borderId="0" applyNumberFormat="0" applyBorder="0" applyAlignment="0" applyProtection="0"/>
    <xf numFmtId="184" fontId="97" fillId="61" borderId="0" applyNumberFormat="0" applyBorder="0" applyAlignment="0" applyProtection="0"/>
    <xf numFmtId="184" fontId="39" fillId="62" borderId="0" applyNumberFormat="0" applyBorder="0" applyAlignment="0" applyProtection="0"/>
    <xf numFmtId="184" fontId="39" fillId="63" borderId="0" applyNumberFormat="0" applyBorder="0" applyAlignment="0" applyProtection="0"/>
    <xf numFmtId="184" fontId="97" fillId="64" borderId="0" applyNumberFormat="0" applyBorder="0" applyAlignment="0" applyProtection="0"/>
    <xf numFmtId="184" fontId="97" fillId="65" borderId="0" applyNumberFormat="0" applyBorder="0" applyAlignment="0" applyProtection="0"/>
    <xf numFmtId="184" fontId="39" fillId="66" borderId="0" applyNumberFormat="0" applyBorder="0" applyAlignment="0" applyProtection="0"/>
    <xf numFmtId="184" fontId="39" fillId="67" borderId="0" applyNumberFormat="0" applyBorder="0" applyAlignment="0" applyProtection="0"/>
    <xf numFmtId="184" fontId="97" fillId="68" borderId="0" applyNumberFormat="0" applyBorder="0" applyAlignment="0" applyProtection="0"/>
    <xf numFmtId="184" fontId="97" fillId="69" borderId="0" applyNumberFormat="0" applyBorder="0" applyAlignment="0" applyProtection="0"/>
    <xf numFmtId="184" fontId="39" fillId="70" borderId="0" applyNumberFormat="0" applyBorder="0" applyAlignment="0" applyProtection="0"/>
    <xf numFmtId="184" fontId="39" fillId="71" borderId="0" applyNumberFormat="0" applyBorder="0" applyAlignment="0" applyProtection="0"/>
    <xf numFmtId="184" fontId="97" fillId="72" borderId="0" applyNumberFormat="0" applyBorder="0" applyAlignment="0" applyProtection="0"/>
    <xf numFmtId="184" fontId="97" fillId="73" borderId="0" applyNumberFormat="0" applyBorder="0" applyAlignment="0" applyProtection="0"/>
    <xf numFmtId="184" fontId="39" fillId="74" borderId="0" applyNumberFormat="0" applyBorder="0" applyAlignment="0" applyProtection="0"/>
    <xf numFmtId="184" fontId="39" fillId="75" borderId="0" applyNumberFormat="0" applyBorder="0" applyAlignment="0" applyProtection="0"/>
    <xf numFmtId="184" fontId="97" fillId="76" borderId="0" applyNumberFormat="0" applyBorder="0" applyAlignment="0" applyProtection="0"/>
    <xf numFmtId="184" fontId="97" fillId="77" borderId="0" applyNumberFormat="0" applyBorder="0" applyAlignment="0" applyProtection="0"/>
    <xf numFmtId="184" fontId="39" fillId="78" borderId="0" applyNumberFormat="0" applyBorder="0" applyAlignment="0" applyProtection="0"/>
    <xf numFmtId="184" fontId="39" fillId="79" borderId="0" applyNumberFormat="0" applyBorder="0" applyAlignment="0" applyProtection="0"/>
    <xf numFmtId="184" fontId="97" fillId="80" borderId="0" applyNumberFormat="0" applyBorder="0" applyAlignment="0" applyProtection="0"/>
    <xf numFmtId="184" fontId="97" fillId="57" borderId="0" applyNumberFormat="0" applyBorder="0" applyAlignment="0" applyProtection="0"/>
    <xf numFmtId="184" fontId="97" fillId="61" borderId="0" applyNumberFormat="0" applyBorder="0" applyAlignment="0" applyProtection="0"/>
    <xf numFmtId="184" fontId="97" fillId="65" borderId="0" applyNumberFormat="0" applyBorder="0" applyAlignment="0" applyProtection="0"/>
    <xf numFmtId="184" fontId="97" fillId="69" borderId="0" applyNumberFormat="0" applyBorder="0" applyAlignment="0" applyProtection="0"/>
    <xf numFmtId="184" fontId="97" fillId="73" borderId="0" applyNumberFormat="0" applyBorder="0" applyAlignment="0" applyProtection="0"/>
    <xf numFmtId="184" fontId="97" fillId="77" borderId="0" applyNumberFormat="0" applyBorder="0" applyAlignment="0" applyProtection="0"/>
    <xf numFmtId="184" fontId="4" fillId="0" borderId="0"/>
    <xf numFmtId="184" fontId="4" fillId="0" borderId="0"/>
    <xf numFmtId="184" fontId="39" fillId="0" borderId="0"/>
    <xf numFmtId="184" fontId="23" fillId="24" borderId="0" applyNumberFormat="0" applyBorder="0" applyAlignment="0" applyProtection="0"/>
    <xf numFmtId="184" fontId="23" fillId="29" borderId="0" applyNumberFormat="0" applyBorder="0" applyAlignment="0" applyProtection="0"/>
    <xf numFmtId="184" fontId="23" fillId="30" borderId="0" applyNumberFormat="0" applyBorder="0" applyAlignment="0" applyProtection="0"/>
    <xf numFmtId="184" fontId="23" fillId="33" borderId="0" applyNumberFormat="0" applyBorder="0" applyAlignment="0" applyProtection="0"/>
    <xf numFmtId="184" fontId="23" fillId="24" borderId="0" applyNumberFormat="0" applyBorder="0" applyAlignment="0" applyProtection="0"/>
    <xf numFmtId="184" fontId="23" fillId="29" borderId="0" applyNumberFormat="0" applyBorder="0" applyAlignment="0" applyProtection="0"/>
    <xf numFmtId="184" fontId="35" fillId="32" borderId="40" applyNumberFormat="0" applyAlignment="0" applyProtection="0"/>
    <xf numFmtId="184" fontId="23" fillId="24" borderId="0" applyNumberFormat="0" applyBorder="0" applyAlignment="0" applyProtection="0"/>
    <xf numFmtId="184" fontId="23" fillId="33" borderId="0" applyNumberFormat="0" applyBorder="0" applyAlignment="0" applyProtection="0"/>
    <xf numFmtId="184" fontId="23" fillId="30" borderId="0" applyNumberFormat="0" applyBorder="0" applyAlignment="0" applyProtection="0"/>
    <xf numFmtId="184" fontId="23" fillId="29" borderId="0" applyNumberFormat="0" applyBorder="0" applyAlignment="0" applyProtection="0"/>
    <xf numFmtId="184" fontId="23" fillId="24" borderId="0" applyNumberFormat="0" applyBorder="0" applyAlignment="0" applyProtection="0"/>
    <xf numFmtId="184" fontId="23" fillId="25" borderId="0" applyNumberFormat="0" applyBorder="0" applyAlignment="0" applyProtection="0"/>
    <xf numFmtId="184" fontId="23" fillId="21" borderId="0" applyNumberFormat="0" applyBorder="0" applyAlignment="0" applyProtection="0"/>
    <xf numFmtId="184" fontId="35" fillId="32" borderId="40" applyNumberFormat="0" applyAlignment="0" applyProtection="0"/>
    <xf numFmtId="184" fontId="4" fillId="0" borderId="0"/>
    <xf numFmtId="184" fontId="23" fillId="33" borderId="0" applyNumberFormat="0" applyBorder="0" applyAlignment="0" applyProtection="0"/>
    <xf numFmtId="184" fontId="35" fillId="32" borderId="40" applyNumberFormat="0" applyAlignment="0" applyProtection="0"/>
    <xf numFmtId="184" fontId="23" fillId="29" borderId="0" applyNumberFormat="0" applyBorder="0" applyAlignment="0" applyProtection="0"/>
    <xf numFmtId="184" fontId="4" fillId="0" borderId="0"/>
    <xf numFmtId="184" fontId="23" fillId="30" borderId="0" applyNumberFormat="0" applyBorder="0" applyAlignment="0" applyProtection="0"/>
    <xf numFmtId="184" fontId="23" fillId="25" borderId="0" applyNumberFormat="0" applyBorder="0" applyAlignment="0" applyProtection="0"/>
    <xf numFmtId="184" fontId="23" fillId="33" borderId="0" applyNumberFormat="0" applyBorder="0" applyAlignment="0" applyProtection="0"/>
    <xf numFmtId="184" fontId="23" fillId="21" borderId="0" applyNumberFormat="0" applyBorder="0" applyAlignment="0" applyProtection="0"/>
    <xf numFmtId="184" fontId="23" fillId="21" borderId="0" applyNumberFormat="0" applyBorder="0" applyAlignment="0" applyProtection="0"/>
    <xf numFmtId="184" fontId="4" fillId="0" borderId="0"/>
    <xf numFmtId="184" fontId="4" fillId="0" borderId="0"/>
    <xf numFmtId="184" fontId="4" fillId="0" borderId="0"/>
    <xf numFmtId="9" fontId="4" fillId="0" borderId="0" applyFont="0" applyFill="0" applyBorder="0" applyAlignment="0" applyProtection="0"/>
    <xf numFmtId="9" fontId="4" fillId="0" borderId="0" applyFont="0" applyFill="0" applyBorder="0" applyAlignment="0" applyProtection="0"/>
    <xf numFmtId="184" fontId="4" fillId="0" borderId="0"/>
    <xf numFmtId="184" fontId="4" fillId="0" borderId="0"/>
    <xf numFmtId="184" fontId="4" fillId="0" borderId="0"/>
    <xf numFmtId="9" fontId="4" fillId="0" borderId="0" applyFont="0" applyFill="0" applyBorder="0" applyAlignment="0" applyProtection="0"/>
    <xf numFmtId="184" fontId="4" fillId="0" borderId="0"/>
    <xf numFmtId="9" fontId="4" fillId="0" borderId="0" applyFont="0" applyFill="0" applyBorder="0" applyAlignment="0" applyProtection="0"/>
    <xf numFmtId="9" fontId="4" fillId="0" borderId="0" applyFont="0" applyFill="0" applyBorder="0" applyAlignment="0" applyProtection="0"/>
    <xf numFmtId="184" fontId="4" fillId="0" borderId="0"/>
    <xf numFmtId="9" fontId="4" fillId="0" borderId="0" applyFont="0" applyFill="0" applyBorder="0" applyAlignment="0" applyProtection="0"/>
    <xf numFmtId="9" fontId="4" fillId="0" borderId="0" applyFont="0" applyFill="0" applyBorder="0" applyAlignment="0" applyProtection="0"/>
    <xf numFmtId="184" fontId="4" fillId="0" borderId="0"/>
    <xf numFmtId="184" fontId="4" fillId="14" borderId="48" applyNumberFormat="0" applyProtection="0">
      <alignment horizontal="left" vertical="center" indent="1"/>
    </xf>
    <xf numFmtId="184" fontId="4" fillId="14" borderId="48" applyNumberFormat="0" applyProtection="0">
      <alignment horizontal="left" vertical="top" indent="1"/>
    </xf>
    <xf numFmtId="184" fontId="4" fillId="8" borderId="48" applyNumberFormat="0" applyProtection="0">
      <alignment horizontal="left" vertical="center" indent="1"/>
    </xf>
    <xf numFmtId="184" fontId="4" fillId="8" borderId="48" applyNumberFormat="0" applyProtection="0">
      <alignment horizontal="left" vertical="top" indent="1"/>
    </xf>
    <xf numFmtId="184" fontId="4" fillId="12" borderId="48" applyNumberFormat="0" applyProtection="0">
      <alignment horizontal="left" vertical="center" indent="1"/>
    </xf>
    <xf numFmtId="184" fontId="4" fillId="12" borderId="48" applyNumberFormat="0" applyProtection="0">
      <alignment horizontal="left" vertical="top" indent="1"/>
    </xf>
    <xf numFmtId="184" fontId="4" fillId="47" borderId="48" applyNumberFormat="0" applyProtection="0">
      <alignment horizontal="left" vertical="center" indent="1"/>
    </xf>
    <xf numFmtId="184" fontId="4" fillId="47" borderId="48" applyNumberFormat="0" applyProtection="0">
      <alignment horizontal="left" vertical="top" indent="1"/>
    </xf>
    <xf numFmtId="184" fontId="4" fillId="11" borderId="28" applyNumberFormat="0">
      <protection locked="0"/>
    </xf>
    <xf numFmtId="43"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31" borderId="46" applyNumberFormat="0" applyFont="0" applyAlignment="0" applyProtection="0"/>
    <xf numFmtId="184" fontId="4" fillId="31" borderId="46" applyNumberFormat="0" applyFont="0" applyAlignment="0" applyProtection="0"/>
    <xf numFmtId="184" fontId="4" fillId="31" borderId="46" applyNumberFormat="0" applyFont="0" applyAlignment="0" applyProtection="0"/>
    <xf numFmtId="184" fontId="4" fillId="31" borderId="46" applyNumberFormat="0" applyFont="0" applyAlignment="0" applyProtection="0"/>
    <xf numFmtId="184" fontId="4" fillId="31" borderId="46" applyNumberFormat="0" applyFont="0" applyAlignment="0" applyProtection="0"/>
    <xf numFmtId="184" fontId="4" fillId="31" borderId="46" applyNumberFormat="0" applyFont="0" applyAlignment="0" applyProtection="0"/>
    <xf numFmtId="184" fontId="4" fillId="31" borderId="46" applyNumberFormat="0" applyFont="0" applyAlignment="0" applyProtection="0"/>
    <xf numFmtId="184" fontId="4" fillId="31" borderId="4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84" fontId="4" fillId="14" borderId="48" applyNumberFormat="0" applyProtection="0">
      <alignment horizontal="left" vertical="center" indent="1"/>
    </xf>
    <xf numFmtId="184" fontId="4" fillId="14" borderId="48" applyNumberFormat="0" applyProtection="0">
      <alignment horizontal="left" vertical="center" indent="1"/>
    </xf>
    <xf numFmtId="184" fontId="4" fillId="14" borderId="48" applyNumberFormat="0" applyProtection="0">
      <alignment horizontal="left" vertical="center" indent="1"/>
    </xf>
    <xf numFmtId="184" fontId="4" fillId="14" borderId="48" applyNumberFormat="0" applyProtection="0">
      <alignment horizontal="left" vertical="center" indent="1"/>
    </xf>
    <xf numFmtId="184" fontId="4" fillId="14" borderId="48" applyNumberFormat="0" applyProtection="0">
      <alignment horizontal="left" vertical="center" indent="1"/>
    </xf>
    <xf numFmtId="184" fontId="4" fillId="14" borderId="48" applyNumberFormat="0" applyProtection="0">
      <alignment horizontal="left" vertical="center" indent="1"/>
    </xf>
    <xf numFmtId="184" fontId="4" fillId="14" borderId="48" applyNumberFormat="0" applyProtection="0">
      <alignment horizontal="left" vertical="center" indent="1"/>
    </xf>
    <xf numFmtId="184" fontId="4" fillId="14" borderId="48" applyNumberFormat="0" applyProtection="0">
      <alignment horizontal="left" vertical="top" indent="1"/>
    </xf>
    <xf numFmtId="184" fontId="4" fillId="14" borderId="48" applyNumberFormat="0" applyProtection="0">
      <alignment horizontal="left" vertical="top" indent="1"/>
    </xf>
    <xf numFmtId="184" fontId="4" fillId="14" borderId="48" applyNumberFormat="0" applyProtection="0">
      <alignment horizontal="left" vertical="top" indent="1"/>
    </xf>
    <xf numFmtId="184" fontId="4" fillId="14" borderId="48" applyNumberFormat="0" applyProtection="0">
      <alignment horizontal="left" vertical="top" indent="1"/>
    </xf>
    <xf numFmtId="184" fontId="4" fillId="14" borderId="48" applyNumberFormat="0" applyProtection="0">
      <alignment horizontal="left" vertical="top" indent="1"/>
    </xf>
    <xf numFmtId="184" fontId="4" fillId="14" borderId="48" applyNumberFormat="0" applyProtection="0">
      <alignment horizontal="left" vertical="top" indent="1"/>
    </xf>
    <xf numFmtId="184" fontId="4" fillId="14" borderId="48" applyNumberFormat="0" applyProtection="0">
      <alignment horizontal="left" vertical="top" indent="1"/>
    </xf>
    <xf numFmtId="184" fontId="4" fillId="8" borderId="48" applyNumberFormat="0" applyProtection="0">
      <alignment horizontal="left" vertical="center" indent="1"/>
    </xf>
    <xf numFmtId="184" fontId="4" fillId="8" borderId="48" applyNumberFormat="0" applyProtection="0">
      <alignment horizontal="left" vertical="center" indent="1"/>
    </xf>
    <xf numFmtId="184" fontId="4" fillId="8" borderId="48" applyNumberFormat="0" applyProtection="0">
      <alignment horizontal="left" vertical="center" indent="1"/>
    </xf>
    <xf numFmtId="184" fontId="4" fillId="8" borderId="48" applyNumberFormat="0" applyProtection="0">
      <alignment horizontal="left" vertical="center" indent="1"/>
    </xf>
    <xf numFmtId="184" fontId="4" fillId="8" borderId="48" applyNumberFormat="0" applyProtection="0">
      <alignment horizontal="left" vertical="center" indent="1"/>
    </xf>
    <xf numFmtId="184" fontId="4" fillId="8" borderId="48" applyNumberFormat="0" applyProtection="0">
      <alignment horizontal="left" vertical="center" indent="1"/>
    </xf>
    <xf numFmtId="184" fontId="4" fillId="8" borderId="48" applyNumberFormat="0" applyProtection="0">
      <alignment horizontal="left" vertical="center" indent="1"/>
    </xf>
    <xf numFmtId="184" fontId="4" fillId="8" borderId="48" applyNumberFormat="0" applyProtection="0">
      <alignment horizontal="left" vertical="top" indent="1"/>
    </xf>
    <xf numFmtId="184" fontId="4" fillId="8" borderId="48" applyNumberFormat="0" applyProtection="0">
      <alignment horizontal="left" vertical="top" indent="1"/>
    </xf>
    <xf numFmtId="184" fontId="4" fillId="8" borderId="48" applyNumberFormat="0" applyProtection="0">
      <alignment horizontal="left" vertical="top" indent="1"/>
    </xf>
    <xf numFmtId="184" fontId="4" fillId="8" borderId="48" applyNumberFormat="0" applyProtection="0">
      <alignment horizontal="left" vertical="top" indent="1"/>
    </xf>
    <xf numFmtId="184" fontId="4" fillId="8" borderId="48" applyNumberFormat="0" applyProtection="0">
      <alignment horizontal="left" vertical="top" indent="1"/>
    </xf>
    <xf numFmtId="184" fontId="4" fillId="8" borderId="48" applyNumberFormat="0" applyProtection="0">
      <alignment horizontal="left" vertical="top" indent="1"/>
    </xf>
    <xf numFmtId="184" fontId="4" fillId="8" borderId="48" applyNumberFormat="0" applyProtection="0">
      <alignment horizontal="left" vertical="top" indent="1"/>
    </xf>
    <xf numFmtId="184" fontId="4" fillId="12" borderId="48" applyNumberFormat="0" applyProtection="0">
      <alignment horizontal="left" vertical="center" indent="1"/>
    </xf>
    <xf numFmtId="184" fontId="4" fillId="12" borderId="48" applyNumberFormat="0" applyProtection="0">
      <alignment horizontal="left" vertical="center" indent="1"/>
    </xf>
    <xf numFmtId="184" fontId="4" fillId="12" borderId="48" applyNumberFormat="0" applyProtection="0">
      <alignment horizontal="left" vertical="center" indent="1"/>
    </xf>
    <xf numFmtId="184" fontId="4" fillId="12" borderId="48" applyNumberFormat="0" applyProtection="0">
      <alignment horizontal="left" vertical="center" indent="1"/>
    </xf>
    <xf numFmtId="184" fontId="4" fillId="12" borderId="48" applyNumberFormat="0" applyProtection="0">
      <alignment horizontal="left" vertical="center" indent="1"/>
    </xf>
    <xf numFmtId="184" fontId="4" fillId="12" borderId="48" applyNumberFormat="0" applyProtection="0">
      <alignment horizontal="left" vertical="center" indent="1"/>
    </xf>
    <xf numFmtId="184" fontId="4" fillId="12" borderId="48" applyNumberFormat="0" applyProtection="0">
      <alignment horizontal="left" vertical="center" indent="1"/>
    </xf>
    <xf numFmtId="184" fontId="4" fillId="12" borderId="48" applyNumberFormat="0" applyProtection="0">
      <alignment horizontal="left" vertical="top" indent="1"/>
    </xf>
    <xf numFmtId="184" fontId="4" fillId="12" borderId="48" applyNumberFormat="0" applyProtection="0">
      <alignment horizontal="left" vertical="top" indent="1"/>
    </xf>
    <xf numFmtId="184" fontId="4" fillId="12" borderId="48" applyNumberFormat="0" applyProtection="0">
      <alignment horizontal="left" vertical="top" indent="1"/>
    </xf>
    <xf numFmtId="184" fontId="4" fillId="12" borderId="48" applyNumberFormat="0" applyProtection="0">
      <alignment horizontal="left" vertical="top" indent="1"/>
    </xf>
    <xf numFmtId="184" fontId="4" fillId="12" borderId="48" applyNumberFormat="0" applyProtection="0">
      <alignment horizontal="left" vertical="top" indent="1"/>
    </xf>
    <xf numFmtId="184" fontId="4" fillId="12" borderId="48" applyNumberFormat="0" applyProtection="0">
      <alignment horizontal="left" vertical="top" indent="1"/>
    </xf>
    <xf numFmtId="184" fontId="4" fillId="12" borderId="48" applyNumberFormat="0" applyProtection="0">
      <alignment horizontal="left" vertical="top" indent="1"/>
    </xf>
    <xf numFmtId="184" fontId="4" fillId="47" borderId="48" applyNumberFormat="0" applyProtection="0">
      <alignment horizontal="left" vertical="center" indent="1"/>
    </xf>
    <xf numFmtId="184" fontId="4" fillId="47" borderId="48" applyNumberFormat="0" applyProtection="0">
      <alignment horizontal="left" vertical="center" indent="1"/>
    </xf>
    <xf numFmtId="184" fontId="4" fillId="47" borderId="48" applyNumberFormat="0" applyProtection="0">
      <alignment horizontal="left" vertical="center" indent="1"/>
    </xf>
    <xf numFmtId="184" fontId="4" fillId="47" borderId="48" applyNumberFormat="0" applyProtection="0">
      <alignment horizontal="left" vertical="center" indent="1"/>
    </xf>
    <xf numFmtId="184" fontId="4" fillId="47" borderId="48" applyNumberFormat="0" applyProtection="0">
      <alignment horizontal="left" vertical="center" indent="1"/>
    </xf>
    <xf numFmtId="184" fontId="4" fillId="47" borderId="48" applyNumberFormat="0" applyProtection="0">
      <alignment horizontal="left" vertical="center" indent="1"/>
    </xf>
    <xf numFmtId="184" fontId="4" fillId="47" borderId="48" applyNumberFormat="0" applyProtection="0">
      <alignment horizontal="left" vertical="center" indent="1"/>
    </xf>
    <xf numFmtId="184" fontId="4" fillId="47" borderId="48" applyNumberFormat="0" applyProtection="0">
      <alignment horizontal="left" vertical="top" indent="1"/>
    </xf>
    <xf numFmtId="184" fontId="4" fillId="47" borderId="48" applyNumberFormat="0" applyProtection="0">
      <alignment horizontal="left" vertical="top" indent="1"/>
    </xf>
    <xf numFmtId="184" fontId="4" fillId="47" borderId="48" applyNumberFormat="0" applyProtection="0">
      <alignment horizontal="left" vertical="top" indent="1"/>
    </xf>
    <xf numFmtId="184" fontId="4" fillId="47" borderId="48" applyNumberFormat="0" applyProtection="0">
      <alignment horizontal="left" vertical="top" indent="1"/>
    </xf>
    <xf numFmtId="184" fontId="4" fillId="47" borderId="48" applyNumberFormat="0" applyProtection="0">
      <alignment horizontal="left" vertical="top" indent="1"/>
    </xf>
    <xf numFmtId="184" fontId="4" fillId="47" borderId="48" applyNumberFormat="0" applyProtection="0">
      <alignment horizontal="left" vertical="top" indent="1"/>
    </xf>
    <xf numFmtId="184" fontId="4" fillId="47" borderId="48" applyNumberFormat="0" applyProtection="0">
      <alignment horizontal="left" vertical="top" indent="1"/>
    </xf>
    <xf numFmtId="184" fontId="4" fillId="11" borderId="28" applyNumberFormat="0">
      <protection locked="0"/>
    </xf>
    <xf numFmtId="184" fontId="4" fillId="11" borderId="28" applyNumberFormat="0">
      <protection locked="0"/>
    </xf>
    <xf numFmtId="184" fontId="4" fillId="11" borderId="28" applyNumberFormat="0">
      <protection locked="0"/>
    </xf>
    <xf numFmtId="184" fontId="4" fillId="11" borderId="28" applyNumberFormat="0">
      <protection locked="0"/>
    </xf>
    <xf numFmtId="184" fontId="4" fillId="11" borderId="28" applyNumberFormat="0">
      <protection locked="0"/>
    </xf>
    <xf numFmtId="184" fontId="4" fillId="11" borderId="28" applyNumberFormat="0">
      <protection locked="0"/>
    </xf>
    <xf numFmtId="184" fontId="4" fillId="11" borderId="28" applyNumberFormat="0">
      <protection locked="0"/>
    </xf>
    <xf numFmtId="184" fontId="4" fillId="0" borderId="0"/>
    <xf numFmtId="184" fontId="4" fillId="0" borderId="0"/>
    <xf numFmtId="3" fontId="4" fillId="0" borderId="0" applyFont="0" applyFill="0" applyBorder="0" applyAlignment="0" applyProtection="0"/>
    <xf numFmtId="184" fontId="4" fillId="0" borderId="0" applyFont="0" applyFill="0" applyBorder="0" applyAlignment="0" applyProtection="0"/>
    <xf numFmtId="14" fontId="4" fillId="0" borderId="0" applyFont="0" applyFill="0" applyBorder="0" applyAlignment="0" applyProtection="0"/>
    <xf numFmtId="2" fontId="4" fillId="0" borderId="0" applyFont="0" applyFill="0" applyBorder="0" applyAlignment="0" applyProtection="0"/>
    <xf numFmtId="181" fontId="4" fillId="0" borderId="0">
      <protection locked="0"/>
    </xf>
    <xf numFmtId="181" fontId="4" fillId="0" borderId="0">
      <protection locked="0"/>
    </xf>
    <xf numFmtId="182" fontId="4" fillId="0" borderId="0" applyFont="0" applyFill="0" applyBorder="0" applyAlignment="0" applyProtection="0">
      <alignment horizontal="center"/>
    </xf>
    <xf numFmtId="182" fontId="4" fillId="0" borderId="0" applyFont="0" applyFill="0" applyBorder="0" applyAlignment="0" applyProtection="0">
      <alignment horizontal="center"/>
    </xf>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0" fontId="4" fillId="0" borderId="0" applyFont="0" applyFill="0" applyBorder="0" applyAlignment="0" applyProtection="0"/>
    <xf numFmtId="184" fontId="4" fillId="0" borderId="0"/>
    <xf numFmtId="184" fontId="4" fillId="0" borderId="0"/>
    <xf numFmtId="184" fontId="4" fillId="10" borderId="46" applyNumberFormat="0" applyFont="0" applyAlignment="0" applyProtection="0"/>
    <xf numFmtId="184" fontId="4" fillId="0" borderId="0"/>
    <xf numFmtId="9" fontId="4" fillId="0" borderId="0" applyFont="0" applyFill="0" applyBorder="0" applyAlignment="0" applyProtection="0"/>
    <xf numFmtId="184" fontId="4" fillId="0" borderId="0"/>
    <xf numFmtId="9" fontId="4" fillId="0" borderId="0" applyFont="0" applyFill="0" applyBorder="0" applyAlignment="0" applyProtection="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3"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4" fontId="4" fillId="0" borderId="0" applyFont="0" applyFill="0" applyBorder="0" applyAlignment="0" applyProtection="0"/>
    <xf numFmtId="2" fontId="4" fillId="0" borderId="0" applyFont="0" applyFill="0" applyBorder="0" applyAlignment="0" applyProtection="0"/>
    <xf numFmtId="181" fontId="4" fillId="0" borderId="0">
      <protection locked="0"/>
    </xf>
    <xf numFmtId="181" fontId="4" fillId="0" borderId="0">
      <protection locked="0"/>
    </xf>
    <xf numFmtId="184" fontId="4" fillId="0" borderId="0"/>
    <xf numFmtId="10" fontId="4" fillId="0" borderId="0" applyFont="0" applyFill="0" applyBorder="0" applyAlignment="0" applyProtection="0"/>
    <xf numFmtId="184" fontId="4" fillId="0" borderId="0"/>
    <xf numFmtId="184" fontId="4" fillId="0" borderId="0"/>
    <xf numFmtId="184" fontId="4" fillId="0" borderId="0"/>
    <xf numFmtId="184"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84" fontId="4" fillId="0" borderId="0"/>
    <xf numFmtId="184" fontId="4" fillId="0" borderId="0"/>
    <xf numFmtId="184" fontId="4" fillId="0" borderId="0"/>
    <xf numFmtId="184" fontId="4" fillId="0" borderId="0"/>
    <xf numFmtId="44" fontId="4" fillId="0" borderId="0" applyFont="0" applyFill="0" applyBorder="0" applyAlignment="0" applyProtection="0"/>
    <xf numFmtId="184" fontId="4" fillId="0" borderId="0"/>
    <xf numFmtId="184" fontId="4" fillId="0" borderId="0"/>
    <xf numFmtId="184" fontId="4" fillId="31" borderId="46" applyNumberFormat="0" applyFont="0" applyAlignment="0" applyProtection="0"/>
    <xf numFmtId="184" fontId="4" fillId="14" borderId="48" applyNumberFormat="0" applyProtection="0">
      <alignment horizontal="left" vertical="center" indent="1"/>
    </xf>
    <xf numFmtId="184" fontId="4" fillId="14" borderId="48" applyNumberFormat="0" applyProtection="0">
      <alignment horizontal="left" vertical="top" indent="1"/>
    </xf>
    <xf numFmtId="184" fontId="4" fillId="8" borderId="48" applyNumberFormat="0" applyProtection="0">
      <alignment horizontal="left" vertical="center" indent="1"/>
    </xf>
    <xf numFmtId="184" fontId="4" fillId="8" borderId="48" applyNumberFormat="0" applyProtection="0">
      <alignment horizontal="left" vertical="top" indent="1"/>
    </xf>
    <xf numFmtId="184" fontId="4" fillId="12" borderId="48" applyNumberFormat="0" applyProtection="0">
      <alignment horizontal="left" vertical="center" indent="1"/>
    </xf>
    <xf numFmtId="184" fontId="4" fillId="12" borderId="48" applyNumberFormat="0" applyProtection="0">
      <alignment horizontal="left" vertical="top" indent="1"/>
    </xf>
    <xf numFmtId="184" fontId="4" fillId="47" borderId="48" applyNumberFormat="0" applyProtection="0">
      <alignment horizontal="left" vertical="center" indent="1"/>
    </xf>
    <xf numFmtId="184" fontId="4" fillId="47" borderId="48" applyNumberFormat="0" applyProtection="0">
      <alignment horizontal="left" vertical="top" indent="1"/>
    </xf>
    <xf numFmtId="184" fontId="4" fillId="11" borderId="28" applyNumberFormat="0">
      <protection locked="0"/>
    </xf>
    <xf numFmtId="184" fontId="4" fillId="0" borderId="0"/>
    <xf numFmtId="9" fontId="4" fillId="0" borderId="0" applyFont="0" applyFill="0" applyBorder="0" applyAlignment="0" applyProtection="0"/>
    <xf numFmtId="184" fontId="4" fillId="0" borderId="0"/>
    <xf numFmtId="184" fontId="4" fillId="31" borderId="46" applyNumberFormat="0" applyFont="0" applyAlignment="0" applyProtection="0"/>
    <xf numFmtId="184" fontId="4" fillId="0" borderId="0"/>
    <xf numFmtId="184" fontId="4" fillId="14" borderId="48" applyNumberFormat="0" applyProtection="0">
      <alignment horizontal="left" vertical="center" indent="1"/>
    </xf>
    <xf numFmtId="184" fontId="4" fillId="14" borderId="48" applyNumberFormat="0" applyProtection="0">
      <alignment horizontal="left" vertical="top" indent="1"/>
    </xf>
    <xf numFmtId="184" fontId="4" fillId="8" borderId="48" applyNumberFormat="0" applyProtection="0">
      <alignment horizontal="left" vertical="center" indent="1"/>
    </xf>
    <xf numFmtId="184" fontId="4" fillId="8" borderId="48" applyNumberFormat="0" applyProtection="0">
      <alignment horizontal="left" vertical="top" indent="1"/>
    </xf>
    <xf numFmtId="184" fontId="4" fillId="12" borderId="48" applyNumberFormat="0" applyProtection="0">
      <alignment horizontal="left" vertical="center" indent="1"/>
    </xf>
    <xf numFmtId="184" fontId="4" fillId="12" borderId="48" applyNumberFormat="0" applyProtection="0">
      <alignment horizontal="left" vertical="top" indent="1"/>
    </xf>
    <xf numFmtId="184" fontId="4" fillId="47" borderId="48" applyNumberFormat="0" applyProtection="0">
      <alignment horizontal="left" vertical="center" indent="1"/>
    </xf>
    <xf numFmtId="184" fontId="4" fillId="47" borderId="48" applyNumberFormat="0" applyProtection="0">
      <alignment horizontal="left" vertical="top" indent="1"/>
    </xf>
    <xf numFmtId="184" fontId="4" fillId="11" borderId="28" applyNumberFormat="0">
      <protection locked="0"/>
    </xf>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4" fillId="0" borderId="0"/>
    <xf numFmtId="184" fontId="18" fillId="8" borderId="0" applyNumberFormat="0" applyBorder="0" applyAlignment="0" applyProtection="0"/>
    <xf numFmtId="184" fontId="18" fillId="9" borderId="0" applyNumberFormat="0" applyBorder="0" applyAlignment="0" applyProtection="0"/>
    <xf numFmtId="184" fontId="18" fillId="10" borderId="0" applyNumberFormat="0" applyBorder="0" applyAlignment="0" applyProtection="0"/>
    <xf numFmtId="184" fontId="18" fillId="11" borderId="0" applyNumberFormat="0" applyBorder="0" applyAlignment="0" applyProtection="0"/>
    <xf numFmtId="184" fontId="18" fillId="12" borderId="0" applyNumberFormat="0" applyBorder="0" applyAlignment="0" applyProtection="0"/>
    <xf numFmtId="184" fontId="18" fillId="13" borderId="0" applyNumberFormat="0" applyBorder="0" applyAlignment="0" applyProtection="0"/>
    <xf numFmtId="184" fontId="18" fillId="14" borderId="0" applyNumberFormat="0" applyBorder="0" applyAlignment="0" applyProtection="0"/>
    <xf numFmtId="184" fontId="18" fillId="9" borderId="0" applyNumberFormat="0" applyBorder="0" applyAlignment="0" applyProtection="0"/>
    <xf numFmtId="184" fontId="18" fillId="15" borderId="0" applyNumberFormat="0" applyBorder="0" applyAlignment="0" applyProtection="0"/>
    <xf numFmtId="184" fontId="18" fillId="16" borderId="0" applyNumberFormat="0" applyBorder="0" applyAlignment="0" applyProtection="0"/>
    <xf numFmtId="184" fontId="18" fillId="14" borderId="0" applyNumberFormat="0" applyBorder="0" applyAlignment="0" applyProtection="0"/>
    <xf numFmtId="184" fontId="18" fillId="17" borderId="0" applyNumberFormat="0" applyBorder="0" applyAlignment="0" applyProtection="0"/>
    <xf numFmtId="184" fontId="21" fillId="14" borderId="0" applyNumberFormat="0" applyBorder="0" applyAlignment="0" applyProtection="0"/>
    <xf numFmtId="184" fontId="21" fillId="9" borderId="0" applyNumberFormat="0" applyBorder="0" applyAlignment="0" applyProtection="0"/>
    <xf numFmtId="184" fontId="21" fillId="15" borderId="0" applyNumberFormat="0" applyBorder="0" applyAlignment="0" applyProtection="0"/>
    <xf numFmtId="184" fontId="21" fillId="16" borderId="0" applyNumberFormat="0" applyBorder="0" applyAlignment="0" applyProtection="0"/>
    <xf numFmtId="184" fontId="21" fillId="14" borderId="0" applyNumberFormat="0" applyBorder="0" applyAlignment="0" applyProtection="0"/>
    <xf numFmtId="184" fontId="21" fillId="17" borderId="0" applyNumberFormat="0" applyBorder="0" applyAlignment="0" applyProtection="0"/>
    <xf numFmtId="184" fontId="23" fillId="21" borderId="0" applyNumberFormat="0" applyBorder="0" applyAlignment="0" applyProtection="0"/>
    <xf numFmtId="184" fontId="23" fillId="25" borderId="0" applyNumberFormat="0" applyBorder="0" applyAlignment="0" applyProtection="0"/>
    <xf numFmtId="184" fontId="23" fillId="24" borderId="0" applyNumberFormat="0" applyBorder="0" applyAlignment="0" applyProtection="0"/>
    <xf numFmtId="184" fontId="23" fillId="29" borderId="0" applyNumberFormat="0" applyBorder="0" applyAlignment="0" applyProtection="0"/>
    <xf numFmtId="184" fontId="23" fillId="30" borderId="0" applyNumberFormat="0" applyBorder="0" applyAlignment="0" applyProtection="0"/>
    <xf numFmtId="184" fontId="23" fillId="33" borderId="0" applyNumberFormat="0" applyBorder="0" applyAlignment="0" applyProtection="0"/>
    <xf numFmtId="184" fontId="24" fillId="23" borderId="0" applyNumberFormat="0" applyBorder="0" applyAlignment="0" applyProtection="0"/>
    <xf numFmtId="184" fontId="26" fillId="34" borderId="40" applyNumberFormat="0" applyAlignment="0" applyProtection="0"/>
    <xf numFmtId="184" fontId="27" fillId="24" borderId="41" applyNumberFormat="0" applyAlignment="0" applyProtection="0"/>
    <xf numFmtId="184" fontId="30" fillId="0" borderId="0" applyNumberFormat="0" applyFill="0" applyBorder="0" applyAlignment="0" applyProtection="0"/>
    <xf numFmtId="184" fontId="31" fillId="38" borderId="0" applyNumberFormat="0" applyBorder="0" applyAlignment="0" applyProtection="0"/>
    <xf numFmtId="184" fontId="32" fillId="0" borderId="42" applyNumberFormat="0" applyFill="0" applyAlignment="0" applyProtection="0"/>
    <xf numFmtId="184" fontId="33" fillId="0" borderId="43" applyNumberFormat="0" applyFill="0" applyAlignment="0" applyProtection="0"/>
    <xf numFmtId="184" fontId="34" fillId="0" borderId="44" applyNumberFormat="0" applyFill="0" applyAlignment="0" applyProtection="0"/>
    <xf numFmtId="184" fontId="34" fillId="0" borderId="0" applyNumberFormat="0" applyFill="0" applyBorder="0" applyAlignment="0" applyProtection="0"/>
    <xf numFmtId="184" fontId="35" fillId="32" borderId="40" applyNumberFormat="0" applyAlignment="0" applyProtection="0"/>
    <xf numFmtId="184" fontId="36" fillId="0" borderId="45" applyNumberFormat="0" applyFill="0" applyAlignment="0" applyProtection="0"/>
    <xf numFmtId="184" fontId="37" fillId="32" borderId="0" applyNumberFormat="0" applyBorder="0" applyAlignment="0" applyProtection="0"/>
    <xf numFmtId="184" fontId="53" fillId="0" borderId="0"/>
    <xf numFmtId="184" fontId="4" fillId="0" borderId="0"/>
    <xf numFmtId="184" fontId="53" fillId="0" borderId="0"/>
    <xf numFmtId="184" fontId="53" fillId="0" borderId="0"/>
    <xf numFmtId="184" fontId="53" fillId="0" borderId="0"/>
    <xf numFmtId="184" fontId="4" fillId="31" borderId="46" applyNumberFormat="0" applyFont="0" applyAlignment="0" applyProtection="0"/>
    <xf numFmtId="184" fontId="40" fillId="34" borderId="47" applyNumberFormat="0" applyAlignment="0" applyProtection="0"/>
    <xf numFmtId="9" fontId="4" fillId="0" borderId="0" applyFont="0" applyFill="0" applyBorder="0" applyAlignment="0" applyProtection="0"/>
    <xf numFmtId="184" fontId="4" fillId="0" borderId="0"/>
    <xf numFmtId="184" fontId="49" fillId="0" borderId="0" applyNumberFormat="0" applyFill="0" applyBorder="0" applyAlignment="0" applyProtection="0"/>
    <xf numFmtId="184" fontId="29" fillId="0" borderId="51" applyNumberFormat="0" applyFill="0" applyAlignment="0" applyProtection="0"/>
    <xf numFmtId="184" fontId="50" fillId="0" borderId="0" applyNumberFormat="0" applyFill="0" applyBorder="0" applyAlignment="0" applyProtection="0"/>
    <xf numFmtId="184" fontId="39" fillId="0" borderId="0"/>
    <xf numFmtId="43" fontId="39" fillId="0" borderId="0" applyFont="0" applyFill="0" applyBorder="0" applyAlignment="0" applyProtection="0"/>
    <xf numFmtId="9" fontId="39" fillId="0" borderId="0" applyFont="0" applyFill="0" applyBorder="0" applyAlignment="0" applyProtection="0"/>
    <xf numFmtId="9" fontId="4" fillId="0" borderId="0" applyFont="0" applyFill="0" applyBorder="0" applyAlignment="0" applyProtection="0"/>
    <xf numFmtId="184" fontId="39" fillId="0" borderId="0"/>
    <xf numFmtId="43" fontId="39" fillId="0" borderId="0" applyFont="0" applyFill="0" applyBorder="0" applyAlignment="0" applyProtection="0"/>
    <xf numFmtId="9" fontId="39" fillId="0" borderId="0" applyFont="0" applyFill="0" applyBorder="0" applyAlignment="0" applyProtection="0"/>
    <xf numFmtId="184" fontId="39" fillId="0" borderId="0"/>
    <xf numFmtId="43" fontId="39" fillId="0" borderId="0" applyFont="0" applyFill="0" applyBorder="0" applyAlignment="0" applyProtection="0"/>
    <xf numFmtId="9" fontId="39" fillId="0" borderId="0" applyFont="0" applyFill="0" applyBorder="0" applyAlignment="0" applyProtection="0"/>
    <xf numFmtId="184" fontId="39" fillId="0" borderId="0"/>
    <xf numFmtId="43" fontId="39" fillId="0" borderId="0" applyFont="0" applyFill="0" applyBorder="0" applyAlignment="0" applyProtection="0"/>
    <xf numFmtId="9" fontId="39" fillId="0" borderId="0" applyFont="0" applyFill="0" applyBorder="0" applyAlignment="0" applyProtection="0"/>
    <xf numFmtId="184" fontId="4" fillId="0" borderId="0"/>
    <xf numFmtId="9" fontId="4" fillId="0" borderId="0" applyFont="0" applyFill="0" applyBorder="0" applyAlignment="0" applyProtection="0"/>
    <xf numFmtId="184" fontId="107" fillId="0" borderId="0"/>
    <xf numFmtId="43" fontId="107" fillId="0" borderId="0" applyFont="0" applyFill="0" applyBorder="0" applyAlignment="0" applyProtection="0"/>
    <xf numFmtId="184" fontId="4" fillId="0" borderId="0"/>
    <xf numFmtId="184" fontId="18" fillId="8" borderId="0" applyNumberFormat="0" applyBorder="0" applyAlignment="0" applyProtection="0"/>
    <xf numFmtId="184" fontId="18" fillId="9" borderId="0" applyNumberFormat="0" applyBorder="0" applyAlignment="0" applyProtection="0"/>
    <xf numFmtId="184" fontId="18" fillId="10" borderId="0" applyNumberFormat="0" applyBorder="0" applyAlignment="0" applyProtection="0"/>
    <xf numFmtId="184" fontId="18" fillId="11" borderId="0" applyNumberFormat="0" applyBorder="0" applyAlignment="0" applyProtection="0"/>
    <xf numFmtId="184" fontId="18" fillId="12" borderId="0" applyNumberFormat="0" applyBorder="0" applyAlignment="0" applyProtection="0"/>
    <xf numFmtId="184" fontId="18" fillId="13" borderId="0" applyNumberFormat="0" applyBorder="0" applyAlignment="0" applyProtection="0"/>
    <xf numFmtId="184" fontId="18" fillId="14" borderId="0" applyNumberFormat="0" applyBorder="0" applyAlignment="0" applyProtection="0"/>
    <xf numFmtId="184" fontId="18" fillId="9" borderId="0" applyNumberFormat="0" applyBorder="0" applyAlignment="0" applyProtection="0"/>
    <xf numFmtId="184" fontId="18" fillId="15" borderId="0" applyNumberFormat="0" applyBorder="0" applyAlignment="0" applyProtection="0"/>
    <xf numFmtId="184" fontId="18" fillId="16" borderId="0" applyNumberFormat="0" applyBorder="0" applyAlignment="0" applyProtection="0"/>
    <xf numFmtId="184" fontId="18" fillId="14" borderId="0" applyNumberFormat="0" applyBorder="0" applyAlignment="0" applyProtection="0"/>
    <xf numFmtId="184" fontId="18" fillId="17" borderId="0" applyNumberFormat="0" applyBorder="0" applyAlignment="0" applyProtection="0"/>
    <xf numFmtId="184" fontId="21" fillId="14" borderId="0" applyNumberFormat="0" applyBorder="0" applyAlignment="0" applyProtection="0"/>
    <xf numFmtId="184" fontId="21" fillId="9" borderId="0" applyNumberFormat="0" applyBorder="0" applyAlignment="0" applyProtection="0"/>
    <xf numFmtId="184" fontId="21" fillId="15" borderId="0" applyNumberFormat="0" applyBorder="0" applyAlignment="0" applyProtection="0"/>
    <xf numFmtId="184" fontId="21" fillId="16" borderId="0" applyNumberFormat="0" applyBorder="0" applyAlignment="0" applyProtection="0"/>
    <xf numFmtId="184" fontId="21" fillId="14" borderId="0" applyNumberFormat="0" applyBorder="0" applyAlignment="0" applyProtection="0"/>
    <xf numFmtId="184" fontId="21" fillId="17" borderId="0" applyNumberFormat="0" applyBorder="0" applyAlignment="0" applyProtection="0"/>
    <xf numFmtId="184" fontId="22" fillId="18" borderId="0" applyNumberFormat="0" applyBorder="0" applyAlignment="0" applyProtection="0"/>
    <xf numFmtId="184" fontId="22" fillId="19" borderId="0" applyNumberFormat="0" applyBorder="0" applyAlignment="0" applyProtection="0"/>
    <xf numFmtId="184" fontId="23" fillId="20" borderId="0" applyNumberFormat="0" applyBorder="0" applyAlignment="0" applyProtection="0"/>
    <xf numFmtId="184" fontId="23" fillId="21" borderId="0" applyNumberFormat="0" applyBorder="0" applyAlignment="0" applyProtection="0"/>
    <xf numFmtId="184" fontId="22" fillId="22" borderId="0" applyNumberFormat="0" applyBorder="0" applyAlignment="0" applyProtection="0"/>
    <xf numFmtId="184" fontId="22" fillId="23" borderId="0" applyNumberFormat="0" applyBorder="0" applyAlignment="0" applyProtection="0"/>
    <xf numFmtId="184" fontId="23" fillId="24" borderId="0" applyNumberFormat="0" applyBorder="0" applyAlignment="0" applyProtection="0"/>
    <xf numFmtId="184" fontId="23" fillId="25" borderId="0" applyNumberFormat="0" applyBorder="0" applyAlignment="0" applyProtection="0"/>
    <xf numFmtId="184" fontId="22" fillId="26" borderId="0" applyNumberFormat="0" applyBorder="0" applyAlignment="0" applyProtection="0"/>
    <xf numFmtId="184" fontId="22" fillId="27" borderId="0" applyNumberFormat="0" applyBorder="0" applyAlignment="0" applyProtection="0"/>
    <xf numFmtId="184" fontId="23" fillId="28" borderId="0" applyNumberFormat="0" applyBorder="0" applyAlignment="0" applyProtection="0"/>
    <xf numFmtId="184" fontId="23" fillId="24" borderId="0" applyNumberFormat="0" applyBorder="0" applyAlignment="0" applyProtection="0"/>
    <xf numFmtId="184" fontId="22" fillId="27" borderId="0" applyNumberFormat="0" applyBorder="0" applyAlignment="0" applyProtection="0"/>
    <xf numFmtId="184" fontId="22" fillId="28" borderId="0" applyNumberFormat="0" applyBorder="0" applyAlignment="0" applyProtection="0"/>
    <xf numFmtId="184" fontId="23" fillId="28" borderId="0" applyNumberFormat="0" applyBorder="0" applyAlignment="0" applyProtection="0"/>
    <xf numFmtId="184" fontId="23" fillId="29" borderId="0" applyNumberFormat="0" applyBorder="0" applyAlignment="0" applyProtection="0"/>
    <xf numFmtId="184" fontId="22" fillId="18" borderId="0" applyNumberFormat="0" applyBorder="0" applyAlignment="0" applyProtection="0"/>
    <xf numFmtId="184" fontId="22" fillId="19" borderId="0" applyNumberFormat="0" applyBorder="0" applyAlignment="0" applyProtection="0"/>
    <xf numFmtId="184" fontId="23" fillId="19" borderId="0" applyNumberFormat="0" applyBorder="0" applyAlignment="0" applyProtection="0"/>
    <xf numFmtId="184" fontId="23" fillId="30" borderId="0" applyNumberFormat="0" applyBorder="0" applyAlignment="0" applyProtection="0"/>
    <xf numFmtId="184" fontId="22" fillId="31" borderId="0" applyNumberFormat="0" applyBorder="0" applyAlignment="0" applyProtection="0"/>
    <xf numFmtId="184" fontId="22" fillId="23" borderId="0" applyNumberFormat="0" applyBorder="0" applyAlignment="0" applyProtection="0"/>
    <xf numFmtId="184" fontId="23" fillId="32" borderId="0" applyNumberFormat="0" applyBorder="0" applyAlignment="0" applyProtection="0"/>
    <xf numFmtId="184" fontId="23" fillId="33" borderId="0" applyNumberFormat="0" applyBorder="0" applyAlignment="0" applyProtection="0"/>
    <xf numFmtId="184" fontId="24" fillId="23" borderId="0" applyNumberFormat="0" applyBorder="0" applyAlignment="0" applyProtection="0"/>
    <xf numFmtId="184" fontId="26" fillId="34" borderId="40" applyNumberFormat="0" applyAlignment="0" applyProtection="0"/>
    <xf numFmtId="184" fontId="27" fillId="24" borderId="41" applyNumberFormat="0" applyAlignment="0" applyProtection="0"/>
    <xf numFmtId="184" fontId="29" fillId="35" borderId="0" applyNumberFormat="0" applyBorder="0" applyAlignment="0" applyProtection="0"/>
    <xf numFmtId="184" fontId="29" fillId="36" borderId="0" applyNumberFormat="0" applyBorder="0" applyAlignment="0" applyProtection="0"/>
    <xf numFmtId="184" fontId="29" fillId="37" borderId="0" applyNumberFormat="0" applyBorder="0" applyAlignment="0" applyProtection="0"/>
    <xf numFmtId="184" fontId="30" fillId="0" borderId="0" applyNumberFormat="0" applyFill="0" applyBorder="0" applyAlignment="0" applyProtection="0"/>
    <xf numFmtId="184" fontId="31" fillId="38" borderId="0" applyNumberFormat="0" applyBorder="0" applyAlignment="0" applyProtection="0"/>
    <xf numFmtId="184" fontId="32" fillId="0" borderId="42" applyNumberFormat="0" applyFill="0" applyAlignment="0" applyProtection="0"/>
    <xf numFmtId="184" fontId="33" fillId="0" borderId="43" applyNumberFormat="0" applyFill="0" applyAlignment="0" applyProtection="0"/>
    <xf numFmtId="184" fontId="34" fillId="0" borderId="44" applyNumberFormat="0" applyFill="0" applyAlignment="0" applyProtection="0"/>
    <xf numFmtId="184" fontId="34" fillId="0" borderId="0" applyNumberFormat="0" applyFill="0" applyBorder="0" applyAlignment="0" applyProtection="0"/>
    <xf numFmtId="184" fontId="35" fillId="32" borderId="40" applyNumberFormat="0" applyAlignment="0" applyProtection="0"/>
    <xf numFmtId="184" fontId="36" fillId="0" borderId="45" applyNumberFormat="0" applyFill="0" applyAlignment="0" applyProtection="0"/>
    <xf numFmtId="184" fontId="37" fillId="32" borderId="0" applyNumberFormat="0" applyBorder="0" applyAlignment="0" applyProtection="0"/>
    <xf numFmtId="184" fontId="53" fillId="0" borderId="0"/>
    <xf numFmtId="184" fontId="4" fillId="0" borderId="0"/>
    <xf numFmtId="184" fontId="53" fillId="0" borderId="0"/>
    <xf numFmtId="184" fontId="53" fillId="0" borderId="0"/>
    <xf numFmtId="184" fontId="53" fillId="0" borderId="0"/>
    <xf numFmtId="184" fontId="4" fillId="31" borderId="46" applyNumberFormat="0" applyFont="0" applyAlignment="0" applyProtection="0"/>
    <xf numFmtId="184" fontId="40" fillId="34" borderId="47" applyNumberFormat="0" applyAlignment="0" applyProtection="0"/>
    <xf numFmtId="184" fontId="41" fillId="39" borderId="48" applyNumberFormat="0" applyProtection="0">
      <alignment horizontal="left" vertical="top" indent="1"/>
    </xf>
    <xf numFmtId="184" fontId="4" fillId="14" borderId="48" applyNumberFormat="0" applyProtection="0">
      <alignment horizontal="left" vertical="center" indent="1"/>
    </xf>
    <xf numFmtId="184" fontId="4" fillId="14" borderId="48" applyNumberFormat="0" applyProtection="0">
      <alignment horizontal="left" vertical="top" indent="1"/>
    </xf>
    <xf numFmtId="184" fontId="4" fillId="8" borderId="48" applyNumberFormat="0" applyProtection="0">
      <alignment horizontal="left" vertical="center" indent="1"/>
    </xf>
    <xf numFmtId="184" fontId="4" fillId="8" borderId="48" applyNumberFormat="0" applyProtection="0">
      <alignment horizontal="left" vertical="top" indent="1"/>
    </xf>
    <xf numFmtId="184" fontId="4" fillId="12" borderId="48" applyNumberFormat="0" applyProtection="0">
      <alignment horizontal="left" vertical="center" indent="1"/>
    </xf>
    <xf numFmtId="184" fontId="4" fillId="12" borderId="48" applyNumberFormat="0" applyProtection="0">
      <alignment horizontal="left" vertical="top" indent="1"/>
    </xf>
    <xf numFmtId="184" fontId="4" fillId="47" borderId="48" applyNumberFormat="0" applyProtection="0">
      <alignment horizontal="left" vertical="center" indent="1"/>
    </xf>
    <xf numFmtId="184" fontId="4" fillId="47" borderId="48" applyNumberFormat="0" applyProtection="0">
      <alignment horizontal="left" vertical="top" indent="1"/>
    </xf>
    <xf numFmtId="184" fontId="4" fillId="11" borderId="28" applyNumberFormat="0">
      <protection locked="0"/>
    </xf>
    <xf numFmtId="184" fontId="18" fillId="10" borderId="48" applyNumberFormat="0" applyProtection="0">
      <alignment horizontal="left" vertical="top" indent="1"/>
    </xf>
    <xf numFmtId="184" fontId="18" fillId="8" borderId="48" applyNumberFormat="0" applyProtection="0">
      <alignment horizontal="left" vertical="top" indent="1"/>
    </xf>
    <xf numFmtId="184" fontId="107" fillId="0" borderId="0"/>
    <xf numFmtId="184" fontId="49" fillId="0" borderId="0" applyNumberFormat="0" applyFill="0" applyBorder="0" applyAlignment="0" applyProtection="0"/>
    <xf numFmtId="184" fontId="49" fillId="0" borderId="0" applyNumberFormat="0" applyFill="0" applyBorder="0" applyAlignment="0" applyProtection="0"/>
    <xf numFmtId="184" fontId="29" fillId="0" borderId="51" applyNumberFormat="0" applyFill="0" applyAlignment="0" applyProtection="0"/>
    <xf numFmtId="184" fontId="50" fillId="0" borderId="0" applyNumberFormat="0" applyFill="0" applyBorder="0" applyAlignment="0" applyProtection="0"/>
    <xf numFmtId="184" fontId="4" fillId="0" borderId="0"/>
    <xf numFmtId="184" fontId="4" fillId="0" borderId="0"/>
    <xf numFmtId="184" fontId="4" fillId="0" borderId="0"/>
    <xf numFmtId="184" fontId="4" fillId="0" borderId="0"/>
    <xf numFmtId="184" fontId="4" fillId="0" borderId="0"/>
    <xf numFmtId="0" fontId="39" fillId="0" borderId="0"/>
    <xf numFmtId="0" fontId="22" fillId="103" borderId="0" applyNumberFormat="0" applyBorder="0" applyAlignment="0" applyProtection="0"/>
    <xf numFmtId="185" fontId="3" fillId="58" borderId="0" applyNumberFormat="0" applyBorder="0" applyAlignment="0" applyProtection="0"/>
    <xf numFmtId="185" fontId="18" fillId="8" borderId="0" applyNumberFormat="0" applyBorder="0" applyAlignment="0" applyProtection="0"/>
    <xf numFmtId="185" fontId="18" fillId="8" borderId="0" applyNumberFormat="0" applyBorder="0" applyAlignment="0" applyProtection="0"/>
    <xf numFmtId="185" fontId="3" fillId="58" borderId="0" applyNumberFormat="0" applyBorder="0" applyAlignment="0" applyProtection="0"/>
    <xf numFmtId="185" fontId="22" fillId="103" borderId="0" applyNumberFormat="0" applyBorder="0" applyAlignment="0" applyProtection="0"/>
    <xf numFmtId="185" fontId="3" fillId="58" borderId="0" applyNumberFormat="0" applyBorder="0" applyAlignment="0" applyProtection="0"/>
    <xf numFmtId="185" fontId="18" fillId="8" borderId="0" applyNumberFormat="0" applyBorder="0" applyAlignment="0" applyProtection="0"/>
    <xf numFmtId="185" fontId="3" fillId="58" borderId="0" applyNumberFormat="0" applyBorder="0" applyAlignment="0" applyProtection="0"/>
    <xf numFmtId="185" fontId="3" fillId="58" borderId="0" applyNumberFormat="0" applyBorder="0" applyAlignment="0" applyProtection="0"/>
    <xf numFmtId="185" fontId="3" fillId="58" borderId="0" applyNumberFormat="0" applyBorder="0" applyAlignment="0" applyProtection="0"/>
    <xf numFmtId="185" fontId="18" fillId="8" borderId="0" applyNumberFormat="0" applyBorder="0" applyAlignment="0" applyProtection="0"/>
    <xf numFmtId="185" fontId="3" fillId="58" borderId="0" applyNumberFormat="0" applyBorder="0" applyAlignment="0" applyProtection="0"/>
    <xf numFmtId="185" fontId="3" fillId="58" borderId="0" applyNumberFormat="0" applyBorder="0" applyAlignment="0" applyProtection="0"/>
    <xf numFmtId="185" fontId="18" fillId="8" borderId="0" applyNumberFormat="0" applyBorder="0" applyAlignment="0" applyProtection="0"/>
    <xf numFmtId="0" fontId="22" fillId="13" borderId="0" applyNumberFormat="0" applyBorder="0" applyAlignment="0" applyProtection="0"/>
    <xf numFmtId="185" fontId="3" fillId="62" borderId="0" applyNumberFormat="0" applyBorder="0" applyAlignment="0" applyProtection="0"/>
    <xf numFmtId="185" fontId="18" fillId="9" borderId="0" applyNumberFormat="0" applyBorder="0" applyAlignment="0" applyProtection="0"/>
    <xf numFmtId="185" fontId="18" fillId="9" borderId="0" applyNumberFormat="0" applyBorder="0" applyAlignment="0" applyProtection="0"/>
    <xf numFmtId="185" fontId="3" fillId="62" borderId="0" applyNumberFormat="0" applyBorder="0" applyAlignment="0" applyProtection="0"/>
    <xf numFmtId="185" fontId="22" fillId="13" borderId="0" applyNumberFormat="0" applyBorder="0" applyAlignment="0" applyProtection="0"/>
    <xf numFmtId="185" fontId="3" fillId="62" borderId="0" applyNumberFormat="0" applyBorder="0" applyAlignment="0" applyProtection="0"/>
    <xf numFmtId="185" fontId="18" fillId="9" borderId="0" applyNumberFormat="0" applyBorder="0" applyAlignment="0" applyProtection="0"/>
    <xf numFmtId="185" fontId="3" fillId="62" borderId="0" applyNumberFormat="0" applyBorder="0" applyAlignment="0" applyProtection="0"/>
    <xf numFmtId="185" fontId="3" fillId="62" borderId="0" applyNumberFormat="0" applyBorder="0" applyAlignment="0" applyProtection="0"/>
    <xf numFmtId="185" fontId="3" fillId="62" borderId="0" applyNumberFormat="0" applyBorder="0" applyAlignment="0" applyProtection="0"/>
    <xf numFmtId="185" fontId="18" fillId="9" borderId="0" applyNumberFormat="0" applyBorder="0" applyAlignment="0" applyProtection="0"/>
    <xf numFmtId="185" fontId="3" fillId="62" borderId="0" applyNumberFormat="0" applyBorder="0" applyAlignment="0" applyProtection="0"/>
    <xf numFmtId="185" fontId="3" fillId="62" borderId="0" applyNumberFormat="0" applyBorder="0" applyAlignment="0" applyProtection="0"/>
    <xf numFmtId="185" fontId="18" fillId="9" borderId="0" applyNumberFormat="0" applyBorder="0" applyAlignment="0" applyProtection="0"/>
    <xf numFmtId="0" fontId="22" fillId="104" borderId="0" applyNumberFormat="0" applyBorder="0" applyAlignment="0" applyProtection="0"/>
    <xf numFmtId="185" fontId="3" fillId="66" borderId="0" applyNumberFormat="0" applyBorder="0" applyAlignment="0" applyProtection="0"/>
    <xf numFmtId="185" fontId="18" fillId="10" borderId="0" applyNumberFormat="0" applyBorder="0" applyAlignment="0" applyProtection="0"/>
    <xf numFmtId="185" fontId="18" fillId="10" borderId="0" applyNumberFormat="0" applyBorder="0" applyAlignment="0" applyProtection="0"/>
    <xf numFmtId="185" fontId="3" fillId="66" borderId="0" applyNumberFormat="0" applyBorder="0" applyAlignment="0" applyProtection="0"/>
    <xf numFmtId="185" fontId="22" fillId="104" borderId="0" applyNumberFormat="0" applyBorder="0" applyAlignment="0" applyProtection="0"/>
    <xf numFmtId="185" fontId="3" fillId="66" borderId="0" applyNumberFormat="0" applyBorder="0" applyAlignment="0" applyProtection="0"/>
    <xf numFmtId="185" fontId="18" fillId="10" borderId="0" applyNumberFormat="0" applyBorder="0" applyAlignment="0" applyProtection="0"/>
    <xf numFmtId="185" fontId="3" fillId="66" borderId="0" applyNumberFormat="0" applyBorder="0" applyAlignment="0" applyProtection="0"/>
    <xf numFmtId="185" fontId="3" fillId="66" borderId="0" applyNumberFormat="0" applyBorder="0" applyAlignment="0" applyProtection="0"/>
    <xf numFmtId="185" fontId="3" fillId="66" borderId="0" applyNumberFormat="0" applyBorder="0" applyAlignment="0" applyProtection="0"/>
    <xf numFmtId="185" fontId="18" fillId="10" borderId="0" applyNumberFormat="0" applyBorder="0" applyAlignment="0" applyProtection="0"/>
    <xf numFmtId="185" fontId="3" fillId="66" borderId="0" applyNumberFormat="0" applyBorder="0" applyAlignment="0" applyProtection="0"/>
    <xf numFmtId="185" fontId="3" fillId="66" borderId="0" applyNumberFormat="0" applyBorder="0" applyAlignment="0" applyProtection="0"/>
    <xf numFmtId="185" fontId="18" fillId="10" borderId="0" applyNumberFormat="0" applyBorder="0" applyAlignment="0" applyProtection="0"/>
    <xf numFmtId="0" fontId="22" fillId="105" borderId="0" applyNumberFormat="0" applyBorder="0" applyAlignment="0" applyProtection="0"/>
    <xf numFmtId="185" fontId="3" fillId="70" borderId="0" applyNumberFormat="0" applyBorder="0" applyAlignment="0" applyProtection="0"/>
    <xf numFmtId="185" fontId="18" fillId="11" borderId="0" applyNumberFormat="0" applyBorder="0" applyAlignment="0" applyProtection="0"/>
    <xf numFmtId="185" fontId="18" fillId="11" borderId="0" applyNumberFormat="0" applyBorder="0" applyAlignment="0" applyProtection="0"/>
    <xf numFmtId="185" fontId="3" fillId="70" borderId="0" applyNumberFormat="0" applyBorder="0" applyAlignment="0" applyProtection="0"/>
    <xf numFmtId="185" fontId="22" fillId="105" borderId="0" applyNumberFormat="0" applyBorder="0" applyAlignment="0" applyProtection="0"/>
    <xf numFmtId="185" fontId="3" fillId="70" borderId="0" applyNumberFormat="0" applyBorder="0" applyAlignment="0" applyProtection="0"/>
    <xf numFmtId="185" fontId="18" fillId="11" borderId="0" applyNumberFormat="0" applyBorder="0" applyAlignment="0" applyProtection="0"/>
    <xf numFmtId="185" fontId="3" fillId="70" borderId="0" applyNumberFormat="0" applyBorder="0" applyAlignment="0" applyProtection="0"/>
    <xf numFmtId="185" fontId="3" fillId="70" borderId="0" applyNumberFormat="0" applyBorder="0" applyAlignment="0" applyProtection="0"/>
    <xf numFmtId="185" fontId="3" fillId="70" borderId="0" applyNumberFormat="0" applyBorder="0" applyAlignment="0" applyProtection="0"/>
    <xf numFmtId="185" fontId="18" fillId="11" borderId="0" applyNumberFormat="0" applyBorder="0" applyAlignment="0" applyProtection="0"/>
    <xf numFmtId="185" fontId="3" fillId="70" borderId="0" applyNumberFormat="0" applyBorder="0" applyAlignment="0" applyProtection="0"/>
    <xf numFmtId="185" fontId="3" fillId="70" borderId="0" applyNumberFormat="0" applyBorder="0" applyAlignment="0" applyProtection="0"/>
    <xf numFmtId="185" fontId="18" fillId="11" borderId="0" applyNumberFormat="0" applyBorder="0" applyAlignment="0" applyProtection="0"/>
    <xf numFmtId="0" fontId="22" fillId="106" borderId="0" applyNumberFormat="0" applyBorder="0" applyAlignment="0" applyProtection="0"/>
    <xf numFmtId="185" fontId="3" fillId="74" borderId="0" applyNumberFormat="0" applyBorder="0" applyAlignment="0" applyProtection="0"/>
    <xf numFmtId="185" fontId="18" fillId="12" borderId="0" applyNumberFormat="0" applyBorder="0" applyAlignment="0" applyProtection="0"/>
    <xf numFmtId="185" fontId="18" fillId="12" borderId="0" applyNumberFormat="0" applyBorder="0" applyAlignment="0" applyProtection="0"/>
    <xf numFmtId="185" fontId="3" fillId="74" borderId="0" applyNumberFormat="0" applyBorder="0" applyAlignment="0" applyProtection="0"/>
    <xf numFmtId="185" fontId="22" fillId="106" borderId="0" applyNumberFormat="0" applyBorder="0" applyAlignment="0" applyProtection="0"/>
    <xf numFmtId="185" fontId="3" fillId="74" borderId="0" applyNumberFormat="0" applyBorder="0" applyAlignment="0" applyProtection="0"/>
    <xf numFmtId="185" fontId="18" fillId="12" borderId="0" applyNumberFormat="0" applyBorder="0" applyAlignment="0" applyProtection="0"/>
    <xf numFmtId="185" fontId="3" fillId="74" borderId="0" applyNumberFormat="0" applyBorder="0" applyAlignment="0" applyProtection="0"/>
    <xf numFmtId="185" fontId="3" fillId="74" borderId="0" applyNumberFormat="0" applyBorder="0" applyAlignment="0" applyProtection="0"/>
    <xf numFmtId="185" fontId="3" fillId="74" borderId="0" applyNumberFormat="0" applyBorder="0" applyAlignment="0" applyProtection="0"/>
    <xf numFmtId="185" fontId="18" fillId="12" borderId="0" applyNumberFormat="0" applyBorder="0" applyAlignment="0" applyProtection="0"/>
    <xf numFmtId="185" fontId="3" fillId="74" borderId="0" applyNumberFormat="0" applyBorder="0" applyAlignment="0" applyProtection="0"/>
    <xf numFmtId="185" fontId="3" fillId="74" borderId="0" applyNumberFormat="0" applyBorder="0" applyAlignment="0" applyProtection="0"/>
    <xf numFmtId="185" fontId="18" fillId="12" borderId="0" applyNumberFormat="0" applyBorder="0" applyAlignment="0" applyProtection="0"/>
    <xf numFmtId="0" fontId="22" fillId="17" borderId="0" applyNumberFormat="0" applyBorder="0" applyAlignment="0" applyProtection="0"/>
    <xf numFmtId="185" fontId="3" fillId="78" borderId="0" applyNumberFormat="0" applyBorder="0" applyAlignment="0" applyProtection="0"/>
    <xf numFmtId="185" fontId="18" fillId="13" borderId="0" applyNumberFormat="0" applyBorder="0" applyAlignment="0" applyProtection="0"/>
    <xf numFmtId="185" fontId="18" fillId="13" borderId="0" applyNumberFormat="0" applyBorder="0" applyAlignment="0" applyProtection="0"/>
    <xf numFmtId="185" fontId="3" fillId="78" borderId="0" applyNumberFormat="0" applyBorder="0" applyAlignment="0" applyProtection="0"/>
    <xf numFmtId="185" fontId="22" fillId="17" borderId="0" applyNumberFormat="0" applyBorder="0" applyAlignment="0" applyProtection="0"/>
    <xf numFmtId="185" fontId="3" fillId="78" borderId="0" applyNumberFormat="0" applyBorder="0" applyAlignment="0" applyProtection="0"/>
    <xf numFmtId="185" fontId="18" fillId="13" borderId="0" applyNumberFormat="0" applyBorder="0" applyAlignment="0" applyProtection="0"/>
    <xf numFmtId="185" fontId="3" fillId="78" borderId="0" applyNumberFormat="0" applyBorder="0" applyAlignment="0" applyProtection="0"/>
    <xf numFmtId="185" fontId="3" fillId="78" borderId="0" applyNumberFormat="0" applyBorder="0" applyAlignment="0" applyProtection="0"/>
    <xf numFmtId="185" fontId="3" fillId="78" borderId="0" applyNumberFormat="0" applyBorder="0" applyAlignment="0" applyProtection="0"/>
    <xf numFmtId="185" fontId="18" fillId="13" borderId="0" applyNumberFormat="0" applyBorder="0" applyAlignment="0" applyProtection="0"/>
    <xf numFmtId="185" fontId="3" fillId="78" borderId="0" applyNumberFormat="0" applyBorder="0" applyAlignment="0" applyProtection="0"/>
    <xf numFmtId="185" fontId="3" fillId="78" borderId="0" applyNumberFormat="0" applyBorder="0" applyAlignment="0" applyProtection="0"/>
    <xf numFmtId="185" fontId="18" fillId="13" borderId="0" applyNumberFormat="0" applyBorder="0" applyAlignment="0" applyProtection="0"/>
    <xf numFmtId="0" fontId="22" fillId="12" borderId="0" applyNumberFormat="0" applyBorder="0" applyAlignment="0" applyProtection="0"/>
    <xf numFmtId="185" fontId="3" fillId="59" borderId="0" applyNumberFormat="0" applyBorder="0" applyAlignment="0" applyProtection="0"/>
    <xf numFmtId="185" fontId="18" fillId="14" borderId="0" applyNumberFormat="0" applyBorder="0" applyAlignment="0" applyProtection="0"/>
    <xf numFmtId="185" fontId="18" fillId="14" borderId="0" applyNumberFormat="0" applyBorder="0" applyAlignment="0" applyProtection="0"/>
    <xf numFmtId="185" fontId="3" fillId="59" borderId="0" applyNumberFormat="0" applyBorder="0" applyAlignment="0" applyProtection="0"/>
    <xf numFmtId="185" fontId="22" fillId="12" borderId="0" applyNumberFormat="0" applyBorder="0" applyAlignment="0" applyProtection="0"/>
    <xf numFmtId="185" fontId="3" fillId="59" borderId="0" applyNumberFormat="0" applyBorder="0" applyAlignment="0" applyProtection="0"/>
    <xf numFmtId="185" fontId="18" fillId="14" borderId="0" applyNumberFormat="0" applyBorder="0" applyAlignment="0" applyProtection="0"/>
    <xf numFmtId="185" fontId="3" fillId="59" borderId="0" applyNumberFormat="0" applyBorder="0" applyAlignment="0" applyProtection="0"/>
    <xf numFmtId="185" fontId="3" fillId="59" borderId="0" applyNumberFormat="0" applyBorder="0" applyAlignment="0" applyProtection="0"/>
    <xf numFmtId="185" fontId="3" fillId="59" borderId="0" applyNumberFormat="0" applyBorder="0" applyAlignment="0" applyProtection="0"/>
    <xf numFmtId="185" fontId="18" fillId="14" borderId="0" applyNumberFormat="0" applyBorder="0" applyAlignment="0" applyProtection="0"/>
    <xf numFmtId="185" fontId="3" fillId="59" borderId="0" applyNumberFormat="0" applyBorder="0" applyAlignment="0" applyProtection="0"/>
    <xf numFmtId="185" fontId="3" fillId="59" borderId="0" applyNumberFormat="0" applyBorder="0" applyAlignment="0" applyProtection="0"/>
    <xf numFmtId="185" fontId="18" fillId="14" borderId="0" applyNumberFormat="0" applyBorder="0" applyAlignment="0" applyProtection="0"/>
    <xf numFmtId="0" fontId="22" fillId="9" borderId="0" applyNumberFormat="0" applyBorder="0" applyAlignment="0" applyProtection="0"/>
    <xf numFmtId="185" fontId="3" fillId="63" borderId="0" applyNumberFormat="0" applyBorder="0" applyAlignment="0" applyProtection="0"/>
    <xf numFmtId="185" fontId="18" fillId="9" borderId="0" applyNumberFormat="0" applyBorder="0" applyAlignment="0" applyProtection="0"/>
    <xf numFmtId="185" fontId="18" fillId="9" borderId="0" applyNumberFormat="0" applyBorder="0" applyAlignment="0" applyProtection="0"/>
    <xf numFmtId="185" fontId="3" fillId="63" borderId="0" applyNumberFormat="0" applyBorder="0" applyAlignment="0" applyProtection="0"/>
    <xf numFmtId="185" fontId="22" fillId="9" borderId="0" applyNumberFormat="0" applyBorder="0" applyAlignment="0" applyProtection="0"/>
    <xf numFmtId="185" fontId="3" fillId="63" borderId="0" applyNumberFormat="0" applyBorder="0" applyAlignment="0" applyProtection="0"/>
    <xf numFmtId="185" fontId="18" fillId="9" borderId="0" applyNumberFormat="0" applyBorder="0" applyAlignment="0" applyProtection="0"/>
    <xf numFmtId="185" fontId="3" fillId="63" borderId="0" applyNumberFormat="0" applyBorder="0" applyAlignment="0" applyProtection="0"/>
    <xf numFmtId="185" fontId="3" fillId="63" borderId="0" applyNumberFormat="0" applyBorder="0" applyAlignment="0" applyProtection="0"/>
    <xf numFmtId="185" fontId="3" fillId="63" borderId="0" applyNumberFormat="0" applyBorder="0" applyAlignment="0" applyProtection="0"/>
    <xf numFmtId="185" fontId="18" fillId="9" borderId="0" applyNumberFormat="0" applyBorder="0" applyAlignment="0" applyProtection="0"/>
    <xf numFmtId="185" fontId="3" fillId="63" borderId="0" applyNumberFormat="0" applyBorder="0" applyAlignment="0" applyProtection="0"/>
    <xf numFmtId="185" fontId="3" fillId="63" borderId="0" applyNumberFormat="0" applyBorder="0" applyAlignment="0" applyProtection="0"/>
    <xf numFmtId="185" fontId="18" fillId="9" borderId="0" applyNumberFormat="0" applyBorder="0" applyAlignment="0" applyProtection="0"/>
    <xf numFmtId="0" fontId="22" fillId="45" borderId="0" applyNumberFormat="0" applyBorder="0" applyAlignment="0" applyProtection="0"/>
    <xf numFmtId="185" fontId="3" fillId="67" borderId="0" applyNumberFormat="0" applyBorder="0" applyAlignment="0" applyProtection="0"/>
    <xf numFmtId="185" fontId="18" fillId="15" borderId="0" applyNumberFormat="0" applyBorder="0" applyAlignment="0" applyProtection="0"/>
    <xf numFmtId="185" fontId="18" fillId="15" borderId="0" applyNumberFormat="0" applyBorder="0" applyAlignment="0" applyProtection="0"/>
    <xf numFmtId="185" fontId="3" fillId="67" borderId="0" applyNumberFormat="0" applyBorder="0" applyAlignment="0" applyProtection="0"/>
    <xf numFmtId="185" fontId="22" fillId="45" borderId="0" applyNumberFormat="0" applyBorder="0" applyAlignment="0" applyProtection="0"/>
    <xf numFmtId="185" fontId="3" fillId="67" borderId="0" applyNumberFormat="0" applyBorder="0" applyAlignment="0" applyProtection="0"/>
    <xf numFmtId="185" fontId="18" fillId="15" borderId="0" applyNumberFormat="0" applyBorder="0" applyAlignment="0" applyProtection="0"/>
    <xf numFmtId="185" fontId="3" fillId="67" borderId="0" applyNumberFormat="0" applyBorder="0" applyAlignment="0" applyProtection="0"/>
    <xf numFmtId="185" fontId="3" fillId="67" borderId="0" applyNumberFormat="0" applyBorder="0" applyAlignment="0" applyProtection="0"/>
    <xf numFmtId="185" fontId="3" fillId="67" borderId="0" applyNumberFormat="0" applyBorder="0" applyAlignment="0" applyProtection="0"/>
    <xf numFmtId="185" fontId="18" fillId="15" borderId="0" applyNumberFormat="0" applyBorder="0" applyAlignment="0" applyProtection="0"/>
    <xf numFmtId="185" fontId="3" fillId="67" borderId="0" applyNumberFormat="0" applyBorder="0" applyAlignment="0" applyProtection="0"/>
    <xf numFmtId="185" fontId="3" fillId="67" borderId="0" applyNumberFormat="0" applyBorder="0" applyAlignment="0" applyProtection="0"/>
    <xf numFmtId="185" fontId="18" fillId="15" borderId="0" applyNumberFormat="0" applyBorder="0" applyAlignment="0" applyProtection="0"/>
    <xf numFmtId="0" fontId="22" fillId="105" borderId="0" applyNumberFormat="0" applyBorder="0" applyAlignment="0" applyProtection="0"/>
    <xf numFmtId="185" fontId="3" fillId="71" borderId="0" applyNumberFormat="0" applyBorder="0" applyAlignment="0" applyProtection="0"/>
    <xf numFmtId="185" fontId="18" fillId="16" borderId="0" applyNumberFormat="0" applyBorder="0" applyAlignment="0" applyProtection="0"/>
    <xf numFmtId="185" fontId="18" fillId="16" borderId="0" applyNumberFormat="0" applyBorder="0" applyAlignment="0" applyProtection="0"/>
    <xf numFmtId="185" fontId="3" fillId="71" borderId="0" applyNumberFormat="0" applyBorder="0" applyAlignment="0" applyProtection="0"/>
    <xf numFmtId="185" fontId="22" fillId="105" borderId="0" applyNumberFormat="0" applyBorder="0" applyAlignment="0" applyProtection="0"/>
    <xf numFmtId="185" fontId="3" fillId="71" borderId="0" applyNumberFormat="0" applyBorder="0" applyAlignment="0" applyProtection="0"/>
    <xf numFmtId="185" fontId="18" fillId="16" borderId="0" applyNumberFormat="0" applyBorder="0" applyAlignment="0" applyProtection="0"/>
    <xf numFmtId="185" fontId="3" fillId="71" borderId="0" applyNumberFormat="0" applyBorder="0" applyAlignment="0" applyProtection="0"/>
    <xf numFmtId="185" fontId="3" fillId="71" borderId="0" applyNumberFormat="0" applyBorder="0" applyAlignment="0" applyProtection="0"/>
    <xf numFmtId="185" fontId="3" fillId="71" borderId="0" applyNumberFormat="0" applyBorder="0" applyAlignment="0" applyProtection="0"/>
    <xf numFmtId="185" fontId="18" fillId="16" borderId="0" applyNumberFormat="0" applyBorder="0" applyAlignment="0" applyProtection="0"/>
    <xf numFmtId="185" fontId="3" fillId="71" borderId="0" applyNumberFormat="0" applyBorder="0" applyAlignment="0" applyProtection="0"/>
    <xf numFmtId="185" fontId="3" fillId="71" borderId="0" applyNumberFormat="0" applyBorder="0" applyAlignment="0" applyProtection="0"/>
    <xf numFmtId="185" fontId="18" fillId="16" borderId="0" applyNumberFormat="0" applyBorder="0" applyAlignment="0" applyProtection="0"/>
    <xf numFmtId="0" fontId="22" fillId="12" borderId="0" applyNumberFormat="0" applyBorder="0" applyAlignment="0" applyProtection="0"/>
    <xf numFmtId="185" fontId="3" fillId="75" borderId="0" applyNumberFormat="0" applyBorder="0" applyAlignment="0" applyProtection="0"/>
    <xf numFmtId="185" fontId="18" fillId="14" borderId="0" applyNumberFormat="0" applyBorder="0" applyAlignment="0" applyProtection="0"/>
    <xf numFmtId="185" fontId="18" fillId="14" borderId="0" applyNumberFormat="0" applyBorder="0" applyAlignment="0" applyProtection="0"/>
    <xf numFmtId="185" fontId="3" fillId="75" borderId="0" applyNumberFormat="0" applyBorder="0" applyAlignment="0" applyProtection="0"/>
    <xf numFmtId="185" fontId="22" fillId="12" borderId="0" applyNumberFormat="0" applyBorder="0" applyAlignment="0" applyProtection="0"/>
    <xf numFmtId="185" fontId="3" fillId="75" borderId="0" applyNumberFormat="0" applyBorder="0" applyAlignment="0" applyProtection="0"/>
    <xf numFmtId="185" fontId="18" fillId="14" borderId="0" applyNumberFormat="0" applyBorder="0" applyAlignment="0" applyProtection="0"/>
    <xf numFmtId="185" fontId="3" fillId="75" borderId="0" applyNumberFormat="0" applyBorder="0" applyAlignment="0" applyProtection="0"/>
    <xf numFmtId="185" fontId="3" fillId="75" borderId="0" applyNumberFormat="0" applyBorder="0" applyAlignment="0" applyProtection="0"/>
    <xf numFmtId="185" fontId="3" fillId="75" borderId="0" applyNumberFormat="0" applyBorder="0" applyAlignment="0" applyProtection="0"/>
    <xf numFmtId="185" fontId="18" fillId="14" borderId="0" applyNumberFormat="0" applyBorder="0" applyAlignment="0" applyProtection="0"/>
    <xf numFmtId="185" fontId="3" fillId="75" borderId="0" applyNumberFormat="0" applyBorder="0" applyAlignment="0" applyProtection="0"/>
    <xf numFmtId="185" fontId="3" fillId="75" borderId="0" applyNumberFormat="0" applyBorder="0" applyAlignment="0" applyProtection="0"/>
    <xf numFmtId="185" fontId="18" fillId="14" borderId="0" applyNumberFormat="0" applyBorder="0" applyAlignment="0" applyProtection="0"/>
    <xf numFmtId="0" fontId="22" fillId="41" borderId="0" applyNumberFormat="0" applyBorder="0" applyAlignment="0" applyProtection="0"/>
    <xf numFmtId="185" fontId="3" fillId="79" borderId="0" applyNumberFormat="0" applyBorder="0" applyAlignment="0" applyProtection="0"/>
    <xf numFmtId="185" fontId="18" fillId="17" borderId="0" applyNumberFormat="0" applyBorder="0" applyAlignment="0" applyProtection="0"/>
    <xf numFmtId="185" fontId="18" fillId="17" borderId="0" applyNumberFormat="0" applyBorder="0" applyAlignment="0" applyProtection="0"/>
    <xf numFmtId="185" fontId="3" fillId="79" borderId="0" applyNumberFormat="0" applyBorder="0" applyAlignment="0" applyProtection="0"/>
    <xf numFmtId="185" fontId="22" fillId="41" borderId="0" applyNumberFormat="0" applyBorder="0" applyAlignment="0" applyProtection="0"/>
    <xf numFmtId="185" fontId="3" fillId="79" borderId="0" applyNumberFormat="0" applyBorder="0" applyAlignment="0" applyProtection="0"/>
    <xf numFmtId="185" fontId="18" fillId="17" borderId="0" applyNumberFormat="0" applyBorder="0" applyAlignment="0" applyProtection="0"/>
    <xf numFmtId="185" fontId="3" fillId="79" borderId="0" applyNumberFormat="0" applyBorder="0" applyAlignment="0" applyProtection="0"/>
    <xf numFmtId="185" fontId="3" fillId="79" borderId="0" applyNumberFormat="0" applyBorder="0" applyAlignment="0" applyProtection="0"/>
    <xf numFmtId="185" fontId="3" fillId="79" borderId="0" applyNumberFormat="0" applyBorder="0" applyAlignment="0" applyProtection="0"/>
    <xf numFmtId="185" fontId="18" fillId="17" borderId="0" applyNumberFormat="0" applyBorder="0" applyAlignment="0" applyProtection="0"/>
    <xf numFmtId="185" fontId="3" fillId="79" borderId="0" applyNumberFormat="0" applyBorder="0" applyAlignment="0" applyProtection="0"/>
    <xf numFmtId="185" fontId="3" fillId="79" borderId="0" applyNumberFormat="0" applyBorder="0" applyAlignment="0" applyProtection="0"/>
    <xf numFmtId="185" fontId="18" fillId="17" borderId="0" applyNumberFormat="0" applyBorder="0" applyAlignment="0" applyProtection="0"/>
    <xf numFmtId="0" fontId="23" fillId="107" borderId="0" applyNumberFormat="0" applyBorder="0" applyAlignment="0" applyProtection="0"/>
    <xf numFmtId="185" fontId="74" fillId="60" borderId="0" applyNumberFormat="0" applyBorder="0" applyAlignment="0" applyProtection="0"/>
    <xf numFmtId="185" fontId="21" fillId="14" borderId="0" applyNumberFormat="0" applyBorder="0" applyAlignment="0" applyProtection="0"/>
    <xf numFmtId="185" fontId="21" fillId="14" borderId="0" applyNumberFormat="0" applyBorder="0" applyAlignment="0" applyProtection="0"/>
    <xf numFmtId="185" fontId="74" fillId="60" borderId="0" applyNumberFormat="0" applyBorder="0" applyAlignment="0" applyProtection="0"/>
    <xf numFmtId="185" fontId="23" fillId="107" borderId="0" applyNumberFormat="0" applyBorder="0" applyAlignment="0" applyProtection="0"/>
    <xf numFmtId="185" fontId="74" fillId="60" borderId="0" applyNumberFormat="0" applyBorder="0" applyAlignment="0" applyProtection="0"/>
    <xf numFmtId="185" fontId="21" fillId="14" borderId="0" applyNumberFormat="0" applyBorder="0" applyAlignment="0" applyProtection="0"/>
    <xf numFmtId="185" fontId="74" fillId="60" borderId="0" applyNumberFormat="0" applyBorder="0" applyAlignment="0" applyProtection="0"/>
    <xf numFmtId="185" fontId="74" fillId="60" borderId="0" applyNumberFormat="0" applyBorder="0" applyAlignment="0" applyProtection="0"/>
    <xf numFmtId="185" fontId="21" fillId="14" borderId="0" applyNumberFormat="0" applyBorder="0" applyAlignment="0" applyProtection="0"/>
    <xf numFmtId="185" fontId="21" fillId="14" borderId="0" applyNumberFormat="0" applyBorder="0" applyAlignment="0" applyProtection="0"/>
    <xf numFmtId="0" fontId="23" fillId="9" borderId="0" applyNumberFormat="0" applyBorder="0" applyAlignment="0" applyProtection="0"/>
    <xf numFmtId="185" fontId="74" fillId="64" borderId="0" applyNumberFormat="0" applyBorder="0" applyAlignment="0" applyProtection="0"/>
    <xf numFmtId="185" fontId="21" fillId="9" borderId="0" applyNumberFormat="0" applyBorder="0" applyAlignment="0" applyProtection="0"/>
    <xf numFmtId="185" fontId="21" fillId="9" borderId="0" applyNumberFormat="0" applyBorder="0" applyAlignment="0" applyProtection="0"/>
    <xf numFmtId="185" fontId="74" fillId="64" borderId="0" applyNumberFormat="0" applyBorder="0" applyAlignment="0" applyProtection="0"/>
    <xf numFmtId="185" fontId="23" fillId="9" borderId="0" applyNumberFormat="0" applyBorder="0" applyAlignment="0" applyProtection="0"/>
    <xf numFmtId="185" fontId="74" fillId="64" borderId="0" applyNumberFormat="0" applyBorder="0" applyAlignment="0" applyProtection="0"/>
    <xf numFmtId="185" fontId="21" fillId="9" borderId="0" applyNumberFormat="0" applyBorder="0" applyAlignment="0" applyProtection="0"/>
    <xf numFmtId="185" fontId="74" fillId="64" borderId="0" applyNumberFormat="0" applyBorder="0" applyAlignment="0" applyProtection="0"/>
    <xf numFmtId="185" fontId="74" fillId="64" borderId="0" applyNumberFormat="0" applyBorder="0" applyAlignment="0" applyProtection="0"/>
    <xf numFmtId="185" fontId="21" fillId="9" borderId="0" applyNumberFormat="0" applyBorder="0" applyAlignment="0" applyProtection="0"/>
    <xf numFmtId="185" fontId="21" fillId="9" borderId="0" applyNumberFormat="0" applyBorder="0" applyAlignment="0" applyProtection="0"/>
    <xf numFmtId="0" fontId="23" fillId="45" borderId="0" applyNumberFormat="0" applyBorder="0" applyAlignment="0" applyProtection="0"/>
    <xf numFmtId="185" fontId="74" fillId="68" borderId="0" applyNumberFormat="0" applyBorder="0" applyAlignment="0" applyProtection="0"/>
    <xf numFmtId="185" fontId="21" fillId="15" borderId="0" applyNumberFormat="0" applyBorder="0" applyAlignment="0" applyProtection="0"/>
    <xf numFmtId="185" fontId="21" fillId="15" borderId="0" applyNumberFormat="0" applyBorder="0" applyAlignment="0" applyProtection="0"/>
    <xf numFmtId="185" fontId="74" fillId="68" borderId="0" applyNumberFormat="0" applyBorder="0" applyAlignment="0" applyProtection="0"/>
    <xf numFmtId="185" fontId="23" fillId="45" borderId="0" applyNumberFormat="0" applyBorder="0" applyAlignment="0" applyProtection="0"/>
    <xf numFmtId="185" fontId="74" fillId="68" borderId="0" applyNumberFormat="0" applyBorder="0" applyAlignment="0" applyProtection="0"/>
    <xf numFmtId="185" fontId="21" fillId="15" borderId="0" applyNumberFormat="0" applyBorder="0" applyAlignment="0" applyProtection="0"/>
    <xf numFmtId="185" fontId="74" fillId="68" borderId="0" applyNumberFormat="0" applyBorder="0" applyAlignment="0" applyProtection="0"/>
    <xf numFmtId="185" fontId="74" fillId="68" borderId="0" applyNumberFormat="0" applyBorder="0" applyAlignment="0" applyProtection="0"/>
    <xf numFmtId="185" fontId="21" fillId="15" borderId="0" applyNumberFormat="0" applyBorder="0" applyAlignment="0" applyProtection="0"/>
    <xf numFmtId="185" fontId="21" fillId="15" borderId="0" applyNumberFormat="0" applyBorder="0" applyAlignment="0" applyProtection="0"/>
    <xf numFmtId="0" fontId="23" fillId="108" borderId="0" applyNumberFormat="0" applyBorder="0" applyAlignment="0" applyProtection="0"/>
    <xf numFmtId="185" fontId="74" fillId="72" borderId="0" applyNumberFormat="0" applyBorder="0" applyAlignment="0" applyProtection="0"/>
    <xf numFmtId="185" fontId="21" fillId="16" borderId="0" applyNumberFormat="0" applyBorder="0" applyAlignment="0" applyProtection="0"/>
    <xf numFmtId="185" fontId="21" fillId="16" borderId="0" applyNumberFormat="0" applyBorder="0" applyAlignment="0" applyProtection="0"/>
    <xf numFmtId="185" fontId="74" fillId="72" borderId="0" applyNumberFormat="0" applyBorder="0" applyAlignment="0" applyProtection="0"/>
    <xf numFmtId="185" fontId="23" fillId="108" borderId="0" applyNumberFormat="0" applyBorder="0" applyAlignment="0" applyProtection="0"/>
    <xf numFmtId="185" fontId="74" fillId="72" borderId="0" applyNumberFormat="0" applyBorder="0" applyAlignment="0" applyProtection="0"/>
    <xf numFmtId="185" fontId="21" fillId="16" borderId="0" applyNumberFormat="0" applyBorder="0" applyAlignment="0" applyProtection="0"/>
    <xf numFmtId="185" fontId="74" fillId="72" borderId="0" applyNumberFormat="0" applyBorder="0" applyAlignment="0" applyProtection="0"/>
    <xf numFmtId="185" fontId="74" fillId="72" borderId="0" applyNumberFormat="0" applyBorder="0" applyAlignment="0" applyProtection="0"/>
    <xf numFmtId="185" fontId="21" fillId="16" borderId="0" applyNumberFormat="0" applyBorder="0" applyAlignment="0" applyProtection="0"/>
    <xf numFmtId="185" fontId="21" fillId="16" borderId="0" applyNumberFormat="0" applyBorder="0" applyAlignment="0" applyProtection="0"/>
    <xf numFmtId="0" fontId="23" fillId="96" borderId="0" applyNumberFormat="0" applyBorder="0" applyAlignment="0" applyProtection="0"/>
    <xf numFmtId="185" fontId="74" fillId="76" borderId="0" applyNumberFormat="0" applyBorder="0" applyAlignment="0" applyProtection="0"/>
    <xf numFmtId="185" fontId="21" fillId="14" borderId="0" applyNumberFormat="0" applyBorder="0" applyAlignment="0" applyProtection="0"/>
    <xf numFmtId="185" fontId="21" fillId="14" borderId="0" applyNumberFormat="0" applyBorder="0" applyAlignment="0" applyProtection="0"/>
    <xf numFmtId="185" fontId="74" fillId="76" borderId="0" applyNumberFormat="0" applyBorder="0" applyAlignment="0" applyProtection="0"/>
    <xf numFmtId="185" fontId="23" fillId="96" borderId="0" applyNumberFormat="0" applyBorder="0" applyAlignment="0" applyProtection="0"/>
    <xf numFmtId="185" fontId="74" fillId="76" borderId="0" applyNumberFormat="0" applyBorder="0" applyAlignment="0" applyProtection="0"/>
    <xf numFmtId="185" fontId="21" fillId="14" borderId="0" applyNumberFormat="0" applyBorder="0" applyAlignment="0" applyProtection="0"/>
    <xf numFmtId="185" fontId="74" fillId="76" borderId="0" applyNumberFormat="0" applyBorder="0" applyAlignment="0" applyProtection="0"/>
    <xf numFmtId="185" fontId="74" fillId="76" borderId="0" applyNumberFormat="0" applyBorder="0" applyAlignment="0" applyProtection="0"/>
    <xf numFmtId="185" fontId="21" fillId="14" borderId="0" applyNumberFormat="0" applyBorder="0" applyAlignment="0" applyProtection="0"/>
    <xf numFmtId="185" fontId="21" fillId="14" borderId="0" applyNumberFormat="0" applyBorder="0" applyAlignment="0" applyProtection="0"/>
    <xf numFmtId="0" fontId="23" fillId="42" borderId="0" applyNumberFormat="0" applyBorder="0" applyAlignment="0" applyProtection="0"/>
    <xf numFmtId="185" fontId="74" fillId="80" borderId="0" applyNumberFormat="0" applyBorder="0" applyAlignment="0" applyProtection="0"/>
    <xf numFmtId="185" fontId="21" fillId="17" borderId="0" applyNumberFormat="0" applyBorder="0" applyAlignment="0" applyProtection="0"/>
    <xf numFmtId="185" fontId="21" fillId="17" borderId="0" applyNumberFormat="0" applyBorder="0" applyAlignment="0" applyProtection="0"/>
    <xf numFmtId="185" fontId="74" fillId="80" borderId="0" applyNumberFormat="0" applyBorder="0" applyAlignment="0" applyProtection="0"/>
    <xf numFmtId="185" fontId="23" fillId="42" borderId="0" applyNumberFormat="0" applyBorder="0" applyAlignment="0" applyProtection="0"/>
    <xf numFmtId="185" fontId="74" fillId="80" borderId="0" applyNumberFormat="0" applyBorder="0" applyAlignment="0" applyProtection="0"/>
    <xf numFmtId="185" fontId="21" fillId="17" borderId="0" applyNumberFormat="0" applyBorder="0" applyAlignment="0" applyProtection="0"/>
    <xf numFmtId="185" fontId="74" fillId="80" borderId="0" applyNumberFormat="0" applyBorder="0" applyAlignment="0" applyProtection="0"/>
    <xf numFmtId="185" fontId="74" fillId="80" borderId="0" applyNumberFormat="0" applyBorder="0" applyAlignment="0" applyProtection="0"/>
    <xf numFmtId="185" fontId="21" fillId="17" borderId="0" applyNumberFormat="0" applyBorder="0" applyAlignment="0" applyProtection="0"/>
    <xf numFmtId="185" fontId="21" fillId="17" borderId="0" applyNumberFormat="0" applyBorder="0" applyAlignment="0" applyProtection="0"/>
    <xf numFmtId="185" fontId="22" fillId="18" borderId="0" applyNumberFormat="0" applyBorder="0" applyAlignment="0" applyProtection="0"/>
    <xf numFmtId="185" fontId="22" fillId="18" borderId="0" applyNumberFormat="0" applyBorder="0" applyAlignment="0" applyProtection="0"/>
    <xf numFmtId="185" fontId="22" fillId="18" borderId="0" applyNumberFormat="0" applyBorder="0" applyAlignment="0" applyProtection="0"/>
    <xf numFmtId="185" fontId="22" fillId="19" borderId="0" applyNumberFormat="0" applyBorder="0" applyAlignment="0" applyProtection="0"/>
    <xf numFmtId="185" fontId="22" fillId="19" borderId="0" applyNumberFormat="0" applyBorder="0" applyAlignment="0" applyProtection="0"/>
    <xf numFmtId="185" fontId="22" fillId="19" borderId="0" applyNumberFormat="0" applyBorder="0" applyAlignment="0" applyProtection="0"/>
    <xf numFmtId="185" fontId="23" fillId="20" borderId="0" applyNumberFormat="0" applyBorder="0" applyAlignment="0" applyProtection="0"/>
    <xf numFmtId="185" fontId="23" fillId="20" borderId="0" applyNumberFormat="0" applyBorder="0" applyAlignment="0" applyProtection="0"/>
    <xf numFmtId="185" fontId="23" fillId="20"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0" fontId="23" fillId="109" borderId="0" applyNumberFormat="0" applyBorder="0" applyAlignment="0" applyProtection="0"/>
    <xf numFmtId="185" fontId="74" fillId="57"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74" fillId="57" borderId="0" applyNumberFormat="0" applyBorder="0" applyAlignment="0" applyProtection="0"/>
    <xf numFmtId="185" fontId="23" fillId="109" borderId="0" applyNumberFormat="0" applyBorder="0" applyAlignment="0" applyProtection="0"/>
    <xf numFmtId="185" fontId="74" fillId="57"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74" fillId="57" borderId="0" applyNumberFormat="0" applyBorder="0" applyAlignment="0" applyProtection="0"/>
    <xf numFmtId="185" fontId="23" fillId="21" borderId="0" applyNumberFormat="0" applyBorder="0" applyAlignment="0" applyProtection="0"/>
    <xf numFmtId="185" fontId="74" fillId="57"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74" fillId="57" borderId="0" applyNumberFormat="0" applyBorder="0" applyAlignment="0" applyProtection="0"/>
    <xf numFmtId="185" fontId="23" fillId="21" borderId="0" applyNumberFormat="0" applyBorder="0" applyAlignment="0" applyProtection="0"/>
    <xf numFmtId="185" fontId="74" fillId="57"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74" fillId="57" borderId="0" applyNumberFormat="0" applyBorder="0" applyAlignment="0" applyProtection="0"/>
    <xf numFmtId="185" fontId="74" fillId="57" borderId="0" applyNumberFormat="0" applyBorder="0" applyAlignment="0" applyProtection="0"/>
    <xf numFmtId="185" fontId="74" fillId="57" borderId="0" applyNumberFormat="0" applyBorder="0" applyAlignment="0" applyProtection="0"/>
    <xf numFmtId="185" fontId="74" fillId="57" borderId="0" applyNumberFormat="0" applyBorder="0" applyAlignment="0" applyProtection="0"/>
    <xf numFmtId="185" fontId="74" fillId="57" borderId="0" applyNumberFormat="0" applyBorder="0" applyAlignment="0" applyProtection="0"/>
    <xf numFmtId="185" fontId="74" fillId="57" borderId="0" applyNumberFormat="0" applyBorder="0" applyAlignment="0" applyProtection="0"/>
    <xf numFmtId="185" fontId="74" fillId="57" borderId="0" applyNumberFormat="0" applyBorder="0" applyAlignment="0" applyProtection="0"/>
    <xf numFmtId="185" fontId="74" fillId="57" borderId="0" applyNumberFormat="0" applyBorder="0" applyAlignment="0" applyProtection="0"/>
    <xf numFmtId="185" fontId="74" fillId="57" borderId="0" applyNumberFormat="0" applyBorder="0" applyAlignment="0" applyProtection="0"/>
    <xf numFmtId="185" fontId="74" fillId="57" borderId="0" applyNumberFormat="0" applyBorder="0" applyAlignment="0" applyProtection="0"/>
    <xf numFmtId="185" fontId="23" fillId="21" borderId="0" applyNumberFormat="0" applyBorder="0" applyAlignment="0" applyProtection="0"/>
    <xf numFmtId="185" fontId="74" fillId="57" borderId="0" applyNumberFormat="0" applyBorder="0" applyAlignment="0" applyProtection="0"/>
    <xf numFmtId="185" fontId="74" fillId="57"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74" fillId="57" borderId="0" applyNumberFormat="0" applyBorder="0" applyAlignment="0" applyProtection="0"/>
    <xf numFmtId="185" fontId="74" fillId="57"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3" fillId="21" borderId="0" applyNumberFormat="0" applyBorder="0" applyAlignment="0" applyProtection="0"/>
    <xf numFmtId="185" fontId="22" fillId="22" borderId="0" applyNumberFormat="0" applyBorder="0" applyAlignment="0" applyProtection="0"/>
    <xf numFmtId="185" fontId="22" fillId="22" borderId="0" applyNumberFormat="0" applyBorder="0" applyAlignment="0" applyProtection="0"/>
    <xf numFmtId="185" fontId="22" fillId="22" borderId="0" applyNumberFormat="0" applyBorder="0" applyAlignment="0" applyProtection="0"/>
    <xf numFmtId="185" fontId="22" fillId="23" borderId="0" applyNumberFormat="0" applyBorder="0" applyAlignment="0" applyProtection="0"/>
    <xf numFmtId="185" fontId="22" fillId="23" borderId="0" applyNumberFormat="0" applyBorder="0" applyAlignment="0" applyProtection="0"/>
    <xf numFmtId="185" fontId="22" fillId="23"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0" fontId="23" fillId="40" borderId="0" applyNumberFormat="0" applyBorder="0" applyAlignment="0" applyProtection="0"/>
    <xf numFmtId="185" fontId="74" fillId="61"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74" fillId="61" borderId="0" applyNumberFormat="0" applyBorder="0" applyAlignment="0" applyProtection="0"/>
    <xf numFmtId="185" fontId="23" fillId="40" borderId="0" applyNumberFormat="0" applyBorder="0" applyAlignment="0" applyProtection="0"/>
    <xf numFmtId="185" fontId="74" fillId="61"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74" fillId="61" borderId="0" applyNumberFormat="0" applyBorder="0" applyAlignment="0" applyProtection="0"/>
    <xf numFmtId="185" fontId="23" fillId="25" borderId="0" applyNumberFormat="0" applyBorder="0" applyAlignment="0" applyProtection="0"/>
    <xf numFmtId="185" fontId="74" fillId="61"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74" fillId="61" borderId="0" applyNumberFormat="0" applyBorder="0" applyAlignment="0" applyProtection="0"/>
    <xf numFmtId="185" fontId="23" fillId="25" borderId="0" applyNumberFormat="0" applyBorder="0" applyAlignment="0" applyProtection="0"/>
    <xf numFmtId="185" fontId="74" fillId="61"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74" fillId="61" borderId="0" applyNumberFormat="0" applyBorder="0" applyAlignment="0" applyProtection="0"/>
    <xf numFmtId="185" fontId="74" fillId="61" borderId="0" applyNumberFormat="0" applyBorder="0" applyAlignment="0" applyProtection="0"/>
    <xf numFmtId="185" fontId="74" fillId="61" borderId="0" applyNumberFormat="0" applyBorder="0" applyAlignment="0" applyProtection="0"/>
    <xf numFmtId="185" fontId="74" fillId="61" borderId="0" applyNumberFormat="0" applyBorder="0" applyAlignment="0" applyProtection="0"/>
    <xf numFmtId="185" fontId="74" fillId="61" borderId="0" applyNumberFormat="0" applyBorder="0" applyAlignment="0" applyProtection="0"/>
    <xf numFmtId="185" fontId="74" fillId="61" borderId="0" applyNumberFormat="0" applyBorder="0" applyAlignment="0" applyProtection="0"/>
    <xf numFmtId="185" fontId="74" fillId="61" borderId="0" applyNumberFormat="0" applyBorder="0" applyAlignment="0" applyProtection="0"/>
    <xf numFmtId="185" fontId="74" fillId="61" borderId="0" applyNumberFormat="0" applyBorder="0" applyAlignment="0" applyProtection="0"/>
    <xf numFmtId="185" fontId="74" fillId="61" borderId="0" applyNumberFormat="0" applyBorder="0" applyAlignment="0" applyProtection="0"/>
    <xf numFmtId="185" fontId="74" fillId="61" borderId="0" applyNumberFormat="0" applyBorder="0" applyAlignment="0" applyProtection="0"/>
    <xf numFmtId="185" fontId="23" fillId="25" borderId="0" applyNumberFormat="0" applyBorder="0" applyAlignment="0" applyProtection="0"/>
    <xf numFmtId="185" fontId="74" fillId="61" borderId="0" applyNumberFormat="0" applyBorder="0" applyAlignment="0" applyProtection="0"/>
    <xf numFmtId="185" fontId="74" fillId="61"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74" fillId="61" borderId="0" applyNumberFormat="0" applyBorder="0" applyAlignment="0" applyProtection="0"/>
    <xf numFmtId="185" fontId="74" fillId="61"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3" fillId="25" borderId="0" applyNumberFormat="0" applyBorder="0" applyAlignment="0" applyProtection="0"/>
    <xf numFmtId="185" fontId="22" fillId="26" borderId="0" applyNumberFormat="0" applyBorder="0" applyAlignment="0" applyProtection="0"/>
    <xf numFmtId="185" fontId="22" fillId="26" borderId="0" applyNumberFormat="0" applyBorder="0" applyAlignment="0" applyProtection="0"/>
    <xf numFmtId="185" fontId="22" fillId="26" borderId="0" applyNumberFormat="0" applyBorder="0" applyAlignment="0" applyProtection="0"/>
    <xf numFmtId="185" fontId="22" fillId="27" borderId="0" applyNumberFormat="0" applyBorder="0" applyAlignment="0" applyProtection="0"/>
    <xf numFmtId="185" fontId="22" fillId="27" borderId="0" applyNumberFormat="0" applyBorder="0" applyAlignment="0" applyProtection="0"/>
    <xf numFmtId="185" fontId="22" fillId="27" borderId="0" applyNumberFormat="0" applyBorder="0" applyAlignment="0" applyProtection="0"/>
    <xf numFmtId="185" fontId="23" fillId="28" borderId="0" applyNumberFormat="0" applyBorder="0" applyAlignment="0" applyProtection="0"/>
    <xf numFmtId="185" fontId="23" fillId="28" borderId="0" applyNumberFormat="0" applyBorder="0" applyAlignment="0" applyProtection="0"/>
    <xf numFmtId="185" fontId="23" fillId="28"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0" fontId="23" fillId="15" borderId="0" applyNumberFormat="0" applyBorder="0" applyAlignment="0" applyProtection="0"/>
    <xf numFmtId="185" fontId="74" fillId="65"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74" fillId="65" borderId="0" applyNumberFormat="0" applyBorder="0" applyAlignment="0" applyProtection="0"/>
    <xf numFmtId="185" fontId="23" fillId="15" borderId="0" applyNumberFormat="0" applyBorder="0" applyAlignment="0" applyProtection="0"/>
    <xf numFmtId="185" fontId="74" fillId="65"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74" fillId="65" borderId="0" applyNumberFormat="0" applyBorder="0" applyAlignment="0" applyProtection="0"/>
    <xf numFmtId="185" fontId="23" fillId="24" borderId="0" applyNumberFormat="0" applyBorder="0" applyAlignment="0" applyProtection="0"/>
    <xf numFmtId="185" fontId="74" fillId="65"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74" fillId="65" borderId="0" applyNumberFormat="0" applyBorder="0" applyAlignment="0" applyProtection="0"/>
    <xf numFmtId="185" fontId="23" fillId="24" borderId="0" applyNumberFormat="0" applyBorder="0" applyAlignment="0" applyProtection="0"/>
    <xf numFmtId="185" fontId="74" fillId="65"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74" fillId="65" borderId="0" applyNumberFormat="0" applyBorder="0" applyAlignment="0" applyProtection="0"/>
    <xf numFmtId="185" fontId="74" fillId="65" borderId="0" applyNumberFormat="0" applyBorder="0" applyAlignment="0" applyProtection="0"/>
    <xf numFmtId="185" fontId="74" fillId="65" borderId="0" applyNumberFormat="0" applyBorder="0" applyAlignment="0" applyProtection="0"/>
    <xf numFmtId="185" fontId="74" fillId="65" borderId="0" applyNumberFormat="0" applyBorder="0" applyAlignment="0" applyProtection="0"/>
    <xf numFmtId="185" fontId="74" fillId="65" borderId="0" applyNumberFormat="0" applyBorder="0" applyAlignment="0" applyProtection="0"/>
    <xf numFmtId="185" fontId="74" fillId="65" borderId="0" applyNumberFormat="0" applyBorder="0" applyAlignment="0" applyProtection="0"/>
    <xf numFmtId="185" fontId="74" fillId="65" borderId="0" applyNumberFormat="0" applyBorder="0" applyAlignment="0" applyProtection="0"/>
    <xf numFmtId="185" fontId="74" fillId="65" borderId="0" applyNumberFormat="0" applyBorder="0" applyAlignment="0" applyProtection="0"/>
    <xf numFmtId="185" fontId="74" fillId="65" borderId="0" applyNumberFormat="0" applyBorder="0" applyAlignment="0" applyProtection="0"/>
    <xf numFmtId="185" fontId="74" fillId="65" borderId="0" applyNumberFormat="0" applyBorder="0" applyAlignment="0" applyProtection="0"/>
    <xf numFmtId="185" fontId="23" fillId="24" borderId="0" applyNumberFormat="0" applyBorder="0" applyAlignment="0" applyProtection="0"/>
    <xf numFmtId="185" fontId="74" fillId="65" borderId="0" applyNumberFormat="0" applyBorder="0" applyAlignment="0" applyProtection="0"/>
    <xf numFmtId="185" fontId="74" fillId="65"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74" fillId="65" borderId="0" applyNumberFormat="0" applyBorder="0" applyAlignment="0" applyProtection="0"/>
    <xf numFmtId="185" fontId="74" fillId="65"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3" fillId="24" borderId="0" applyNumberFormat="0" applyBorder="0" applyAlignment="0" applyProtection="0"/>
    <xf numFmtId="185" fontId="22" fillId="27" borderId="0" applyNumberFormat="0" applyBorder="0" applyAlignment="0" applyProtection="0"/>
    <xf numFmtId="185" fontId="22" fillId="27" borderId="0" applyNumberFormat="0" applyBorder="0" applyAlignment="0" applyProtection="0"/>
    <xf numFmtId="185" fontId="22" fillId="27" borderId="0" applyNumberFormat="0" applyBorder="0" applyAlignment="0" applyProtection="0"/>
    <xf numFmtId="185" fontId="22" fillId="28" borderId="0" applyNumberFormat="0" applyBorder="0" applyAlignment="0" applyProtection="0"/>
    <xf numFmtId="185" fontId="22" fillId="28" borderId="0" applyNumberFormat="0" applyBorder="0" applyAlignment="0" applyProtection="0"/>
    <xf numFmtId="185" fontId="22" fillId="28" borderId="0" applyNumberFormat="0" applyBorder="0" applyAlignment="0" applyProtection="0"/>
    <xf numFmtId="185" fontId="23" fillId="28" borderId="0" applyNumberFormat="0" applyBorder="0" applyAlignment="0" applyProtection="0"/>
    <xf numFmtId="185" fontId="23" fillId="28" borderId="0" applyNumberFormat="0" applyBorder="0" applyAlignment="0" applyProtection="0"/>
    <xf numFmtId="185" fontId="23" fillId="28"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0" fontId="23" fillId="108" borderId="0" applyNumberFormat="0" applyBorder="0" applyAlignment="0" applyProtection="0"/>
    <xf numFmtId="185" fontId="74" fillId="6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74" fillId="69" borderId="0" applyNumberFormat="0" applyBorder="0" applyAlignment="0" applyProtection="0"/>
    <xf numFmtId="185" fontId="23" fillId="108" borderId="0" applyNumberFormat="0" applyBorder="0" applyAlignment="0" applyProtection="0"/>
    <xf numFmtId="185" fontId="74" fillId="6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74" fillId="69" borderId="0" applyNumberFormat="0" applyBorder="0" applyAlignment="0" applyProtection="0"/>
    <xf numFmtId="185" fontId="23" fillId="29" borderId="0" applyNumberFormat="0" applyBorder="0" applyAlignment="0" applyProtection="0"/>
    <xf numFmtId="185" fontId="74" fillId="6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74" fillId="69" borderId="0" applyNumberFormat="0" applyBorder="0" applyAlignment="0" applyProtection="0"/>
    <xf numFmtId="185" fontId="23" fillId="29" borderId="0" applyNumberFormat="0" applyBorder="0" applyAlignment="0" applyProtection="0"/>
    <xf numFmtId="185" fontId="74" fillId="6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74" fillId="69" borderId="0" applyNumberFormat="0" applyBorder="0" applyAlignment="0" applyProtection="0"/>
    <xf numFmtId="185" fontId="74" fillId="69" borderId="0" applyNumberFormat="0" applyBorder="0" applyAlignment="0" applyProtection="0"/>
    <xf numFmtId="185" fontId="74" fillId="69" borderId="0" applyNumberFormat="0" applyBorder="0" applyAlignment="0" applyProtection="0"/>
    <xf numFmtId="185" fontId="74" fillId="69" borderId="0" applyNumberFormat="0" applyBorder="0" applyAlignment="0" applyProtection="0"/>
    <xf numFmtId="185" fontId="74" fillId="69" borderId="0" applyNumberFormat="0" applyBorder="0" applyAlignment="0" applyProtection="0"/>
    <xf numFmtId="185" fontId="74" fillId="69" borderId="0" applyNumberFormat="0" applyBorder="0" applyAlignment="0" applyProtection="0"/>
    <xf numFmtId="185" fontId="74" fillId="69" borderId="0" applyNumberFormat="0" applyBorder="0" applyAlignment="0" applyProtection="0"/>
    <xf numFmtId="185" fontId="74" fillId="69" borderId="0" applyNumberFormat="0" applyBorder="0" applyAlignment="0" applyProtection="0"/>
    <xf numFmtId="185" fontId="74" fillId="69" borderId="0" applyNumberFormat="0" applyBorder="0" applyAlignment="0" applyProtection="0"/>
    <xf numFmtId="185" fontId="74" fillId="69" borderId="0" applyNumberFormat="0" applyBorder="0" applyAlignment="0" applyProtection="0"/>
    <xf numFmtId="185" fontId="23" fillId="29" borderId="0" applyNumberFormat="0" applyBorder="0" applyAlignment="0" applyProtection="0"/>
    <xf numFmtId="185" fontId="74" fillId="69" borderId="0" applyNumberFormat="0" applyBorder="0" applyAlignment="0" applyProtection="0"/>
    <xf numFmtId="185" fontId="74" fillId="6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74" fillId="69" borderId="0" applyNumberFormat="0" applyBorder="0" applyAlignment="0" applyProtection="0"/>
    <xf numFmtId="185" fontId="74" fillId="6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3" fillId="29" borderId="0" applyNumberFormat="0" applyBorder="0" applyAlignment="0" applyProtection="0"/>
    <xf numFmtId="185" fontId="22" fillId="18" borderId="0" applyNumberFormat="0" applyBorder="0" applyAlignment="0" applyProtection="0"/>
    <xf numFmtId="185" fontId="22" fillId="18" borderId="0" applyNumberFormat="0" applyBorder="0" applyAlignment="0" applyProtection="0"/>
    <xf numFmtId="185" fontId="22" fillId="18" borderId="0" applyNumberFormat="0" applyBorder="0" applyAlignment="0" applyProtection="0"/>
    <xf numFmtId="185" fontId="22" fillId="19" borderId="0" applyNumberFormat="0" applyBorder="0" applyAlignment="0" applyProtection="0"/>
    <xf numFmtId="185" fontId="22" fillId="19" borderId="0" applyNumberFormat="0" applyBorder="0" applyAlignment="0" applyProtection="0"/>
    <xf numFmtId="185" fontId="22" fillId="19" borderId="0" applyNumberFormat="0" applyBorder="0" applyAlignment="0" applyProtection="0"/>
    <xf numFmtId="185" fontId="23" fillId="19" borderId="0" applyNumberFormat="0" applyBorder="0" applyAlignment="0" applyProtection="0"/>
    <xf numFmtId="185" fontId="23" fillId="19" borderId="0" applyNumberFormat="0" applyBorder="0" applyAlignment="0" applyProtection="0"/>
    <xf numFmtId="185" fontId="23" fillId="19"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0" fontId="23" fillId="96" borderId="0" applyNumberFormat="0" applyBorder="0" applyAlignment="0" applyProtection="0"/>
    <xf numFmtId="185" fontId="74" fillId="73"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74" fillId="73" borderId="0" applyNumberFormat="0" applyBorder="0" applyAlignment="0" applyProtection="0"/>
    <xf numFmtId="185" fontId="23" fillId="96" borderId="0" applyNumberFormat="0" applyBorder="0" applyAlignment="0" applyProtection="0"/>
    <xf numFmtId="185" fontId="74" fillId="73"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74" fillId="73" borderId="0" applyNumberFormat="0" applyBorder="0" applyAlignment="0" applyProtection="0"/>
    <xf numFmtId="185" fontId="23" fillId="30" borderId="0" applyNumberFormat="0" applyBorder="0" applyAlignment="0" applyProtection="0"/>
    <xf numFmtId="185" fontId="74" fillId="73"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74" fillId="73" borderId="0" applyNumberFormat="0" applyBorder="0" applyAlignment="0" applyProtection="0"/>
    <xf numFmtId="185" fontId="23" fillId="30" borderId="0" applyNumberFormat="0" applyBorder="0" applyAlignment="0" applyProtection="0"/>
    <xf numFmtId="185" fontId="74" fillId="73"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74" fillId="73" borderId="0" applyNumberFormat="0" applyBorder="0" applyAlignment="0" applyProtection="0"/>
    <xf numFmtId="185" fontId="74" fillId="73" borderId="0" applyNumberFormat="0" applyBorder="0" applyAlignment="0" applyProtection="0"/>
    <xf numFmtId="185" fontId="74" fillId="73" borderId="0" applyNumberFormat="0" applyBorder="0" applyAlignment="0" applyProtection="0"/>
    <xf numFmtId="185" fontId="74" fillId="73" borderId="0" applyNumberFormat="0" applyBorder="0" applyAlignment="0" applyProtection="0"/>
    <xf numFmtId="185" fontId="74" fillId="73" borderId="0" applyNumberFormat="0" applyBorder="0" applyAlignment="0" applyProtection="0"/>
    <xf numFmtId="185" fontId="74" fillId="73" borderId="0" applyNumberFormat="0" applyBorder="0" applyAlignment="0" applyProtection="0"/>
    <xf numFmtId="185" fontId="74" fillId="73" borderId="0" applyNumberFormat="0" applyBorder="0" applyAlignment="0" applyProtection="0"/>
    <xf numFmtId="185" fontId="74" fillId="73" borderId="0" applyNumberFormat="0" applyBorder="0" applyAlignment="0" applyProtection="0"/>
    <xf numFmtId="185" fontId="74" fillId="73" borderId="0" applyNumberFormat="0" applyBorder="0" applyAlignment="0" applyProtection="0"/>
    <xf numFmtId="185" fontId="74" fillId="73" borderId="0" applyNumberFormat="0" applyBorder="0" applyAlignment="0" applyProtection="0"/>
    <xf numFmtId="185" fontId="23" fillId="30" borderId="0" applyNumberFormat="0" applyBorder="0" applyAlignment="0" applyProtection="0"/>
    <xf numFmtId="185" fontId="74" fillId="73" borderId="0" applyNumberFormat="0" applyBorder="0" applyAlignment="0" applyProtection="0"/>
    <xf numFmtId="185" fontId="74" fillId="73"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74" fillId="73" borderId="0" applyNumberFormat="0" applyBorder="0" applyAlignment="0" applyProtection="0"/>
    <xf numFmtId="185" fontId="74" fillId="73"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3" fillId="30" borderId="0" applyNumberFormat="0" applyBorder="0" applyAlignment="0" applyProtection="0"/>
    <xf numFmtId="185" fontId="22" fillId="31" borderId="0" applyNumberFormat="0" applyBorder="0" applyAlignment="0" applyProtection="0"/>
    <xf numFmtId="185" fontId="22" fillId="31" borderId="0" applyNumberFormat="0" applyBorder="0" applyAlignment="0" applyProtection="0"/>
    <xf numFmtId="185" fontId="22" fillId="31" borderId="0" applyNumberFormat="0" applyBorder="0" applyAlignment="0" applyProtection="0"/>
    <xf numFmtId="185" fontId="22" fillId="23" borderId="0" applyNumberFormat="0" applyBorder="0" applyAlignment="0" applyProtection="0"/>
    <xf numFmtId="185" fontId="22" fillId="23" borderId="0" applyNumberFormat="0" applyBorder="0" applyAlignment="0" applyProtection="0"/>
    <xf numFmtId="185" fontId="22" fillId="23" borderId="0" applyNumberFormat="0" applyBorder="0" applyAlignment="0" applyProtection="0"/>
    <xf numFmtId="185" fontId="23" fillId="32" borderId="0" applyNumberFormat="0" applyBorder="0" applyAlignment="0" applyProtection="0"/>
    <xf numFmtId="185" fontId="23" fillId="32" borderId="0" applyNumberFormat="0" applyBorder="0" applyAlignment="0" applyProtection="0"/>
    <xf numFmtId="185" fontId="23" fillId="32"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0" fontId="23" fillId="43" borderId="0" applyNumberFormat="0" applyBorder="0" applyAlignment="0" applyProtection="0"/>
    <xf numFmtId="185" fontId="74" fillId="77"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74" fillId="77" borderId="0" applyNumberFormat="0" applyBorder="0" applyAlignment="0" applyProtection="0"/>
    <xf numFmtId="185" fontId="23" fillId="43" borderId="0" applyNumberFormat="0" applyBorder="0" applyAlignment="0" applyProtection="0"/>
    <xf numFmtId="185" fontId="74" fillId="77"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74" fillId="77" borderId="0" applyNumberFormat="0" applyBorder="0" applyAlignment="0" applyProtection="0"/>
    <xf numFmtId="185" fontId="23" fillId="33" borderId="0" applyNumberFormat="0" applyBorder="0" applyAlignment="0" applyProtection="0"/>
    <xf numFmtId="185" fontId="74" fillId="77"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74" fillId="77" borderId="0" applyNumberFormat="0" applyBorder="0" applyAlignment="0" applyProtection="0"/>
    <xf numFmtId="185" fontId="23" fillId="33" borderId="0" applyNumberFormat="0" applyBorder="0" applyAlignment="0" applyProtection="0"/>
    <xf numFmtId="185" fontId="74" fillId="77"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74" fillId="77" borderId="0" applyNumberFormat="0" applyBorder="0" applyAlignment="0" applyProtection="0"/>
    <xf numFmtId="185" fontId="74" fillId="77" borderId="0" applyNumberFormat="0" applyBorder="0" applyAlignment="0" applyProtection="0"/>
    <xf numFmtId="185" fontId="74" fillId="77" borderId="0" applyNumberFormat="0" applyBorder="0" applyAlignment="0" applyProtection="0"/>
    <xf numFmtId="185" fontId="74" fillId="77" borderId="0" applyNumberFormat="0" applyBorder="0" applyAlignment="0" applyProtection="0"/>
    <xf numFmtId="185" fontId="74" fillId="77" borderId="0" applyNumberFormat="0" applyBorder="0" applyAlignment="0" applyProtection="0"/>
    <xf numFmtId="185" fontId="74" fillId="77" borderId="0" applyNumberFormat="0" applyBorder="0" applyAlignment="0" applyProtection="0"/>
    <xf numFmtId="185" fontId="74" fillId="77" borderId="0" applyNumberFormat="0" applyBorder="0" applyAlignment="0" applyProtection="0"/>
    <xf numFmtId="185" fontId="74" fillId="77" borderId="0" applyNumberFormat="0" applyBorder="0" applyAlignment="0" applyProtection="0"/>
    <xf numFmtId="185" fontId="74" fillId="77" borderId="0" applyNumberFormat="0" applyBorder="0" applyAlignment="0" applyProtection="0"/>
    <xf numFmtId="185" fontId="74" fillId="77" borderId="0" applyNumberFormat="0" applyBorder="0" applyAlignment="0" applyProtection="0"/>
    <xf numFmtId="185" fontId="23" fillId="33" borderId="0" applyNumberFormat="0" applyBorder="0" applyAlignment="0" applyProtection="0"/>
    <xf numFmtId="185" fontId="74" fillId="77" borderId="0" applyNumberFormat="0" applyBorder="0" applyAlignment="0" applyProtection="0"/>
    <xf numFmtId="185" fontId="74" fillId="77"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74" fillId="77" borderId="0" applyNumberFormat="0" applyBorder="0" applyAlignment="0" applyProtection="0"/>
    <xf numFmtId="185" fontId="74" fillId="77"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185" fontId="23" fillId="33" borderId="0" applyNumberFormat="0" applyBorder="0" applyAlignment="0" applyProtection="0"/>
    <xf numFmtId="0" fontId="120" fillId="13" borderId="0" applyNumberFormat="0" applyBorder="0" applyAlignment="0" applyProtection="0"/>
    <xf numFmtId="185" fontId="64" fillId="52" borderId="0" applyNumberFormat="0" applyBorder="0" applyAlignment="0" applyProtection="0"/>
    <xf numFmtId="185" fontId="24" fillId="23" borderId="0" applyNumberFormat="0" applyBorder="0" applyAlignment="0" applyProtection="0"/>
    <xf numFmtId="185" fontId="24" fillId="23" borderId="0" applyNumberFormat="0" applyBorder="0" applyAlignment="0" applyProtection="0"/>
    <xf numFmtId="185" fontId="64" fillId="52" borderId="0" applyNumberFormat="0" applyBorder="0" applyAlignment="0" applyProtection="0"/>
    <xf numFmtId="185" fontId="120" fillId="13" borderId="0" applyNumberFormat="0" applyBorder="0" applyAlignment="0" applyProtection="0"/>
    <xf numFmtId="185" fontId="64" fillId="52" borderId="0" applyNumberFormat="0" applyBorder="0" applyAlignment="0" applyProtection="0"/>
    <xf numFmtId="185" fontId="24" fillId="23" borderId="0" applyNumberFormat="0" applyBorder="0" applyAlignment="0" applyProtection="0"/>
    <xf numFmtId="185" fontId="64" fillId="52" borderId="0" applyNumberFormat="0" applyBorder="0" applyAlignment="0" applyProtection="0"/>
    <xf numFmtId="185" fontId="64" fillId="52" borderId="0" applyNumberFormat="0" applyBorder="0" applyAlignment="0" applyProtection="0"/>
    <xf numFmtId="185" fontId="24" fillId="23" borderId="0" applyNumberFormat="0" applyBorder="0" applyAlignment="0" applyProtection="0"/>
    <xf numFmtId="185" fontId="24" fillId="23" borderId="0" applyNumberFormat="0" applyBorder="0" applyAlignment="0" applyProtection="0"/>
    <xf numFmtId="0" fontId="121" fillId="16" borderId="40" applyNumberFormat="0" applyAlignment="0" applyProtection="0"/>
    <xf numFmtId="185" fontId="68" fillId="2" borderId="1" applyNumberFormat="0" applyAlignment="0" applyProtection="0"/>
    <xf numFmtId="185" fontId="26" fillId="34" borderId="40" applyNumberFormat="0" applyAlignment="0" applyProtection="0"/>
    <xf numFmtId="185" fontId="26" fillId="34" borderId="40" applyNumberFormat="0" applyAlignment="0" applyProtection="0"/>
    <xf numFmtId="185" fontId="68" fillId="2" borderId="1" applyNumberFormat="0" applyAlignment="0" applyProtection="0"/>
    <xf numFmtId="185" fontId="121" fillId="16" borderId="40" applyNumberFormat="0" applyAlignment="0" applyProtection="0"/>
    <xf numFmtId="185" fontId="68" fillId="2" borderId="1" applyNumberFormat="0" applyAlignment="0" applyProtection="0"/>
    <xf numFmtId="185" fontId="26" fillId="34" borderId="40" applyNumberFormat="0" applyAlignment="0" applyProtection="0"/>
    <xf numFmtId="185" fontId="68" fillId="2" borderId="1" applyNumberFormat="0" applyAlignment="0" applyProtection="0"/>
    <xf numFmtId="185" fontId="68" fillId="2" borderId="1" applyNumberFormat="0" applyAlignment="0" applyProtection="0"/>
    <xf numFmtId="185" fontId="26" fillId="34" borderId="40" applyNumberFormat="0" applyAlignment="0" applyProtection="0"/>
    <xf numFmtId="185" fontId="26" fillId="34" borderId="40" applyNumberFormat="0" applyAlignment="0" applyProtection="0"/>
    <xf numFmtId="0" fontId="27" fillId="110" borderId="41" applyNumberFormat="0" applyAlignment="0" applyProtection="0"/>
    <xf numFmtId="185" fontId="70" fillId="55" borderId="57" applyNumberFormat="0" applyAlignment="0" applyProtection="0"/>
    <xf numFmtId="185" fontId="27" fillId="24" borderId="41" applyNumberFormat="0" applyAlignment="0" applyProtection="0"/>
    <xf numFmtId="185" fontId="27" fillId="24" borderId="41" applyNumberFormat="0" applyAlignment="0" applyProtection="0"/>
    <xf numFmtId="185" fontId="70" fillId="55" borderId="57" applyNumberFormat="0" applyAlignment="0" applyProtection="0"/>
    <xf numFmtId="185" fontId="27" fillId="110" borderId="41" applyNumberFormat="0" applyAlignment="0" applyProtection="0"/>
    <xf numFmtId="185" fontId="70" fillId="55" borderId="57" applyNumberFormat="0" applyAlignment="0" applyProtection="0"/>
    <xf numFmtId="185" fontId="27" fillId="24" borderId="41" applyNumberFormat="0" applyAlignment="0" applyProtection="0"/>
    <xf numFmtId="185" fontId="70" fillId="55" borderId="57" applyNumberFormat="0" applyAlignment="0" applyProtection="0"/>
    <xf numFmtId="185" fontId="70" fillId="55" borderId="57" applyNumberFormat="0" applyAlignment="0" applyProtection="0"/>
    <xf numFmtId="185" fontId="27" fillId="24" borderId="41" applyNumberFormat="0" applyAlignment="0" applyProtection="0"/>
    <xf numFmtId="185" fontId="27" fillId="24" borderId="41" applyNumberFormat="0" applyAlignment="0" applyProtection="0"/>
    <xf numFmtId="0"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29" fillId="35" borderId="0" applyNumberFormat="0" applyBorder="0" applyAlignment="0" applyProtection="0"/>
    <xf numFmtId="185" fontId="29" fillId="35" borderId="0" applyNumberFormat="0" applyBorder="0" applyAlignment="0" applyProtection="0"/>
    <xf numFmtId="185" fontId="29" fillId="35" borderId="0" applyNumberFormat="0" applyBorder="0" applyAlignment="0" applyProtection="0"/>
    <xf numFmtId="185" fontId="29" fillId="36" borderId="0" applyNumberFormat="0" applyBorder="0" applyAlignment="0" applyProtection="0"/>
    <xf numFmtId="185" fontId="29" fillId="36" borderId="0" applyNumberFormat="0" applyBorder="0" applyAlignment="0" applyProtection="0"/>
    <xf numFmtId="185" fontId="29" fillId="36" borderId="0" applyNumberFormat="0" applyBorder="0" applyAlignment="0" applyProtection="0"/>
    <xf numFmtId="185" fontId="29" fillId="37" borderId="0" applyNumberFormat="0" applyBorder="0" applyAlignment="0" applyProtection="0"/>
    <xf numFmtId="185" fontId="29" fillId="37" borderId="0" applyNumberFormat="0" applyBorder="0" applyAlignment="0" applyProtection="0"/>
    <xf numFmtId="185" fontId="29" fillId="37" borderId="0" applyNumberFormat="0" applyBorder="0" applyAlignment="0" applyProtection="0"/>
    <xf numFmtId="0" fontId="122" fillId="0" borderId="0" applyNumberFormat="0" applyFill="0" applyBorder="0" applyAlignment="0" applyProtection="0"/>
    <xf numFmtId="185" fontId="72" fillId="0" borderId="0" applyNumberFormat="0" applyFill="0" applyBorder="0" applyAlignment="0" applyProtection="0"/>
    <xf numFmtId="185" fontId="30" fillId="0" borderId="0" applyNumberFormat="0" applyFill="0" applyBorder="0" applyAlignment="0" applyProtection="0"/>
    <xf numFmtId="185" fontId="30" fillId="0" borderId="0" applyNumberFormat="0" applyFill="0" applyBorder="0" applyAlignment="0" applyProtection="0"/>
    <xf numFmtId="185" fontId="72" fillId="0" borderId="0" applyNumberFormat="0" applyFill="0" applyBorder="0" applyAlignment="0" applyProtection="0"/>
    <xf numFmtId="185" fontId="122" fillId="0" borderId="0" applyNumberFormat="0" applyFill="0" applyBorder="0" applyAlignment="0" applyProtection="0"/>
    <xf numFmtId="185" fontId="72" fillId="0" borderId="0" applyNumberFormat="0" applyFill="0" applyBorder="0" applyAlignment="0" applyProtection="0"/>
    <xf numFmtId="185" fontId="30" fillId="0" borderId="0" applyNumberFormat="0" applyFill="0" applyBorder="0" applyAlignment="0" applyProtection="0"/>
    <xf numFmtId="185" fontId="72" fillId="0" borderId="0" applyNumberFormat="0" applyFill="0" applyBorder="0" applyAlignment="0" applyProtection="0"/>
    <xf numFmtId="185" fontId="72" fillId="0" borderId="0" applyNumberFormat="0" applyFill="0" applyBorder="0" applyAlignment="0" applyProtection="0"/>
    <xf numFmtId="185" fontId="30" fillId="0" borderId="0" applyNumberFormat="0" applyFill="0" applyBorder="0" applyAlignment="0" applyProtection="0"/>
    <xf numFmtId="185" fontId="30" fillId="0" borderId="0" applyNumberFormat="0" applyFill="0" applyBorder="0" applyAlignment="0" applyProtection="0"/>
    <xf numFmtId="0" fontId="31" fillId="104" borderId="0" applyNumberFormat="0" applyBorder="0" applyAlignment="0" applyProtection="0"/>
    <xf numFmtId="185" fontId="63" fillId="51" borderId="0" applyNumberFormat="0" applyBorder="0" applyAlignment="0" applyProtection="0"/>
    <xf numFmtId="185" fontId="31" fillId="38" borderId="0" applyNumberFormat="0" applyBorder="0" applyAlignment="0" applyProtection="0"/>
    <xf numFmtId="185" fontId="31" fillId="38" borderId="0" applyNumberFormat="0" applyBorder="0" applyAlignment="0" applyProtection="0"/>
    <xf numFmtId="185" fontId="63" fillId="51" borderId="0" applyNumberFormat="0" applyBorder="0" applyAlignment="0" applyProtection="0"/>
    <xf numFmtId="185" fontId="31" fillId="104" borderId="0" applyNumberFormat="0" applyBorder="0" applyAlignment="0" applyProtection="0"/>
    <xf numFmtId="185" fontId="63" fillId="51" borderId="0" applyNumberFormat="0" applyBorder="0" applyAlignment="0" applyProtection="0"/>
    <xf numFmtId="185" fontId="31" fillId="38" borderId="0" applyNumberFormat="0" applyBorder="0" applyAlignment="0" applyProtection="0"/>
    <xf numFmtId="185" fontId="63" fillId="51" borderId="0" applyNumberFormat="0" applyBorder="0" applyAlignment="0" applyProtection="0"/>
    <xf numFmtId="185" fontId="63" fillId="51" borderId="0" applyNumberFormat="0" applyBorder="0" applyAlignment="0" applyProtection="0"/>
    <xf numFmtId="185" fontId="31" fillId="38" borderId="0" applyNumberFormat="0" applyBorder="0" applyAlignment="0" applyProtection="0"/>
    <xf numFmtId="185" fontId="31" fillId="38" borderId="0" applyNumberFormat="0" applyBorder="0" applyAlignment="0" applyProtection="0"/>
    <xf numFmtId="0" fontId="113" fillId="0" borderId="0" applyNumberFormat="0" applyFill="0" applyBorder="0" applyAlignment="0" applyProtection="0"/>
    <xf numFmtId="185" fontId="113" fillId="0" borderId="0" applyNumberFormat="0" applyFill="0" applyBorder="0" applyAlignment="0" applyProtection="0"/>
    <xf numFmtId="185" fontId="113" fillId="0" borderId="0" applyNumberFormat="0" applyFill="0" applyBorder="0" applyAlignment="0" applyProtection="0"/>
    <xf numFmtId="185" fontId="113" fillId="0" borderId="0" applyNumberFormat="0" applyFill="0" applyBorder="0" applyAlignment="0" applyProtection="0"/>
    <xf numFmtId="0" fontId="114" fillId="0" borderId="30" applyNumberFormat="0" applyAlignment="0" applyProtection="0">
      <alignment horizontal="left" vertical="center"/>
    </xf>
    <xf numFmtId="185" fontId="114" fillId="0" borderId="30" applyNumberFormat="0" applyAlignment="0" applyProtection="0">
      <alignment horizontal="left" vertical="center"/>
    </xf>
    <xf numFmtId="185" fontId="114" fillId="0" borderId="30" applyNumberFormat="0" applyAlignment="0" applyProtection="0">
      <alignment horizontal="left" vertical="center"/>
    </xf>
    <xf numFmtId="185" fontId="114" fillId="0" borderId="30" applyNumberFormat="0" applyAlignment="0" applyProtection="0">
      <alignment horizontal="left" vertical="center"/>
    </xf>
    <xf numFmtId="185" fontId="114" fillId="0" borderId="30" applyNumberFormat="0" applyAlignment="0" applyProtection="0">
      <alignment horizontal="left" vertical="center"/>
    </xf>
    <xf numFmtId="185" fontId="114" fillId="0" borderId="30" applyNumberFormat="0" applyAlignment="0" applyProtection="0">
      <alignment horizontal="left" vertical="center"/>
    </xf>
    <xf numFmtId="0" fontId="114" fillId="0" borderId="4">
      <alignment horizontal="left" vertical="center"/>
    </xf>
    <xf numFmtId="185" fontId="114" fillId="0" borderId="4">
      <alignment horizontal="left" vertical="center"/>
    </xf>
    <xf numFmtId="185" fontId="114" fillId="0" borderId="4">
      <alignment horizontal="left" vertical="center"/>
    </xf>
    <xf numFmtId="185" fontId="114" fillId="0" borderId="4">
      <alignment horizontal="left" vertical="center"/>
    </xf>
    <xf numFmtId="185" fontId="114" fillId="0" borderId="4">
      <alignment horizontal="left" vertical="center"/>
    </xf>
    <xf numFmtId="185" fontId="114" fillId="0" borderId="4">
      <alignment horizontal="left" vertical="center"/>
    </xf>
    <xf numFmtId="0" fontId="123" fillId="0" borderId="70" applyNumberFormat="0" applyFill="0" applyAlignment="0" applyProtection="0"/>
    <xf numFmtId="185" fontId="60" fillId="0" borderId="52" applyNumberFormat="0" applyFill="0" applyAlignment="0" applyProtection="0"/>
    <xf numFmtId="185" fontId="32" fillId="0" borderId="42" applyNumberFormat="0" applyFill="0" applyAlignment="0" applyProtection="0"/>
    <xf numFmtId="185" fontId="32" fillId="0" borderId="42" applyNumberFormat="0" applyFill="0" applyAlignment="0" applyProtection="0"/>
    <xf numFmtId="185" fontId="60" fillId="0" borderId="52" applyNumberFormat="0" applyFill="0" applyAlignment="0" applyProtection="0"/>
    <xf numFmtId="185" fontId="123" fillId="0" borderId="70" applyNumberFormat="0" applyFill="0" applyAlignment="0" applyProtection="0"/>
    <xf numFmtId="185" fontId="60" fillId="0" borderId="52" applyNumberFormat="0" applyFill="0" applyAlignment="0" applyProtection="0"/>
    <xf numFmtId="185" fontId="32" fillId="0" borderId="42" applyNumberFormat="0" applyFill="0" applyAlignment="0" applyProtection="0"/>
    <xf numFmtId="185" fontId="60" fillId="0" borderId="52" applyNumberFormat="0" applyFill="0" applyAlignment="0" applyProtection="0"/>
    <xf numFmtId="185" fontId="60" fillId="0" borderId="52" applyNumberFormat="0" applyFill="0" applyAlignment="0" applyProtection="0"/>
    <xf numFmtId="185" fontId="32" fillId="0" borderId="42" applyNumberFormat="0" applyFill="0" applyAlignment="0" applyProtection="0"/>
    <xf numFmtId="185" fontId="32" fillId="0" borderId="42" applyNumberFormat="0" applyFill="0" applyAlignment="0" applyProtection="0"/>
    <xf numFmtId="0" fontId="124" fillId="0" borderId="43" applyNumberFormat="0" applyFill="0" applyAlignment="0" applyProtection="0"/>
    <xf numFmtId="185" fontId="61" fillId="0" borderId="53" applyNumberFormat="0" applyFill="0" applyAlignment="0" applyProtection="0"/>
    <xf numFmtId="185" fontId="33" fillId="0" borderId="43" applyNumberFormat="0" applyFill="0" applyAlignment="0" applyProtection="0"/>
    <xf numFmtId="185" fontId="33" fillId="0" borderId="43" applyNumberFormat="0" applyFill="0" applyAlignment="0" applyProtection="0"/>
    <xf numFmtId="185" fontId="61" fillId="0" borderId="53" applyNumberFormat="0" applyFill="0" applyAlignment="0" applyProtection="0"/>
    <xf numFmtId="185" fontId="124" fillId="0" borderId="43" applyNumberFormat="0" applyFill="0" applyAlignment="0" applyProtection="0"/>
    <xf numFmtId="185" fontId="61" fillId="0" borderId="53" applyNumberFormat="0" applyFill="0" applyAlignment="0" applyProtection="0"/>
    <xf numFmtId="185" fontId="33" fillId="0" borderId="43" applyNumberFormat="0" applyFill="0" applyAlignment="0" applyProtection="0"/>
    <xf numFmtId="185" fontId="61" fillId="0" borderId="53" applyNumberFormat="0" applyFill="0" applyAlignment="0" applyProtection="0"/>
    <xf numFmtId="185" fontId="61" fillId="0" borderId="53" applyNumberFormat="0" applyFill="0" applyAlignment="0" applyProtection="0"/>
    <xf numFmtId="185" fontId="33" fillId="0" borderId="43" applyNumberFormat="0" applyFill="0" applyAlignment="0" applyProtection="0"/>
    <xf numFmtId="185" fontId="33" fillId="0" borderId="43" applyNumberFormat="0" applyFill="0" applyAlignment="0" applyProtection="0"/>
    <xf numFmtId="0" fontId="125" fillId="0" borderId="71" applyNumberFormat="0" applyFill="0" applyAlignment="0" applyProtection="0"/>
    <xf numFmtId="185" fontId="62" fillId="0" borderId="54" applyNumberFormat="0" applyFill="0" applyAlignment="0" applyProtection="0"/>
    <xf numFmtId="185" fontId="34" fillId="0" borderId="44" applyNumberFormat="0" applyFill="0" applyAlignment="0" applyProtection="0"/>
    <xf numFmtId="185" fontId="34" fillId="0" borderId="44" applyNumberFormat="0" applyFill="0" applyAlignment="0" applyProtection="0"/>
    <xf numFmtId="185" fontId="62" fillId="0" borderId="54" applyNumberFormat="0" applyFill="0" applyAlignment="0" applyProtection="0"/>
    <xf numFmtId="185" fontId="125" fillId="0" borderId="71" applyNumberFormat="0" applyFill="0" applyAlignment="0" applyProtection="0"/>
    <xf numFmtId="185" fontId="62" fillId="0" borderId="54" applyNumberFormat="0" applyFill="0" applyAlignment="0" applyProtection="0"/>
    <xf numFmtId="185" fontId="34" fillId="0" borderId="44" applyNumberFormat="0" applyFill="0" applyAlignment="0" applyProtection="0"/>
    <xf numFmtId="185" fontId="62" fillId="0" borderId="54" applyNumberFormat="0" applyFill="0" applyAlignment="0" applyProtection="0"/>
    <xf numFmtId="185" fontId="62" fillId="0" borderId="54" applyNumberFormat="0" applyFill="0" applyAlignment="0" applyProtection="0"/>
    <xf numFmtId="185" fontId="34" fillId="0" borderId="44" applyNumberFormat="0" applyFill="0" applyAlignment="0" applyProtection="0"/>
    <xf numFmtId="185" fontId="34" fillId="0" borderId="44" applyNumberFormat="0" applyFill="0" applyAlignment="0" applyProtection="0"/>
    <xf numFmtId="0" fontId="125" fillId="0" borderId="0" applyNumberFormat="0" applyFill="0" applyBorder="0" applyAlignment="0" applyProtection="0"/>
    <xf numFmtId="185" fontId="62" fillId="0" borderId="0" applyNumberFormat="0" applyFill="0" applyBorder="0" applyAlignment="0" applyProtection="0"/>
    <xf numFmtId="185" fontId="34" fillId="0" borderId="0" applyNumberFormat="0" applyFill="0" applyBorder="0" applyAlignment="0" applyProtection="0"/>
    <xf numFmtId="185" fontId="34" fillId="0" borderId="0" applyNumberFormat="0" applyFill="0" applyBorder="0" applyAlignment="0" applyProtection="0"/>
    <xf numFmtId="185" fontId="62" fillId="0" borderId="0" applyNumberFormat="0" applyFill="0" applyBorder="0" applyAlignment="0" applyProtection="0"/>
    <xf numFmtId="185" fontId="125" fillId="0" borderId="0" applyNumberFormat="0" applyFill="0" applyBorder="0" applyAlignment="0" applyProtection="0"/>
    <xf numFmtId="185" fontId="62" fillId="0" borderId="0" applyNumberFormat="0" applyFill="0" applyBorder="0" applyAlignment="0" applyProtection="0"/>
    <xf numFmtId="185" fontId="34" fillId="0" borderId="0" applyNumberFormat="0" applyFill="0" applyBorder="0" applyAlignment="0" applyProtection="0"/>
    <xf numFmtId="185" fontId="62" fillId="0" borderId="0" applyNumberFormat="0" applyFill="0" applyBorder="0" applyAlignment="0" applyProtection="0"/>
    <xf numFmtId="185" fontId="62" fillId="0" borderId="0" applyNumberFormat="0" applyFill="0" applyBorder="0" applyAlignment="0" applyProtection="0"/>
    <xf numFmtId="185" fontId="34" fillId="0" borderId="0" applyNumberFormat="0" applyFill="0" applyBorder="0" applyAlignment="0" applyProtection="0"/>
    <xf numFmtId="185" fontId="34" fillId="0" borderId="0" applyNumberFormat="0" applyFill="0" applyBorder="0" applyAlignment="0" applyProtection="0"/>
    <xf numFmtId="0" fontId="115" fillId="0" borderId="69" applyNumberFormat="0" applyFill="0" applyAlignment="0" applyProtection="0"/>
    <xf numFmtId="185" fontId="115" fillId="0" borderId="69" applyNumberFormat="0" applyFill="0" applyAlignment="0" applyProtection="0"/>
    <xf numFmtId="185" fontId="115" fillId="0" borderId="69" applyNumberFormat="0" applyFill="0" applyAlignment="0" applyProtection="0"/>
    <xf numFmtId="185" fontId="115" fillId="0" borderId="69" applyNumberFormat="0" applyFill="0" applyAlignment="0" applyProtection="0"/>
    <xf numFmtId="185" fontId="109" fillId="0" borderId="0" applyNumberFormat="0" applyFill="0" applyBorder="0" applyAlignment="0" applyProtection="0">
      <alignment vertical="top"/>
      <protection locked="0"/>
    </xf>
    <xf numFmtId="185" fontId="111" fillId="0" borderId="0" applyNumberFormat="0" applyFill="0" applyBorder="0" applyAlignment="0" applyProtection="0"/>
    <xf numFmtId="0" fontId="126" fillId="17" borderId="40" applyNumberFormat="0" applyAlignment="0" applyProtection="0"/>
    <xf numFmtId="185" fontId="126" fillId="17" borderId="40" applyNumberFormat="0" applyAlignment="0" applyProtection="0"/>
    <xf numFmtId="185" fontId="126" fillId="17" borderId="40" applyNumberFormat="0" applyAlignment="0" applyProtection="0"/>
    <xf numFmtId="185" fontId="126" fillId="17" borderId="40" applyNumberFormat="0" applyAlignment="0" applyProtection="0"/>
    <xf numFmtId="185" fontId="126" fillId="17" borderId="40" applyNumberFormat="0" applyAlignment="0" applyProtection="0"/>
    <xf numFmtId="185" fontId="126" fillId="17" borderId="40" applyNumberFormat="0" applyAlignment="0" applyProtection="0"/>
    <xf numFmtId="185" fontId="126" fillId="17" borderId="40" applyNumberFormat="0" applyAlignment="0" applyProtection="0"/>
    <xf numFmtId="185" fontId="126" fillId="17" borderId="40" applyNumberFormat="0" applyAlignment="0" applyProtection="0"/>
    <xf numFmtId="185" fontId="126" fillId="17" borderId="40" applyNumberFormat="0" applyAlignment="0" applyProtection="0"/>
    <xf numFmtId="185" fontId="126" fillId="17" borderId="40" applyNumberFormat="0" applyAlignment="0" applyProtection="0"/>
    <xf numFmtId="185" fontId="126" fillId="17" borderId="40" applyNumberFormat="0" applyAlignment="0" applyProtection="0"/>
    <xf numFmtId="0" fontId="126" fillId="17" borderId="40" applyNumberFormat="0" applyAlignment="0" applyProtection="0"/>
    <xf numFmtId="185" fontId="66" fillId="54" borderId="1" applyNumberFormat="0" applyAlignment="0" applyProtection="0"/>
    <xf numFmtId="185" fontId="35" fillId="32" borderId="40" applyNumberFormat="0" applyAlignment="0" applyProtection="0"/>
    <xf numFmtId="185" fontId="35" fillId="32" borderId="40" applyNumberFormat="0" applyAlignment="0" applyProtection="0"/>
    <xf numFmtId="185" fontId="66" fillId="54" borderId="1" applyNumberFormat="0" applyAlignment="0" applyProtection="0"/>
    <xf numFmtId="185" fontId="126" fillId="17" borderId="40" applyNumberFormat="0" applyAlignment="0" applyProtection="0"/>
    <xf numFmtId="185" fontId="66" fillId="54" borderId="1" applyNumberFormat="0" applyAlignment="0" applyProtection="0"/>
    <xf numFmtId="185" fontId="35" fillId="32" borderId="40" applyNumberFormat="0" applyAlignment="0" applyProtection="0"/>
    <xf numFmtId="185" fontId="126" fillId="17" borderId="40" applyNumberFormat="0" applyAlignment="0" applyProtection="0"/>
    <xf numFmtId="185" fontId="126" fillId="17" borderId="40" applyNumberFormat="0" applyAlignment="0" applyProtection="0"/>
    <xf numFmtId="185" fontId="126" fillId="17" borderId="40" applyNumberFormat="0" applyAlignment="0" applyProtection="0"/>
    <xf numFmtId="185" fontId="126" fillId="17" borderId="40" applyNumberFormat="0" applyAlignment="0" applyProtection="0"/>
    <xf numFmtId="0" fontId="126" fillId="17" borderId="40" applyNumberFormat="0" applyAlignment="0" applyProtection="0"/>
    <xf numFmtId="185" fontId="66" fillId="54" borderId="1" applyNumberFormat="0" applyAlignment="0" applyProtection="0"/>
    <xf numFmtId="185" fontId="35" fillId="32" borderId="40" applyNumberFormat="0" applyAlignment="0" applyProtection="0"/>
    <xf numFmtId="185" fontId="126" fillId="17" borderId="40" applyNumberFormat="0" applyAlignment="0" applyProtection="0"/>
    <xf numFmtId="185" fontId="66" fillId="54" borderId="1" applyNumberFormat="0" applyAlignment="0" applyProtection="0"/>
    <xf numFmtId="0" fontId="126" fillId="17" borderId="40" applyNumberFormat="0" applyAlignment="0" applyProtection="0"/>
    <xf numFmtId="185" fontId="126" fillId="17" borderId="40" applyNumberFormat="0" applyAlignment="0" applyProtection="0"/>
    <xf numFmtId="185" fontId="35" fillId="32" borderId="40" applyNumberFormat="0" applyAlignment="0" applyProtection="0"/>
    <xf numFmtId="0" fontId="126" fillId="17" borderId="40" applyNumberFormat="0" applyAlignment="0" applyProtection="0"/>
    <xf numFmtId="185" fontId="126" fillId="17" borderId="40" applyNumberFormat="0" applyAlignment="0" applyProtection="0"/>
    <xf numFmtId="0" fontId="126" fillId="17" borderId="40" applyNumberFormat="0" applyAlignment="0" applyProtection="0"/>
    <xf numFmtId="185" fontId="126" fillId="17" borderId="40" applyNumberFormat="0" applyAlignment="0" applyProtection="0"/>
    <xf numFmtId="0" fontId="126" fillId="17" borderId="40" applyNumberFormat="0" applyAlignment="0" applyProtection="0"/>
    <xf numFmtId="185" fontId="126" fillId="17" borderId="40" applyNumberFormat="0" applyAlignment="0" applyProtection="0"/>
    <xf numFmtId="0" fontId="126" fillId="17" borderId="40" applyNumberFormat="0" applyAlignment="0" applyProtection="0"/>
    <xf numFmtId="185" fontId="126" fillId="17" borderId="40" applyNumberFormat="0" applyAlignment="0" applyProtection="0"/>
    <xf numFmtId="0" fontId="126" fillId="17" borderId="40" applyNumberFormat="0" applyAlignment="0" applyProtection="0"/>
    <xf numFmtId="185" fontId="126" fillId="17" borderId="40" applyNumberFormat="0" applyAlignment="0" applyProtection="0"/>
    <xf numFmtId="0" fontId="127" fillId="0" borderId="72" applyNumberFormat="0" applyFill="0" applyAlignment="0" applyProtection="0"/>
    <xf numFmtId="185" fontId="69" fillId="0" borderId="56" applyNumberFormat="0" applyFill="0" applyAlignment="0" applyProtection="0"/>
    <xf numFmtId="185" fontId="36" fillId="0" borderId="45" applyNumberFormat="0" applyFill="0" applyAlignment="0" applyProtection="0"/>
    <xf numFmtId="185" fontId="36" fillId="0" borderId="45" applyNumberFormat="0" applyFill="0" applyAlignment="0" applyProtection="0"/>
    <xf numFmtId="185" fontId="69" fillId="0" borderId="56" applyNumberFormat="0" applyFill="0" applyAlignment="0" applyProtection="0"/>
    <xf numFmtId="185" fontId="127" fillId="0" borderId="72" applyNumberFormat="0" applyFill="0" applyAlignment="0" applyProtection="0"/>
    <xf numFmtId="185" fontId="69" fillId="0" borderId="56" applyNumberFormat="0" applyFill="0" applyAlignment="0" applyProtection="0"/>
    <xf numFmtId="185" fontId="36" fillId="0" borderId="45" applyNumberFormat="0" applyFill="0" applyAlignment="0" applyProtection="0"/>
    <xf numFmtId="185" fontId="69" fillId="0" borderId="56" applyNumberFormat="0" applyFill="0" applyAlignment="0" applyProtection="0"/>
    <xf numFmtId="185" fontId="69" fillId="0" borderId="56" applyNumberFormat="0" applyFill="0" applyAlignment="0" applyProtection="0"/>
    <xf numFmtId="185" fontId="36" fillId="0" borderId="45" applyNumberFormat="0" applyFill="0" applyAlignment="0" applyProtection="0"/>
    <xf numFmtId="185" fontId="36" fillId="0" borderId="45" applyNumberFormat="0" applyFill="0" applyAlignment="0" applyProtection="0"/>
    <xf numFmtId="0" fontId="37" fillId="39" borderId="0" applyNumberFormat="0" applyBorder="0" applyAlignment="0" applyProtection="0"/>
    <xf numFmtId="185" fontId="65" fillId="53" borderId="0" applyNumberFormat="0" applyBorder="0" applyAlignment="0" applyProtection="0"/>
    <xf numFmtId="185" fontId="37" fillId="32" borderId="0" applyNumberFormat="0" applyBorder="0" applyAlignment="0" applyProtection="0"/>
    <xf numFmtId="185" fontId="37" fillId="32" borderId="0" applyNumberFormat="0" applyBorder="0" applyAlignment="0" applyProtection="0"/>
    <xf numFmtId="185" fontId="65" fillId="53" borderId="0" applyNumberFormat="0" applyBorder="0" applyAlignment="0" applyProtection="0"/>
    <xf numFmtId="185" fontId="37" fillId="39" borderId="0" applyNumberFormat="0" applyBorder="0" applyAlignment="0" applyProtection="0"/>
    <xf numFmtId="185" fontId="65" fillId="53" borderId="0" applyNumberFormat="0" applyBorder="0" applyAlignment="0" applyProtection="0"/>
    <xf numFmtId="185" fontId="37" fillId="32" borderId="0" applyNumberFormat="0" applyBorder="0" applyAlignment="0" applyProtection="0"/>
    <xf numFmtId="185" fontId="65" fillId="53" borderId="0" applyNumberFormat="0" applyBorder="0" applyAlignment="0" applyProtection="0"/>
    <xf numFmtId="185" fontId="65" fillId="53" borderId="0" applyNumberFormat="0" applyBorder="0" applyAlignment="0" applyProtection="0"/>
    <xf numFmtId="185" fontId="37" fillId="32" borderId="0" applyNumberFormat="0" applyBorder="0" applyAlignment="0" applyProtection="0"/>
    <xf numFmtId="185" fontId="37" fillId="32" borderId="0" applyNumberFormat="0" applyBorder="0" applyAlignment="0" applyProtection="0"/>
    <xf numFmtId="0" fontId="4" fillId="0" borderId="0"/>
    <xf numFmtId="185" fontId="28" fillId="0" borderId="0"/>
    <xf numFmtId="185" fontId="4" fillId="0" borderId="0"/>
    <xf numFmtId="185" fontId="4" fillId="0" borderId="0"/>
    <xf numFmtId="185" fontId="39" fillId="0" borderId="0"/>
    <xf numFmtId="185" fontId="28" fillId="0" borderId="0"/>
    <xf numFmtId="0" fontId="4"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4" fillId="0" borderId="0"/>
    <xf numFmtId="0" fontId="4" fillId="0" borderId="0"/>
    <xf numFmtId="185" fontId="4" fillId="0" borderId="0"/>
    <xf numFmtId="185" fontId="39" fillId="0" borderId="0"/>
    <xf numFmtId="185" fontId="28" fillId="0" borderId="0"/>
    <xf numFmtId="0" fontId="4"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39" fillId="0" borderId="0"/>
    <xf numFmtId="185" fontId="4" fillId="0" borderId="0"/>
    <xf numFmtId="185" fontId="39" fillId="0" borderId="0"/>
    <xf numFmtId="0" fontId="4" fillId="0" borderId="0"/>
    <xf numFmtId="185" fontId="3" fillId="0" borderId="0"/>
    <xf numFmtId="185" fontId="28" fillId="0" borderId="0"/>
    <xf numFmtId="185" fontId="4" fillId="0" borderId="0"/>
    <xf numFmtId="185" fontId="39" fillId="0" borderId="0"/>
    <xf numFmtId="185" fontId="3" fillId="0" borderId="0"/>
    <xf numFmtId="0" fontId="4" fillId="0" borderId="0"/>
    <xf numFmtId="185" fontId="28" fillId="0" borderId="0"/>
    <xf numFmtId="185" fontId="4" fillId="0" borderId="0"/>
    <xf numFmtId="185" fontId="4" fillId="0" borderId="0"/>
    <xf numFmtId="185" fontId="39" fillId="0" borderId="0"/>
    <xf numFmtId="185" fontId="39" fillId="0" borderId="0"/>
    <xf numFmtId="185" fontId="39" fillId="0" borderId="0"/>
    <xf numFmtId="185" fontId="4" fillId="0" borderId="0"/>
    <xf numFmtId="185" fontId="18" fillId="0" borderId="0"/>
    <xf numFmtId="185" fontId="4" fillId="0" borderId="0"/>
    <xf numFmtId="0" fontId="4" fillId="0" borderId="0"/>
    <xf numFmtId="185" fontId="4" fillId="0" borderId="0"/>
    <xf numFmtId="185" fontId="4" fillId="0" borderId="0"/>
    <xf numFmtId="185" fontId="18" fillId="0" borderId="0"/>
    <xf numFmtId="185" fontId="4" fillId="0" borderId="0"/>
    <xf numFmtId="0" fontId="4" fillId="0" borderId="0"/>
    <xf numFmtId="185" fontId="4" fillId="0" borderId="0"/>
    <xf numFmtId="185" fontId="18" fillId="0" borderId="0"/>
    <xf numFmtId="185" fontId="39" fillId="0" borderId="0"/>
    <xf numFmtId="0" fontId="4" fillId="0" borderId="0"/>
    <xf numFmtId="185" fontId="4" fillId="0" borderId="0"/>
    <xf numFmtId="0" fontId="4" fillId="0" borderId="0"/>
    <xf numFmtId="185" fontId="4" fillId="0" borderId="0"/>
    <xf numFmtId="0" fontId="4" fillId="0" borderId="0"/>
    <xf numFmtId="185" fontId="39" fillId="0" borderId="0"/>
    <xf numFmtId="185" fontId="39" fillId="0" borderId="0"/>
    <xf numFmtId="185" fontId="3" fillId="0" borderId="0"/>
    <xf numFmtId="185" fontId="3" fillId="0" borderId="0"/>
    <xf numFmtId="185" fontId="4" fillId="0" borderId="0"/>
    <xf numFmtId="185" fontId="4" fillId="0" borderId="0"/>
    <xf numFmtId="185" fontId="53" fillId="0" borderId="0"/>
    <xf numFmtId="185" fontId="4" fillId="0" borderId="0"/>
    <xf numFmtId="185" fontId="4" fillId="0" borderId="0"/>
    <xf numFmtId="185" fontId="18" fillId="0" borderId="0"/>
    <xf numFmtId="185" fontId="53" fillId="0" borderId="0"/>
    <xf numFmtId="185" fontId="3" fillId="0" borderId="0"/>
    <xf numFmtId="185" fontId="28" fillId="0" borderId="0"/>
    <xf numFmtId="185" fontId="4" fillId="0" borderId="0"/>
    <xf numFmtId="185" fontId="18" fillId="0" borderId="0"/>
    <xf numFmtId="185" fontId="4" fillId="0" borderId="0"/>
    <xf numFmtId="185" fontId="3" fillId="0" borderId="0"/>
    <xf numFmtId="0" fontId="4" fillId="0" borderId="0"/>
    <xf numFmtId="185" fontId="4" fillId="0" borderId="0"/>
    <xf numFmtId="0" fontId="4" fillId="0" borderId="0"/>
    <xf numFmtId="185" fontId="4" fillId="0" borderId="0"/>
    <xf numFmtId="0" fontId="4" fillId="0" borderId="0"/>
    <xf numFmtId="185" fontId="4" fillId="0" borderId="0"/>
    <xf numFmtId="0" fontId="4" fillId="0" borderId="0"/>
    <xf numFmtId="185" fontId="4" fillId="0" borderId="0"/>
    <xf numFmtId="0" fontId="4" fillId="0" borderId="0"/>
    <xf numFmtId="185" fontId="4" fillId="0" borderId="0"/>
    <xf numFmtId="0" fontId="4" fillId="0" borderId="0"/>
    <xf numFmtId="185" fontId="4" fillId="0" borderId="0"/>
    <xf numFmtId="0" fontId="4" fillId="0" borderId="0"/>
    <xf numFmtId="185" fontId="4" fillId="0" borderId="0"/>
    <xf numFmtId="0" fontId="4" fillId="0" borderId="0"/>
    <xf numFmtId="185" fontId="4" fillId="0" borderId="0"/>
    <xf numFmtId="0" fontId="4" fillId="0" borderId="0"/>
    <xf numFmtId="185" fontId="4" fillId="0" borderId="0"/>
    <xf numFmtId="0" fontId="4" fillId="0" borderId="0"/>
    <xf numFmtId="185" fontId="4" fillId="0" borderId="0"/>
    <xf numFmtId="0" fontId="4" fillId="0" borderId="0"/>
    <xf numFmtId="185" fontId="3" fillId="0" borderId="0"/>
    <xf numFmtId="185" fontId="4" fillId="0" borderId="0"/>
    <xf numFmtId="185" fontId="4" fillId="0" borderId="0"/>
    <xf numFmtId="185" fontId="4" fillId="0" borderId="0"/>
    <xf numFmtId="185" fontId="39" fillId="0" borderId="0"/>
    <xf numFmtId="185" fontId="18" fillId="0" borderId="0"/>
    <xf numFmtId="185" fontId="53" fillId="0" borderId="0"/>
    <xf numFmtId="185" fontId="4" fillId="0" borderId="0"/>
    <xf numFmtId="0" fontId="4" fillId="0" borderId="0"/>
    <xf numFmtId="185" fontId="4" fillId="0" borderId="0"/>
    <xf numFmtId="0" fontId="4" fillId="0" borderId="0"/>
    <xf numFmtId="185" fontId="4" fillId="0" borderId="0"/>
    <xf numFmtId="0" fontId="4" fillId="0" borderId="0"/>
    <xf numFmtId="185" fontId="4" fillId="0" borderId="0"/>
    <xf numFmtId="0" fontId="4" fillId="0" borderId="0"/>
    <xf numFmtId="185" fontId="4" fillId="0" borderId="0"/>
    <xf numFmtId="0" fontId="4" fillId="0" borderId="0"/>
    <xf numFmtId="185" fontId="4" fillId="0" borderId="0"/>
    <xf numFmtId="0" fontId="4" fillId="0" borderId="0"/>
    <xf numFmtId="185" fontId="4" fillId="0" borderId="0"/>
    <xf numFmtId="0" fontId="4" fillId="0" borderId="0"/>
    <xf numFmtId="185" fontId="4" fillId="0" borderId="0"/>
    <xf numFmtId="185" fontId="4" fillId="0" borderId="0"/>
    <xf numFmtId="185" fontId="4" fillId="0" borderId="0"/>
    <xf numFmtId="185" fontId="4" fillId="0" borderId="0"/>
    <xf numFmtId="0" fontId="4" fillId="0" borderId="0"/>
    <xf numFmtId="185" fontId="3" fillId="0" borderId="0"/>
    <xf numFmtId="185" fontId="3" fillId="0" borderId="0"/>
    <xf numFmtId="185" fontId="4" fillId="0" borderId="0"/>
    <xf numFmtId="185" fontId="28" fillId="0" borderId="0"/>
    <xf numFmtId="185" fontId="3" fillId="0" borderId="0"/>
    <xf numFmtId="185" fontId="4" fillId="0" borderId="0"/>
    <xf numFmtId="185" fontId="39" fillId="0" borderId="0"/>
    <xf numFmtId="185" fontId="4" fillId="0" borderId="0"/>
    <xf numFmtId="185" fontId="53" fillId="0" borderId="0"/>
    <xf numFmtId="185" fontId="28" fillId="0" borderId="0"/>
    <xf numFmtId="185" fontId="4" fillId="0" borderId="0"/>
    <xf numFmtId="185" fontId="4" fillId="0" borderId="0"/>
    <xf numFmtId="185" fontId="108" fillId="0" borderId="0"/>
    <xf numFmtId="185" fontId="39" fillId="0" borderId="0"/>
    <xf numFmtId="185" fontId="39" fillId="0" borderId="0"/>
    <xf numFmtId="185" fontId="39" fillId="0" borderId="0"/>
    <xf numFmtId="185" fontId="4" fillId="0" borderId="0"/>
    <xf numFmtId="185" fontId="39" fillId="0" borderId="0"/>
    <xf numFmtId="185" fontId="39" fillId="0" borderId="0"/>
    <xf numFmtId="185" fontId="4" fillId="0" borderId="0"/>
    <xf numFmtId="185" fontId="4" fillId="0" borderId="0"/>
    <xf numFmtId="0" fontId="4" fillId="0" borderId="0"/>
    <xf numFmtId="185" fontId="4" fillId="0" borderId="0"/>
    <xf numFmtId="185" fontId="4" fillId="0" borderId="0"/>
    <xf numFmtId="185" fontId="39" fillId="0" borderId="0"/>
    <xf numFmtId="185" fontId="53" fillId="0" borderId="0"/>
    <xf numFmtId="185" fontId="28" fillId="0" borderId="0"/>
    <xf numFmtId="185" fontId="4" fillId="0" borderId="0"/>
    <xf numFmtId="185" fontId="39" fillId="0" borderId="0"/>
    <xf numFmtId="185" fontId="39" fillId="0" borderId="0"/>
    <xf numFmtId="185" fontId="39" fillId="0" borderId="0"/>
    <xf numFmtId="185" fontId="18" fillId="0" borderId="0"/>
    <xf numFmtId="185" fontId="39" fillId="0" borderId="0"/>
    <xf numFmtId="185" fontId="39" fillId="0" borderId="0"/>
    <xf numFmtId="185" fontId="39" fillId="0" borderId="0"/>
    <xf numFmtId="185" fontId="39" fillId="0" borderId="0"/>
    <xf numFmtId="185" fontId="39" fillId="0" borderId="0"/>
    <xf numFmtId="0" fontId="4" fillId="0" borderId="0"/>
    <xf numFmtId="185" fontId="4" fillId="0" borderId="0"/>
    <xf numFmtId="185" fontId="39" fillId="0" borderId="0"/>
    <xf numFmtId="185" fontId="4" fillId="0" borderId="0"/>
    <xf numFmtId="185" fontId="28" fillId="0" borderId="0"/>
    <xf numFmtId="185" fontId="39" fillId="0" borderId="0"/>
    <xf numFmtId="185" fontId="107" fillId="0" borderId="0"/>
    <xf numFmtId="185" fontId="107" fillId="0" borderId="0"/>
    <xf numFmtId="185" fontId="107" fillId="0" borderId="0"/>
    <xf numFmtId="0" fontId="39" fillId="0" borderId="0"/>
    <xf numFmtId="185" fontId="4" fillId="0" borderId="0"/>
    <xf numFmtId="0" fontId="4" fillId="0" borderId="0"/>
    <xf numFmtId="0" fontId="4" fillId="0" borderId="0"/>
    <xf numFmtId="0" fontId="4" fillId="0" borderId="0"/>
    <xf numFmtId="185" fontId="4" fillId="0" borderId="0"/>
    <xf numFmtId="185" fontId="39" fillId="0" borderId="0"/>
    <xf numFmtId="185" fontId="4" fillId="0" borderId="0"/>
    <xf numFmtId="185" fontId="28" fillId="0" borderId="0"/>
    <xf numFmtId="0" fontId="4" fillId="0" borderId="0"/>
    <xf numFmtId="185" fontId="4" fillId="0" borderId="0"/>
    <xf numFmtId="185" fontId="4" fillId="0" borderId="0"/>
    <xf numFmtId="185" fontId="4" fillId="0" borderId="0"/>
    <xf numFmtId="185" fontId="18" fillId="0" borderId="0"/>
    <xf numFmtId="185" fontId="39" fillId="0" borderId="0"/>
    <xf numFmtId="185" fontId="4" fillId="0" borderId="0"/>
    <xf numFmtId="0" fontId="4" fillId="0" borderId="0"/>
    <xf numFmtId="185" fontId="4" fillId="0" borderId="0"/>
    <xf numFmtId="185" fontId="18" fillId="0" borderId="0"/>
    <xf numFmtId="185" fontId="18" fillId="0" borderId="0"/>
    <xf numFmtId="0" fontId="4" fillId="10" borderId="46" applyNumberFormat="0" applyFont="0" applyAlignment="0" applyProtection="0"/>
    <xf numFmtId="185" fontId="3" fillId="56" borderId="58" applyNumberFormat="0" applyFont="0" applyAlignment="0" applyProtection="0"/>
    <xf numFmtId="185" fontId="4" fillId="31" borderId="46" applyNumberFormat="0" applyFont="0" applyAlignment="0" applyProtection="0"/>
    <xf numFmtId="185" fontId="4" fillId="31" borderId="46" applyNumberFormat="0" applyFont="0" applyAlignment="0" applyProtection="0"/>
    <xf numFmtId="185" fontId="3" fillId="56" borderId="58" applyNumberFormat="0" applyFont="0" applyAlignment="0" applyProtection="0"/>
    <xf numFmtId="185" fontId="4" fillId="10" borderId="46" applyNumberFormat="0" applyFont="0" applyAlignment="0" applyProtection="0"/>
    <xf numFmtId="185" fontId="3" fillId="56" borderId="58" applyNumberFormat="0" applyFont="0" applyAlignment="0" applyProtection="0"/>
    <xf numFmtId="185" fontId="4" fillId="31" borderId="46" applyNumberFormat="0" applyFont="0" applyAlignment="0" applyProtection="0"/>
    <xf numFmtId="185" fontId="4" fillId="31" borderId="46" applyNumberFormat="0" applyFont="0" applyAlignment="0" applyProtection="0"/>
    <xf numFmtId="185" fontId="3" fillId="56" borderId="58" applyNumberFormat="0" applyFont="0" applyAlignment="0" applyProtection="0"/>
    <xf numFmtId="185" fontId="4" fillId="31" borderId="46" applyNumberFormat="0" applyFont="0" applyAlignment="0" applyProtection="0"/>
    <xf numFmtId="185" fontId="3" fillId="56" borderId="58" applyNumberFormat="0" applyFont="0" applyAlignment="0" applyProtection="0"/>
    <xf numFmtId="185" fontId="4" fillId="31" borderId="46" applyNumberFormat="0" applyFont="0" applyAlignment="0" applyProtection="0"/>
    <xf numFmtId="185" fontId="3" fillId="56" borderId="58" applyNumberFormat="0" applyFont="0" applyAlignment="0" applyProtection="0"/>
    <xf numFmtId="185" fontId="3" fillId="56" borderId="58" applyNumberFormat="0" applyFont="0" applyAlignment="0" applyProtection="0"/>
    <xf numFmtId="185" fontId="4" fillId="31" borderId="46" applyNumberFormat="0" applyFont="0" applyAlignment="0" applyProtection="0"/>
    <xf numFmtId="185" fontId="4" fillId="31" borderId="46" applyNumberFormat="0" applyFont="0" applyAlignment="0" applyProtection="0"/>
    <xf numFmtId="185" fontId="3" fillId="56" borderId="58" applyNumberFormat="0" applyFont="0" applyAlignment="0" applyProtection="0"/>
    <xf numFmtId="185" fontId="3" fillId="56" borderId="58" applyNumberFormat="0" applyFont="0" applyAlignment="0" applyProtection="0"/>
    <xf numFmtId="185" fontId="3" fillId="56" borderId="58" applyNumberFormat="0" applyFont="0" applyAlignment="0" applyProtection="0"/>
    <xf numFmtId="185" fontId="4" fillId="31" borderId="46" applyNumberFormat="0" applyFont="0" applyAlignment="0" applyProtection="0"/>
    <xf numFmtId="0" fontId="40" fillId="16" borderId="47" applyNumberFormat="0" applyAlignment="0" applyProtection="0"/>
    <xf numFmtId="185" fontId="67" fillId="2" borderId="55" applyNumberFormat="0" applyAlignment="0" applyProtection="0"/>
    <xf numFmtId="185" fontId="40" fillId="34" borderId="47" applyNumberFormat="0" applyAlignment="0" applyProtection="0"/>
    <xf numFmtId="185" fontId="40" fillId="34" borderId="47" applyNumberFormat="0" applyAlignment="0" applyProtection="0"/>
    <xf numFmtId="185" fontId="67" fillId="2" borderId="55" applyNumberFormat="0" applyAlignment="0" applyProtection="0"/>
    <xf numFmtId="185" fontId="40" fillId="16" borderId="47" applyNumberFormat="0" applyAlignment="0" applyProtection="0"/>
    <xf numFmtId="185" fontId="67" fillId="2" borderId="55" applyNumberFormat="0" applyAlignment="0" applyProtection="0"/>
    <xf numFmtId="185" fontId="40" fillId="34" borderId="47" applyNumberFormat="0" applyAlignment="0" applyProtection="0"/>
    <xf numFmtId="185" fontId="67" fillId="2" borderId="55" applyNumberFormat="0" applyAlignment="0" applyProtection="0"/>
    <xf numFmtId="185" fontId="67" fillId="2" borderId="55" applyNumberFormat="0" applyAlignment="0" applyProtection="0"/>
    <xf numFmtId="185" fontId="40" fillId="34" borderId="47" applyNumberFormat="0" applyAlignment="0" applyProtection="0"/>
    <xf numFmtId="185" fontId="40" fillId="34" borderId="47" applyNumberFormat="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110" fillId="0" borderId="0" applyFont="0" applyFill="0" applyBorder="0" applyAlignment="0" applyProtection="0"/>
    <xf numFmtId="185" fontId="41" fillId="39" borderId="48" applyNumberFormat="0" applyProtection="0">
      <alignment horizontal="left" vertical="top" indent="1"/>
    </xf>
    <xf numFmtId="185" fontId="41" fillId="39" borderId="48" applyNumberFormat="0" applyProtection="0">
      <alignment horizontal="left" vertical="top" indent="1"/>
    </xf>
    <xf numFmtId="185" fontId="41" fillId="39" borderId="48" applyNumberFormat="0" applyProtection="0">
      <alignment horizontal="left" vertical="top" indent="1"/>
    </xf>
    <xf numFmtId="185" fontId="4" fillId="14" borderId="48" applyNumberFormat="0" applyProtection="0">
      <alignment horizontal="left" vertical="center" indent="1"/>
    </xf>
    <xf numFmtId="185" fontId="4" fillId="14" borderId="48" applyNumberFormat="0" applyProtection="0">
      <alignment horizontal="left" vertical="center" indent="1"/>
    </xf>
    <xf numFmtId="185" fontId="4" fillId="14" borderId="48" applyNumberFormat="0" applyProtection="0">
      <alignment horizontal="left" vertical="center" indent="1"/>
    </xf>
    <xf numFmtId="185" fontId="4" fillId="14" borderId="48" applyNumberFormat="0" applyProtection="0">
      <alignment horizontal="left" vertical="center" indent="1"/>
    </xf>
    <xf numFmtId="185" fontId="4" fillId="14" borderId="48" applyNumberFormat="0" applyProtection="0">
      <alignment horizontal="left" vertical="center" indent="1"/>
    </xf>
    <xf numFmtId="185" fontId="4" fillId="14" borderId="48" applyNumberFormat="0" applyProtection="0">
      <alignment horizontal="left" vertical="center" indent="1"/>
    </xf>
    <xf numFmtId="185" fontId="4" fillId="14" borderId="48" applyNumberFormat="0" applyProtection="0">
      <alignment horizontal="left" vertical="center" indent="1"/>
    </xf>
    <xf numFmtId="185" fontId="4" fillId="14" borderId="48" applyNumberFormat="0" applyProtection="0">
      <alignment horizontal="left" vertical="center" indent="1"/>
    </xf>
    <xf numFmtId="185" fontId="4" fillId="14" borderId="48" applyNumberFormat="0" applyProtection="0">
      <alignment horizontal="left" vertical="center" indent="1"/>
    </xf>
    <xf numFmtId="185" fontId="4" fillId="14" borderId="48" applyNumberFormat="0" applyProtection="0">
      <alignment horizontal="left" vertical="top" indent="1"/>
    </xf>
    <xf numFmtId="185" fontId="4" fillId="14" borderId="48" applyNumberFormat="0" applyProtection="0">
      <alignment horizontal="left" vertical="top" indent="1"/>
    </xf>
    <xf numFmtId="185" fontId="4" fillId="14" borderId="48" applyNumberFormat="0" applyProtection="0">
      <alignment horizontal="left" vertical="top" indent="1"/>
    </xf>
    <xf numFmtId="185" fontId="4" fillId="14" borderId="48" applyNumberFormat="0" applyProtection="0">
      <alignment horizontal="left" vertical="top" indent="1"/>
    </xf>
    <xf numFmtId="185" fontId="4" fillId="14" borderId="48" applyNumberFormat="0" applyProtection="0">
      <alignment horizontal="left" vertical="top" indent="1"/>
    </xf>
    <xf numFmtId="185" fontId="4" fillId="14" borderId="48" applyNumberFormat="0" applyProtection="0">
      <alignment horizontal="left" vertical="top" indent="1"/>
    </xf>
    <xf numFmtId="185" fontId="4" fillId="14" borderId="48" applyNumberFormat="0" applyProtection="0">
      <alignment horizontal="left" vertical="top" indent="1"/>
    </xf>
    <xf numFmtId="185" fontId="4" fillId="14" borderId="48" applyNumberFormat="0" applyProtection="0">
      <alignment horizontal="left" vertical="top" indent="1"/>
    </xf>
    <xf numFmtId="185" fontId="4" fillId="14" borderId="48" applyNumberFormat="0" applyProtection="0">
      <alignment horizontal="left" vertical="top" indent="1"/>
    </xf>
    <xf numFmtId="185" fontId="4" fillId="8" borderId="48" applyNumberFormat="0" applyProtection="0">
      <alignment horizontal="left" vertical="center" indent="1"/>
    </xf>
    <xf numFmtId="185" fontId="4" fillId="8" borderId="48" applyNumberFormat="0" applyProtection="0">
      <alignment horizontal="left" vertical="center" indent="1"/>
    </xf>
    <xf numFmtId="185" fontId="4" fillId="8" borderId="48" applyNumberFormat="0" applyProtection="0">
      <alignment horizontal="left" vertical="center" indent="1"/>
    </xf>
    <xf numFmtId="185" fontId="4" fillId="8" borderId="48" applyNumberFormat="0" applyProtection="0">
      <alignment horizontal="left" vertical="center" indent="1"/>
    </xf>
    <xf numFmtId="185" fontId="4" fillId="8" borderId="48" applyNumberFormat="0" applyProtection="0">
      <alignment horizontal="left" vertical="center" indent="1"/>
    </xf>
    <xf numFmtId="185" fontId="4" fillId="8" borderId="48" applyNumberFormat="0" applyProtection="0">
      <alignment horizontal="left" vertical="center" indent="1"/>
    </xf>
    <xf numFmtId="185" fontId="4" fillId="8" borderId="48" applyNumberFormat="0" applyProtection="0">
      <alignment horizontal="left" vertical="center" indent="1"/>
    </xf>
    <xf numFmtId="185" fontId="4" fillId="8" borderId="48" applyNumberFormat="0" applyProtection="0">
      <alignment horizontal="left" vertical="center" indent="1"/>
    </xf>
    <xf numFmtId="185" fontId="4" fillId="8" borderId="48" applyNumberFormat="0" applyProtection="0">
      <alignment horizontal="left" vertical="center" indent="1"/>
    </xf>
    <xf numFmtId="185" fontId="4" fillId="8" borderId="48" applyNumberFormat="0" applyProtection="0">
      <alignment horizontal="left" vertical="top" indent="1"/>
    </xf>
    <xf numFmtId="185" fontId="4" fillId="8" borderId="48" applyNumberFormat="0" applyProtection="0">
      <alignment horizontal="left" vertical="top" indent="1"/>
    </xf>
    <xf numFmtId="185" fontId="4" fillId="8" borderId="48" applyNumberFormat="0" applyProtection="0">
      <alignment horizontal="left" vertical="top" indent="1"/>
    </xf>
    <xf numFmtId="185" fontId="4" fillId="8" borderId="48" applyNumberFormat="0" applyProtection="0">
      <alignment horizontal="left" vertical="top" indent="1"/>
    </xf>
    <xf numFmtId="185" fontId="4" fillId="8" borderId="48" applyNumberFormat="0" applyProtection="0">
      <alignment horizontal="left" vertical="top" indent="1"/>
    </xf>
    <xf numFmtId="185" fontId="4" fillId="8" borderId="48" applyNumberFormat="0" applyProtection="0">
      <alignment horizontal="left" vertical="top" indent="1"/>
    </xf>
    <xf numFmtId="185" fontId="4" fillId="8" borderId="48" applyNumberFormat="0" applyProtection="0">
      <alignment horizontal="left" vertical="top" indent="1"/>
    </xf>
    <xf numFmtId="185" fontId="4" fillId="8" borderId="48" applyNumberFormat="0" applyProtection="0">
      <alignment horizontal="left" vertical="top" indent="1"/>
    </xf>
    <xf numFmtId="185" fontId="4" fillId="8" borderId="48" applyNumberFormat="0" applyProtection="0">
      <alignment horizontal="left" vertical="top" indent="1"/>
    </xf>
    <xf numFmtId="185" fontId="4" fillId="12" borderId="48" applyNumberFormat="0" applyProtection="0">
      <alignment horizontal="left" vertical="center" indent="1"/>
    </xf>
    <xf numFmtId="185" fontId="4" fillId="12" borderId="48" applyNumberFormat="0" applyProtection="0">
      <alignment horizontal="left" vertical="center" indent="1"/>
    </xf>
    <xf numFmtId="185" fontId="4" fillId="12" borderId="48" applyNumberFormat="0" applyProtection="0">
      <alignment horizontal="left" vertical="center" indent="1"/>
    </xf>
    <xf numFmtId="185" fontId="4" fillId="12" borderId="48" applyNumberFormat="0" applyProtection="0">
      <alignment horizontal="left" vertical="center" indent="1"/>
    </xf>
    <xf numFmtId="185" fontId="4" fillId="12" borderId="48" applyNumberFormat="0" applyProtection="0">
      <alignment horizontal="left" vertical="center" indent="1"/>
    </xf>
    <xf numFmtId="185" fontId="4" fillId="12" borderId="48" applyNumberFormat="0" applyProtection="0">
      <alignment horizontal="left" vertical="center" indent="1"/>
    </xf>
    <xf numFmtId="185" fontId="4" fillId="12" borderId="48" applyNumberFormat="0" applyProtection="0">
      <alignment horizontal="left" vertical="center" indent="1"/>
    </xf>
    <xf numFmtId="185" fontId="4" fillId="12" borderId="48" applyNumberFormat="0" applyProtection="0">
      <alignment horizontal="left" vertical="center" indent="1"/>
    </xf>
    <xf numFmtId="185" fontId="4" fillId="12" borderId="48" applyNumberFormat="0" applyProtection="0">
      <alignment horizontal="left" vertical="center" indent="1"/>
    </xf>
    <xf numFmtId="185" fontId="4" fillId="12" borderId="48" applyNumberFormat="0" applyProtection="0">
      <alignment horizontal="left" vertical="top" indent="1"/>
    </xf>
    <xf numFmtId="185" fontId="4" fillId="12" borderId="48" applyNumberFormat="0" applyProtection="0">
      <alignment horizontal="left" vertical="top" indent="1"/>
    </xf>
    <xf numFmtId="185" fontId="4" fillId="12" borderId="48" applyNumberFormat="0" applyProtection="0">
      <alignment horizontal="left" vertical="top" indent="1"/>
    </xf>
    <xf numFmtId="185" fontId="4" fillId="12" borderId="48" applyNumberFormat="0" applyProtection="0">
      <alignment horizontal="left" vertical="top" indent="1"/>
    </xf>
    <xf numFmtId="185" fontId="4" fillId="12" borderId="48" applyNumberFormat="0" applyProtection="0">
      <alignment horizontal="left" vertical="top" indent="1"/>
    </xf>
    <xf numFmtId="185" fontId="4" fillId="12" borderId="48" applyNumberFormat="0" applyProtection="0">
      <alignment horizontal="left" vertical="top" indent="1"/>
    </xf>
    <xf numFmtId="185" fontId="4" fillId="12" borderId="48" applyNumberFormat="0" applyProtection="0">
      <alignment horizontal="left" vertical="top" indent="1"/>
    </xf>
    <xf numFmtId="185" fontId="4" fillId="12" borderId="48" applyNumberFormat="0" applyProtection="0">
      <alignment horizontal="left" vertical="top" indent="1"/>
    </xf>
    <xf numFmtId="185" fontId="4" fillId="12" borderId="48" applyNumberFormat="0" applyProtection="0">
      <alignment horizontal="left" vertical="top" indent="1"/>
    </xf>
    <xf numFmtId="185" fontId="4" fillId="47" borderId="48" applyNumberFormat="0" applyProtection="0">
      <alignment horizontal="left" vertical="center" indent="1"/>
    </xf>
    <xf numFmtId="185" fontId="4" fillId="47" borderId="48" applyNumberFormat="0" applyProtection="0">
      <alignment horizontal="left" vertical="center" indent="1"/>
    </xf>
    <xf numFmtId="185" fontId="4" fillId="47" borderId="48" applyNumberFormat="0" applyProtection="0">
      <alignment horizontal="left" vertical="center" indent="1"/>
    </xf>
    <xf numFmtId="185" fontId="4" fillId="47" borderId="48" applyNumberFormat="0" applyProtection="0">
      <alignment horizontal="left" vertical="center" indent="1"/>
    </xf>
    <xf numFmtId="185" fontId="4" fillId="47" borderId="48" applyNumberFormat="0" applyProtection="0">
      <alignment horizontal="left" vertical="center" indent="1"/>
    </xf>
    <xf numFmtId="185" fontId="4" fillId="47" borderId="48" applyNumberFormat="0" applyProtection="0">
      <alignment horizontal="left" vertical="center" indent="1"/>
    </xf>
    <xf numFmtId="185" fontId="4" fillId="47" borderId="48" applyNumberFormat="0" applyProtection="0">
      <alignment horizontal="left" vertical="center" indent="1"/>
    </xf>
    <xf numFmtId="185" fontId="4" fillId="47" borderId="48" applyNumberFormat="0" applyProtection="0">
      <alignment horizontal="left" vertical="center" indent="1"/>
    </xf>
    <xf numFmtId="185" fontId="4" fillId="47" borderId="48" applyNumberFormat="0" applyProtection="0">
      <alignment horizontal="left" vertical="center" indent="1"/>
    </xf>
    <xf numFmtId="185" fontId="4" fillId="47" borderId="48" applyNumberFormat="0" applyProtection="0">
      <alignment horizontal="left" vertical="top" indent="1"/>
    </xf>
    <xf numFmtId="185" fontId="4" fillId="47" borderId="48" applyNumberFormat="0" applyProtection="0">
      <alignment horizontal="left" vertical="top" indent="1"/>
    </xf>
    <xf numFmtId="185" fontId="4" fillId="47" borderId="48" applyNumberFormat="0" applyProtection="0">
      <alignment horizontal="left" vertical="top" indent="1"/>
    </xf>
    <xf numFmtId="185" fontId="4" fillId="47" borderId="48" applyNumberFormat="0" applyProtection="0">
      <alignment horizontal="left" vertical="top" indent="1"/>
    </xf>
    <xf numFmtId="185" fontId="4" fillId="47" borderId="48" applyNumberFormat="0" applyProtection="0">
      <alignment horizontal="left" vertical="top" indent="1"/>
    </xf>
    <xf numFmtId="185" fontId="4" fillId="47" borderId="48" applyNumberFormat="0" applyProtection="0">
      <alignment horizontal="left" vertical="top" indent="1"/>
    </xf>
    <xf numFmtId="185" fontId="4" fillId="47" borderId="48" applyNumberFormat="0" applyProtection="0">
      <alignment horizontal="left" vertical="top" indent="1"/>
    </xf>
    <xf numFmtId="185" fontId="4" fillId="47" borderId="48" applyNumberFormat="0" applyProtection="0">
      <alignment horizontal="left" vertical="top" indent="1"/>
    </xf>
    <xf numFmtId="185" fontId="4" fillId="47" borderId="48" applyNumberFormat="0" applyProtection="0">
      <alignment horizontal="left" vertical="top" indent="1"/>
    </xf>
    <xf numFmtId="185" fontId="4" fillId="11" borderId="28" applyNumberFormat="0">
      <protection locked="0"/>
    </xf>
    <xf numFmtId="185" fontId="4" fillId="11" borderId="28" applyNumberFormat="0">
      <protection locked="0"/>
    </xf>
    <xf numFmtId="185" fontId="4" fillId="11" borderId="28" applyNumberFormat="0">
      <protection locked="0"/>
    </xf>
    <xf numFmtId="185" fontId="4" fillId="11" borderId="28" applyNumberFormat="0">
      <protection locked="0"/>
    </xf>
    <xf numFmtId="185" fontId="4" fillId="11" borderId="28" applyNumberFormat="0">
      <protection locked="0"/>
    </xf>
    <xf numFmtId="185" fontId="4" fillId="11" borderId="28" applyNumberFormat="0">
      <protection locked="0"/>
    </xf>
    <xf numFmtId="185" fontId="4" fillId="11" borderId="28" applyNumberFormat="0">
      <protection locked="0"/>
    </xf>
    <xf numFmtId="185" fontId="4" fillId="11" borderId="28" applyNumberFormat="0">
      <protection locked="0"/>
    </xf>
    <xf numFmtId="185" fontId="4" fillId="11" borderId="28" applyNumberFormat="0">
      <protection locked="0"/>
    </xf>
    <xf numFmtId="185" fontId="44" fillId="14" borderId="50" applyBorder="0"/>
    <xf numFmtId="185" fontId="44" fillId="14" borderId="50" applyBorder="0"/>
    <xf numFmtId="185" fontId="18" fillId="10" borderId="48" applyNumberFormat="0" applyProtection="0">
      <alignment horizontal="left" vertical="top" indent="1"/>
    </xf>
    <xf numFmtId="185" fontId="18" fillId="10" borderId="48" applyNumberFormat="0" applyProtection="0">
      <alignment horizontal="left" vertical="top" indent="1"/>
    </xf>
    <xf numFmtId="185" fontId="18" fillId="10" borderId="48" applyNumberFormat="0" applyProtection="0">
      <alignment horizontal="left" vertical="top" indent="1"/>
    </xf>
    <xf numFmtId="185" fontId="18" fillId="10" borderId="48" applyNumberFormat="0" applyProtection="0">
      <alignment horizontal="left" vertical="top" indent="1"/>
    </xf>
    <xf numFmtId="185" fontId="18" fillId="10" borderId="48" applyNumberFormat="0" applyProtection="0">
      <alignment horizontal="left" vertical="top" indent="1"/>
    </xf>
    <xf numFmtId="185" fontId="18" fillId="8" borderId="48" applyNumberFormat="0" applyProtection="0">
      <alignment horizontal="left" vertical="top" indent="1"/>
    </xf>
    <xf numFmtId="185" fontId="18" fillId="8" borderId="48" applyNumberFormat="0" applyProtection="0">
      <alignment horizontal="left" vertical="top" indent="1"/>
    </xf>
    <xf numFmtId="185" fontId="18" fillId="8" borderId="48" applyNumberFormat="0" applyProtection="0">
      <alignment horizontal="left" vertical="top" indent="1"/>
    </xf>
    <xf numFmtId="185" fontId="18" fillId="8" borderId="48" applyNumberFormat="0" applyProtection="0">
      <alignment horizontal="left" vertical="top" indent="1"/>
    </xf>
    <xf numFmtId="185" fontId="18" fillId="8" borderId="48" applyNumberFormat="0" applyProtection="0">
      <alignment horizontal="left" vertical="top" indent="1"/>
    </xf>
    <xf numFmtId="185" fontId="47" fillId="49" borderId="28"/>
    <xf numFmtId="185" fontId="47" fillId="49" borderId="28"/>
    <xf numFmtId="185" fontId="49" fillId="0" borderId="0" applyNumberFormat="0" applyFill="0" applyBorder="0" applyAlignment="0" applyProtection="0"/>
    <xf numFmtId="185" fontId="49" fillId="0" borderId="0" applyNumberFormat="0" applyFill="0" applyBorder="0" applyAlignment="0" applyProtection="0"/>
    <xf numFmtId="185" fontId="49" fillId="0" borderId="0" applyNumberFormat="0" applyFill="0" applyBorder="0" applyAlignment="0" applyProtection="0"/>
    <xf numFmtId="0" fontId="118" fillId="0" borderId="0" applyNumberFormat="0" applyFont="0" applyFill="0" applyBorder="0" applyAlignment="0" applyProtection="0"/>
    <xf numFmtId="185" fontId="118" fillId="0" borderId="0" applyNumberFormat="0" applyFont="0" applyFill="0" applyBorder="0" applyAlignment="0" applyProtection="0"/>
    <xf numFmtId="185" fontId="118" fillId="0" borderId="0" applyNumberFormat="0" applyFont="0" applyFill="0" applyBorder="0" applyAlignment="0" applyProtection="0"/>
    <xf numFmtId="185" fontId="118" fillId="0" borderId="0" applyNumberFormat="0" applyFont="0" applyFill="0" applyBorder="0" applyAlignment="0" applyProtection="0"/>
    <xf numFmtId="0" fontId="128" fillId="0" borderId="0" applyNumberFormat="0" applyFill="0" applyBorder="0" applyAlignment="0" applyProtection="0"/>
    <xf numFmtId="185" fontId="59" fillId="0" borderId="0" applyNumberFormat="0" applyFill="0" applyBorder="0" applyAlignment="0" applyProtection="0"/>
    <xf numFmtId="185" fontId="49" fillId="0" borderId="0" applyNumberFormat="0" applyFill="0" applyBorder="0" applyAlignment="0" applyProtection="0"/>
    <xf numFmtId="185" fontId="59" fillId="0" borderId="0" applyNumberFormat="0" applyFill="0" applyBorder="0" applyAlignment="0" applyProtection="0"/>
    <xf numFmtId="185" fontId="128" fillId="0" borderId="0" applyNumberFormat="0" applyFill="0" applyBorder="0" applyAlignment="0" applyProtection="0"/>
    <xf numFmtId="185" fontId="49" fillId="0" borderId="0" applyNumberFormat="0" applyFill="0" applyBorder="0" applyAlignment="0" applyProtection="0"/>
    <xf numFmtId="185" fontId="49" fillId="0" borderId="0" applyNumberFormat="0" applyFill="0" applyBorder="0" applyAlignment="0" applyProtection="0"/>
    <xf numFmtId="185" fontId="49" fillId="0" borderId="0" applyNumberFormat="0" applyFill="0" applyBorder="0" applyAlignment="0" applyProtection="0"/>
    <xf numFmtId="185" fontId="49" fillId="0" borderId="0" applyNumberFormat="0" applyFill="0" applyBorder="0" applyAlignment="0" applyProtection="0"/>
    <xf numFmtId="185" fontId="59" fillId="0" borderId="0" applyNumberFormat="0" applyFill="0" applyBorder="0" applyAlignment="0" applyProtection="0"/>
    <xf numFmtId="0" fontId="29" fillId="0" borderId="73" applyNumberFormat="0" applyFill="0" applyAlignment="0" applyProtection="0"/>
    <xf numFmtId="185" fontId="73" fillId="0" borderId="59" applyNumberFormat="0" applyFill="0" applyAlignment="0" applyProtection="0"/>
    <xf numFmtId="185" fontId="29" fillId="0" borderId="51" applyNumberFormat="0" applyFill="0" applyAlignment="0" applyProtection="0"/>
    <xf numFmtId="185" fontId="29" fillId="0" borderId="51" applyNumberFormat="0" applyFill="0" applyAlignment="0" applyProtection="0"/>
    <xf numFmtId="185" fontId="73" fillId="0" borderId="59" applyNumberFormat="0" applyFill="0" applyAlignment="0" applyProtection="0"/>
    <xf numFmtId="185" fontId="29" fillId="0" borderId="73" applyNumberFormat="0" applyFill="0" applyAlignment="0" applyProtection="0"/>
    <xf numFmtId="185" fontId="73" fillId="0" borderId="59" applyNumberFormat="0" applyFill="0" applyAlignment="0" applyProtection="0"/>
    <xf numFmtId="185" fontId="29" fillId="0" borderId="51" applyNumberFormat="0" applyFill="0" applyAlignment="0" applyProtection="0"/>
    <xf numFmtId="185" fontId="73" fillId="0" borderId="59" applyNumberFormat="0" applyFill="0" applyAlignment="0" applyProtection="0"/>
    <xf numFmtId="185" fontId="73" fillId="0" borderId="59" applyNumberFormat="0" applyFill="0" applyAlignment="0" applyProtection="0"/>
    <xf numFmtId="185" fontId="29" fillId="0" borderId="51" applyNumberFormat="0" applyFill="0" applyAlignment="0" applyProtection="0"/>
    <xf numFmtId="185" fontId="29" fillId="0" borderId="51" applyNumberFormat="0" applyFill="0" applyAlignment="0" applyProtection="0"/>
    <xf numFmtId="0" fontId="39" fillId="0" borderId="0"/>
    <xf numFmtId="0" fontId="50" fillId="0" borderId="0" applyNumberFormat="0" applyFill="0" applyBorder="0" applyAlignment="0" applyProtection="0"/>
    <xf numFmtId="185" fontId="71" fillId="0" borderId="0" applyNumberFormat="0" applyFill="0" applyBorder="0" applyAlignment="0" applyProtection="0"/>
    <xf numFmtId="185" fontId="50" fillId="0" borderId="0" applyNumberFormat="0" applyFill="0" applyBorder="0" applyAlignment="0" applyProtection="0"/>
    <xf numFmtId="185" fontId="50" fillId="0" borderId="0" applyNumberFormat="0" applyFill="0" applyBorder="0" applyAlignment="0" applyProtection="0"/>
    <xf numFmtId="185" fontId="71" fillId="0" borderId="0" applyNumberFormat="0" applyFill="0" applyBorder="0" applyAlignment="0" applyProtection="0"/>
    <xf numFmtId="185" fontId="50" fillId="0" borderId="0" applyNumberFormat="0" applyFill="0" applyBorder="0" applyAlignment="0" applyProtection="0"/>
    <xf numFmtId="185" fontId="71" fillId="0" borderId="0" applyNumberFormat="0" applyFill="0" applyBorder="0" applyAlignment="0" applyProtection="0"/>
    <xf numFmtId="185" fontId="50" fillId="0" borderId="0" applyNumberFormat="0" applyFill="0" applyBorder="0" applyAlignment="0" applyProtection="0"/>
    <xf numFmtId="185" fontId="71" fillId="0" borderId="0" applyNumberFormat="0" applyFill="0" applyBorder="0" applyAlignment="0" applyProtection="0"/>
    <xf numFmtId="185" fontId="71" fillId="0" borderId="0" applyNumberFormat="0" applyFill="0" applyBorder="0" applyAlignment="0" applyProtection="0"/>
    <xf numFmtId="185" fontId="50" fillId="0" borderId="0" applyNumberFormat="0" applyFill="0" applyBorder="0" applyAlignment="0" applyProtection="0"/>
    <xf numFmtId="185" fontId="50" fillId="0" borderId="0" applyNumberFormat="0" applyFill="0" applyBorder="0" applyAlignment="0" applyProtection="0"/>
    <xf numFmtId="0" fontId="107" fillId="0" borderId="0"/>
    <xf numFmtId="0" fontId="39" fillId="0" borderId="0"/>
    <xf numFmtId="9" fontId="39" fillId="0" borderId="0" applyFont="0" applyFill="0" applyBorder="0" applyAlignment="0" applyProtection="0"/>
    <xf numFmtId="0" fontId="107" fillId="0" borderId="0"/>
    <xf numFmtId="0" fontId="107" fillId="0" borderId="0"/>
    <xf numFmtId="184" fontId="28" fillId="0" borderId="0"/>
    <xf numFmtId="184" fontId="28" fillId="0" borderId="0"/>
    <xf numFmtId="184" fontId="28" fillId="0" borderId="0"/>
    <xf numFmtId="184" fontId="28" fillId="0" borderId="0"/>
    <xf numFmtId="184" fontId="28" fillId="0" borderId="0"/>
    <xf numFmtId="0" fontId="4" fillId="0" borderId="0"/>
    <xf numFmtId="0" fontId="23" fillId="21"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35" fillId="32" borderId="40" applyNumberFormat="0" applyAlignment="0" applyProtection="0"/>
    <xf numFmtId="0" fontId="39" fillId="0" borderId="0"/>
    <xf numFmtId="0" fontId="89" fillId="54" borderId="1" applyNumberFormat="0" applyAlignment="0" applyProtection="0"/>
    <xf numFmtId="0" fontId="97" fillId="5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0" fontId="51" fillId="0" borderId="0"/>
    <xf numFmtId="43" fontId="4" fillId="0" borderId="0" applyFont="0" applyFill="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21" fillId="14" borderId="0" applyNumberFormat="0" applyBorder="0" applyAlignment="0" applyProtection="0"/>
    <xf numFmtId="0" fontId="21" fillId="9"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4" borderId="0" applyNumberFormat="0" applyBorder="0" applyAlignment="0" applyProtection="0"/>
    <xf numFmtId="0" fontId="21" fillId="17"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4" fillId="23" borderId="0" applyNumberFormat="0" applyBorder="0" applyAlignment="0" applyProtection="0"/>
    <xf numFmtId="0" fontId="25" fillId="2" borderId="1" applyNumberFormat="0" applyAlignment="0" applyProtection="0"/>
    <xf numFmtId="0" fontId="27" fillId="24" borderId="41" applyNumberFormat="0" applyAlignment="0" applyProtection="0"/>
    <xf numFmtId="43" fontId="28" fillId="0" borderId="0" applyFont="0" applyFill="0" applyBorder="0" applyAlignment="0" applyProtection="0"/>
    <xf numFmtId="0" fontId="30" fillId="0" borderId="0" applyNumberFormat="0" applyFill="0" applyBorder="0" applyAlignment="0" applyProtection="0"/>
    <xf numFmtId="0" fontId="31" fillId="38" borderId="0" applyNumberFormat="0" applyBorder="0" applyAlignment="0" applyProtection="0"/>
    <xf numFmtId="0" fontId="32" fillId="0" borderId="42" applyNumberFormat="0" applyFill="0" applyAlignment="0" applyProtection="0"/>
    <xf numFmtId="0" fontId="33" fillId="0" borderId="43" applyNumberFormat="0" applyFill="0" applyAlignment="0" applyProtection="0"/>
    <xf numFmtId="0" fontId="34" fillId="0" borderId="44" applyNumberFormat="0" applyFill="0" applyAlignment="0" applyProtection="0"/>
    <xf numFmtId="0" fontId="34" fillId="0" borderId="0" applyNumberFormat="0" applyFill="0" applyBorder="0" applyAlignment="0" applyProtection="0"/>
    <xf numFmtId="0" fontId="35" fillId="32" borderId="40" applyNumberFormat="0" applyAlignment="0" applyProtection="0"/>
    <xf numFmtId="0" fontId="36" fillId="0" borderId="45" applyNumberFormat="0" applyFill="0" applyAlignment="0" applyProtection="0"/>
    <xf numFmtId="0" fontId="37" fillId="39" borderId="0" applyNumberFormat="0" applyBorder="0" applyAlignment="0" applyProtection="0"/>
    <xf numFmtId="0" fontId="28" fillId="0" borderId="0"/>
    <xf numFmtId="0" fontId="4" fillId="0" borderId="0"/>
    <xf numFmtId="0" fontId="4" fillId="31" borderId="46" applyNumberFormat="0" applyFont="0" applyAlignment="0" applyProtection="0"/>
    <xf numFmtId="0" fontId="4" fillId="31" borderId="46" applyNumberFormat="0" applyFont="0" applyAlignment="0" applyProtection="0"/>
    <xf numFmtId="0" fontId="4" fillId="31" borderId="46" applyNumberFormat="0" applyFont="0" applyAlignment="0" applyProtection="0"/>
    <xf numFmtId="0" fontId="40" fillId="34" borderId="47" applyNumberFormat="0" applyAlignment="0" applyProtection="0"/>
    <xf numFmtId="4" fontId="18" fillId="13" borderId="48" applyNumberFormat="0" applyProtection="0">
      <alignment horizontal="right" vertical="center"/>
    </xf>
    <xf numFmtId="4" fontId="18" fillId="9" borderId="48" applyNumberFormat="0" applyProtection="0">
      <alignment horizontal="right" vertical="center"/>
    </xf>
    <xf numFmtId="4" fontId="18" fillId="40" borderId="48" applyNumberFormat="0" applyProtection="0">
      <alignment horizontal="right" vertical="center"/>
    </xf>
    <xf numFmtId="4" fontId="18" fillId="41" borderId="48" applyNumberFormat="0" applyProtection="0">
      <alignment horizontal="right" vertical="center"/>
    </xf>
    <xf numFmtId="4" fontId="18" fillId="42" borderId="48" applyNumberFormat="0" applyProtection="0">
      <alignment horizontal="right" vertical="center"/>
    </xf>
    <xf numFmtId="4" fontId="18" fillId="43" borderId="48" applyNumberFormat="0" applyProtection="0">
      <alignment horizontal="right" vertical="center"/>
    </xf>
    <xf numFmtId="4" fontId="18" fillId="15" borderId="48" applyNumberFormat="0" applyProtection="0">
      <alignment horizontal="right" vertical="center"/>
    </xf>
    <xf numFmtId="4" fontId="18" fillId="44" borderId="48" applyNumberFormat="0" applyProtection="0">
      <alignment horizontal="right" vertical="center"/>
    </xf>
    <xf numFmtId="4" fontId="18" fillId="45" borderId="48" applyNumberFormat="0" applyProtection="0">
      <alignment horizontal="right" vertical="center"/>
    </xf>
    <xf numFmtId="4" fontId="18" fillId="8" borderId="48" applyNumberFormat="0" applyProtection="0">
      <alignment horizontal="right" vertical="center"/>
    </xf>
    <xf numFmtId="4" fontId="18" fillId="10" borderId="48" applyNumberFormat="0" applyProtection="0">
      <alignment horizontal="left" vertical="center" indent="1"/>
    </xf>
    <xf numFmtId="4" fontId="18" fillId="47" borderId="48" applyNumberFormat="0" applyProtection="0">
      <alignment horizontal="right" vertical="center"/>
    </xf>
    <xf numFmtId="4" fontId="18" fillId="8" borderId="48" applyNumberFormat="0" applyProtection="0">
      <alignment horizontal="left" vertical="center" indent="1"/>
    </xf>
    <xf numFmtId="0" fontId="49" fillId="0" borderId="0" applyNumberFormat="0" applyFill="0" applyBorder="0" applyAlignment="0" applyProtection="0"/>
    <xf numFmtId="0" fontId="29" fillId="0" borderId="51" applyNumberFormat="0" applyFill="0" applyAlignment="0" applyProtection="0"/>
    <xf numFmtId="0" fontId="50" fillId="0" borderId="0" applyNumberFormat="0" applyFill="0" applyBorder="0" applyAlignment="0" applyProtection="0"/>
    <xf numFmtId="0" fontId="51" fillId="0" borderId="0"/>
    <xf numFmtId="0" fontId="4" fillId="0" borderId="0"/>
    <xf numFmtId="0" fontId="23" fillId="30"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5" borderId="0" applyNumberFormat="0" applyBorder="0" applyAlignment="0" applyProtection="0"/>
    <xf numFmtId="0" fontId="23" fillId="30" borderId="0" applyNumberFormat="0" applyBorder="0" applyAlignment="0" applyProtection="0"/>
    <xf numFmtId="0" fontId="23" fillId="25"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9" borderId="0" applyNumberFormat="0" applyBorder="0" applyAlignment="0" applyProtection="0"/>
    <xf numFmtId="0" fontId="23" fillId="25" borderId="0" applyNumberFormat="0" applyBorder="0" applyAlignment="0" applyProtection="0"/>
    <xf numFmtId="0" fontId="23" fillId="30"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33"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25"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29" borderId="0" applyNumberFormat="0" applyBorder="0" applyAlignment="0" applyProtection="0"/>
    <xf numFmtId="0" fontId="23" fillId="21" borderId="0" applyNumberFormat="0" applyBorder="0" applyAlignment="0" applyProtection="0"/>
    <xf numFmtId="0" fontId="23" fillId="30"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33" borderId="0" applyNumberFormat="0" applyBorder="0" applyAlignment="0" applyProtection="0"/>
    <xf numFmtId="0" fontId="23" fillId="25" borderId="0" applyNumberFormat="0" applyBorder="0" applyAlignment="0" applyProtection="0"/>
    <xf numFmtId="0" fontId="23" fillId="21"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5"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29"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1" borderId="0" applyNumberFormat="0" applyBorder="0" applyAlignment="0" applyProtection="0"/>
    <xf numFmtId="0" fontId="23" fillId="30"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21"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33"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1" borderId="0" applyNumberFormat="0" applyBorder="0" applyAlignment="0" applyProtection="0"/>
    <xf numFmtId="0" fontId="23" fillId="30" borderId="0" applyNumberFormat="0" applyBorder="0" applyAlignment="0" applyProtection="0"/>
    <xf numFmtId="0" fontId="23" fillId="24"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1"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25" borderId="0" applyNumberFormat="0" applyBorder="0" applyAlignment="0" applyProtection="0"/>
    <xf numFmtId="0" fontId="23" fillId="33" borderId="0" applyNumberFormat="0" applyBorder="0" applyAlignment="0" applyProtection="0"/>
    <xf numFmtId="0" fontId="23" fillId="25" borderId="0" applyNumberFormat="0" applyBorder="0" applyAlignment="0" applyProtection="0"/>
    <xf numFmtId="0" fontId="23" fillId="33"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30" borderId="0" applyNumberFormat="0" applyBorder="0" applyAlignment="0" applyProtection="0"/>
    <xf numFmtId="0" fontId="23" fillId="25" borderId="0" applyNumberFormat="0" applyBorder="0" applyAlignment="0" applyProtection="0"/>
    <xf numFmtId="0" fontId="23" fillId="33"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29" borderId="0" applyNumberFormat="0" applyBorder="0" applyAlignment="0" applyProtection="0"/>
    <xf numFmtId="0" fontId="23" fillId="21" borderId="0" applyNumberFormat="0" applyBorder="0" applyAlignment="0" applyProtection="0"/>
    <xf numFmtId="0" fontId="23" fillId="29"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30"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24"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21"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4" borderId="0" applyNumberFormat="0" applyBorder="0" applyAlignment="0" applyProtection="0"/>
    <xf numFmtId="0" fontId="23" fillId="33" borderId="0" applyNumberFormat="0" applyBorder="0" applyAlignment="0" applyProtection="0"/>
    <xf numFmtId="0" fontId="4" fillId="0" borderId="0"/>
    <xf numFmtId="0" fontId="2" fillId="0" borderId="0"/>
    <xf numFmtId="0" fontId="89" fillId="54" borderId="1" applyNumberFormat="0" applyAlignment="0" applyProtection="0"/>
    <xf numFmtId="0" fontId="97" fillId="57" borderId="0" applyNumberFormat="0" applyBorder="0" applyAlignment="0" applyProtection="0"/>
    <xf numFmtId="0" fontId="97" fillId="61"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73" borderId="0" applyNumberFormat="0" applyBorder="0" applyAlignment="0" applyProtection="0"/>
    <xf numFmtId="0" fontId="97" fillId="77" borderId="0" applyNumberFormat="0" applyBorder="0" applyAlignment="0" applyProtection="0"/>
    <xf numFmtId="4" fontId="82" fillId="95" borderId="60" applyNumberFormat="0" applyProtection="0">
      <alignment vertical="center"/>
    </xf>
    <xf numFmtId="4" fontId="4" fillId="14" borderId="64" applyNumberFormat="0" applyProtection="0">
      <alignment horizontal="left" vertical="center" indent="1"/>
    </xf>
    <xf numFmtId="4" fontId="4" fillId="14" borderId="64" applyNumberFormat="0" applyProtection="0">
      <alignment horizontal="left" vertical="center" indent="1"/>
    </xf>
    <xf numFmtId="4" fontId="47" fillId="47" borderId="64" applyNumberFormat="0" applyProtection="0">
      <alignment horizontal="left" vertical="center" indent="1"/>
    </xf>
    <xf numFmtId="4" fontId="47" fillId="8" borderId="64" applyNumberFormat="0" applyProtection="0">
      <alignment horizontal="left" vertical="center" indent="1"/>
    </xf>
    <xf numFmtId="4" fontId="75" fillId="10" borderId="48" applyNumberFormat="0" applyProtection="0">
      <alignment vertical="center"/>
    </xf>
    <xf numFmtId="4" fontId="82" fillId="99" borderId="28" applyNumberFormat="0" applyProtection="0">
      <alignment vertical="center"/>
    </xf>
    <xf numFmtId="4" fontId="82" fillId="100" borderId="60" applyNumberFormat="0" applyProtection="0">
      <alignment horizontal="right" vertical="center"/>
    </xf>
    <xf numFmtId="4" fontId="77" fillId="48" borderId="64" applyNumberFormat="0" applyProtection="0">
      <alignment horizontal="left" vertical="center" indent="1"/>
    </xf>
    <xf numFmtId="4" fontId="78" fillId="11" borderId="60" applyNumberFormat="0" applyProtection="0">
      <alignment horizontal="right" vertical="center"/>
    </xf>
    <xf numFmtId="4" fontId="18" fillId="111" borderId="48" applyNumberFormat="0" applyProtection="0">
      <alignment horizontal="left" vertical="center" indent="1"/>
    </xf>
    <xf numFmtId="0" fontId="83" fillId="0" borderId="52" applyNumberFormat="0" applyFill="0" applyAlignment="0" applyProtection="0"/>
    <xf numFmtId="0" fontId="84" fillId="0" borderId="53" applyNumberFormat="0" applyFill="0" applyAlignment="0" applyProtection="0"/>
    <xf numFmtId="0" fontId="85" fillId="0" borderId="54" applyNumberFormat="0" applyFill="0" applyAlignment="0" applyProtection="0"/>
    <xf numFmtId="0" fontId="85" fillId="0" borderId="0" applyNumberFormat="0" applyFill="0" applyBorder="0" applyAlignment="0" applyProtection="0"/>
    <xf numFmtId="0" fontId="86" fillId="51" borderId="0" applyNumberFormat="0" applyBorder="0" applyAlignment="0" applyProtection="0"/>
    <xf numFmtId="0" fontId="87" fillId="52" borderId="0" applyNumberFormat="0" applyBorder="0" applyAlignment="0" applyProtection="0"/>
    <xf numFmtId="0" fontId="88" fillId="53" borderId="0" applyNumberFormat="0" applyBorder="0" applyAlignment="0" applyProtection="0"/>
    <xf numFmtId="0" fontId="89" fillId="54" borderId="1" applyNumberFormat="0" applyAlignment="0" applyProtection="0"/>
    <xf numFmtId="0" fontId="90" fillId="2" borderId="55" applyNumberFormat="0" applyAlignment="0" applyProtection="0"/>
    <xf numFmtId="0" fontId="91" fillId="2" borderId="1" applyNumberFormat="0" applyAlignment="0" applyProtection="0"/>
    <xf numFmtId="0" fontId="92" fillId="0" borderId="56" applyNumberFormat="0" applyFill="0" applyAlignment="0" applyProtection="0"/>
    <xf numFmtId="0" fontId="93" fillId="55" borderId="57" applyNumberFormat="0" applyAlignment="0" applyProtection="0"/>
    <xf numFmtId="0" fontId="94" fillId="0" borderId="0" applyNumberFormat="0" applyFill="0" applyBorder="0" applyAlignment="0" applyProtection="0"/>
    <xf numFmtId="0" fontId="95" fillId="0" borderId="0" applyNumberFormat="0" applyFill="0" applyBorder="0" applyAlignment="0" applyProtection="0"/>
    <xf numFmtId="0" fontId="96" fillId="0" borderId="59" applyNumberFormat="0" applyFill="0" applyAlignment="0" applyProtection="0"/>
    <xf numFmtId="0" fontId="97" fillId="57" borderId="0" applyNumberFormat="0" applyBorder="0" applyAlignment="0" applyProtection="0"/>
    <xf numFmtId="0" fontId="39" fillId="58" borderId="0" applyNumberFormat="0" applyBorder="0" applyAlignment="0" applyProtection="0"/>
    <xf numFmtId="0" fontId="39" fillId="59" borderId="0" applyNumberFormat="0" applyBorder="0" applyAlignment="0" applyProtection="0"/>
    <xf numFmtId="0" fontId="97" fillId="60" borderId="0" applyNumberFormat="0" applyBorder="0" applyAlignment="0" applyProtection="0"/>
    <xf numFmtId="0" fontId="97" fillId="61" borderId="0" applyNumberFormat="0" applyBorder="0" applyAlignment="0" applyProtection="0"/>
    <xf numFmtId="0" fontId="39" fillId="62" borderId="0" applyNumberFormat="0" applyBorder="0" applyAlignment="0" applyProtection="0"/>
    <xf numFmtId="0" fontId="39" fillId="63" borderId="0" applyNumberFormat="0" applyBorder="0" applyAlignment="0" applyProtection="0"/>
    <xf numFmtId="0" fontId="97" fillId="64" borderId="0" applyNumberFormat="0" applyBorder="0" applyAlignment="0" applyProtection="0"/>
    <xf numFmtId="0" fontId="97" fillId="65" borderId="0" applyNumberFormat="0" applyBorder="0" applyAlignment="0" applyProtection="0"/>
    <xf numFmtId="0" fontId="39" fillId="66" borderId="0" applyNumberFormat="0" applyBorder="0" applyAlignment="0" applyProtection="0"/>
    <xf numFmtId="0" fontId="39" fillId="67" borderId="0" applyNumberFormat="0" applyBorder="0" applyAlignment="0" applyProtection="0"/>
    <xf numFmtId="0" fontId="97" fillId="68" borderId="0" applyNumberFormat="0" applyBorder="0" applyAlignment="0" applyProtection="0"/>
    <xf numFmtId="0" fontId="97" fillId="69" borderId="0" applyNumberFormat="0" applyBorder="0" applyAlignment="0" applyProtection="0"/>
    <xf numFmtId="0" fontId="39" fillId="70" borderId="0" applyNumberFormat="0" applyBorder="0" applyAlignment="0" applyProtection="0"/>
    <xf numFmtId="0" fontId="39" fillId="71" borderId="0" applyNumberFormat="0" applyBorder="0" applyAlignment="0" applyProtection="0"/>
    <xf numFmtId="0" fontId="97" fillId="72" borderId="0" applyNumberFormat="0" applyBorder="0" applyAlignment="0" applyProtection="0"/>
    <xf numFmtId="0" fontId="97" fillId="73" borderId="0" applyNumberFormat="0" applyBorder="0" applyAlignment="0" applyProtection="0"/>
    <xf numFmtId="0" fontId="39" fillId="74" borderId="0" applyNumberFormat="0" applyBorder="0" applyAlignment="0" applyProtection="0"/>
    <xf numFmtId="0" fontId="39" fillId="75" borderId="0" applyNumberFormat="0" applyBorder="0" applyAlignment="0" applyProtection="0"/>
    <xf numFmtId="0" fontId="97" fillId="76" borderId="0" applyNumberFormat="0" applyBorder="0" applyAlignment="0" applyProtection="0"/>
    <xf numFmtId="0" fontId="97" fillId="77" borderId="0" applyNumberFormat="0" applyBorder="0" applyAlignment="0" applyProtection="0"/>
    <xf numFmtId="0" fontId="39" fillId="78" borderId="0" applyNumberFormat="0" applyBorder="0" applyAlignment="0" applyProtection="0"/>
    <xf numFmtId="0" fontId="39" fillId="79" borderId="0" applyNumberFormat="0" applyBorder="0" applyAlignment="0" applyProtection="0"/>
    <xf numFmtId="0" fontId="97" fillId="80" borderId="0" applyNumberFormat="0" applyBorder="0" applyAlignment="0" applyProtection="0"/>
    <xf numFmtId="0" fontId="1" fillId="0" borderId="0"/>
    <xf numFmtId="0" fontId="1" fillId="0" borderId="0"/>
    <xf numFmtId="0" fontId="1" fillId="0" borderId="0"/>
    <xf numFmtId="0" fontId="1" fillId="0" borderId="0"/>
    <xf numFmtId="186" fontId="129" fillId="0" borderId="0"/>
    <xf numFmtId="186" fontId="4" fillId="0" borderId="0"/>
    <xf numFmtId="186" fontId="4" fillId="0" borderId="0"/>
    <xf numFmtId="186" fontId="4" fillId="0" borderId="0"/>
    <xf numFmtId="0" fontId="28" fillId="0" borderId="0"/>
  </cellStyleXfs>
  <cellXfs count="626">
    <xf numFmtId="0" fontId="0" fillId="0" borderId="0" xfId="0"/>
    <xf numFmtId="0" fontId="5" fillId="0" borderId="0" xfId="4" applyFont="1"/>
    <xf numFmtId="0" fontId="6" fillId="0" borderId="0" xfId="4" applyFont="1"/>
    <xf numFmtId="0" fontId="7" fillId="0" borderId="0" xfId="4" applyFont="1"/>
    <xf numFmtId="3" fontId="7" fillId="0" borderId="0" xfId="4" applyNumberFormat="1" applyFont="1" applyBorder="1" applyAlignment="1"/>
    <xf numFmtId="0" fontId="6" fillId="0" borderId="2" xfId="4" applyFont="1" applyBorder="1"/>
    <xf numFmtId="0" fontId="8" fillId="0" borderId="6" xfId="4" applyFont="1" applyBorder="1" applyAlignment="1">
      <alignment horizontal="left"/>
    </xf>
    <xf numFmtId="3" fontId="7" fillId="0" borderId="5" xfId="4" applyNumberFormat="1" applyFont="1" applyBorder="1" applyAlignment="1">
      <alignment horizontal="center" wrapText="1"/>
    </xf>
    <xf numFmtId="0" fontId="6" fillId="0" borderId="0" xfId="4" applyFont="1" applyAlignment="1">
      <alignment horizontal="right"/>
    </xf>
    <xf numFmtId="0" fontId="7" fillId="4" borderId="7" xfId="4" applyFont="1" applyFill="1" applyBorder="1" applyAlignment="1">
      <alignment horizontal="left" vertical="center"/>
    </xf>
    <xf numFmtId="3" fontId="7" fillId="0" borderId="8" xfId="4" applyNumberFormat="1" applyFont="1" applyBorder="1" applyAlignment="1">
      <alignment horizontal="center" vertical="center" wrapText="1"/>
    </xf>
    <xf numFmtId="0" fontId="7" fillId="0" borderId="8" xfId="4" applyFont="1" applyBorder="1" applyAlignment="1">
      <alignment horizontal="center" vertical="center" wrapText="1"/>
    </xf>
    <xf numFmtId="0" fontId="7" fillId="0" borderId="8" xfId="4" applyFont="1" applyBorder="1" applyAlignment="1">
      <alignment horizontal="center" vertical="center"/>
    </xf>
    <xf numFmtId="3" fontId="7" fillId="0" borderId="9" xfId="4" applyNumberFormat="1" applyFont="1" applyBorder="1" applyAlignment="1">
      <alignment horizontal="center" vertical="center" wrapText="1"/>
    </xf>
    <xf numFmtId="0" fontId="7" fillId="0" borderId="10" xfId="4" applyFont="1" applyBorder="1" applyAlignment="1">
      <alignment horizontal="center" vertical="center"/>
    </xf>
    <xf numFmtId="0" fontId="6" fillId="0" borderId="0" xfId="4" applyFont="1" applyAlignment="1">
      <alignment vertical="center"/>
    </xf>
    <xf numFmtId="0" fontId="6" fillId="0" borderId="11" xfId="4" applyFont="1" applyBorder="1"/>
    <xf numFmtId="3" fontId="6" fillId="0" borderId="12" xfId="4" applyNumberFormat="1" applyFont="1" applyBorder="1"/>
    <xf numFmtId="1" fontId="6" fillId="0" borderId="12" xfId="4" applyNumberFormat="1" applyFont="1" applyBorder="1"/>
    <xf numFmtId="0" fontId="7" fillId="4" borderId="13" xfId="4" applyFont="1" applyFill="1" applyBorder="1" applyAlignment="1">
      <alignment vertical="center"/>
    </xf>
    <xf numFmtId="3" fontId="6" fillId="4" borderId="14" xfId="4" applyNumberFormat="1" applyFont="1" applyFill="1" applyBorder="1" applyAlignment="1">
      <alignment horizontal="right" vertical="center"/>
    </xf>
    <xf numFmtId="164" fontId="6" fillId="4" borderId="15" xfId="4" applyNumberFormat="1" applyFont="1" applyFill="1" applyBorder="1" applyAlignment="1">
      <alignment horizontal="right" vertical="center"/>
    </xf>
    <xf numFmtId="164" fontId="6" fillId="4" borderId="16" xfId="4" applyNumberFormat="1" applyFont="1" applyFill="1" applyBorder="1" applyAlignment="1">
      <alignment horizontal="right" vertical="center"/>
    </xf>
    <xf numFmtId="0" fontId="7" fillId="4" borderId="17" xfId="4" applyFont="1" applyFill="1" applyBorder="1" applyAlignment="1">
      <alignment horizontal="left" vertical="center"/>
    </xf>
    <xf numFmtId="164" fontId="7" fillId="0" borderId="18" xfId="4" applyNumberFormat="1" applyFont="1" applyBorder="1" applyAlignment="1">
      <alignment horizontal="right" vertical="center" wrapText="1"/>
    </xf>
    <xf numFmtId="164" fontId="7" fillId="0" borderId="19" xfId="4" applyNumberFormat="1" applyFont="1" applyBorder="1" applyAlignment="1">
      <alignment horizontal="right" vertical="center"/>
    </xf>
    <xf numFmtId="167" fontId="6" fillId="0" borderId="0" xfId="4" applyNumberFormat="1" applyFont="1" applyBorder="1" applyAlignment="1">
      <alignment vertical="center"/>
    </xf>
    <xf numFmtId="167" fontId="6" fillId="0" borderId="0" xfId="4" applyNumberFormat="1" applyFont="1" applyBorder="1"/>
    <xf numFmtId="3" fontId="6" fillId="5" borderId="12" xfId="4" applyNumberFormat="1" applyFont="1" applyFill="1" applyBorder="1"/>
    <xf numFmtId="3" fontId="6" fillId="0" borderId="20" xfId="4" applyNumberFormat="1" applyFont="1" applyBorder="1"/>
    <xf numFmtId="3" fontId="6" fillId="4" borderId="15" xfId="4" applyNumberFormat="1" applyFont="1" applyFill="1" applyBorder="1" applyAlignment="1">
      <alignment horizontal="right" vertical="center"/>
    </xf>
    <xf numFmtId="3" fontId="6" fillId="0" borderId="9" xfId="4" applyNumberFormat="1" applyFont="1" applyFill="1" applyBorder="1" applyAlignment="1">
      <alignment vertical="center"/>
    </xf>
    <xf numFmtId="167" fontId="6" fillId="0" borderId="0" xfId="4" applyNumberFormat="1" applyFont="1" applyFill="1" applyBorder="1" applyAlignment="1">
      <alignment vertical="center"/>
    </xf>
    <xf numFmtId="0" fontId="7" fillId="6" borderId="22" xfId="4" applyFont="1" applyFill="1" applyBorder="1"/>
    <xf numFmtId="3" fontId="7" fillId="6" borderId="23" xfId="4" applyNumberFormat="1" applyFont="1" applyFill="1" applyBorder="1" applyAlignment="1">
      <alignment horizontal="right"/>
    </xf>
    <xf numFmtId="164" fontId="7" fillId="6" borderId="23" xfId="4" applyNumberFormat="1" applyFont="1" applyFill="1" applyBorder="1" applyAlignment="1">
      <alignment horizontal="right"/>
    </xf>
    <xf numFmtId="164" fontId="7" fillId="6" borderId="16" xfId="4" applyNumberFormat="1" applyFont="1" applyFill="1" applyBorder="1" applyAlignment="1">
      <alignment horizontal="right"/>
    </xf>
    <xf numFmtId="3" fontId="7" fillId="6" borderId="24" xfId="4" applyNumberFormat="1" applyFont="1" applyFill="1" applyBorder="1" applyAlignment="1">
      <alignment horizontal="right"/>
    </xf>
    <xf numFmtId="164" fontId="7" fillId="6" borderId="25" xfId="4" applyNumberFormat="1" applyFont="1" applyFill="1" applyBorder="1" applyAlignment="1">
      <alignment horizontal="right"/>
    </xf>
    <xf numFmtId="3" fontId="6" fillId="0" borderId="12" xfId="4" applyNumberFormat="1" applyFont="1" applyFill="1" applyBorder="1"/>
    <xf numFmtId="3" fontId="6" fillId="0" borderId="0" xfId="4" applyNumberFormat="1" applyFont="1" applyAlignment="1">
      <alignment horizontal="right"/>
    </xf>
    <xf numFmtId="39" fontId="6" fillId="0" borderId="0" xfId="4" applyNumberFormat="1" applyFont="1" applyAlignment="1">
      <alignment horizontal="right"/>
    </xf>
    <xf numFmtId="168" fontId="6" fillId="0" borderId="0" xfId="4" applyNumberFormat="1" applyFont="1" applyAlignment="1">
      <alignment horizontal="right"/>
    </xf>
    <xf numFmtId="169" fontId="6" fillId="0" borderId="0" xfId="4" applyNumberFormat="1" applyFont="1" applyAlignment="1">
      <alignment horizontal="right"/>
    </xf>
    <xf numFmtId="164" fontId="6" fillId="0" borderId="0" xfId="4" applyNumberFormat="1" applyFont="1" applyAlignment="1">
      <alignment horizontal="right"/>
    </xf>
    <xf numFmtId="164" fontId="6" fillId="0" borderId="18" xfId="4" applyNumberFormat="1" applyFont="1" applyBorder="1" applyAlignment="1">
      <alignment horizontal="right"/>
    </xf>
    <xf numFmtId="3" fontId="6" fillId="0" borderId="0" xfId="4" applyNumberFormat="1" applyFont="1" applyFill="1" applyBorder="1" applyAlignment="1">
      <alignment horizontal="right"/>
    </xf>
    <xf numFmtId="0" fontId="7" fillId="0" borderId="0" xfId="4" applyFont="1" applyBorder="1" applyAlignment="1"/>
    <xf numFmtId="0" fontId="6" fillId="0" borderId="0" xfId="4" applyFont="1" applyBorder="1" applyAlignment="1">
      <alignment horizontal="right"/>
    </xf>
    <xf numFmtId="3" fontId="7" fillId="0" borderId="9" xfId="4" applyNumberFormat="1" applyFont="1" applyBorder="1" applyAlignment="1">
      <alignment horizontal="right" vertical="center" wrapText="1"/>
    </xf>
    <xf numFmtId="164" fontId="7" fillId="0" borderId="8" xfId="4" applyNumberFormat="1" applyFont="1" applyBorder="1" applyAlignment="1">
      <alignment horizontal="right" vertical="center" wrapText="1"/>
    </xf>
    <xf numFmtId="164" fontId="7" fillId="0" borderId="10" xfId="4" applyNumberFormat="1" applyFont="1" applyBorder="1" applyAlignment="1">
      <alignment horizontal="right" vertical="center"/>
    </xf>
    <xf numFmtId="0" fontId="6" fillId="0" borderId="0" xfId="4" applyFont="1" applyBorder="1" applyAlignment="1">
      <alignment vertical="center"/>
    </xf>
    <xf numFmtId="0" fontId="6" fillId="0" borderId="0" xfId="4" applyFont="1" applyBorder="1"/>
    <xf numFmtId="164" fontId="7" fillId="0" borderId="0" xfId="4" applyNumberFormat="1" applyFont="1" applyBorder="1" applyAlignment="1">
      <alignment horizontal="right" vertical="center" wrapText="1"/>
    </xf>
    <xf numFmtId="164" fontId="7" fillId="0" borderId="8" xfId="4" applyNumberFormat="1" applyFont="1" applyFill="1" applyBorder="1" applyAlignment="1">
      <alignment horizontal="right" vertical="center" wrapText="1"/>
    </xf>
    <xf numFmtId="164" fontId="7" fillId="0" borderId="10" xfId="4" applyNumberFormat="1" applyFont="1" applyFill="1" applyBorder="1" applyAlignment="1">
      <alignment horizontal="right" vertical="center"/>
    </xf>
    <xf numFmtId="0" fontId="7" fillId="4" borderId="13" xfId="4" applyFont="1" applyFill="1" applyBorder="1" applyAlignment="1"/>
    <xf numFmtId="164" fontId="7" fillId="6" borderId="15" xfId="4" applyNumberFormat="1" applyFont="1" applyFill="1" applyBorder="1" applyAlignment="1">
      <alignment horizontal="right"/>
    </xf>
    <xf numFmtId="164" fontId="7" fillId="6" borderId="27" xfId="4" applyNumberFormat="1" applyFont="1" applyFill="1" applyBorder="1" applyAlignment="1">
      <alignment horizontal="right"/>
    </xf>
    <xf numFmtId="3" fontId="6" fillId="0" borderId="0" xfId="4" applyNumberFormat="1" applyFont="1" applyFill="1" applyBorder="1"/>
    <xf numFmtId="0" fontId="7" fillId="0" borderId="0" xfId="4" applyFont="1" applyFill="1" applyBorder="1"/>
    <xf numFmtId="3" fontId="6" fillId="0" borderId="0" xfId="4" applyNumberFormat="1" applyFont="1" applyBorder="1"/>
    <xf numFmtId="167" fontId="6" fillId="0" borderId="0" xfId="4" applyNumberFormat="1" applyFont="1" applyFill="1" applyBorder="1"/>
    <xf numFmtId="0" fontId="6" fillId="0" borderId="0" xfId="4" applyFont="1" applyAlignment="1">
      <alignment vertical="top"/>
    </xf>
    <xf numFmtId="0" fontId="6" fillId="0" borderId="0" xfId="4" applyNumberFormat="1" applyFont="1"/>
    <xf numFmtId="0" fontId="6" fillId="0" borderId="0" xfId="4" applyFont="1" applyAlignment="1">
      <alignment horizontal="right" indent="1"/>
    </xf>
    <xf numFmtId="0" fontId="7" fillId="0" borderId="6" xfId="4" applyFont="1" applyBorder="1"/>
    <xf numFmtId="0" fontId="7" fillId="0" borderId="3" xfId="4" applyFont="1" applyBorder="1" applyAlignment="1">
      <alignment horizontal="center"/>
    </xf>
    <xf numFmtId="0" fontId="7" fillId="0" borderId="4" xfId="4" applyFont="1" applyBorder="1" applyAlignment="1">
      <alignment horizontal="center"/>
    </xf>
    <xf numFmtId="0" fontId="7" fillId="0" borderId="5" xfId="4" applyFont="1" applyBorder="1" applyAlignment="1">
      <alignment horizontal="center"/>
    </xf>
    <xf numFmtId="0" fontId="7" fillId="0" borderId="26" xfId="4" applyFont="1" applyBorder="1" applyAlignment="1">
      <alignment horizontal="center"/>
    </xf>
    <xf numFmtId="165" fontId="6" fillId="4" borderId="3" xfId="4" applyNumberFormat="1" applyFont="1" applyFill="1" applyBorder="1" applyAlignment="1">
      <alignment horizontal="right"/>
    </xf>
    <xf numFmtId="165" fontId="6" fillId="4" borderId="4" xfId="4" applyNumberFormat="1" applyFont="1" applyFill="1" applyBorder="1" applyAlignment="1">
      <alignment horizontal="right"/>
    </xf>
    <xf numFmtId="0" fontId="6" fillId="4" borderId="5" xfId="4" applyFont="1" applyFill="1" applyBorder="1"/>
    <xf numFmtId="0" fontId="6" fillId="0" borderId="0" xfId="4" applyFont="1" applyFill="1"/>
    <xf numFmtId="0" fontId="6" fillId="4" borderId="3" xfId="4" applyFont="1" applyFill="1" applyBorder="1" applyAlignment="1">
      <alignment horizontal="right"/>
    </xf>
    <xf numFmtId="0" fontId="6" fillId="4" borderId="4" xfId="4" applyFont="1" applyFill="1" applyBorder="1" applyAlignment="1">
      <alignment horizontal="right"/>
    </xf>
    <xf numFmtId="0" fontId="6" fillId="0" borderId="0" xfId="4" applyNumberFormat="1" applyFont="1" applyAlignment="1">
      <alignment horizontal="left" wrapText="1"/>
    </xf>
    <xf numFmtId="0" fontId="6" fillId="0" borderId="0" xfId="4" applyNumberFormat="1" applyFont="1" applyAlignment="1">
      <alignment horizontal="right" wrapText="1" indent="1"/>
    </xf>
    <xf numFmtId="0" fontId="6" fillId="5" borderId="28" xfId="4" applyFont="1" applyFill="1" applyBorder="1"/>
    <xf numFmtId="0" fontId="6" fillId="4" borderId="28" xfId="4" applyFont="1" applyFill="1" applyBorder="1"/>
    <xf numFmtId="165" fontId="6" fillId="4" borderId="5" xfId="4" applyNumberFormat="1" applyFont="1" applyFill="1" applyBorder="1" applyAlignment="1">
      <alignment horizontal="right"/>
    </xf>
    <xf numFmtId="170" fontId="6" fillId="0" borderId="12" xfId="4" applyNumberFormat="1" applyFont="1" applyFill="1" applyBorder="1" applyAlignment="1">
      <alignment horizontal="left"/>
    </xf>
    <xf numFmtId="0" fontId="6" fillId="4" borderId="5" xfId="4" applyFont="1" applyFill="1" applyBorder="1" applyAlignment="1">
      <alignment horizontal="right"/>
    </xf>
    <xf numFmtId="0" fontId="6" fillId="0" borderId="0" xfId="4" applyFont="1" applyFill="1" applyBorder="1"/>
    <xf numFmtId="0" fontId="6" fillId="5" borderId="0" xfId="4" applyFont="1" applyFill="1"/>
    <xf numFmtId="0" fontId="6" fillId="5" borderId="0" xfId="4" applyFont="1" applyFill="1" applyAlignment="1">
      <alignment horizontal="left"/>
    </xf>
    <xf numFmtId="0" fontId="8" fillId="5" borderId="0" xfId="4" applyFont="1" applyFill="1" applyAlignment="1">
      <alignment horizontal="left"/>
    </xf>
    <xf numFmtId="0" fontId="6" fillId="5" borderId="0" xfId="4" applyFont="1" applyFill="1" applyAlignment="1">
      <alignment vertical="center"/>
    </xf>
    <xf numFmtId="0" fontId="8" fillId="5" borderId="2" xfId="4" applyFont="1" applyFill="1" applyBorder="1" applyAlignment="1">
      <alignment horizontal="left" vertical="center"/>
    </xf>
    <xf numFmtId="0" fontId="6" fillId="0" borderId="0" xfId="4" applyFont="1" applyFill="1" applyAlignment="1">
      <alignment vertical="center"/>
    </xf>
    <xf numFmtId="0" fontId="7" fillId="5" borderId="6" xfId="4" applyFont="1" applyFill="1" applyBorder="1" applyAlignment="1">
      <alignment horizontal="center"/>
    </xf>
    <xf numFmtId="0" fontId="7" fillId="0" borderId="3" xfId="4" applyFont="1" applyFill="1" applyBorder="1" applyAlignment="1">
      <alignment horizontal="center" wrapText="1"/>
    </xf>
    <xf numFmtId="0" fontId="7" fillId="0" borderId="4" xfId="4" applyFont="1" applyFill="1" applyBorder="1" applyAlignment="1">
      <alignment horizontal="center" wrapText="1"/>
    </xf>
    <xf numFmtId="0" fontId="7" fillId="0" borderId="5" xfId="4" applyFont="1" applyFill="1" applyBorder="1" applyAlignment="1">
      <alignment horizontal="center" wrapText="1"/>
    </xf>
    <xf numFmtId="0" fontId="6" fillId="5" borderId="7" xfId="4" applyFont="1" applyFill="1" applyBorder="1"/>
    <xf numFmtId="166" fontId="6" fillId="5" borderId="9" xfId="4" quotePrefix="1" applyNumberFormat="1" applyFont="1" applyFill="1" applyBorder="1" applyAlignment="1">
      <alignment horizontal="center"/>
    </xf>
    <xf numFmtId="166" fontId="6" fillId="5" borderId="8" xfId="1" applyNumberFormat="1" applyFont="1" applyFill="1" applyBorder="1" applyAlignment="1">
      <alignment horizontal="right"/>
    </xf>
    <xf numFmtId="166" fontId="7" fillId="5" borderId="10" xfId="1" applyNumberFormat="1" applyFont="1" applyFill="1" applyBorder="1" applyAlignment="1">
      <alignment horizontal="right" wrapText="1"/>
    </xf>
    <xf numFmtId="0" fontId="6" fillId="5" borderId="9" xfId="4" applyFont="1" applyFill="1" applyBorder="1"/>
    <xf numFmtId="165" fontId="7" fillId="5" borderId="10" xfId="4" applyNumberFormat="1" applyFont="1" applyFill="1" applyBorder="1"/>
    <xf numFmtId="165" fontId="6" fillId="5" borderId="9" xfId="4" applyNumberFormat="1" applyFont="1" applyFill="1" applyBorder="1"/>
    <xf numFmtId="0" fontId="6" fillId="5" borderId="11" xfId="4" applyFont="1" applyFill="1" applyBorder="1"/>
    <xf numFmtId="166" fontId="6" fillId="5" borderId="12" xfId="4" quotePrefix="1" applyNumberFormat="1" applyFont="1" applyFill="1" applyBorder="1" applyAlignment="1">
      <alignment horizontal="center"/>
    </xf>
    <xf numFmtId="166" fontId="6" fillId="5" borderId="0" xfId="1" applyNumberFormat="1" applyFont="1" applyFill="1" applyBorder="1" applyAlignment="1">
      <alignment horizontal="right"/>
    </xf>
    <xf numFmtId="166" fontId="7" fillId="5" borderId="2" xfId="1" applyNumberFormat="1" applyFont="1" applyFill="1" applyBorder="1" applyAlignment="1">
      <alignment horizontal="right" wrapText="1"/>
    </xf>
    <xf numFmtId="0" fontId="6" fillId="5" borderId="12" xfId="4" applyFont="1" applyFill="1" applyBorder="1"/>
    <xf numFmtId="165" fontId="7" fillId="5" borderId="2" xfId="4" applyNumberFormat="1" applyFont="1" applyFill="1" applyBorder="1"/>
    <xf numFmtId="165" fontId="6" fillId="5" borderId="12" xfId="4" applyNumberFormat="1" applyFont="1" applyFill="1" applyBorder="1"/>
    <xf numFmtId="0" fontId="6" fillId="5" borderId="21" xfId="4" applyFont="1" applyFill="1" applyBorder="1"/>
    <xf numFmtId="166" fontId="6" fillId="5" borderId="20" xfId="4" quotePrefix="1" applyNumberFormat="1" applyFont="1" applyFill="1" applyBorder="1" applyAlignment="1">
      <alignment horizontal="center"/>
    </xf>
    <xf numFmtId="166" fontId="6" fillId="5" borderId="26" xfId="1" applyNumberFormat="1" applyFont="1" applyFill="1" applyBorder="1" applyAlignment="1">
      <alignment horizontal="right"/>
    </xf>
    <xf numFmtId="166" fontId="7" fillId="5" borderId="6" xfId="1" applyNumberFormat="1" applyFont="1" applyFill="1" applyBorder="1" applyAlignment="1">
      <alignment horizontal="right" wrapText="1"/>
    </xf>
    <xf numFmtId="0" fontId="6" fillId="5" borderId="20" xfId="4" applyFont="1" applyFill="1" applyBorder="1"/>
    <xf numFmtId="165" fontId="7" fillId="5" borderId="6" xfId="4" applyNumberFormat="1" applyFont="1" applyFill="1" applyBorder="1"/>
    <xf numFmtId="165" fontId="6" fillId="5" borderId="20" xfId="4" applyNumberFormat="1" applyFont="1" applyFill="1" applyBorder="1"/>
    <xf numFmtId="0" fontId="7" fillId="5" borderId="0" xfId="4" applyFont="1" applyFill="1"/>
    <xf numFmtId="0" fontId="7" fillId="4" borderId="3" xfId="4" applyFont="1" applyFill="1" applyBorder="1"/>
    <xf numFmtId="166" fontId="7" fillId="4" borderId="3" xfId="4" quotePrefix="1" applyNumberFormat="1" applyFont="1" applyFill="1" applyBorder="1" applyAlignment="1">
      <alignment horizontal="center"/>
    </xf>
    <xf numFmtId="166" fontId="7" fillId="4" borderId="4" xfId="4" applyNumberFormat="1" applyFont="1" applyFill="1" applyBorder="1"/>
    <xf numFmtId="166" fontId="7" fillId="4" borderId="5" xfId="4" applyNumberFormat="1" applyFont="1" applyFill="1" applyBorder="1"/>
    <xf numFmtId="165" fontId="7" fillId="4" borderId="5" xfId="4" applyNumberFormat="1" applyFont="1" applyFill="1" applyBorder="1"/>
    <xf numFmtId="165" fontId="7" fillId="4" borderId="3" xfId="4" applyNumberFormat="1" applyFont="1" applyFill="1" applyBorder="1"/>
    <xf numFmtId="165" fontId="7" fillId="4" borderId="4" xfId="4" applyNumberFormat="1" applyFont="1" applyFill="1" applyBorder="1"/>
    <xf numFmtId="0" fontId="7" fillId="0" borderId="0" xfId="4" applyFont="1" applyFill="1"/>
    <xf numFmtId="0" fontId="7" fillId="6" borderId="3" xfId="4" applyFont="1" applyFill="1" applyBorder="1"/>
    <xf numFmtId="38" fontId="6" fillId="6" borderId="4" xfId="4" applyNumberFormat="1" applyFont="1" applyFill="1" applyBorder="1"/>
    <xf numFmtId="167" fontId="7" fillId="6" borderId="5" xfId="4" applyNumberFormat="1" applyFont="1" applyFill="1" applyBorder="1" applyAlignment="1"/>
    <xf numFmtId="165" fontId="6" fillId="6" borderId="4" xfId="4" applyNumberFormat="1" applyFont="1" applyFill="1" applyBorder="1"/>
    <xf numFmtId="165" fontId="7" fillId="6" borderId="5" xfId="4" applyNumberFormat="1" applyFont="1" applyFill="1" applyBorder="1"/>
    <xf numFmtId="165" fontId="7" fillId="6" borderId="3" xfId="4" applyNumberFormat="1" applyFont="1" applyFill="1" applyBorder="1"/>
    <xf numFmtId="165" fontId="6" fillId="6" borderId="4" xfId="4" applyNumberFormat="1" applyFont="1" applyFill="1" applyBorder="1" applyAlignment="1"/>
    <xf numFmtId="0" fontId="7" fillId="5" borderId="4" xfId="4" applyFont="1" applyFill="1" applyBorder="1" applyAlignment="1">
      <alignment horizontal="center"/>
    </xf>
    <xf numFmtId="0" fontId="7" fillId="5" borderId="4" xfId="4" applyFont="1" applyFill="1" applyBorder="1" applyAlignment="1">
      <alignment horizontal="center" wrapText="1"/>
    </xf>
    <xf numFmtId="165" fontId="7" fillId="5" borderId="4" xfId="4" applyNumberFormat="1" applyFont="1" applyFill="1" applyBorder="1" applyAlignment="1">
      <alignment horizontal="center" wrapText="1"/>
    </xf>
    <xf numFmtId="165" fontId="7" fillId="5" borderId="4" xfId="4" applyNumberFormat="1" applyFont="1" applyFill="1" applyBorder="1" applyAlignment="1">
      <alignment horizontal="center"/>
    </xf>
    <xf numFmtId="165" fontId="7" fillId="5" borderId="4" xfId="4" applyNumberFormat="1" applyFont="1" applyFill="1" applyBorder="1"/>
    <xf numFmtId="165" fontId="6" fillId="5" borderId="8" xfId="1" applyNumberFormat="1" applyFont="1" applyFill="1" applyBorder="1" applyAlignment="1">
      <alignment horizontal="right"/>
    </xf>
    <xf numFmtId="165" fontId="6" fillId="5" borderId="0" xfId="1" applyNumberFormat="1" applyFont="1" applyFill="1" applyBorder="1" applyAlignment="1">
      <alignment horizontal="right"/>
    </xf>
    <xf numFmtId="166" fontId="6" fillId="5" borderId="20" xfId="4" applyNumberFormat="1" applyFont="1" applyFill="1" applyBorder="1"/>
    <xf numFmtId="165" fontId="6" fillId="5" borderId="26" xfId="1" applyNumberFormat="1" applyFont="1" applyFill="1" applyBorder="1" applyAlignment="1">
      <alignment horizontal="right"/>
    </xf>
    <xf numFmtId="165" fontId="7" fillId="4" borderId="4" xfId="4" applyNumberFormat="1" applyFont="1" applyFill="1" applyBorder="1" applyAlignment="1"/>
    <xf numFmtId="0" fontId="6" fillId="5" borderId="0" xfId="4" applyFont="1" applyFill="1" applyBorder="1"/>
    <xf numFmtId="0" fontId="7" fillId="5" borderId="4" xfId="4" applyFont="1" applyFill="1" applyBorder="1"/>
    <xf numFmtId="38" fontId="6" fillId="5" borderId="4" xfId="4" applyNumberFormat="1" applyFont="1" applyFill="1" applyBorder="1"/>
    <xf numFmtId="167" fontId="7" fillId="5" borderId="4" xfId="4" applyNumberFormat="1" applyFont="1" applyFill="1" applyBorder="1" applyAlignment="1"/>
    <xf numFmtId="165" fontId="6" fillId="5" borderId="4" xfId="4" applyNumberFormat="1" applyFont="1" applyFill="1" applyBorder="1"/>
    <xf numFmtId="165" fontId="6" fillId="5" borderId="4" xfId="4" applyNumberFormat="1" applyFont="1" applyFill="1" applyBorder="1" applyAlignment="1"/>
    <xf numFmtId="0" fontId="7" fillId="3" borderId="3" xfId="4" applyFont="1" applyFill="1" applyBorder="1"/>
    <xf numFmtId="166" fontId="7" fillId="3" borderId="4" xfId="4" applyNumberFormat="1" applyFont="1" applyFill="1" applyBorder="1"/>
    <xf numFmtId="166" fontId="7" fillId="3" borderId="5" xfId="4" applyNumberFormat="1" applyFont="1" applyFill="1" applyBorder="1"/>
    <xf numFmtId="165" fontId="7" fillId="3" borderId="3" xfId="4" applyNumberFormat="1" applyFont="1" applyFill="1" applyBorder="1"/>
    <xf numFmtId="165" fontId="7" fillId="3" borderId="4" xfId="4" applyNumberFormat="1" applyFont="1" applyFill="1" applyBorder="1"/>
    <xf numFmtId="165" fontId="7" fillId="3" borderId="4" xfId="4" applyNumberFormat="1" applyFont="1" applyFill="1" applyBorder="1" applyAlignment="1"/>
    <xf numFmtId="165" fontId="7" fillId="3" borderId="5" xfId="4" applyNumberFormat="1" applyFont="1" applyFill="1" applyBorder="1"/>
    <xf numFmtId="0" fontId="7" fillId="0" borderId="26" xfId="4" applyFont="1" applyFill="1" applyBorder="1" applyAlignment="1">
      <alignment horizontal="center"/>
    </xf>
    <xf numFmtId="0" fontId="6" fillId="5" borderId="26" xfId="4" applyFont="1" applyFill="1" applyBorder="1"/>
    <xf numFmtId="171" fontId="6" fillId="5" borderId="26" xfId="1" applyNumberFormat="1" applyFont="1" applyFill="1" applyBorder="1" applyAlignment="1">
      <alignment horizontal="right"/>
    </xf>
    <xf numFmtId="172" fontId="7" fillId="5" borderId="26" xfId="1" applyNumberFormat="1" applyFont="1" applyFill="1" applyBorder="1" applyAlignment="1">
      <alignment horizontal="right"/>
    </xf>
    <xf numFmtId="165" fontId="6" fillId="5" borderId="26" xfId="4" applyNumberFormat="1" applyFont="1" applyFill="1" applyBorder="1"/>
    <xf numFmtId="0" fontId="6" fillId="0" borderId="28" xfId="4" applyFont="1" applyFill="1" applyBorder="1" applyAlignment="1">
      <alignment wrapText="1" shrinkToFit="1"/>
    </xf>
    <xf numFmtId="166" fontId="6" fillId="5" borderId="3" xfId="4" applyNumberFormat="1" applyFont="1" applyFill="1" applyBorder="1"/>
    <xf numFmtId="166" fontId="6" fillId="5" borderId="4" xfId="4" quotePrefix="1" applyNumberFormat="1" applyFont="1" applyFill="1" applyBorder="1" applyAlignment="1">
      <alignment horizontal="center"/>
    </xf>
    <xf numFmtId="166" fontId="6" fillId="5" borderId="4" xfId="4" applyNumberFormat="1" applyFont="1" applyFill="1" applyBorder="1"/>
    <xf numFmtId="166" fontId="7" fillId="5" borderId="5" xfId="1" applyNumberFormat="1" applyFont="1" applyFill="1" applyBorder="1" applyAlignment="1">
      <alignment horizontal="right"/>
    </xf>
    <xf numFmtId="165" fontId="6" fillId="5" borderId="4" xfId="1" applyNumberFormat="1" applyFont="1" applyFill="1" applyBorder="1" applyAlignment="1">
      <alignment horizontal="right"/>
    </xf>
    <xf numFmtId="165" fontId="6" fillId="5" borderId="5" xfId="4" applyNumberFormat="1" applyFont="1" applyFill="1" applyBorder="1"/>
    <xf numFmtId="0" fontId="7" fillId="3" borderId="28" xfId="4" applyFont="1" applyFill="1" applyBorder="1"/>
    <xf numFmtId="166" fontId="7" fillId="3" borderId="3" xfId="4" applyNumberFormat="1" applyFont="1" applyFill="1" applyBorder="1"/>
    <xf numFmtId="165" fontId="7" fillId="3" borderId="4" xfId="1" applyNumberFormat="1" applyFont="1" applyFill="1" applyBorder="1" applyAlignment="1">
      <alignment horizontal="right"/>
    </xf>
    <xf numFmtId="166" fontId="7" fillId="3" borderId="3" xfId="4" applyNumberFormat="1" applyFont="1" applyFill="1" applyBorder="1" applyAlignment="1">
      <alignment horizontal="right"/>
    </xf>
    <xf numFmtId="166" fontId="7" fillId="3" borderId="4" xfId="4" applyNumberFormat="1" applyFont="1" applyFill="1" applyBorder="1" applyAlignment="1">
      <alignment horizontal="right"/>
    </xf>
    <xf numFmtId="166" fontId="7" fillId="3" borderId="5" xfId="4" applyNumberFormat="1" applyFont="1" applyFill="1" applyBorder="1" applyAlignment="1">
      <alignment horizontal="right"/>
    </xf>
    <xf numFmtId="166" fontId="7" fillId="3" borderId="5" xfId="4" applyNumberFormat="1" applyFont="1" applyFill="1" applyBorder="1" applyAlignment="1">
      <alignment horizontal="center"/>
    </xf>
    <xf numFmtId="165" fontId="7" fillId="3" borderId="3" xfId="4" applyNumberFormat="1" applyFont="1" applyFill="1" applyBorder="1" applyAlignment="1">
      <alignment horizontal="right"/>
    </xf>
    <xf numFmtId="0" fontId="6" fillId="5" borderId="2" xfId="4" applyFont="1" applyFill="1" applyBorder="1" applyAlignment="1">
      <alignment vertical="center"/>
    </xf>
    <xf numFmtId="166" fontId="6" fillId="5" borderId="6" xfId="4" applyNumberFormat="1" applyFont="1" applyFill="1" applyBorder="1"/>
    <xf numFmtId="0" fontId="6" fillId="5" borderId="0" xfId="4" applyFont="1" applyFill="1" applyAlignment="1">
      <alignment horizontal="center"/>
    </xf>
    <xf numFmtId="0" fontId="6" fillId="5" borderId="26" xfId="4" applyFont="1" applyFill="1" applyBorder="1" applyAlignment="1">
      <alignment horizontal="center"/>
    </xf>
    <xf numFmtId="171" fontId="6" fillId="5" borderId="26" xfId="1" applyNumberFormat="1" applyFont="1" applyFill="1" applyBorder="1" applyAlignment="1">
      <alignment horizontal="center"/>
    </xf>
    <xf numFmtId="172" fontId="7" fillId="5" borderId="26" xfId="1" applyNumberFormat="1" applyFont="1" applyFill="1" applyBorder="1" applyAlignment="1">
      <alignment horizontal="center"/>
    </xf>
    <xf numFmtId="165" fontId="6" fillId="5" borderId="26" xfId="1" applyNumberFormat="1" applyFont="1" applyFill="1" applyBorder="1" applyAlignment="1">
      <alignment horizontal="center"/>
    </xf>
    <xf numFmtId="165" fontId="6" fillId="5" borderId="26" xfId="4" applyNumberFormat="1" applyFont="1" applyFill="1" applyBorder="1" applyAlignment="1">
      <alignment horizontal="center"/>
    </xf>
    <xf numFmtId="0" fontId="6" fillId="0" borderId="0" xfId="4" applyFont="1" applyFill="1" applyAlignment="1">
      <alignment horizontal="center"/>
    </xf>
    <xf numFmtId="0" fontId="11" fillId="5" borderId="0" xfId="4" applyFont="1" applyFill="1"/>
    <xf numFmtId="0" fontId="7" fillId="5" borderId="0" xfId="4" applyFont="1" applyFill="1" applyBorder="1"/>
    <xf numFmtId="166" fontId="7" fillId="5" borderId="0" xfId="4" applyNumberFormat="1" applyFont="1" applyFill="1" applyBorder="1" applyAlignment="1">
      <alignment horizontal="right"/>
    </xf>
    <xf numFmtId="166" fontId="7" fillId="5" borderId="0" xfId="4" applyNumberFormat="1" applyFont="1" applyFill="1" applyBorder="1" applyAlignment="1">
      <alignment horizontal="center"/>
    </xf>
    <xf numFmtId="0" fontId="12" fillId="5" borderId="0" xfId="4" applyFont="1" applyFill="1" applyBorder="1"/>
    <xf numFmtId="38" fontId="11" fillId="5" borderId="0" xfId="4" applyNumberFormat="1" applyFont="1" applyFill="1" applyBorder="1" applyAlignment="1"/>
    <xf numFmtId="167" fontId="11" fillId="5" borderId="0" xfId="4" applyNumberFormat="1" applyFont="1" applyFill="1" applyBorder="1" applyAlignment="1"/>
    <xf numFmtId="167" fontId="6" fillId="5" borderId="0" xfId="4" applyNumberFormat="1" applyFont="1" applyFill="1" applyBorder="1" applyAlignment="1"/>
    <xf numFmtId="0" fontId="6" fillId="5" borderId="0" xfId="4" applyFont="1" applyFill="1" applyAlignment="1">
      <alignment horizontal="left" indent="1"/>
    </xf>
    <xf numFmtId="6" fontId="6" fillId="0" borderId="0" xfId="4" applyNumberFormat="1" applyFont="1" applyBorder="1"/>
    <xf numFmtId="0" fontId="7" fillId="0" borderId="0" xfId="4" applyFont="1" applyFill="1" applyBorder="1" applyAlignment="1">
      <alignment vertical="top"/>
    </xf>
    <xf numFmtId="0" fontId="13" fillId="0" borderId="0" xfId="4" applyFont="1" applyFill="1" applyBorder="1" applyAlignment="1">
      <alignment vertical="top"/>
    </xf>
    <xf numFmtId="0" fontId="6" fillId="0" borderId="0" xfId="4" applyFont="1" applyFill="1" applyBorder="1" applyAlignment="1">
      <alignment vertical="top"/>
    </xf>
    <xf numFmtId="0" fontId="7" fillId="0" borderId="20" xfId="4" applyFont="1" applyFill="1" applyBorder="1" applyAlignment="1">
      <alignment horizontal="center"/>
    </xf>
    <xf numFmtId="0" fontId="7" fillId="0" borderId="26" xfId="4" applyFont="1" applyFill="1" applyBorder="1" applyAlignment="1">
      <alignment horizontal="center" wrapText="1"/>
    </xf>
    <xf numFmtId="0" fontId="15" fillId="0" borderId="26" xfId="4" applyFont="1" applyFill="1" applyBorder="1" applyAlignment="1">
      <alignment wrapText="1"/>
    </xf>
    <xf numFmtId="6" fontId="6" fillId="0" borderId="26" xfId="4" applyNumberFormat="1" applyFont="1" applyFill="1" applyBorder="1"/>
    <xf numFmtId="0" fontId="6" fillId="0" borderId="26" xfId="4" applyFont="1" applyFill="1" applyBorder="1" applyAlignment="1">
      <alignment horizontal="right"/>
    </xf>
    <xf numFmtId="0" fontId="6" fillId="0" borderId="0" xfId="4" applyFont="1" applyFill="1" applyBorder="1" applyAlignment="1">
      <alignment horizontal="left" indent="1"/>
    </xf>
    <xf numFmtId="6" fontId="6" fillId="0" borderId="0" xfId="4" applyNumberFormat="1" applyFont="1" applyFill="1" applyBorder="1"/>
    <xf numFmtId="6" fontId="7" fillId="4" borderId="0" xfId="4" applyNumberFormat="1" applyFont="1" applyFill="1" applyBorder="1"/>
    <xf numFmtId="6" fontId="6" fillId="0" borderId="0" xfId="4" applyNumberFormat="1" applyFont="1" applyFill="1" applyBorder="1" applyAlignment="1">
      <alignment horizontal="right"/>
    </xf>
    <xf numFmtId="6" fontId="7" fillId="3" borderId="4" xfId="4" applyNumberFormat="1" applyFont="1" applyFill="1" applyBorder="1"/>
    <xf numFmtId="9" fontId="7" fillId="3" borderId="4" xfId="3" applyFont="1" applyFill="1" applyBorder="1" applyAlignment="1">
      <alignment horizontal="right"/>
    </xf>
    <xf numFmtId="0" fontId="6" fillId="0" borderId="0" xfId="4" applyFont="1" applyFill="1" applyBorder="1" applyAlignment="1">
      <alignment horizontal="right"/>
    </xf>
    <xf numFmtId="0" fontId="6" fillId="0" borderId="26" xfId="4" applyFont="1" applyBorder="1"/>
    <xf numFmtId="6" fontId="6" fillId="0" borderId="26" xfId="4" applyNumberFormat="1" applyFont="1" applyBorder="1"/>
    <xf numFmtId="0" fontId="6" fillId="0" borderId="26" xfId="4" applyFont="1" applyBorder="1" applyAlignment="1">
      <alignment horizontal="right"/>
    </xf>
    <xf numFmtId="6" fontId="7" fillId="3" borderId="4" xfId="4" applyNumberFormat="1" applyFont="1" applyFill="1" applyBorder="1" applyAlignment="1">
      <alignment horizontal="right"/>
    </xf>
    <xf numFmtId="6" fontId="6" fillId="0" borderId="26" xfId="4" applyNumberFormat="1" applyFont="1" applyFill="1" applyBorder="1" applyAlignment="1">
      <alignment horizontal="right"/>
    </xf>
    <xf numFmtId="8" fontId="6" fillId="0" borderId="0" xfId="4" applyNumberFormat="1" applyFont="1" applyFill="1" applyBorder="1"/>
    <xf numFmtId="9" fontId="6" fillId="0" borderId="0" xfId="4" applyNumberFormat="1" applyFont="1" applyFill="1" applyBorder="1" applyAlignment="1">
      <alignment horizontal="right"/>
    </xf>
    <xf numFmtId="9" fontId="7" fillId="3" borderId="5" xfId="4" applyNumberFormat="1" applyFont="1" applyFill="1" applyBorder="1" applyAlignment="1">
      <alignment horizontal="right"/>
    </xf>
    <xf numFmtId="9" fontId="6" fillId="0" borderId="26" xfId="4" applyNumberFormat="1" applyFont="1" applyFill="1" applyBorder="1" applyAlignment="1">
      <alignment horizontal="right"/>
    </xf>
    <xf numFmtId="9" fontId="7" fillId="3" borderId="5" xfId="3" applyNumberFormat="1" applyFont="1" applyFill="1" applyBorder="1" applyAlignment="1">
      <alignment horizontal="right"/>
    </xf>
    <xf numFmtId="0" fontId="7" fillId="3" borderId="29" xfId="4" applyFont="1" applyFill="1" applyBorder="1" applyAlignment="1">
      <alignment wrapText="1"/>
    </xf>
    <xf numFmtId="6" fontId="6" fillId="3" borderId="30" xfId="4" applyNumberFormat="1" applyFont="1" applyFill="1" applyBorder="1"/>
    <xf numFmtId="6" fontId="7" fillId="3" borderId="30" xfId="4" applyNumberFormat="1" applyFont="1" applyFill="1" applyBorder="1" applyAlignment="1">
      <alignment horizontal="right"/>
    </xf>
    <xf numFmtId="9" fontId="7" fillId="3" borderId="31" xfId="4" applyNumberFormat="1" applyFont="1" applyFill="1" applyBorder="1" applyAlignment="1">
      <alignment horizontal="right"/>
    </xf>
    <xf numFmtId="0" fontId="7" fillId="0" borderId="0" xfId="4" applyFont="1" applyFill="1" applyBorder="1" applyAlignment="1">
      <alignment wrapText="1"/>
    </xf>
    <xf numFmtId="0" fontId="7" fillId="0" borderId="0" xfId="4" applyFont="1" applyBorder="1"/>
    <xf numFmtId="173" fontId="6" fillId="0" borderId="0" xfId="4" applyNumberFormat="1" applyFont="1" applyBorder="1"/>
    <xf numFmtId="173" fontId="6" fillId="0" borderId="0" xfId="4" applyNumberFormat="1" applyFont="1" applyFill="1" applyBorder="1"/>
    <xf numFmtId="0" fontId="17" fillId="0" borderId="0" xfId="4" applyFont="1" applyFill="1" applyBorder="1"/>
    <xf numFmtId="0" fontId="19" fillId="5" borderId="0" xfId="5" applyFont="1" applyFill="1"/>
    <xf numFmtId="0" fontId="20" fillId="5" borderId="0" xfId="5" applyFont="1" applyFill="1"/>
    <xf numFmtId="0" fontId="19" fillId="5" borderId="0" xfId="5" applyFont="1" applyFill="1" applyAlignment="1">
      <alignment horizontal="center" vertical="top"/>
    </xf>
    <xf numFmtId="0" fontId="20" fillId="5" borderId="0" xfId="5" applyFont="1" applyFill="1" applyBorder="1"/>
    <xf numFmtId="0" fontId="19" fillId="5" borderId="0" xfId="5" applyFont="1" applyFill="1" applyBorder="1"/>
    <xf numFmtId="0" fontId="7" fillId="7" borderId="0" xfId="4" applyFont="1" applyFill="1" applyBorder="1"/>
    <xf numFmtId="0" fontId="6" fillId="0" borderId="4" xfId="4" applyFont="1" applyBorder="1"/>
    <xf numFmtId="0" fontId="6" fillId="0" borderId="0" xfId="4" applyFont="1"/>
    <xf numFmtId="3" fontId="6" fillId="0" borderId="0" xfId="4" applyNumberFormat="1" applyFont="1"/>
    <xf numFmtId="6" fontId="6" fillId="0" borderId="0" xfId="4" applyNumberFormat="1" applyFont="1" applyFill="1" applyBorder="1"/>
    <xf numFmtId="9" fontId="7" fillId="3" borderId="5" xfId="4" applyNumberFormat="1" applyFont="1" applyFill="1" applyBorder="1" applyAlignment="1">
      <alignment horizontal="right"/>
    </xf>
    <xf numFmtId="0" fontId="6" fillId="5" borderId="0" xfId="425" applyFont="1" applyFill="1"/>
    <xf numFmtId="0" fontId="6" fillId="5" borderId="0" xfId="425" applyFont="1" applyFill="1" applyAlignment="1">
      <alignment horizontal="left"/>
    </xf>
    <xf numFmtId="0" fontId="8" fillId="5" borderId="0" xfId="425" applyFont="1" applyFill="1" applyAlignment="1">
      <alignment horizontal="left"/>
    </xf>
    <xf numFmtId="0" fontId="6" fillId="5" borderId="0" xfId="425" applyFont="1" applyFill="1" applyAlignment="1">
      <alignment vertical="center"/>
    </xf>
    <xf numFmtId="0" fontId="8" fillId="5" borderId="2" xfId="425" applyFont="1" applyFill="1" applyBorder="1" applyAlignment="1">
      <alignment horizontal="left" vertical="center"/>
    </xf>
    <xf numFmtId="0" fontId="6" fillId="0" borderId="0" xfId="425" applyFont="1" applyFill="1" applyAlignment="1">
      <alignment vertical="center"/>
    </xf>
    <xf numFmtId="0" fontId="7" fillId="5" borderId="6" xfId="425" applyFont="1" applyFill="1" applyBorder="1" applyAlignment="1">
      <alignment horizontal="center"/>
    </xf>
    <xf numFmtId="0" fontId="7" fillId="0" borderId="3" xfId="425" applyFont="1" applyFill="1" applyBorder="1" applyAlignment="1">
      <alignment horizontal="center" wrapText="1"/>
    </xf>
    <xf numFmtId="0" fontId="7" fillId="0" borderId="4" xfId="425" applyFont="1" applyFill="1" applyBorder="1" applyAlignment="1">
      <alignment horizontal="center" wrapText="1"/>
    </xf>
    <xf numFmtId="0" fontId="7" fillId="0" borderId="5" xfId="425" applyFont="1" applyFill="1" applyBorder="1" applyAlignment="1">
      <alignment horizontal="center" wrapText="1"/>
    </xf>
    <xf numFmtId="0" fontId="6" fillId="0" borderId="0" xfId="425" applyFont="1" applyFill="1"/>
    <xf numFmtId="0" fontId="6" fillId="5" borderId="7" xfId="425" applyFont="1" applyFill="1" applyBorder="1"/>
    <xf numFmtId="166" fontId="6" fillId="5" borderId="9" xfId="425" quotePrefix="1" applyNumberFormat="1" applyFont="1" applyFill="1" applyBorder="1" applyAlignment="1">
      <alignment horizontal="center"/>
    </xf>
    <xf numFmtId="0" fontId="6" fillId="5" borderId="9" xfId="425" applyFont="1" applyFill="1" applyBorder="1"/>
    <xf numFmtId="165" fontId="7" fillId="5" borderId="10" xfId="425" applyNumberFormat="1" applyFont="1" applyFill="1" applyBorder="1"/>
    <xf numFmtId="165" fontId="6" fillId="5" borderId="9" xfId="425" applyNumberFormat="1" applyFont="1" applyFill="1" applyBorder="1"/>
    <xf numFmtId="0" fontId="6" fillId="5" borderId="11" xfId="425" applyFont="1" applyFill="1" applyBorder="1"/>
    <xf numFmtId="166" fontId="6" fillId="5" borderId="12" xfId="425" quotePrefix="1" applyNumberFormat="1" applyFont="1" applyFill="1" applyBorder="1" applyAlignment="1">
      <alignment horizontal="center"/>
    </xf>
    <xf numFmtId="0" fontId="6" fillId="5" borderId="12" xfId="425" applyFont="1" applyFill="1" applyBorder="1"/>
    <xf numFmtId="165" fontId="7" fillId="5" borderId="2" xfId="425" applyNumberFormat="1" applyFont="1" applyFill="1" applyBorder="1"/>
    <xf numFmtId="165" fontId="6" fillId="5" borderId="12" xfId="425" applyNumberFormat="1" applyFont="1" applyFill="1" applyBorder="1"/>
    <xf numFmtId="0" fontId="6" fillId="5" borderId="21" xfId="425" applyFont="1" applyFill="1" applyBorder="1"/>
    <xf numFmtId="166" fontId="6" fillId="5" borderId="20" xfId="425" quotePrefix="1" applyNumberFormat="1" applyFont="1" applyFill="1" applyBorder="1" applyAlignment="1">
      <alignment horizontal="center"/>
    </xf>
    <xf numFmtId="0" fontId="6" fillId="5" borderId="20" xfId="425" applyFont="1" applyFill="1" applyBorder="1"/>
    <xf numFmtId="165" fontId="7" fillId="5" borderId="6" xfId="425" applyNumberFormat="1" applyFont="1" applyFill="1" applyBorder="1"/>
    <xf numFmtId="165" fontId="6" fillId="5" borderId="20" xfId="425" applyNumberFormat="1" applyFont="1" applyFill="1" applyBorder="1"/>
    <xf numFmtId="0" fontId="7" fillId="5" borderId="0" xfId="425" applyFont="1" applyFill="1"/>
    <xf numFmtId="0" fontId="7" fillId="4" borderId="3" xfId="425" applyFont="1" applyFill="1" applyBorder="1"/>
    <xf numFmtId="166" fontId="7" fillId="4" borderId="3" xfId="425" quotePrefix="1" applyNumberFormat="1" applyFont="1" applyFill="1" applyBorder="1" applyAlignment="1">
      <alignment horizontal="center"/>
    </xf>
    <xf numFmtId="166" fontId="7" fillId="4" borderId="4" xfId="425" applyNumberFormat="1" applyFont="1" applyFill="1" applyBorder="1"/>
    <xf numFmtId="166" fontId="7" fillId="4" borderId="5" xfId="425" applyNumberFormat="1" applyFont="1" applyFill="1" applyBorder="1"/>
    <xf numFmtId="165" fontId="7" fillId="4" borderId="5" xfId="425" applyNumberFormat="1" applyFont="1" applyFill="1" applyBorder="1"/>
    <xf numFmtId="165" fontId="7" fillId="4" borderId="3" xfId="425" applyNumberFormat="1" applyFont="1" applyFill="1" applyBorder="1"/>
    <xf numFmtId="165" fontId="7" fillId="4" borderId="4" xfId="425" applyNumberFormat="1" applyFont="1" applyFill="1" applyBorder="1"/>
    <xf numFmtId="0" fontId="7" fillId="0" borderId="0" xfId="425" applyFont="1" applyFill="1"/>
    <xf numFmtId="0" fontId="7" fillId="6" borderId="3" xfId="425" applyFont="1" applyFill="1" applyBorder="1"/>
    <xf numFmtId="38" fontId="6" fillId="6" borderId="4" xfId="425" applyNumberFormat="1" applyFont="1" applyFill="1" applyBorder="1"/>
    <xf numFmtId="167" fontId="7" fillId="6" borderId="5" xfId="425" applyNumberFormat="1" applyFont="1" applyFill="1" applyBorder="1" applyAlignment="1"/>
    <xf numFmtId="165" fontId="6" fillId="6" borderId="4" xfId="425" applyNumberFormat="1" applyFont="1" applyFill="1" applyBorder="1"/>
    <xf numFmtId="165" fontId="7" fillId="6" borderId="5" xfId="425" applyNumberFormat="1" applyFont="1" applyFill="1" applyBorder="1"/>
    <xf numFmtId="165" fontId="7" fillId="6" borderId="3" xfId="425" applyNumberFormat="1" applyFont="1" applyFill="1" applyBorder="1"/>
    <xf numFmtId="165" fontId="6" fillId="6" borderId="4" xfId="425" applyNumberFormat="1" applyFont="1" applyFill="1" applyBorder="1" applyAlignment="1"/>
    <xf numFmtId="0" fontId="7" fillId="5" borderId="4" xfId="425" applyFont="1" applyFill="1" applyBorder="1" applyAlignment="1">
      <alignment horizontal="center"/>
    </xf>
    <xf numFmtId="0" fontId="7" fillId="5" borderId="4" xfId="425" applyFont="1" applyFill="1" applyBorder="1" applyAlignment="1">
      <alignment horizontal="center" wrapText="1"/>
    </xf>
    <xf numFmtId="165" fontId="7" fillId="5" borderId="4" xfId="425" applyNumberFormat="1" applyFont="1" applyFill="1" applyBorder="1" applyAlignment="1">
      <alignment horizontal="center" wrapText="1"/>
    </xf>
    <xf numFmtId="165" fontId="7" fillId="5" borderId="4" xfId="425" applyNumberFormat="1" applyFont="1" applyFill="1" applyBorder="1" applyAlignment="1">
      <alignment horizontal="center"/>
    </xf>
    <xf numFmtId="165" fontId="7" fillId="5" borderId="4" xfId="425" applyNumberFormat="1" applyFont="1" applyFill="1" applyBorder="1"/>
    <xf numFmtId="166" fontId="6" fillId="5" borderId="20" xfId="425" applyNumberFormat="1" applyFont="1" applyFill="1" applyBorder="1"/>
    <xf numFmtId="165" fontId="7" fillId="4" borderId="4" xfId="425" applyNumberFormat="1" applyFont="1" applyFill="1" applyBorder="1" applyAlignment="1"/>
    <xf numFmtId="0" fontId="6" fillId="5" borderId="0" xfId="425" applyFont="1" applyFill="1" applyBorder="1"/>
    <xf numFmtId="0" fontId="7" fillId="5" borderId="4" xfId="425" applyFont="1" applyFill="1" applyBorder="1"/>
    <xf numFmtId="38" fontId="6" fillId="5" borderId="4" xfId="425" applyNumberFormat="1" applyFont="1" applyFill="1" applyBorder="1"/>
    <xf numFmtId="167" fontId="7" fillId="5" borderId="4" xfId="425" applyNumberFormat="1" applyFont="1" applyFill="1" applyBorder="1" applyAlignment="1"/>
    <xf numFmtId="165" fontId="6" fillId="5" borderId="4" xfId="425" applyNumberFormat="1" applyFont="1" applyFill="1" applyBorder="1"/>
    <xf numFmtId="165" fontId="6" fillId="5" borderId="4" xfId="425" applyNumberFormat="1" applyFont="1" applyFill="1" applyBorder="1" applyAlignment="1"/>
    <xf numFmtId="0" fontId="7" fillId="3" borderId="3" xfId="425" applyFont="1" applyFill="1" applyBorder="1"/>
    <xf numFmtId="166" fontId="7" fillId="3" borderId="4" xfId="425" applyNumberFormat="1" applyFont="1" applyFill="1" applyBorder="1"/>
    <xf numFmtId="166" fontId="7" fillId="3" borderId="5" xfId="425" applyNumberFormat="1" applyFont="1" applyFill="1" applyBorder="1"/>
    <xf numFmtId="165" fontId="7" fillId="3" borderId="4" xfId="425" applyNumberFormat="1" applyFont="1" applyFill="1" applyBorder="1"/>
    <xf numFmtId="165" fontId="7" fillId="3" borderId="4" xfId="425" applyNumberFormat="1" applyFont="1" applyFill="1" applyBorder="1" applyAlignment="1"/>
    <xf numFmtId="165" fontId="7" fillId="3" borderId="5" xfId="425" applyNumberFormat="1" applyFont="1" applyFill="1" applyBorder="1"/>
    <xf numFmtId="165" fontId="7" fillId="3" borderId="3" xfId="425" applyNumberFormat="1" applyFont="1" applyFill="1" applyBorder="1"/>
    <xf numFmtId="0" fontId="7" fillId="0" borderId="26" xfId="425" applyFont="1" applyFill="1" applyBorder="1" applyAlignment="1">
      <alignment horizontal="center"/>
    </xf>
    <xf numFmtId="0" fontId="6" fillId="5" borderId="26" xfId="425" applyFont="1" applyFill="1" applyBorder="1"/>
    <xf numFmtId="165" fontId="6" fillId="5" borderId="26" xfId="425" applyNumberFormat="1" applyFont="1" applyFill="1" applyBorder="1"/>
    <xf numFmtId="0" fontId="6" fillId="0" borderId="28" xfId="425" applyFont="1" applyFill="1" applyBorder="1" applyAlignment="1">
      <alignment wrapText="1" shrinkToFit="1"/>
    </xf>
    <xf numFmtId="166" fontId="6" fillId="5" borderId="3" xfId="425" applyNumberFormat="1" applyFont="1" applyFill="1" applyBorder="1"/>
    <xf numFmtId="166" fontId="6" fillId="5" borderId="4" xfId="425" quotePrefix="1" applyNumberFormat="1" applyFont="1" applyFill="1" applyBorder="1" applyAlignment="1">
      <alignment horizontal="center"/>
    </xf>
    <xf numFmtId="166" fontId="6" fillId="5" borderId="4" xfId="425" applyNumberFormat="1" applyFont="1" applyFill="1" applyBorder="1"/>
    <xf numFmtId="165" fontId="6" fillId="5" borderId="5" xfId="425" applyNumberFormat="1" applyFont="1" applyFill="1" applyBorder="1"/>
    <xf numFmtId="0" fontId="7" fillId="3" borderId="28" xfId="425" applyFont="1" applyFill="1" applyBorder="1"/>
    <xf numFmtId="166" fontId="7" fillId="3" borderId="3" xfId="425" applyNumberFormat="1" applyFont="1" applyFill="1" applyBorder="1"/>
    <xf numFmtId="166" fontId="7" fillId="3" borderId="3" xfId="425" applyNumberFormat="1" applyFont="1" applyFill="1" applyBorder="1" applyAlignment="1">
      <alignment horizontal="right"/>
    </xf>
    <xf numFmtId="166" fontId="7" fillId="3" borderId="4" xfId="425" applyNumberFormat="1" applyFont="1" applyFill="1" applyBorder="1" applyAlignment="1">
      <alignment horizontal="right"/>
    </xf>
    <xf numFmtId="166" fontId="7" fillId="3" borderId="5" xfId="425" applyNumberFormat="1" applyFont="1" applyFill="1" applyBorder="1" applyAlignment="1">
      <alignment horizontal="right"/>
    </xf>
    <xf numFmtId="166" fontId="7" fillId="3" borderId="5" xfId="425" applyNumberFormat="1" applyFont="1" applyFill="1" applyBorder="1" applyAlignment="1">
      <alignment horizontal="center"/>
    </xf>
    <xf numFmtId="165" fontId="7" fillId="3" borderId="3" xfId="425" applyNumberFormat="1" applyFont="1" applyFill="1" applyBorder="1" applyAlignment="1">
      <alignment horizontal="right"/>
    </xf>
    <xf numFmtId="0" fontId="6" fillId="5" borderId="2" xfId="425" applyFont="1" applyFill="1" applyBorder="1" applyAlignment="1">
      <alignment vertical="center"/>
    </xf>
    <xf numFmtId="166" fontId="6" fillId="5" borderId="6" xfId="425" applyNumberFormat="1" applyFont="1" applyFill="1" applyBorder="1"/>
    <xf numFmtId="0" fontId="6" fillId="5" borderId="0" xfId="425" applyFont="1" applyFill="1" applyAlignment="1">
      <alignment horizontal="center"/>
    </xf>
    <xf numFmtId="0" fontId="6" fillId="5" borderId="26" xfId="425" applyFont="1" applyFill="1" applyBorder="1" applyAlignment="1">
      <alignment horizontal="center"/>
    </xf>
    <xf numFmtId="165" fontId="6" fillId="5" borderId="26" xfId="425" applyNumberFormat="1" applyFont="1" applyFill="1" applyBorder="1" applyAlignment="1">
      <alignment horizontal="center"/>
    </xf>
    <xf numFmtId="0" fontId="6" fillId="0" borderId="0" xfId="425" applyFont="1" applyFill="1" applyAlignment="1">
      <alignment horizontal="center"/>
    </xf>
    <xf numFmtId="0" fontId="11" fillId="5" borderId="0" xfId="425" applyFont="1" applyFill="1"/>
    <xf numFmtId="0" fontId="7" fillId="5" borderId="0" xfId="425" applyFont="1" applyFill="1" applyBorder="1"/>
    <xf numFmtId="166" fontId="7" fillId="5" borderId="0" xfId="425" applyNumberFormat="1" applyFont="1" applyFill="1" applyBorder="1" applyAlignment="1">
      <alignment horizontal="right"/>
    </xf>
    <xf numFmtId="166" fontId="7" fillId="5" borderId="0" xfId="425" applyNumberFormat="1" applyFont="1" applyFill="1" applyBorder="1" applyAlignment="1">
      <alignment horizontal="center"/>
    </xf>
    <xf numFmtId="0" fontId="12" fillId="5" borderId="0" xfId="425" applyFont="1" applyFill="1" applyBorder="1"/>
    <xf numFmtId="38" fontId="11" fillId="5" borderId="0" xfId="425" applyNumberFormat="1" applyFont="1" applyFill="1" applyBorder="1" applyAlignment="1"/>
    <xf numFmtId="167" fontId="11" fillId="5" borderId="0" xfId="425" applyNumberFormat="1" applyFont="1" applyFill="1" applyBorder="1" applyAlignment="1"/>
    <xf numFmtId="167" fontId="6" fillId="5" borderId="0" xfId="425" applyNumberFormat="1" applyFont="1" applyFill="1" applyBorder="1" applyAlignment="1"/>
    <xf numFmtId="0" fontId="6" fillId="5" borderId="0" xfId="425" applyFont="1" applyFill="1" applyAlignment="1">
      <alignment horizontal="left" indent="1"/>
    </xf>
    <xf numFmtId="3" fontId="6" fillId="4" borderId="14" xfId="425" applyNumberFormat="1" applyFont="1" applyFill="1" applyBorder="1" applyAlignment="1">
      <alignment horizontal="right" vertical="center"/>
    </xf>
    <xf numFmtId="6" fontId="53" fillId="5" borderId="0" xfId="4" applyNumberFormat="1" applyFont="1" applyFill="1" applyBorder="1"/>
    <xf numFmtId="0" fontId="54" fillId="5" borderId="2" xfId="4" applyFont="1" applyFill="1" applyBorder="1" applyAlignment="1"/>
    <xf numFmtId="0" fontId="54" fillId="5" borderId="6" xfId="4" applyFont="1" applyFill="1" applyBorder="1" applyAlignment="1"/>
    <xf numFmtId="0" fontId="54" fillId="5" borderId="20" xfId="4" applyFont="1" applyFill="1" applyBorder="1" applyAlignment="1">
      <alignment horizontal="center"/>
    </xf>
    <xf numFmtId="0" fontId="54" fillId="5" borderId="26" xfId="4" applyFont="1" applyFill="1" applyBorder="1" applyAlignment="1">
      <alignment horizontal="center"/>
    </xf>
    <xf numFmtId="0" fontId="54" fillId="5" borderId="6" xfId="4" applyFont="1" applyFill="1" applyBorder="1" applyAlignment="1">
      <alignment horizontal="center"/>
    </xf>
    <xf numFmtId="0" fontId="55" fillId="5" borderId="4" xfId="4" applyFont="1" applyFill="1" applyBorder="1" applyAlignment="1">
      <alignment wrapText="1"/>
    </xf>
    <xf numFmtId="0" fontId="55" fillId="5" borderId="0" xfId="4" applyFont="1" applyFill="1" applyBorder="1"/>
    <xf numFmtId="0" fontId="54" fillId="5" borderId="0" xfId="4" applyFont="1" applyFill="1" applyBorder="1"/>
    <xf numFmtId="0" fontId="54" fillId="5" borderId="26" xfId="4" applyFont="1" applyFill="1" applyBorder="1" applyAlignment="1">
      <alignment wrapText="1"/>
    </xf>
    <xf numFmtId="6" fontId="54" fillId="5" borderId="0" xfId="4" applyNumberFormat="1" applyFont="1" applyFill="1" applyBorder="1"/>
    <xf numFmtId="0" fontId="55" fillId="5" borderId="26" xfId="4" applyFont="1" applyFill="1" applyBorder="1"/>
    <xf numFmtId="0" fontId="54" fillId="5" borderId="8" xfId="4" applyFont="1" applyFill="1" applyBorder="1"/>
    <xf numFmtId="0" fontId="56" fillId="5" borderId="0" xfId="4" applyFont="1" applyFill="1" applyBorder="1"/>
    <xf numFmtId="0" fontId="53" fillId="5" borderId="0" xfId="4" applyFont="1" applyFill="1" applyBorder="1" applyAlignment="1">
      <alignment vertical="top" wrapText="1"/>
    </xf>
    <xf numFmtId="0" fontId="53" fillId="5" borderId="0" xfId="4" applyFont="1" applyFill="1" applyBorder="1" applyAlignment="1">
      <alignment horizontal="left"/>
    </xf>
    <xf numFmtId="0" fontId="57" fillId="5" borderId="0" xfId="4" applyFont="1" applyFill="1" applyBorder="1"/>
    <xf numFmtId="6" fontId="53" fillId="5" borderId="0" xfId="4" applyNumberFormat="1" applyFont="1" applyFill="1" applyBorder="1" applyAlignment="1">
      <alignment horizontal="right"/>
    </xf>
    <xf numFmtId="174" fontId="53" fillId="5" borderId="0" xfId="4" applyNumberFormat="1" applyFont="1" applyFill="1" applyBorder="1"/>
    <xf numFmtId="0" fontId="55" fillId="50" borderId="3" xfId="4" applyFont="1" applyFill="1" applyBorder="1"/>
    <xf numFmtId="0" fontId="55" fillId="50" borderId="4" xfId="4" applyFont="1" applyFill="1" applyBorder="1"/>
    <xf numFmtId="177" fontId="53" fillId="5" borderId="4" xfId="4" applyNumberFormat="1" applyFont="1" applyFill="1" applyBorder="1"/>
    <xf numFmtId="177" fontId="54" fillId="5" borderId="4" xfId="4" applyNumberFormat="1" applyFont="1" applyFill="1" applyBorder="1" applyAlignment="1">
      <alignment horizontal="center" wrapText="1"/>
    </xf>
    <xf numFmtId="6" fontId="6" fillId="5" borderId="0" xfId="4" applyNumberFormat="1" applyFont="1" applyFill="1" applyBorder="1" applyAlignment="1">
      <alignment horizontal="right"/>
    </xf>
    <xf numFmtId="0" fontId="53" fillId="5" borderId="66" xfId="4" applyFont="1" applyFill="1" applyBorder="1" applyAlignment="1">
      <alignment horizontal="left" indent="2"/>
    </xf>
    <xf numFmtId="0" fontId="53" fillId="5" borderId="67" xfId="4" applyFont="1" applyFill="1" applyBorder="1" applyAlignment="1">
      <alignment horizontal="left" indent="2"/>
    </xf>
    <xf numFmtId="174" fontId="53" fillId="5" borderId="0" xfId="853" applyNumberFormat="1" applyFont="1" applyFill="1" applyBorder="1"/>
    <xf numFmtId="0" fontId="6" fillId="0" borderId="0" xfId="4" applyFont="1"/>
    <xf numFmtId="0" fontId="103" fillId="5" borderId="0" xfId="4" applyFont="1" applyFill="1" applyBorder="1"/>
    <xf numFmtId="166" fontId="6" fillId="5" borderId="0" xfId="425" applyNumberFormat="1" applyFont="1" applyFill="1"/>
    <xf numFmtId="0" fontId="54" fillId="5" borderId="0" xfId="4" applyFont="1" applyFill="1" applyBorder="1" applyAlignment="1">
      <alignment wrapText="1"/>
    </xf>
    <xf numFmtId="0" fontId="15" fillId="0" borderId="0" xfId="4" applyFont="1" applyFill="1" applyBorder="1" applyAlignment="1">
      <alignment wrapText="1"/>
    </xf>
    <xf numFmtId="0" fontId="54" fillId="6" borderId="4" xfId="4" applyFont="1" applyFill="1" applyBorder="1" applyAlignment="1">
      <alignment wrapText="1"/>
    </xf>
    <xf numFmtId="0" fontId="99" fillId="5" borderId="26" xfId="4" applyFont="1" applyFill="1" applyBorder="1" applyAlignment="1">
      <alignment horizontal="left" indent="2"/>
    </xf>
    <xf numFmtId="0" fontId="53" fillId="5" borderId="0" xfId="4" applyFont="1" applyFill="1" applyBorder="1" applyAlignment="1">
      <alignment horizontal="left" wrapText="1" indent="2"/>
    </xf>
    <xf numFmtId="0" fontId="54" fillId="4" borderId="4" xfId="4" applyFont="1" applyFill="1" applyBorder="1" applyAlignment="1">
      <alignment horizontal="left" wrapText="1"/>
    </xf>
    <xf numFmtId="0" fontId="53" fillId="5" borderId="8" xfId="4" applyFont="1" applyFill="1" applyBorder="1" applyAlignment="1">
      <alignment horizontal="left" wrapText="1" indent="2"/>
    </xf>
    <xf numFmtId="0" fontId="53" fillId="5" borderId="8" xfId="4" applyFont="1" applyFill="1" applyBorder="1" applyAlignment="1">
      <alignment horizontal="left" indent="2"/>
    </xf>
    <xf numFmtId="0" fontId="53" fillId="5" borderId="0" xfId="4" applyFont="1" applyFill="1" applyBorder="1"/>
    <xf numFmtId="0" fontId="53" fillId="5" borderId="0" xfId="4" applyFont="1" applyFill="1"/>
    <xf numFmtId="0" fontId="53" fillId="5" borderId="0" xfId="4" applyFont="1" applyFill="1" applyBorder="1" applyAlignment="1">
      <alignment horizontal="left" indent="2"/>
    </xf>
    <xf numFmtId="0" fontId="53" fillId="5" borderId="26" xfId="4" applyFont="1" applyFill="1" applyBorder="1" applyAlignment="1">
      <alignment horizontal="left" indent="2"/>
    </xf>
    <xf numFmtId="6" fontId="6" fillId="5" borderId="0" xfId="4" applyNumberFormat="1" applyFont="1" applyFill="1" applyBorder="1"/>
    <xf numFmtId="0" fontId="6" fillId="0" borderId="0" xfId="4" applyFont="1"/>
    <xf numFmtId="0" fontId="102" fillId="5" borderId="0" xfId="4" applyFont="1" applyFill="1" applyBorder="1" applyAlignment="1"/>
    <xf numFmtId="0" fontId="6" fillId="5" borderId="0" xfId="4" applyFont="1" applyFill="1"/>
    <xf numFmtId="3" fontId="6" fillId="0" borderId="20" xfId="4" applyNumberFormat="1" applyFont="1" applyBorder="1"/>
    <xf numFmtId="6" fontId="6" fillId="0" borderId="0" xfId="4" applyNumberFormat="1" applyFont="1" applyFill="1" applyBorder="1"/>
    <xf numFmtId="0" fontId="6" fillId="0" borderId="0" xfId="4" applyFont="1" applyBorder="1"/>
    <xf numFmtId="6" fontId="6" fillId="0" borderId="0" xfId="4" applyNumberFormat="1" applyFont="1" applyFill="1" applyBorder="1" applyAlignment="1">
      <alignment horizontal="right"/>
    </xf>
    <xf numFmtId="6" fontId="6" fillId="0" borderId="26" xfId="4" applyNumberFormat="1" applyFont="1" applyFill="1" applyBorder="1"/>
    <xf numFmtId="6" fontId="7" fillId="3" borderId="4" xfId="4" applyNumberFormat="1" applyFont="1" applyFill="1" applyBorder="1"/>
    <xf numFmtId="0" fontId="6" fillId="0" borderId="26" xfId="4" applyFont="1" applyBorder="1"/>
    <xf numFmtId="3" fontId="6" fillId="0" borderId="12" xfId="4" applyNumberFormat="1" applyFont="1" applyBorder="1"/>
    <xf numFmtId="6" fontId="6" fillId="0" borderId="0" xfId="4" applyNumberFormat="1" applyFont="1" applyFill="1" applyBorder="1"/>
    <xf numFmtId="6" fontId="6" fillId="0" borderId="26" xfId="4" applyNumberFormat="1" applyFont="1" applyFill="1" applyBorder="1"/>
    <xf numFmtId="6" fontId="7" fillId="3" borderId="4" xfId="4" applyNumberFormat="1" applyFont="1" applyFill="1" applyBorder="1"/>
    <xf numFmtId="6" fontId="6" fillId="3" borderId="30" xfId="4" applyNumberFormat="1" applyFont="1" applyFill="1" applyBorder="1"/>
    <xf numFmtId="6" fontId="7" fillId="3" borderId="4" xfId="4" applyNumberFormat="1" applyFont="1" applyFill="1" applyBorder="1"/>
    <xf numFmtId="6" fontId="6" fillId="0" borderId="0" xfId="4" applyNumberFormat="1" applyFont="1" applyFill="1" applyBorder="1"/>
    <xf numFmtId="6" fontId="6" fillId="0" borderId="0" xfId="4" applyNumberFormat="1" applyFont="1" applyFill="1" applyBorder="1" applyAlignment="1">
      <alignment horizontal="right"/>
    </xf>
    <xf numFmtId="6" fontId="7" fillId="3" borderId="30" xfId="4" applyNumberFormat="1" applyFont="1" applyFill="1" applyBorder="1"/>
    <xf numFmtId="0" fontId="6" fillId="0" borderId="0" xfId="4" applyFont="1" applyAlignment="1" applyProtection="1">
      <alignment horizontal="left" vertical="top" wrapText="1"/>
    </xf>
    <xf numFmtId="0" fontId="6" fillId="0" borderId="0" xfId="4" applyFont="1" applyAlignment="1" applyProtection="1">
      <alignment horizontal="left" vertical="top"/>
    </xf>
    <xf numFmtId="0" fontId="6" fillId="0" borderId="0" xfId="4" applyFont="1" applyAlignment="1">
      <alignment horizontal="left" vertical="top"/>
    </xf>
    <xf numFmtId="0" fontId="9" fillId="0" borderId="0" xfId="4" applyFont="1" applyAlignment="1">
      <alignment horizontal="left" vertical="top" wrapText="1"/>
    </xf>
    <xf numFmtId="0" fontId="13" fillId="5" borderId="0" xfId="4" applyFont="1" applyFill="1" applyBorder="1" applyAlignment="1">
      <alignment vertical="top"/>
    </xf>
    <xf numFmtId="173" fontId="6" fillId="5" borderId="0" xfId="4" applyNumberFormat="1" applyFont="1" applyFill="1" applyBorder="1"/>
    <xf numFmtId="0" fontId="7" fillId="5" borderId="3" xfId="4" applyFont="1" applyFill="1" applyBorder="1" applyAlignment="1">
      <alignment vertical="center"/>
    </xf>
    <xf numFmtId="6" fontId="19" fillId="5" borderId="4" xfId="4" applyNumberFormat="1" applyFont="1" applyFill="1" applyBorder="1" applyAlignment="1">
      <alignment vertical="center"/>
    </xf>
    <xf numFmtId="6" fontId="7" fillId="5" borderId="4" xfId="4" applyNumberFormat="1" applyFont="1" applyFill="1" applyBorder="1" applyAlignment="1">
      <alignment vertical="center"/>
    </xf>
    <xf numFmtId="6" fontId="7" fillId="5" borderId="4" xfId="4" applyNumberFormat="1" applyFont="1" applyFill="1" applyBorder="1" applyAlignment="1">
      <alignment horizontal="right" vertical="center"/>
    </xf>
    <xf numFmtId="0" fontId="7" fillId="5" borderId="0" xfId="4" applyFont="1" applyFill="1" applyBorder="1" applyAlignment="1">
      <alignment wrapText="1"/>
    </xf>
    <xf numFmtId="173" fontId="6" fillId="5" borderId="0" xfId="4" applyNumberFormat="1" applyFont="1" applyFill="1" applyBorder="1" applyAlignment="1">
      <alignment horizontal="left"/>
    </xf>
    <xf numFmtId="0" fontId="6" fillId="5" borderId="0" xfId="4" applyNumberFormat="1" applyFont="1" applyFill="1" applyBorder="1" applyAlignment="1">
      <alignment horizontal="left"/>
    </xf>
    <xf numFmtId="43" fontId="6" fillId="5" borderId="0" xfId="1" applyFont="1" applyFill="1" applyBorder="1"/>
    <xf numFmtId="43" fontId="6" fillId="5" borderId="0" xfId="4" applyNumberFormat="1" applyFont="1" applyFill="1" applyBorder="1"/>
    <xf numFmtId="6" fontId="7" fillId="5" borderId="5" xfId="4" applyNumberFormat="1" applyFont="1" applyFill="1" applyBorder="1" applyAlignment="1">
      <alignment vertical="center"/>
    </xf>
    <xf numFmtId="0" fontId="7" fillId="5" borderId="3" xfId="4" applyFont="1" applyFill="1" applyBorder="1" applyAlignment="1">
      <alignment horizontal="center"/>
    </xf>
    <xf numFmtId="0" fontId="7" fillId="5" borderId="5" xfId="4" applyFont="1" applyFill="1" applyBorder="1" applyAlignment="1">
      <alignment horizontal="center"/>
    </xf>
    <xf numFmtId="6" fontId="6" fillId="5" borderId="4" xfId="4" applyNumberFormat="1" applyFont="1" applyFill="1" applyBorder="1"/>
    <xf numFmtId="0" fontId="6" fillId="5" borderId="0" xfId="4" applyFont="1" applyFill="1" applyBorder="1" applyAlignment="1"/>
    <xf numFmtId="0" fontId="7" fillId="0" borderId="26" xfId="4" applyFont="1" applyFill="1" applyBorder="1" applyAlignment="1">
      <alignment horizontal="center" wrapText="1"/>
    </xf>
    <xf numFmtId="6" fontId="6" fillId="4" borderId="0" xfId="4" applyNumberFormat="1" applyFont="1" applyFill="1" applyBorder="1" applyAlignment="1">
      <alignment horizontal="right"/>
    </xf>
    <xf numFmtId="9" fontId="6" fillId="4" borderId="0" xfId="3" applyFont="1" applyFill="1" applyBorder="1" applyAlignment="1">
      <alignment horizontal="right"/>
    </xf>
    <xf numFmtId="6" fontId="6" fillId="4" borderId="0" xfId="4" applyNumberFormat="1" applyFont="1" applyFill="1" applyBorder="1" applyAlignment="1">
      <alignment horizontal="right" vertical="center"/>
    </xf>
    <xf numFmtId="9" fontId="6" fillId="4" borderId="0" xfId="4" applyNumberFormat="1" applyFont="1" applyFill="1" applyBorder="1" applyAlignment="1">
      <alignment horizontal="right"/>
    </xf>
    <xf numFmtId="9" fontId="6" fillId="4" borderId="0" xfId="3" applyNumberFormat="1" applyFont="1" applyFill="1" applyBorder="1" applyAlignment="1">
      <alignment horizontal="right"/>
    </xf>
    <xf numFmtId="9" fontId="6" fillId="4" borderId="0" xfId="4" applyNumberFormat="1" applyFont="1" applyFill="1" applyBorder="1" applyAlignment="1">
      <alignment horizontal="right" vertical="center"/>
    </xf>
    <xf numFmtId="6" fontId="6" fillId="4" borderId="0" xfId="1" applyNumberFormat="1" applyFont="1" applyFill="1" applyBorder="1" applyAlignment="1">
      <alignment horizontal="right"/>
    </xf>
    <xf numFmtId="0" fontId="6" fillId="0" borderId="11" xfId="4" applyFont="1" applyBorder="1"/>
    <xf numFmtId="3" fontId="6" fillId="0" borderId="12" xfId="4" applyNumberFormat="1" applyFont="1" applyBorder="1"/>
    <xf numFmtId="164" fontId="6" fillId="0" borderId="0" xfId="4" applyNumberFormat="1" applyFont="1" applyFill="1" applyBorder="1" applyAlignment="1">
      <alignment horizontal="right"/>
    </xf>
    <xf numFmtId="164" fontId="6" fillId="0" borderId="2" xfId="4" applyNumberFormat="1" applyFont="1" applyBorder="1" applyAlignment="1">
      <alignment horizontal="right"/>
    </xf>
    <xf numFmtId="0" fontId="6" fillId="5" borderId="3" xfId="4" applyFont="1" applyFill="1" applyBorder="1"/>
    <xf numFmtId="0" fontId="6" fillId="4" borderId="3" xfId="4" applyFont="1" applyFill="1" applyBorder="1"/>
    <xf numFmtId="166" fontId="6" fillId="5" borderId="8" xfId="1" applyNumberFormat="1" applyFont="1" applyFill="1" applyBorder="1" applyAlignment="1">
      <alignment horizontal="right"/>
    </xf>
    <xf numFmtId="166" fontId="7" fillId="5" borderId="10" xfId="1" applyNumberFormat="1" applyFont="1" applyFill="1" applyBorder="1" applyAlignment="1">
      <alignment horizontal="right" wrapText="1"/>
    </xf>
    <xf numFmtId="166" fontId="6" fillId="5" borderId="0" xfId="1" applyNumberFormat="1" applyFont="1" applyFill="1" applyBorder="1" applyAlignment="1">
      <alignment horizontal="right"/>
    </xf>
    <xf numFmtId="166" fontId="7" fillId="5" borderId="2" xfId="1" applyNumberFormat="1" applyFont="1" applyFill="1" applyBorder="1" applyAlignment="1">
      <alignment horizontal="right" wrapText="1"/>
    </xf>
    <xf numFmtId="166" fontId="6" fillId="5" borderId="26" xfId="1" applyNumberFormat="1" applyFont="1" applyFill="1" applyBorder="1" applyAlignment="1">
      <alignment horizontal="right"/>
    </xf>
    <xf numFmtId="166" fontId="7" fillId="5" borderId="6" xfId="1" applyNumberFormat="1" applyFont="1" applyFill="1" applyBorder="1" applyAlignment="1">
      <alignment horizontal="right" wrapText="1"/>
    </xf>
    <xf numFmtId="6" fontId="6" fillId="0" borderId="26" xfId="4" applyNumberFormat="1" applyFont="1" applyFill="1" applyBorder="1"/>
    <xf numFmtId="6" fontId="6" fillId="4" borderId="0" xfId="4" applyNumberFormat="1" applyFont="1" applyFill="1" applyBorder="1"/>
    <xf numFmtId="6" fontId="6" fillId="0" borderId="0" xfId="4" applyNumberFormat="1" applyFont="1" applyFill="1" applyBorder="1"/>
    <xf numFmtId="6" fontId="7" fillId="3" borderId="4" xfId="4" applyNumberFormat="1" applyFont="1" applyFill="1" applyBorder="1"/>
    <xf numFmtId="0" fontId="6" fillId="0" borderId="26" xfId="4" applyFont="1" applyBorder="1"/>
    <xf numFmtId="0" fontId="6" fillId="0" borderId="26" xfId="4" applyFont="1" applyFill="1" applyBorder="1" applyAlignment="1">
      <alignment horizontal="left" indent="1"/>
    </xf>
    <xf numFmtId="0" fontId="6" fillId="5" borderId="35" xfId="4" applyFont="1" applyFill="1" applyBorder="1" applyAlignment="1">
      <alignment horizontal="center" vertical="top"/>
    </xf>
    <xf numFmtId="0" fontId="6" fillId="5" borderId="26" xfId="4" applyFont="1" applyFill="1" applyBorder="1" applyAlignment="1">
      <alignment vertical="top" wrapText="1"/>
    </xf>
    <xf numFmtId="14" fontId="6" fillId="5" borderId="26" xfId="4" applyNumberFormat="1" applyFont="1" applyFill="1" applyBorder="1" applyAlignment="1">
      <alignment horizontal="center" vertical="top"/>
    </xf>
    <xf numFmtId="0" fontId="6" fillId="5" borderId="36" xfId="4" applyFont="1" applyFill="1" applyBorder="1" applyAlignment="1">
      <alignment vertical="top" wrapText="1"/>
    </xf>
    <xf numFmtId="6" fontId="6" fillId="5" borderId="26" xfId="4" applyNumberFormat="1" applyFont="1" applyFill="1" applyBorder="1" applyAlignment="1">
      <alignment horizontal="center" vertical="top"/>
    </xf>
    <xf numFmtId="3" fontId="6" fillId="0" borderId="12" xfId="4" applyNumberFormat="1" applyFont="1" applyBorder="1" applyAlignment="1">
      <alignment horizontal="right"/>
    </xf>
    <xf numFmtId="6" fontId="7" fillId="4" borderId="26" xfId="4" applyNumberFormat="1" applyFont="1" applyFill="1" applyBorder="1"/>
    <xf numFmtId="165" fontId="6" fillId="5" borderId="3" xfId="4" applyNumberFormat="1" applyFont="1" applyFill="1" applyBorder="1" applyAlignment="1">
      <alignment horizontal="right"/>
    </xf>
    <xf numFmtId="165" fontId="6" fillId="5" borderId="4" xfId="4" applyNumberFormat="1" applyFont="1" applyFill="1" applyBorder="1" applyAlignment="1">
      <alignment horizontal="right"/>
    </xf>
    <xf numFmtId="0" fontId="6" fillId="5" borderId="5" xfId="4" applyFont="1" applyFill="1" applyBorder="1"/>
    <xf numFmtId="0" fontId="6" fillId="5" borderId="5" xfId="4" applyFont="1" applyFill="1" applyBorder="1" applyAlignment="1">
      <alignment wrapText="1"/>
    </xf>
    <xf numFmtId="0" fontId="6" fillId="5" borderId="3" xfId="4" applyFont="1" applyFill="1" applyBorder="1" applyAlignment="1">
      <alignment vertical="center"/>
    </xf>
    <xf numFmtId="2" fontId="6" fillId="5" borderId="3" xfId="4" applyNumberFormat="1" applyFont="1" applyFill="1" applyBorder="1" applyAlignment="1">
      <alignment horizontal="right" vertical="center"/>
    </xf>
    <xf numFmtId="2" fontId="6" fillId="5" borderId="4" xfId="4" applyNumberFormat="1" applyFont="1" applyFill="1" applyBorder="1" applyAlignment="1">
      <alignment horizontal="right" vertical="center"/>
    </xf>
    <xf numFmtId="0" fontId="6" fillId="5" borderId="5" xfId="4" applyFont="1" applyFill="1" applyBorder="1" applyAlignment="1">
      <alignment vertical="center" wrapText="1"/>
    </xf>
    <xf numFmtId="165" fontId="6" fillId="5" borderId="5" xfId="4" applyNumberFormat="1" applyFont="1" applyFill="1" applyBorder="1" applyAlignment="1">
      <alignment horizontal="right"/>
    </xf>
    <xf numFmtId="0" fontId="6" fillId="5" borderId="28" xfId="4" applyFont="1" applyFill="1" applyBorder="1" applyAlignment="1">
      <alignment wrapText="1"/>
    </xf>
    <xf numFmtId="2" fontId="6" fillId="5" borderId="5" xfId="4" applyNumberFormat="1" applyFont="1" applyFill="1" applyBorder="1" applyAlignment="1">
      <alignment horizontal="right" vertical="center"/>
    </xf>
    <xf numFmtId="0" fontId="6" fillId="5" borderId="28" xfId="4" applyFont="1" applyFill="1" applyBorder="1" applyAlignment="1">
      <alignment vertical="center" wrapText="1"/>
    </xf>
    <xf numFmtId="165" fontId="6" fillId="4" borderId="3" xfId="4" applyNumberFormat="1" applyFont="1" applyFill="1" applyBorder="1"/>
    <xf numFmtId="165" fontId="6" fillId="4" borderId="4" xfId="4" applyNumberFormat="1" applyFont="1" applyFill="1" applyBorder="1"/>
    <xf numFmtId="4" fontId="6" fillId="4" borderId="3" xfId="4" applyNumberFormat="1" applyFont="1" applyFill="1" applyBorder="1" applyAlignment="1">
      <alignment horizontal="right"/>
    </xf>
    <xf numFmtId="4" fontId="6" fillId="4" borderId="4" xfId="4" applyNumberFormat="1" applyFont="1" applyFill="1" applyBorder="1" applyAlignment="1">
      <alignment horizontal="right"/>
    </xf>
    <xf numFmtId="4" fontId="6" fillId="4" borderId="5" xfId="4" applyNumberFormat="1" applyFont="1" applyFill="1" applyBorder="1" applyAlignment="1">
      <alignment horizontal="right"/>
    </xf>
    <xf numFmtId="0" fontId="53" fillId="5" borderId="0" xfId="4" applyFont="1" applyFill="1" applyBorder="1" applyAlignment="1">
      <alignment horizontal="left" vertical="top" wrapText="1"/>
    </xf>
    <xf numFmtId="5" fontId="53" fillId="5" borderId="8" xfId="4" applyNumberFormat="1" applyFont="1" applyFill="1" applyBorder="1"/>
    <xf numFmtId="5" fontId="53" fillId="5" borderId="0" xfId="4" applyNumberFormat="1" applyFont="1" applyFill="1" applyBorder="1"/>
    <xf numFmtId="5" fontId="53" fillId="5" borderId="26" xfId="4" applyNumberFormat="1" applyFont="1" applyFill="1" applyBorder="1"/>
    <xf numFmtId="5" fontId="53" fillId="6" borderId="4" xfId="4" applyNumberFormat="1" applyFont="1" applyFill="1" applyBorder="1"/>
    <xf numFmtId="5" fontId="54" fillId="5" borderId="8" xfId="4" applyNumberFormat="1" applyFont="1" applyFill="1" applyBorder="1"/>
    <xf numFmtId="5" fontId="54" fillId="4" borderId="4" xfId="4" applyNumberFormat="1" applyFont="1" applyFill="1" applyBorder="1"/>
    <xf numFmtId="5" fontId="53" fillId="5" borderId="0" xfId="4" applyNumberFormat="1" applyFont="1" applyFill="1"/>
    <xf numFmtId="5" fontId="53" fillId="0" borderId="0" xfId="4" applyNumberFormat="1" applyFont="1" applyFill="1" applyBorder="1"/>
    <xf numFmtId="5" fontId="54" fillId="5" borderId="0" xfId="4" applyNumberFormat="1" applyFont="1" applyFill="1" applyBorder="1"/>
    <xf numFmtId="5" fontId="54" fillId="50" borderId="4" xfId="4" applyNumberFormat="1" applyFont="1" applyFill="1" applyBorder="1"/>
    <xf numFmtId="5" fontId="53" fillId="5" borderId="66" xfId="4" applyNumberFormat="1" applyFont="1" applyFill="1" applyBorder="1"/>
    <xf numFmtId="5" fontId="54" fillId="5" borderId="26" xfId="4" applyNumberFormat="1" applyFont="1" applyFill="1" applyBorder="1"/>
    <xf numFmtId="5" fontId="53" fillId="5" borderId="67" xfId="4" applyNumberFormat="1" applyFont="1" applyFill="1" applyBorder="1"/>
    <xf numFmtId="5" fontId="54" fillId="6" borderId="4" xfId="4" applyNumberFormat="1" applyFont="1" applyFill="1" applyBorder="1"/>
    <xf numFmtId="0" fontId="6" fillId="5" borderId="11" xfId="4" applyFont="1" applyFill="1" applyBorder="1" applyAlignment="1"/>
    <xf numFmtId="6" fontId="6" fillId="0" borderId="0" xfId="4" applyNumberFormat="1" applyFont="1" applyFill="1" applyBorder="1"/>
    <xf numFmtId="3" fontId="6" fillId="4" borderId="14" xfId="902" applyNumberFormat="1" applyFont="1" applyFill="1" applyBorder="1" applyAlignment="1">
      <alignment horizontal="right" vertical="center"/>
    </xf>
    <xf numFmtId="166" fontId="6" fillId="5" borderId="3" xfId="902" applyNumberFormat="1" applyFont="1" applyFill="1" applyBorder="1"/>
    <xf numFmtId="166" fontId="6" fillId="5" borderId="4" xfId="902" quotePrefix="1" applyNumberFormat="1" applyFont="1" applyFill="1" applyBorder="1" applyAlignment="1">
      <alignment horizontal="center"/>
    </xf>
    <xf numFmtId="166" fontId="6" fillId="5" borderId="4" xfId="902" applyNumberFormat="1" applyFont="1" applyFill="1" applyBorder="1"/>
    <xf numFmtId="6" fontId="6" fillId="0" borderId="0" xfId="4" applyNumberFormat="1" applyFont="1" applyFill="1" applyBorder="1" applyAlignment="1">
      <alignment vertical="top"/>
    </xf>
    <xf numFmtId="164" fontId="6" fillId="0" borderId="0" xfId="4" applyNumberFormat="1" applyFont="1" applyFill="1" applyBorder="1" applyAlignment="1">
      <alignment horizontal="right"/>
    </xf>
    <xf numFmtId="164" fontId="6" fillId="0" borderId="2" xfId="4" applyNumberFormat="1" applyFont="1" applyBorder="1" applyAlignment="1">
      <alignment horizontal="right"/>
    </xf>
    <xf numFmtId="165" fontId="6" fillId="0" borderId="12" xfId="4" applyNumberFormat="1" applyFont="1" applyBorder="1"/>
    <xf numFmtId="5" fontId="54" fillId="4" borderId="66" xfId="4" applyNumberFormat="1" applyFont="1" applyFill="1" applyBorder="1"/>
    <xf numFmtId="5" fontId="53" fillId="4" borderId="66" xfId="4" applyNumberFormat="1" applyFont="1" applyFill="1" applyBorder="1"/>
    <xf numFmtId="5" fontId="105" fillId="4" borderId="67" xfId="4" applyNumberFormat="1" applyFont="1" applyFill="1" applyBorder="1"/>
    <xf numFmtId="5" fontId="54" fillId="4" borderId="67" xfId="4" applyNumberFormat="1" applyFont="1" applyFill="1" applyBorder="1"/>
    <xf numFmtId="5" fontId="53" fillId="4" borderId="67" xfId="4" applyNumberFormat="1" applyFont="1" applyFill="1" applyBorder="1"/>
    <xf numFmtId="5" fontId="53" fillId="4" borderId="0" xfId="4" applyNumberFormat="1" applyFont="1" applyFill="1" applyBorder="1"/>
    <xf numFmtId="5" fontId="54" fillId="4" borderId="0" xfId="4" applyNumberFormat="1" applyFont="1" applyFill="1" applyBorder="1"/>
    <xf numFmtId="5" fontId="53" fillId="4" borderId="0" xfId="4" applyNumberFormat="1" applyFont="1" applyFill="1"/>
    <xf numFmtId="5" fontId="54" fillId="4" borderId="0" xfId="4" applyNumberFormat="1" applyFont="1" applyFill="1"/>
    <xf numFmtId="5" fontId="54" fillId="4" borderId="8" xfId="4" applyNumberFormat="1" applyFont="1" applyFill="1" applyBorder="1"/>
    <xf numFmtId="5" fontId="53" fillId="4" borderId="8" xfId="4" applyNumberFormat="1" applyFont="1" applyFill="1" applyBorder="1"/>
    <xf numFmtId="5" fontId="54" fillId="4" borderId="26" xfId="4" applyNumberFormat="1" applyFont="1" applyFill="1" applyBorder="1"/>
    <xf numFmtId="5" fontId="53" fillId="4" borderId="26" xfId="4" applyNumberFormat="1" applyFont="1" applyFill="1" applyBorder="1"/>
    <xf numFmtId="6" fontId="53" fillId="5" borderId="26" xfId="4" applyNumberFormat="1" applyFont="1" applyFill="1" applyBorder="1"/>
    <xf numFmtId="6" fontId="53" fillId="5" borderId="8" xfId="4" applyNumberFormat="1" applyFont="1" applyFill="1" applyBorder="1"/>
    <xf numFmtId="3" fontId="6" fillId="5" borderId="11" xfId="4" applyNumberFormat="1" applyFont="1" applyFill="1" applyBorder="1" applyAlignment="1">
      <alignment horizontal="right" indent="1"/>
    </xf>
    <xf numFmtId="3" fontId="6" fillId="5" borderId="11" xfId="4" applyNumberFormat="1" applyFont="1" applyFill="1" applyBorder="1" applyAlignment="1">
      <alignment horizontal="right" vertical="center"/>
    </xf>
    <xf numFmtId="3" fontId="7" fillId="5" borderId="11" xfId="4" applyNumberFormat="1" applyFont="1" applyFill="1" applyBorder="1" applyAlignment="1">
      <alignment horizontal="right" vertical="center"/>
    </xf>
    <xf numFmtId="3" fontId="6" fillId="5" borderId="21" xfId="4" applyNumberFormat="1" applyFont="1" applyFill="1" applyBorder="1" applyAlignment="1">
      <alignment horizontal="right" indent="1"/>
    </xf>
    <xf numFmtId="3" fontId="6" fillId="5" borderId="28" xfId="4" applyNumberFormat="1" applyFont="1" applyFill="1" applyBorder="1" applyAlignment="1">
      <alignment horizontal="right" indent="1"/>
    </xf>
    <xf numFmtId="0" fontId="6" fillId="5" borderId="28" xfId="4" applyFont="1" applyFill="1" applyBorder="1" applyAlignment="1">
      <alignment horizontal="right" indent="1"/>
    </xf>
    <xf numFmtId="3" fontId="6" fillId="5" borderId="28" xfId="4" applyNumberFormat="1" applyFont="1" applyFill="1" applyBorder="1" applyAlignment="1">
      <alignment horizontal="right" vertical="center" indent="1"/>
    </xf>
    <xf numFmtId="3" fontId="6" fillId="4" borderId="28" xfId="4" applyNumberFormat="1" applyFont="1" applyFill="1" applyBorder="1" applyAlignment="1">
      <alignment horizontal="right" indent="1"/>
    </xf>
    <xf numFmtId="3" fontId="6" fillId="4" borderId="28" xfId="4" applyNumberFormat="1" applyFont="1" applyFill="1" applyBorder="1" applyAlignment="1">
      <alignment horizontal="right" wrapText="1" indent="1"/>
    </xf>
    <xf numFmtId="177" fontId="53" fillId="5" borderId="8" xfId="4" applyNumberFormat="1" applyFont="1" applyFill="1" applyBorder="1"/>
    <xf numFmtId="0" fontId="6" fillId="5" borderId="0" xfId="4" applyFont="1" applyFill="1" applyBorder="1" applyAlignment="1">
      <alignment horizontal="left"/>
    </xf>
    <xf numFmtId="0" fontId="6" fillId="5" borderId="28" xfId="425" applyFont="1" applyFill="1" applyBorder="1" applyAlignment="1">
      <alignment wrapText="1" shrinkToFit="1"/>
    </xf>
    <xf numFmtId="0" fontId="6" fillId="5" borderId="28" xfId="4" applyFont="1" applyFill="1" applyBorder="1" applyAlignment="1">
      <alignment wrapText="1" shrinkToFit="1"/>
    </xf>
    <xf numFmtId="0" fontId="19" fillId="5" borderId="32" xfId="5" applyFont="1" applyFill="1" applyBorder="1" applyAlignment="1">
      <alignment horizontal="center" vertical="top"/>
    </xf>
    <xf numFmtId="0" fontId="19" fillId="5" borderId="33" xfId="5" applyFont="1" applyFill="1" applyBorder="1" applyAlignment="1">
      <alignment horizontal="center" vertical="top"/>
    </xf>
    <xf numFmtId="0" fontId="19" fillId="5" borderId="34" xfId="5" applyFont="1" applyFill="1" applyBorder="1" applyAlignment="1">
      <alignment horizontal="center" vertical="top"/>
    </xf>
    <xf numFmtId="0" fontId="19" fillId="5" borderId="37" xfId="5" applyFont="1" applyFill="1" applyBorder="1"/>
    <xf numFmtId="6" fontId="19" fillId="5" borderId="38" xfId="5" applyNumberFormat="1" applyFont="1" applyFill="1" applyBorder="1" applyAlignment="1">
      <alignment horizontal="center"/>
    </xf>
    <xf numFmtId="0" fontId="20" fillId="5" borderId="38" xfId="5" applyFont="1" applyFill="1" applyBorder="1"/>
    <xf numFmtId="0" fontId="20" fillId="5" borderId="39" xfId="5" applyFont="1" applyFill="1" applyBorder="1"/>
    <xf numFmtId="0" fontId="7" fillId="5" borderId="0" xfId="4993" applyFont="1" applyFill="1"/>
    <xf numFmtId="175" fontId="6" fillId="5" borderId="0" xfId="4" applyNumberFormat="1" applyFont="1" applyFill="1"/>
    <xf numFmtId="0" fontId="7" fillId="5" borderId="28" xfId="4" applyFont="1" applyFill="1" applyBorder="1" applyAlignment="1">
      <alignment horizontal="center" vertical="center"/>
    </xf>
    <xf numFmtId="175" fontId="7" fillId="5" borderId="28" xfId="4" applyNumberFormat="1" applyFont="1" applyFill="1" applyBorder="1" applyAlignment="1">
      <alignment horizontal="center" vertical="center"/>
    </xf>
    <xf numFmtId="0" fontId="7" fillId="5" borderId="28" xfId="4" applyFont="1" applyFill="1" applyBorder="1" applyAlignment="1">
      <alignment horizontal="center" vertical="center" wrapText="1"/>
    </xf>
    <xf numFmtId="0" fontId="15" fillId="5" borderId="3" xfId="4" applyFont="1" applyFill="1" applyBorder="1" applyAlignment="1">
      <alignment wrapText="1"/>
    </xf>
    <xf numFmtId="0" fontId="6" fillId="5" borderId="4" xfId="4" applyFont="1" applyFill="1" applyBorder="1" applyAlignment="1">
      <alignment horizontal="center"/>
    </xf>
    <xf numFmtId="175" fontId="6" fillId="5" borderId="4" xfId="4" applyNumberFormat="1" applyFont="1" applyFill="1" applyBorder="1" applyAlignment="1">
      <alignment horizontal="center"/>
    </xf>
    <xf numFmtId="0" fontId="6" fillId="5" borderId="4" xfId="4" applyFont="1" applyFill="1" applyBorder="1"/>
    <xf numFmtId="0" fontId="6" fillId="5" borderId="28" xfId="4993" applyFont="1" applyFill="1" applyBorder="1" applyAlignment="1">
      <alignment horizontal="left"/>
    </xf>
    <xf numFmtId="0" fontId="6" fillId="5" borderId="28" xfId="4993" applyFont="1" applyFill="1" applyBorder="1" applyAlignment="1">
      <alignment horizontal="center"/>
    </xf>
    <xf numFmtId="175" fontId="6" fillId="5" borderId="28" xfId="4993" applyNumberFormat="1" applyFont="1" applyFill="1" applyBorder="1" applyAlignment="1">
      <alignment horizontal="center"/>
    </xf>
    <xf numFmtId="0" fontId="6" fillId="5" borderId="28" xfId="4993" applyFont="1" applyFill="1" applyBorder="1"/>
    <xf numFmtId="178" fontId="6" fillId="5" borderId="28" xfId="4993" quotePrefix="1" applyNumberFormat="1" applyFont="1" applyFill="1" applyBorder="1" applyAlignment="1">
      <alignment horizontal="center"/>
    </xf>
    <xf numFmtId="16" fontId="6" fillId="5" borderId="28" xfId="4993" applyNumberFormat="1" applyFont="1" applyFill="1" applyBorder="1" applyAlignment="1">
      <alignment horizontal="center"/>
    </xf>
    <xf numFmtId="178" fontId="6" fillId="5" borderId="4" xfId="4" applyNumberFormat="1" applyFont="1" applyFill="1" applyBorder="1" applyAlignment="1">
      <alignment horizontal="center"/>
    </xf>
    <xf numFmtId="16" fontId="6" fillId="5" borderId="4" xfId="4" applyNumberFormat="1" applyFont="1" applyFill="1" applyBorder="1" applyAlignment="1">
      <alignment horizontal="center"/>
    </xf>
    <xf numFmtId="0" fontId="6" fillId="5" borderId="5" xfId="4" applyFont="1" applyFill="1" applyBorder="1" applyAlignment="1">
      <alignment horizontal="center"/>
    </xf>
    <xf numFmtId="178" fontId="6" fillId="5" borderId="4" xfId="4" applyNumberFormat="1" applyFont="1" applyFill="1" applyBorder="1"/>
    <xf numFmtId="0" fontId="6" fillId="5" borderId="28" xfId="4" applyFont="1" applyFill="1" applyBorder="1" applyAlignment="1">
      <alignment horizontal="center"/>
    </xf>
    <xf numFmtId="0" fontId="6" fillId="5" borderId="0" xfId="4" applyFont="1" applyFill="1" applyAlignment="1">
      <alignment wrapText="1"/>
    </xf>
    <xf numFmtId="0" fontId="6" fillId="5" borderId="0" xfId="4" applyFont="1" applyFill="1" applyAlignment="1">
      <alignment horizontal="left" wrapText="1"/>
    </xf>
    <xf numFmtId="0" fontId="6" fillId="5" borderId="0" xfId="4" applyFont="1" applyFill="1" applyAlignment="1"/>
    <xf numFmtId="6" fontId="130" fillId="5" borderId="0" xfId="4" applyNumberFormat="1" applyFont="1" applyFill="1" applyBorder="1" applyAlignment="1">
      <alignment horizontal="right"/>
    </xf>
    <xf numFmtId="37" fontId="6" fillId="0" borderId="0" xfId="4" applyNumberFormat="1" applyFont="1" applyFill="1" applyBorder="1" applyAlignment="1">
      <alignment horizontal="right"/>
    </xf>
    <xf numFmtId="37" fontId="6" fillId="4" borderId="15" xfId="4" applyNumberFormat="1" applyFont="1" applyFill="1" applyBorder="1" applyAlignment="1">
      <alignment horizontal="right" vertical="center"/>
    </xf>
    <xf numFmtId="6" fontId="6" fillId="5" borderId="0" xfId="4" quotePrefix="1" applyNumberFormat="1" applyFont="1" applyFill="1" applyBorder="1" applyAlignment="1">
      <alignment horizontal="right"/>
    </xf>
    <xf numFmtId="0" fontId="6" fillId="5" borderId="0" xfId="4" applyFont="1" applyFill="1" applyAlignment="1">
      <alignment horizontal="left" wrapText="1"/>
    </xf>
    <xf numFmtId="0" fontId="19" fillId="5" borderId="0" xfId="5" applyFont="1" applyFill="1" applyAlignment="1">
      <alignment horizontal="right" indent="3"/>
    </xf>
    <xf numFmtId="0" fontId="7" fillId="0" borderId="6" xfId="4" applyFont="1" applyFill="1" applyBorder="1" applyAlignment="1">
      <alignment horizontal="center"/>
    </xf>
    <xf numFmtId="0" fontId="6" fillId="0" borderId="0" xfId="4" applyFont="1" applyFill="1" applyBorder="1" applyAlignment="1">
      <alignment horizontal="left"/>
    </xf>
    <xf numFmtId="175" fontId="6" fillId="5" borderId="28" xfId="4" applyNumberFormat="1" applyFont="1" applyFill="1" applyBorder="1" applyAlignment="1">
      <alignment horizontal="center"/>
    </xf>
    <xf numFmtId="0" fontId="7" fillId="0" borderId="6" xfId="4" applyFont="1" applyFill="1" applyBorder="1" applyAlignment="1">
      <alignment horizontal="center"/>
    </xf>
    <xf numFmtId="0" fontId="53" fillId="5" borderId="0" xfId="4" applyFont="1" applyFill="1" applyBorder="1" applyAlignment="1">
      <alignment horizontal="left" vertical="top" wrapText="1"/>
    </xf>
    <xf numFmtId="0" fontId="6" fillId="0" borderId="0" xfId="4" applyFont="1" applyFill="1" applyBorder="1" applyAlignment="1"/>
    <xf numFmtId="0" fontId="53" fillId="5" borderId="12" xfId="4" applyFont="1" applyFill="1" applyBorder="1"/>
    <xf numFmtId="164" fontId="7" fillId="0" borderId="4" xfId="4" applyNumberFormat="1" applyFont="1" applyBorder="1" applyAlignment="1">
      <alignment horizontal="center" wrapText="1"/>
    </xf>
    <xf numFmtId="164" fontId="7" fillId="0" borderId="5" xfId="4" applyNumberFormat="1" applyFont="1" applyBorder="1" applyAlignment="1">
      <alignment horizontal="center" wrapText="1"/>
    </xf>
    <xf numFmtId="0" fontId="6" fillId="5" borderId="3" xfId="4" applyNumberFormat="1" applyFont="1" applyFill="1" applyBorder="1" applyAlignment="1">
      <alignment horizontal="left" vertical="top" wrapText="1"/>
    </xf>
    <xf numFmtId="44" fontId="6" fillId="0" borderId="28" xfId="2" applyFont="1" applyBorder="1" applyAlignment="1">
      <alignment vertical="top"/>
    </xf>
    <xf numFmtId="174" fontId="6" fillId="0" borderId="28" xfId="2" applyNumberFormat="1" applyFont="1" applyBorder="1" applyAlignment="1">
      <alignment vertical="top"/>
    </xf>
    <xf numFmtId="6" fontId="130" fillId="0" borderId="0" xfId="4" applyNumberFormat="1" applyFont="1" applyFill="1" applyBorder="1" applyAlignment="1">
      <alignment horizontal="right"/>
    </xf>
    <xf numFmtId="0" fontId="6" fillId="5" borderId="3" xfId="4993" applyFont="1" applyFill="1" applyBorder="1" applyAlignment="1">
      <alignment horizontal="left"/>
    </xf>
    <xf numFmtId="0" fontId="6" fillId="5" borderId="4" xfId="4993" applyFont="1" applyFill="1" applyBorder="1" applyAlignment="1">
      <alignment horizontal="center"/>
    </xf>
    <xf numFmtId="175" fontId="6" fillId="5" borderId="4" xfId="4993" applyNumberFormat="1" applyFont="1" applyFill="1" applyBorder="1" applyAlignment="1">
      <alignment horizontal="center"/>
    </xf>
    <xf numFmtId="0" fontId="6" fillId="5" borderId="4" xfId="4993" applyFont="1" applyFill="1" applyBorder="1"/>
    <xf numFmtId="178" fontId="6" fillId="5" borderId="4" xfId="4993" quotePrefix="1" applyNumberFormat="1" applyFont="1" applyFill="1" applyBorder="1" applyAlignment="1">
      <alignment horizontal="center"/>
    </xf>
    <xf numFmtId="16" fontId="6" fillId="5" borderId="4" xfId="4993" applyNumberFormat="1" applyFont="1" applyFill="1" applyBorder="1" applyAlignment="1">
      <alignment horizontal="center"/>
    </xf>
    <xf numFmtId="0" fontId="6" fillId="5" borderId="5" xfId="4993" applyFont="1" applyFill="1" applyBorder="1" applyAlignment="1">
      <alignment horizontal="center"/>
    </xf>
    <xf numFmtId="164" fontId="7" fillId="3" borderId="3" xfId="4" applyNumberFormat="1" applyFont="1" applyFill="1" applyBorder="1" applyAlignment="1">
      <alignment horizontal="center"/>
    </xf>
    <xf numFmtId="164" fontId="7" fillId="3" borderId="4" xfId="4" applyNumberFormat="1" applyFont="1" applyFill="1" applyBorder="1" applyAlignment="1">
      <alignment horizontal="center"/>
    </xf>
    <xf numFmtId="164" fontId="7" fillId="3" borderId="5" xfId="4" applyNumberFormat="1" applyFont="1" applyFill="1" applyBorder="1" applyAlignment="1">
      <alignment horizontal="center"/>
    </xf>
    <xf numFmtId="0" fontId="7" fillId="3" borderId="3" xfId="4" applyFont="1" applyFill="1" applyBorder="1" applyAlignment="1">
      <alignment horizontal="center"/>
    </xf>
    <xf numFmtId="0" fontId="7" fillId="3" borderId="4" xfId="4" applyFont="1" applyFill="1" applyBorder="1" applyAlignment="1">
      <alignment horizontal="center"/>
    </xf>
    <xf numFmtId="0" fontId="7" fillId="3" borderId="5" xfId="4" applyFont="1" applyFill="1" applyBorder="1" applyAlignment="1">
      <alignment horizontal="center"/>
    </xf>
    <xf numFmtId="0" fontId="6" fillId="0" borderId="0" xfId="4" applyFont="1" applyAlignment="1">
      <alignment horizontal="left" vertical="center"/>
    </xf>
    <xf numFmtId="0" fontId="6" fillId="0" borderId="0" xfId="4" applyNumberFormat="1" applyFont="1" applyFill="1" applyBorder="1" applyAlignment="1">
      <alignment horizontal="left" vertical="top" wrapText="1"/>
    </xf>
    <xf numFmtId="0" fontId="6" fillId="5" borderId="0" xfId="4" applyFont="1" applyFill="1" applyAlignment="1">
      <alignment horizontal="left" vertical="center"/>
    </xf>
    <xf numFmtId="0" fontId="6" fillId="5" borderId="0" xfId="4" applyFont="1" applyFill="1" applyAlignment="1">
      <alignment horizontal="left" vertical="top"/>
    </xf>
    <xf numFmtId="0" fontId="7" fillId="0" borderId="0" xfId="4" applyFont="1" applyFill="1" applyAlignment="1" applyProtection="1">
      <alignment wrapText="1"/>
    </xf>
    <xf numFmtId="0" fontId="6" fillId="0" borderId="0" xfId="4" applyNumberFormat="1" applyFont="1" applyAlignment="1" applyProtection="1">
      <alignment horizontal="left" vertical="top" wrapText="1"/>
    </xf>
    <xf numFmtId="0" fontId="6" fillId="0" borderId="0" xfId="4" applyFont="1" applyAlignment="1" applyProtection="1">
      <alignment horizontal="left" wrapText="1"/>
    </xf>
    <xf numFmtId="0" fontId="6" fillId="0" borderId="0" xfId="4" applyFont="1" applyAlignment="1">
      <alignment horizontal="left" vertical="top" wrapText="1"/>
    </xf>
    <xf numFmtId="0" fontId="7" fillId="0" borderId="0" xfId="4" applyNumberFormat="1" applyFont="1" applyFill="1" applyBorder="1" applyAlignment="1">
      <alignment horizontal="left" wrapText="1"/>
    </xf>
    <xf numFmtId="0" fontId="6" fillId="0" borderId="0" xfId="4" applyFont="1" applyFill="1" applyBorder="1" applyAlignment="1">
      <alignment vertical="top" wrapText="1"/>
    </xf>
    <xf numFmtId="0" fontId="7" fillId="3" borderId="28" xfId="4" applyFont="1" applyFill="1" applyBorder="1" applyAlignment="1">
      <alignment horizontal="center"/>
    </xf>
    <xf numFmtId="0" fontId="7" fillId="0" borderId="12" xfId="4" applyFont="1" applyBorder="1" applyAlignment="1">
      <alignment horizontal="center" wrapText="1"/>
    </xf>
    <xf numFmtId="0" fontId="7" fillId="0" borderId="20" xfId="4" applyFont="1" applyBorder="1" applyAlignment="1">
      <alignment horizontal="center" wrapText="1"/>
    </xf>
    <xf numFmtId="0" fontId="6" fillId="0" borderId="0" xfId="4" applyNumberFormat="1" applyFont="1" applyAlignment="1">
      <alignment horizontal="left" vertical="top" wrapText="1"/>
    </xf>
    <xf numFmtId="0" fontId="7" fillId="0" borderId="0" xfId="4" applyFont="1" applyAlignment="1">
      <alignment horizontal="left" wrapText="1"/>
    </xf>
    <xf numFmtId="0" fontId="7" fillId="3" borderId="28" xfId="425" applyFont="1" applyFill="1" applyBorder="1" applyAlignment="1">
      <alignment horizontal="center" vertical="center"/>
    </xf>
    <xf numFmtId="0" fontId="7" fillId="3" borderId="28" xfId="4" applyFont="1" applyFill="1" applyBorder="1" applyAlignment="1">
      <alignment horizontal="center" vertical="center"/>
    </xf>
    <xf numFmtId="0" fontId="102" fillId="5" borderId="0" xfId="4" applyFont="1" applyFill="1" applyBorder="1" applyAlignment="1">
      <alignment horizontal="center"/>
    </xf>
    <xf numFmtId="0" fontId="7" fillId="4" borderId="8" xfId="4" applyFont="1" applyFill="1" applyBorder="1" applyAlignment="1">
      <alignment horizontal="center" wrapText="1"/>
    </xf>
    <xf numFmtId="0" fontId="7" fillId="4" borderId="26" xfId="4" applyFont="1" applyFill="1" applyBorder="1" applyAlignment="1">
      <alignment horizontal="center" wrapText="1"/>
    </xf>
    <xf numFmtId="0" fontId="7" fillId="4" borderId="10" xfId="4" applyFont="1" applyFill="1" applyBorder="1" applyAlignment="1">
      <alignment horizontal="center" wrapText="1"/>
    </xf>
    <xf numFmtId="0" fontId="7" fillId="4" borderId="6" xfId="4" applyFont="1" applyFill="1" applyBorder="1" applyAlignment="1">
      <alignment horizontal="center" wrapText="1"/>
    </xf>
    <xf numFmtId="0" fontId="7" fillId="0" borderId="6" xfId="4" applyFont="1" applyFill="1" applyBorder="1" applyAlignment="1">
      <alignment horizontal="center"/>
    </xf>
    <xf numFmtId="0" fontId="7" fillId="0" borderId="5" xfId="4" applyFont="1" applyFill="1" applyBorder="1" applyAlignment="1">
      <alignment horizontal="center"/>
    </xf>
    <xf numFmtId="0" fontId="5" fillId="3" borderId="28" xfId="4" applyFont="1" applyFill="1" applyBorder="1" applyAlignment="1">
      <alignment horizontal="center"/>
    </xf>
    <xf numFmtId="0" fontId="7" fillId="4" borderId="9" xfId="4" applyFont="1" applyFill="1" applyBorder="1" applyAlignment="1">
      <alignment horizontal="center" wrapText="1"/>
    </xf>
    <xf numFmtId="0" fontId="7" fillId="4" borderId="20" xfId="4" applyFont="1" applyFill="1" applyBorder="1" applyAlignment="1">
      <alignment horizontal="center" wrapText="1"/>
    </xf>
    <xf numFmtId="0" fontId="7" fillId="4" borderId="7" xfId="4" applyFont="1" applyFill="1" applyBorder="1" applyAlignment="1">
      <alignment horizontal="center" wrapText="1"/>
    </xf>
    <xf numFmtId="0" fontId="7" fillId="4" borderId="21" xfId="4" applyFont="1" applyFill="1" applyBorder="1" applyAlignment="1">
      <alignment horizontal="center" wrapText="1"/>
    </xf>
    <xf numFmtId="0" fontId="7" fillId="5" borderId="0" xfId="4" applyFont="1" applyFill="1" applyBorder="1" applyAlignment="1">
      <alignment horizontal="center"/>
    </xf>
    <xf numFmtId="0" fontId="6" fillId="5" borderId="0" xfId="4" applyFont="1" applyFill="1" applyBorder="1" applyAlignment="1">
      <alignment horizontal="center"/>
    </xf>
    <xf numFmtId="0" fontId="53" fillId="5" borderId="0" xfId="4" applyFont="1" applyFill="1" applyBorder="1" applyAlignment="1">
      <alignment horizontal="left" vertical="top" wrapText="1"/>
    </xf>
    <xf numFmtId="0" fontId="100" fillId="5" borderId="0" xfId="4" applyFont="1" applyFill="1" applyBorder="1" applyAlignment="1">
      <alignment horizontal="center" wrapText="1"/>
    </xf>
    <xf numFmtId="0" fontId="100" fillId="5" borderId="0" xfId="4" applyFont="1" applyFill="1" applyBorder="1" applyAlignment="1">
      <alignment horizontal="center"/>
    </xf>
    <xf numFmtId="0" fontId="55" fillId="50" borderId="3" xfId="4" applyFont="1" applyFill="1" applyBorder="1" applyAlignment="1">
      <alignment horizontal="center"/>
    </xf>
    <xf numFmtId="0" fontId="55" fillId="50" borderId="4" xfId="4" applyFont="1" applyFill="1" applyBorder="1" applyAlignment="1">
      <alignment horizontal="center"/>
    </xf>
    <xf numFmtId="0" fontId="55" fillId="50" borderId="5" xfId="4" applyFont="1" applyFill="1" applyBorder="1" applyAlignment="1">
      <alignment horizontal="center"/>
    </xf>
    <xf numFmtId="0" fontId="54" fillId="5" borderId="9" xfId="4" applyFont="1" applyFill="1" applyBorder="1" applyAlignment="1">
      <alignment horizontal="center" vertical="center" wrapText="1"/>
    </xf>
    <xf numFmtId="0" fontId="54" fillId="5" borderId="20" xfId="4" applyFont="1" applyFill="1" applyBorder="1" applyAlignment="1">
      <alignment horizontal="center" vertical="center" wrapText="1"/>
    </xf>
    <xf numFmtId="0" fontId="54" fillId="5" borderId="8" xfId="4" applyFont="1" applyFill="1" applyBorder="1" applyAlignment="1">
      <alignment horizontal="center" vertical="center" wrapText="1"/>
    </xf>
    <xf numFmtId="0" fontId="54" fillId="5" borderId="26" xfId="4" applyFont="1" applyFill="1" applyBorder="1" applyAlignment="1">
      <alignment horizontal="center" vertical="center" wrapText="1"/>
    </xf>
    <xf numFmtId="0" fontId="54" fillId="5" borderId="10" xfId="4" applyFont="1" applyFill="1" applyBorder="1" applyAlignment="1">
      <alignment horizontal="center" vertical="center" wrapText="1"/>
    </xf>
    <xf numFmtId="0" fontId="54" fillId="5" borderId="6" xfId="4" applyFont="1" applyFill="1" applyBorder="1" applyAlignment="1">
      <alignment horizontal="center" vertical="center" wrapText="1"/>
    </xf>
    <xf numFmtId="0" fontId="101" fillId="5" borderId="0" xfId="5" applyFont="1" applyFill="1" applyAlignment="1">
      <alignment horizontal="center"/>
    </xf>
    <xf numFmtId="0" fontId="102" fillId="5" borderId="0" xfId="4" applyFont="1" applyFill="1" applyAlignment="1">
      <alignment horizontal="center"/>
    </xf>
    <xf numFmtId="0" fontId="6" fillId="5" borderId="0" xfId="4" applyFont="1" applyFill="1" applyAlignment="1">
      <alignment horizontal="left" wrapText="1"/>
    </xf>
  </cellXfs>
  <cellStyles count="5636">
    <cellStyle name="20% - Accent1 2" xfId="6"/>
    <cellStyle name="20% - Accent1 2 10" xfId="3864"/>
    <cellStyle name="20% - Accent1 2 11" xfId="1801"/>
    <cellStyle name="20% - Accent1 2 2" xfId="692"/>
    <cellStyle name="20% - Accent1 2 2 2" xfId="3061"/>
    <cellStyle name="20% - Accent1 2 2 2 2" xfId="3866"/>
    <cellStyle name="20% - Accent1 2 2 3" xfId="3865"/>
    <cellStyle name="20% - Accent1 2 2 4" xfId="1802"/>
    <cellStyle name="20% - Accent1 2 3" xfId="540"/>
    <cellStyle name="20% - Accent1 2 3 2" xfId="3867"/>
    <cellStyle name="20% - Accent1 2 3 3" xfId="1803"/>
    <cellStyle name="20% - Accent1 2 4" xfId="854"/>
    <cellStyle name="20% - Accent1 2 4 2" xfId="3868"/>
    <cellStyle name="20% - Accent1 2 4 3" xfId="1804"/>
    <cellStyle name="20% - Accent1 2 5" xfId="2890"/>
    <cellStyle name="20% - Accent1 2 5 2" xfId="3869"/>
    <cellStyle name="20% - Accent1 2 5 3" xfId="5333"/>
    <cellStyle name="20% - Accent1 2 6" xfId="3060"/>
    <cellStyle name="20% - Accent1 2 6 2" xfId="3870"/>
    <cellStyle name="20% - Accent1 2 7" xfId="3402"/>
    <cellStyle name="20% - Accent1 2 7 2" xfId="3871"/>
    <cellStyle name="20% - Accent1 2 8" xfId="3711"/>
    <cellStyle name="20% - Accent1 2 9" xfId="3777"/>
    <cellStyle name="20% - Accent1 3" xfId="7"/>
    <cellStyle name="20% - Accent1 3 2" xfId="691"/>
    <cellStyle name="20% - Accent1 3 2 2" xfId="3873"/>
    <cellStyle name="20% - Accent1 3 2 3" xfId="1806"/>
    <cellStyle name="20% - Accent1 3 3" xfId="594"/>
    <cellStyle name="20% - Accent1 3 3 2" xfId="3874"/>
    <cellStyle name="20% - Accent1 3 3 3" xfId="1807"/>
    <cellStyle name="20% - Accent1 3 4" xfId="1808"/>
    <cellStyle name="20% - Accent1 3 4 2" xfId="3875"/>
    <cellStyle name="20% - Accent1 3 4 3" xfId="5334"/>
    <cellStyle name="20% - Accent1 3 5" xfId="3872"/>
    <cellStyle name="20% - Accent1 3 6" xfId="1805"/>
    <cellStyle name="20% - Accent1 4" xfId="8"/>
    <cellStyle name="20% - Accent1 4 2" xfId="731"/>
    <cellStyle name="20% - Accent1 4 2 2" xfId="3877"/>
    <cellStyle name="20% - Accent1 4 2 3" xfId="1810"/>
    <cellStyle name="20% - Accent1 4 3" xfId="586"/>
    <cellStyle name="20% - Accent1 4 3 2" xfId="3878"/>
    <cellStyle name="20% - Accent1 4 3 3" xfId="1811"/>
    <cellStyle name="20% - Accent1 4 4" xfId="3876"/>
    <cellStyle name="20% - Accent1 4 4 2" xfId="5335"/>
    <cellStyle name="20% - Accent1 4 5" xfId="1809"/>
    <cellStyle name="20% - Accent1 5" xfId="9"/>
    <cellStyle name="20% - Accent1 5 2" xfId="3301"/>
    <cellStyle name="20% - Accent1 6" xfId="10"/>
    <cellStyle name="20% - Accent1 7" xfId="11"/>
    <cellStyle name="20% - Accent1 8" xfId="564"/>
    <cellStyle name="20% - Accent1 9" xfId="5604"/>
    <cellStyle name="20% - Accent2 2" xfId="12"/>
    <cellStyle name="20% - Accent2 2 10" xfId="3879"/>
    <cellStyle name="20% - Accent2 2 11" xfId="1812"/>
    <cellStyle name="20% - Accent2 2 2" xfId="732"/>
    <cellStyle name="20% - Accent2 2 2 2" xfId="3063"/>
    <cellStyle name="20% - Accent2 2 2 2 2" xfId="3881"/>
    <cellStyle name="20% - Accent2 2 2 3" xfId="3880"/>
    <cellStyle name="20% - Accent2 2 2 4" xfId="1813"/>
    <cellStyle name="20% - Accent2 2 3" xfId="503"/>
    <cellStyle name="20% - Accent2 2 3 2" xfId="3882"/>
    <cellStyle name="20% - Accent2 2 3 3" xfId="1814"/>
    <cellStyle name="20% - Accent2 2 4" xfId="855"/>
    <cellStyle name="20% - Accent2 2 4 2" xfId="3883"/>
    <cellStyle name="20% - Accent2 2 4 3" xfId="1815"/>
    <cellStyle name="20% - Accent2 2 5" xfId="2891"/>
    <cellStyle name="20% - Accent2 2 5 2" xfId="3884"/>
    <cellStyle name="20% - Accent2 2 5 3" xfId="5336"/>
    <cellStyle name="20% - Accent2 2 6" xfId="3062"/>
    <cellStyle name="20% - Accent2 2 6 2" xfId="3885"/>
    <cellStyle name="20% - Accent2 2 7" xfId="3406"/>
    <cellStyle name="20% - Accent2 2 7 2" xfId="3886"/>
    <cellStyle name="20% - Accent2 2 8" xfId="3712"/>
    <cellStyle name="20% - Accent2 2 9" xfId="3778"/>
    <cellStyle name="20% - Accent2 3" xfId="13"/>
    <cellStyle name="20% - Accent2 3 2" xfId="733"/>
    <cellStyle name="20% - Accent2 3 2 2" xfId="3888"/>
    <cellStyle name="20% - Accent2 3 2 3" xfId="1817"/>
    <cellStyle name="20% - Accent2 3 3" xfId="539"/>
    <cellStyle name="20% - Accent2 3 3 2" xfId="3889"/>
    <cellStyle name="20% - Accent2 3 3 3" xfId="1818"/>
    <cellStyle name="20% - Accent2 3 4" xfId="1819"/>
    <cellStyle name="20% - Accent2 3 4 2" xfId="3890"/>
    <cellStyle name="20% - Accent2 3 4 3" xfId="5337"/>
    <cellStyle name="20% - Accent2 3 5" xfId="3887"/>
    <cellStyle name="20% - Accent2 3 6" xfId="1816"/>
    <cellStyle name="20% - Accent2 4" xfId="14"/>
    <cellStyle name="20% - Accent2 4 2" xfId="734"/>
    <cellStyle name="20% - Accent2 4 2 2" xfId="3892"/>
    <cellStyle name="20% - Accent2 4 2 3" xfId="1821"/>
    <cellStyle name="20% - Accent2 4 3" xfId="538"/>
    <cellStyle name="20% - Accent2 4 3 2" xfId="3893"/>
    <cellStyle name="20% - Accent2 4 3 3" xfId="1822"/>
    <cellStyle name="20% - Accent2 4 4" xfId="3891"/>
    <cellStyle name="20% - Accent2 4 4 2" xfId="5338"/>
    <cellStyle name="20% - Accent2 4 5" xfId="1820"/>
    <cellStyle name="20% - Accent2 5" xfId="15"/>
    <cellStyle name="20% - Accent2 5 2" xfId="3302"/>
    <cellStyle name="20% - Accent2 6" xfId="16"/>
    <cellStyle name="20% - Accent2 7" xfId="17"/>
    <cellStyle name="20% - Accent2 8" xfId="558"/>
    <cellStyle name="20% - Accent2 9" xfId="5608"/>
    <cellStyle name="20% - Accent3 2" xfId="18"/>
    <cellStyle name="20% - Accent3 2 10" xfId="3894"/>
    <cellStyle name="20% - Accent3 2 11" xfId="1823"/>
    <cellStyle name="20% - Accent3 2 2" xfId="735"/>
    <cellStyle name="20% - Accent3 2 2 2" xfId="3065"/>
    <cellStyle name="20% - Accent3 2 2 2 2" xfId="3896"/>
    <cellStyle name="20% - Accent3 2 2 3" xfId="3895"/>
    <cellStyle name="20% - Accent3 2 2 4" xfId="1824"/>
    <cellStyle name="20% - Accent3 2 3" xfId="537"/>
    <cellStyle name="20% - Accent3 2 3 2" xfId="3897"/>
    <cellStyle name="20% - Accent3 2 3 3" xfId="1825"/>
    <cellStyle name="20% - Accent3 2 4" xfId="856"/>
    <cellStyle name="20% - Accent3 2 4 2" xfId="3898"/>
    <cellStyle name="20% - Accent3 2 4 3" xfId="1826"/>
    <cellStyle name="20% - Accent3 2 5" xfId="2892"/>
    <cellStyle name="20% - Accent3 2 5 2" xfId="3899"/>
    <cellStyle name="20% - Accent3 2 5 3" xfId="5339"/>
    <cellStyle name="20% - Accent3 2 6" xfId="3064"/>
    <cellStyle name="20% - Accent3 2 6 2" xfId="3900"/>
    <cellStyle name="20% - Accent3 2 7" xfId="3410"/>
    <cellStyle name="20% - Accent3 2 7 2" xfId="3901"/>
    <cellStyle name="20% - Accent3 2 8" xfId="3713"/>
    <cellStyle name="20% - Accent3 2 9" xfId="3779"/>
    <cellStyle name="20% - Accent3 3" xfId="19"/>
    <cellStyle name="20% - Accent3 3 2" xfId="736"/>
    <cellStyle name="20% - Accent3 3 2 2" xfId="3903"/>
    <cellStyle name="20% - Accent3 3 2 3" xfId="1828"/>
    <cellStyle name="20% - Accent3 3 3" xfId="536"/>
    <cellStyle name="20% - Accent3 3 3 2" xfId="3904"/>
    <cellStyle name="20% - Accent3 3 3 3" xfId="1829"/>
    <cellStyle name="20% - Accent3 3 4" xfId="1830"/>
    <cellStyle name="20% - Accent3 3 4 2" xfId="3905"/>
    <cellStyle name="20% - Accent3 3 4 3" xfId="5340"/>
    <cellStyle name="20% - Accent3 3 5" xfId="3902"/>
    <cellStyle name="20% - Accent3 3 6" xfId="1827"/>
    <cellStyle name="20% - Accent3 4" xfId="20"/>
    <cellStyle name="20% - Accent3 4 2" xfId="737"/>
    <cellStyle name="20% - Accent3 4 2 2" xfId="3907"/>
    <cellStyle name="20% - Accent3 4 2 3" xfId="1832"/>
    <cellStyle name="20% - Accent3 4 3" xfId="535"/>
    <cellStyle name="20% - Accent3 4 3 2" xfId="3908"/>
    <cellStyle name="20% - Accent3 4 3 3" xfId="1833"/>
    <cellStyle name="20% - Accent3 4 4" xfId="3906"/>
    <cellStyle name="20% - Accent3 4 4 2" xfId="5341"/>
    <cellStyle name="20% - Accent3 4 5" xfId="1831"/>
    <cellStyle name="20% - Accent3 5" xfId="21"/>
    <cellStyle name="20% - Accent3 5 2" xfId="3303"/>
    <cellStyle name="20% - Accent3 6" xfId="22"/>
    <cellStyle name="20% - Accent3 7" xfId="23"/>
    <cellStyle name="20% - Accent3 8" xfId="554"/>
    <cellStyle name="20% - Accent3 9" xfId="5612"/>
    <cellStyle name="20% - Accent4 2" xfId="24"/>
    <cellStyle name="20% - Accent4 2 10" xfId="3909"/>
    <cellStyle name="20% - Accent4 2 11" xfId="1834"/>
    <cellStyle name="20% - Accent4 2 2" xfId="738"/>
    <cellStyle name="20% - Accent4 2 2 2" xfId="3067"/>
    <cellStyle name="20% - Accent4 2 2 2 2" xfId="3911"/>
    <cellStyle name="20% - Accent4 2 2 3" xfId="3910"/>
    <cellStyle name="20% - Accent4 2 2 4" xfId="1835"/>
    <cellStyle name="20% - Accent4 2 3" xfId="534"/>
    <cellStyle name="20% - Accent4 2 3 2" xfId="3912"/>
    <cellStyle name="20% - Accent4 2 3 3" xfId="1836"/>
    <cellStyle name="20% - Accent4 2 4" xfId="857"/>
    <cellStyle name="20% - Accent4 2 4 2" xfId="3913"/>
    <cellStyle name="20% - Accent4 2 4 3" xfId="1837"/>
    <cellStyle name="20% - Accent4 2 5" xfId="2893"/>
    <cellStyle name="20% - Accent4 2 5 2" xfId="3914"/>
    <cellStyle name="20% - Accent4 2 5 3" xfId="5342"/>
    <cellStyle name="20% - Accent4 2 6" xfId="3066"/>
    <cellStyle name="20% - Accent4 2 6 2" xfId="3915"/>
    <cellStyle name="20% - Accent4 2 7" xfId="3414"/>
    <cellStyle name="20% - Accent4 2 7 2" xfId="3916"/>
    <cellStyle name="20% - Accent4 2 8" xfId="3714"/>
    <cellStyle name="20% - Accent4 2 9" xfId="3780"/>
    <cellStyle name="20% - Accent4 3" xfId="25"/>
    <cellStyle name="20% - Accent4 3 2" xfId="739"/>
    <cellStyle name="20% - Accent4 3 2 2" xfId="3918"/>
    <cellStyle name="20% - Accent4 3 2 3" xfId="1839"/>
    <cellStyle name="20% - Accent4 3 3" xfId="533"/>
    <cellStyle name="20% - Accent4 3 3 2" xfId="3919"/>
    <cellStyle name="20% - Accent4 3 3 3" xfId="1840"/>
    <cellStyle name="20% - Accent4 3 4" xfId="1841"/>
    <cellStyle name="20% - Accent4 3 4 2" xfId="3920"/>
    <cellStyle name="20% - Accent4 3 4 3" xfId="5343"/>
    <cellStyle name="20% - Accent4 3 5" xfId="3917"/>
    <cellStyle name="20% - Accent4 3 6" xfId="1838"/>
    <cellStyle name="20% - Accent4 4" xfId="26"/>
    <cellStyle name="20% - Accent4 4 2" xfId="740"/>
    <cellStyle name="20% - Accent4 4 2 2" xfId="3922"/>
    <cellStyle name="20% - Accent4 4 2 3" xfId="1843"/>
    <cellStyle name="20% - Accent4 4 3" xfId="532"/>
    <cellStyle name="20% - Accent4 4 3 2" xfId="3923"/>
    <cellStyle name="20% - Accent4 4 3 3" xfId="1844"/>
    <cellStyle name="20% - Accent4 4 4" xfId="3921"/>
    <cellStyle name="20% - Accent4 4 4 2" xfId="5344"/>
    <cellStyle name="20% - Accent4 4 5" xfId="1842"/>
    <cellStyle name="20% - Accent4 5" xfId="27"/>
    <cellStyle name="20% - Accent4 5 2" xfId="3304"/>
    <cellStyle name="20% - Accent4 6" xfId="28"/>
    <cellStyle name="20% - Accent4 7" xfId="29"/>
    <cellStyle name="20% - Accent4 8" xfId="550"/>
    <cellStyle name="20% - Accent4 9" xfId="5616"/>
    <cellStyle name="20% - Accent5 2" xfId="30"/>
    <cellStyle name="20% - Accent5 2 10" xfId="3924"/>
    <cellStyle name="20% - Accent5 2 11" xfId="1845"/>
    <cellStyle name="20% - Accent5 2 2" xfId="741"/>
    <cellStyle name="20% - Accent5 2 2 2" xfId="3069"/>
    <cellStyle name="20% - Accent5 2 2 2 2" xfId="3926"/>
    <cellStyle name="20% - Accent5 2 2 3" xfId="3925"/>
    <cellStyle name="20% - Accent5 2 2 4" xfId="1846"/>
    <cellStyle name="20% - Accent5 2 3" xfId="531"/>
    <cellStyle name="20% - Accent5 2 3 2" xfId="3927"/>
    <cellStyle name="20% - Accent5 2 3 3" xfId="1847"/>
    <cellStyle name="20% - Accent5 2 4" xfId="858"/>
    <cellStyle name="20% - Accent5 2 4 2" xfId="3928"/>
    <cellStyle name="20% - Accent5 2 4 3" xfId="1848"/>
    <cellStyle name="20% - Accent5 2 5" xfId="2894"/>
    <cellStyle name="20% - Accent5 2 5 2" xfId="3929"/>
    <cellStyle name="20% - Accent5 2 5 3" xfId="5345"/>
    <cellStyle name="20% - Accent5 2 6" xfId="3068"/>
    <cellStyle name="20% - Accent5 2 6 2" xfId="3930"/>
    <cellStyle name="20% - Accent5 2 7" xfId="3418"/>
    <cellStyle name="20% - Accent5 2 7 2" xfId="3931"/>
    <cellStyle name="20% - Accent5 2 8" xfId="3715"/>
    <cellStyle name="20% - Accent5 2 9" xfId="3781"/>
    <cellStyle name="20% - Accent5 3" xfId="31"/>
    <cellStyle name="20% - Accent5 3 2" xfId="742"/>
    <cellStyle name="20% - Accent5 3 2 2" xfId="3933"/>
    <cellStyle name="20% - Accent5 3 2 3" xfId="1850"/>
    <cellStyle name="20% - Accent5 3 3" xfId="530"/>
    <cellStyle name="20% - Accent5 3 3 2" xfId="3934"/>
    <cellStyle name="20% - Accent5 3 3 3" xfId="1851"/>
    <cellStyle name="20% - Accent5 3 4" xfId="1852"/>
    <cellStyle name="20% - Accent5 3 4 2" xfId="3935"/>
    <cellStyle name="20% - Accent5 3 4 3" xfId="5346"/>
    <cellStyle name="20% - Accent5 3 5" xfId="3932"/>
    <cellStyle name="20% - Accent5 3 6" xfId="1849"/>
    <cellStyle name="20% - Accent5 4" xfId="32"/>
    <cellStyle name="20% - Accent5 4 2" xfId="743"/>
    <cellStyle name="20% - Accent5 4 2 2" xfId="3937"/>
    <cellStyle name="20% - Accent5 4 2 3" xfId="1854"/>
    <cellStyle name="20% - Accent5 4 3" xfId="529"/>
    <cellStyle name="20% - Accent5 4 3 2" xfId="3938"/>
    <cellStyle name="20% - Accent5 4 3 3" xfId="1855"/>
    <cellStyle name="20% - Accent5 4 4" xfId="3936"/>
    <cellStyle name="20% - Accent5 4 4 2" xfId="5347"/>
    <cellStyle name="20% - Accent5 4 5" xfId="1853"/>
    <cellStyle name="20% - Accent5 5" xfId="33"/>
    <cellStyle name="20% - Accent5 5 2" xfId="3305"/>
    <cellStyle name="20% - Accent5 6" xfId="34"/>
    <cellStyle name="20% - Accent5 7" xfId="35"/>
    <cellStyle name="20% - Accent5 8" xfId="546"/>
    <cellStyle name="20% - Accent5 9" xfId="5620"/>
    <cellStyle name="20% - Accent6 2" xfId="36"/>
    <cellStyle name="20% - Accent6 2 10" xfId="3939"/>
    <cellStyle name="20% - Accent6 2 11" xfId="1856"/>
    <cellStyle name="20% - Accent6 2 2" xfId="744"/>
    <cellStyle name="20% - Accent6 2 2 2" xfId="3071"/>
    <cellStyle name="20% - Accent6 2 2 2 2" xfId="3941"/>
    <cellStyle name="20% - Accent6 2 2 3" xfId="3940"/>
    <cellStyle name="20% - Accent6 2 2 4" xfId="1857"/>
    <cellStyle name="20% - Accent6 2 3" xfId="528"/>
    <cellStyle name="20% - Accent6 2 3 2" xfId="3942"/>
    <cellStyle name="20% - Accent6 2 3 3" xfId="1858"/>
    <cellStyle name="20% - Accent6 2 4" xfId="859"/>
    <cellStyle name="20% - Accent6 2 4 2" xfId="3943"/>
    <cellStyle name="20% - Accent6 2 4 3" xfId="1859"/>
    <cellStyle name="20% - Accent6 2 5" xfId="2895"/>
    <cellStyle name="20% - Accent6 2 5 2" xfId="3944"/>
    <cellStyle name="20% - Accent6 2 5 3" xfId="5348"/>
    <cellStyle name="20% - Accent6 2 6" xfId="3070"/>
    <cellStyle name="20% - Accent6 2 6 2" xfId="3945"/>
    <cellStyle name="20% - Accent6 2 7" xfId="3422"/>
    <cellStyle name="20% - Accent6 2 7 2" xfId="3946"/>
    <cellStyle name="20% - Accent6 2 8" xfId="3716"/>
    <cellStyle name="20% - Accent6 2 9" xfId="3782"/>
    <cellStyle name="20% - Accent6 3" xfId="37"/>
    <cellStyle name="20% - Accent6 3 2" xfId="745"/>
    <cellStyle name="20% - Accent6 3 2 2" xfId="3948"/>
    <cellStyle name="20% - Accent6 3 2 3" xfId="1861"/>
    <cellStyle name="20% - Accent6 3 3" xfId="527"/>
    <cellStyle name="20% - Accent6 3 3 2" xfId="3949"/>
    <cellStyle name="20% - Accent6 3 3 3" xfId="1862"/>
    <cellStyle name="20% - Accent6 3 4" xfId="1863"/>
    <cellStyle name="20% - Accent6 3 4 2" xfId="3950"/>
    <cellStyle name="20% - Accent6 3 4 3" xfId="5349"/>
    <cellStyle name="20% - Accent6 3 5" xfId="3947"/>
    <cellStyle name="20% - Accent6 3 6" xfId="1860"/>
    <cellStyle name="20% - Accent6 4" xfId="38"/>
    <cellStyle name="20% - Accent6 4 2" xfId="746"/>
    <cellStyle name="20% - Accent6 4 2 2" xfId="3952"/>
    <cellStyle name="20% - Accent6 4 2 3" xfId="1865"/>
    <cellStyle name="20% - Accent6 4 3" xfId="526"/>
    <cellStyle name="20% - Accent6 4 3 2" xfId="3953"/>
    <cellStyle name="20% - Accent6 4 3 3" xfId="1866"/>
    <cellStyle name="20% - Accent6 4 4" xfId="3951"/>
    <cellStyle name="20% - Accent6 4 4 2" xfId="5350"/>
    <cellStyle name="20% - Accent6 4 5" xfId="1864"/>
    <cellStyle name="20% - Accent6 5" xfId="39"/>
    <cellStyle name="20% - Accent6 5 2" xfId="3306"/>
    <cellStyle name="20% - Accent6 6" xfId="40"/>
    <cellStyle name="20% - Accent6 7" xfId="41"/>
    <cellStyle name="20% - Accent6 8" xfId="544"/>
    <cellStyle name="20% - Accent6 9" xfId="5624"/>
    <cellStyle name="40% - Accent1 2" xfId="42"/>
    <cellStyle name="40% - Accent1 2 10" xfId="3954"/>
    <cellStyle name="40% - Accent1 2 11" xfId="1867"/>
    <cellStyle name="40% - Accent1 2 2" xfId="747"/>
    <cellStyle name="40% - Accent1 2 2 2" xfId="3073"/>
    <cellStyle name="40% - Accent1 2 2 2 2" xfId="3956"/>
    <cellStyle name="40% - Accent1 2 2 3" xfId="3955"/>
    <cellStyle name="40% - Accent1 2 2 4" xfId="1868"/>
    <cellStyle name="40% - Accent1 2 3" xfId="525"/>
    <cellStyle name="40% - Accent1 2 3 2" xfId="3957"/>
    <cellStyle name="40% - Accent1 2 3 3" xfId="1869"/>
    <cellStyle name="40% - Accent1 2 4" xfId="860"/>
    <cellStyle name="40% - Accent1 2 4 2" xfId="3958"/>
    <cellStyle name="40% - Accent1 2 4 3" xfId="1870"/>
    <cellStyle name="40% - Accent1 2 5" xfId="2896"/>
    <cellStyle name="40% - Accent1 2 5 2" xfId="3959"/>
    <cellStyle name="40% - Accent1 2 5 3" xfId="5351"/>
    <cellStyle name="40% - Accent1 2 6" xfId="3072"/>
    <cellStyle name="40% - Accent1 2 6 2" xfId="3960"/>
    <cellStyle name="40% - Accent1 2 7" xfId="3403"/>
    <cellStyle name="40% - Accent1 2 7 2" xfId="3961"/>
    <cellStyle name="40% - Accent1 2 8" xfId="3717"/>
    <cellStyle name="40% - Accent1 2 9" xfId="3783"/>
    <cellStyle name="40% - Accent1 3" xfId="43"/>
    <cellStyle name="40% - Accent1 3 2" xfId="748"/>
    <cellStyle name="40% - Accent1 3 2 2" xfId="3963"/>
    <cellStyle name="40% - Accent1 3 2 3" xfId="1872"/>
    <cellStyle name="40% - Accent1 3 3" xfId="521"/>
    <cellStyle name="40% - Accent1 3 3 2" xfId="3964"/>
    <cellStyle name="40% - Accent1 3 3 3" xfId="1873"/>
    <cellStyle name="40% - Accent1 3 4" xfId="1874"/>
    <cellStyle name="40% - Accent1 3 4 2" xfId="3965"/>
    <cellStyle name="40% - Accent1 3 4 3" xfId="5352"/>
    <cellStyle name="40% - Accent1 3 5" xfId="3962"/>
    <cellStyle name="40% - Accent1 3 6" xfId="1871"/>
    <cellStyle name="40% - Accent1 4" xfId="44"/>
    <cellStyle name="40% - Accent1 4 2" xfId="749"/>
    <cellStyle name="40% - Accent1 4 2 2" xfId="3967"/>
    <cellStyle name="40% - Accent1 4 2 3" xfId="1876"/>
    <cellStyle name="40% - Accent1 4 3" xfId="520"/>
    <cellStyle name="40% - Accent1 4 3 2" xfId="3968"/>
    <cellStyle name="40% - Accent1 4 3 3" xfId="1877"/>
    <cellStyle name="40% - Accent1 4 4" xfId="3966"/>
    <cellStyle name="40% - Accent1 4 4 2" xfId="5353"/>
    <cellStyle name="40% - Accent1 4 5" xfId="1875"/>
    <cellStyle name="40% - Accent1 5" xfId="45"/>
    <cellStyle name="40% - Accent1 5 2" xfId="3307"/>
    <cellStyle name="40% - Accent1 6" xfId="46"/>
    <cellStyle name="40% - Accent1 7" xfId="47"/>
    <cellStyle name="40% - Accent1 8" xfId="561"/>
    <cellStyle name="40% - Accent1 9" xfId="5605"/>
    <cellStyle name="40% - Accent2 2" xfId="48"/>
    <cellStyle name="40% - Accent2 2 10" xfId="3969"/>
    <cellStyle name="40% - Accent2 2 11" xfId="1878"/>
    <cellStyle name="40% - Accent2 2 2" xfId="750"/>
    <cellStyle name="40% - Accent2 2 2 2" xfId="3075"/>
    <cellStyle name="40% - Accent2 2 2 2 2" xfId="3971"/>
    <cellStyle name="40% - Accent2 2 2 3" xfId="3970"/>
    <cellStyle name="40% - Accent2 2 2 4" xfId="1879"/>
    <cellStyle name="40% - Accent2 2 3" xfId="519"/>
    <cellStyle name="40% - Accent2 2 3 2" xfId="3972"/>
    <cellStyle name="40% - Accent2 2 3 3" xfId="1880"/>
    <cellStyle name="40% - Accent2 2 4" xfId="861"/>
    <cellStyle name="40% - Accent2 2 4 2" xfId="3973"/>
    <cellStyle name="40% - Accent2 2 4 3" xfId="1881"/>
    <cellStyle name="40% - Accent2 2 5" xfId="2897"/>
    <cellStyle name="40% - Accent2 2 5 2" xfId="3974"/>
    <cellStyle name="40% - Accent2 2 5 3" xfId="5354"/>
    <cellStyle name="40% - Accent2 2 6" xfId="3074"/>
    <cellStyle name="40% - Accent2 2 6 2" xfId="3975"/>
    <cellStyle name="40% - Accent2 2 7" xfId="3407"/>
    <cellStyle name="40% - Accent2 2 7 2" xfId="3976"/>
    <cellStyle name="40% - Accent2 2 8" xfId="3718"/>
    <cellStyle name="40% - Accent2 2 9" xfId="3784"/>
    <cellStyle name="40% - Accent2 3" xfId="49"/>
    <cellStyle name="40% - Accent2 3 2" xfId="751"/>
    <cellStyle name="40% - Accent2 3 2 2" xfId="3978"/>
    <cellStyle name="40% - Accent2 3 2 3" xfId="1883"/>
    <cellStyle name="40% - Accent2 3 3" xfId="515"/>
    <cellStyle name="40% - Accent2 3 3 2" xfId="3979"/>
    <cellStyle name="40% - Accent2 3 3 3" xfId="1884"/>
    <cellStyle name="40% - Accent2 3 4" xfId="1885"/>
    <cellStyle name="40% - Accent2 3 4 2" xfId="3980"/>
    <cellStyle name="40% - Accent2 3 4 3" xfId="5355"/>
    <cellStyle name="40% - Accent2 3 5" xfId="3977"/>
    <cellStyle name="40% - Accent2 3 6" xfId="1882"/>
    <cellStyle name="40% - Accent2 4" xfId="50"/>
    <cellStyle name="40% - Accent2 4 2" xfId="752"/>
    <cellStyle name="40% - Accent2 4 2 2" xfId="3982"/>
    <cellStyle name="40% - Accent2 4 2 3" xfId="1887"/>
    <cellStyle name="40% - Accent2 4 3" xfId="513"/>
    <cellStyle name="40% - Accent2 4 3 2" xfId="3983"/>
    <cellStyle name="40% - Accent2 4 3 3" xfId="1888"/>
    <cellStyle name="40% - Accent2 4 4" xfId="3981"/>
    <cellStyle name="40% - Accent2 4 4 2" xfId="5356"/>
    <cellStyle name="40% - Accent2 4 5" xfId="1886"/>
    <cellStyle name="40% - Accent2 5" xfId="51"/>
    <cellStyle name="40% - Accent2 5 2" xfId="3308"/>
    <cellStyle name="40% - Accent2 6" xfId="52"/>
    <cellStyle name="40% - Accent2 7" xfId="53"/>
    <cellStyle name="40% - Accent2 8" xfId="557"/>
    <cellStyle name="40% - Accent2 9" xfId="5609"/>
    <cellStyle name="40% - Accent3 2" xfId="54"/>
    <cellStyle name="40% - Accent3 2 10" xfId="3984"/>
    <cellStyle name="40% - Accent3 2 11" xfId="1889"/>
    <cellStyle name="40% - Accent3 2 2" xfId="753"/>
    <cellStyle name="40% - Accent3 2 2 2" xfId="3077"/>
    <cellStyle name="40% - Accent3 2 2 2 2" xfId="3986"/>
    <cellStyle name="40% - Accent3 2 2 3" xfId="3985"/>
    <cellStyle name="40% - Accent3 2 2 4" xfId="1890"/>
    <cellStyle name="40% - Accent3 2 3" xfId="511"/>
    <cellStyle name="40% - Accent3 2 3 2" xfId="3987"/>
    <cellStyle name="40% - Accent3 2 3 3" xfId="1891"/>
    <cellStyle name="40% - Accent3 2 4" xfId="862"/>
    <cellStyle name="40% - Accent3 2 4 2" xfId="3988"/>
    <cellStyle name="40% - Accent3 2 4 3" xfId="1892"/>
    <cellStyle name="40% - Accent3 2 5" xfId="2898"/>
    <cellStyle name="40% - Accent3 2 5 2" xfId="3989"/>
    <cellStyle name="40% - Accent3 2 5 3" xfId="5357"/>
    <cellStyle name="40% - Accent3 2 6" xfId="3076"/>
    <cellStyle name="40% - Accent3 2 6 2" xfId="3990"/>
    <cellStyle name="40% - Accent3 2 7" xfId="3411"/>
    <cellStyle name="40% - Accent3 2 7 2" xfId="3991"/>
    <cellStyle name="40% - Accent3 2 8" xfId="3719"/>
    <cellStyle name="40% - Accent3 2 9" xfId="3785"/>
    <cellStyle name="40% - Accent3 3" xfId="55"/>
    <cellStyle name="40% - Accent3 3 2" xfId="754"/>
    <cellStyle name="40% - Accent3 3 2 2" xfId="3993"/>
    <cellStyle name="40% - Accent3 3 2 3" xfId="1894"/>
    <cellStyle name="40% - Accent3 3 3" xfId="508"/>
    <cellStyle name="40% - Accent3 3 3 2" xfId="3994"/>
    <cellStyle name="40% - Accent3 3 3 3" xfId="1895"/>
    <cellStyle name="40% - Accent3 3 4" xfId="1896"/>
    <cellStyle name="40% - Accent3 3 4 2" xfId="3995"/>
    <cellStyle name="40% - Accent3 3 4 3" xfId="5358"/>
    <cellStyle name="40% - Accent3 3 5" xfId="3992"/>
    <cellStyle name="40% - Accent3 3 6" xfId="1893"/>
    <cellStyle name="40% - Accent3 4" xfId="56"/>
    <cellStyle name="40% - Accent3 4 2" xfId="755"/>
    <cellStyle name="40% - Accent3 4 2 2" xfId="3997"/>
    <cellStyle name="40% - Accent3 4 2 3" xfId="1898"/>
    <cellStyle name="40% - Accent3 4 3" xfId="506"/>
    <cellStyle name="40% - Accent3 4 3 2" xfId="3998"/>
    <cellStyle name="40% - Accent3 4 3 3" xfId="1899"/>
    <cellStyle name="40% - Accent3 4 4" xfId="3996"/>
    <cellStyle name="40% - Accent3 4 4 2" xfId="5359"/>
    <cellStyle name="40% - Accent3 4 5" xfId="1897"/>
    <cellStyle name="40% - Accent3 5" xfId="57"/>
    <cellStyle name="40% - Accent3 5 2" xfId="3309"/>
    <cellStyle name="40% - Accent3 6" xfId="58"/>
    <cellStyle name="40% - Accent3 7" xfId="59"/>
    <cellStyle name="40% - Accent3 8" xfId="553"/>
    <cellStyle name="40% - Accent3 9" xfId="5613"/>
    <cellStyle name="40% - Accent4 2" xfId="60"/>
    <cellStyle name="40% - Accent4 2 10" xfId="3999"/>
    <cellStyle name="40% - Accent4 2 11" xfId="1900"/>
    <cellStyle name="40% - Accent4 2 2" xfId="756"/>
    <cellStyle name="40% - Accent4 2 2 2" xfId="3079"/>
    <cellStyle name="40% - Accent4 2 2 2 2" xfId="4001"/>
    <cellStyle name="40% - Accent4 2 2 3" xfId="4000"/>
    <cellStyle name="40% - Accent4 2 2 4" xfId="1901"/>
    <cellStyle name="40% - Accent4 2 3" xfId="505"/>
    <cellStyle name="40% - Accent4 2 3 2" xfId="4002"/>
    <cellStyle name="40% - Accent4 2 3 3" xfId="1902"/>
    <cellStyle name="40% - Accent4 2 4" xfId="863"/>
    <cellStyle name="40% - Accent4 2 4 2" xfId="4003"/>
    <cellStyle name="40% - Accent4 2 4 3" xfId="1903"/>
    <cellStyle name="40% - Accent4 2 5" xfId="2899"/>
    <cellStyle name="40% - Accent4 2 5 2" xfId="4004"/>
    <cellStyle name="40% - Accent4 2 5 3" xfId="5360"/>
    <cellStyle name="40% - Accent4 2 6" xfId="3078"/>
    <cellStyle name="40% - Accent4 2 6 2" xfId="4005"/>
    <cellStyle name="40% - Accent4 2 7" xfId="3415"/>
    <cellStyle name="40% - Accent4 2 7 2" xfId="4006"/>
    <cellStyle name="40% - Accent4 2 8" xfId="3720"/>
    <cellStyle name="40% - Accent4 2 9" xfId="3786"/>
    <cellStyle name="40% - Accent4 3" xfId="61"/>
    <cellStyle name="40% - Accent4 3 2" xfId="757"/>
    <cellStyle name="40% - Accent4 3 2 2" xfId="4008"/>
    <cellStyle name="40% - Accent4 3 2 3" xfId="1905"/>
    <cellStyle name="40% - Accent4 3 3" xfId="583"/>
    <cellStyle name="40% - Accent4 3 3 2" xfId="4009"/>
    <cellStyle name="40% - Accent4 3 3 3" xfId="1906"/>
    <cellStyle name="40% - Accent4 3 4" xfId="1907"/>
    <cellStyle name="40% - Accent4 3 4 2" xfId="4010"/>
    <cellStyle name="40% - Accent4 3 4 3" xfId="5361"/>
    <cellStyle name="40% - Accent4 3 5" xfId="4007"/>
    <cellStyle name="40% - Accent4 3 6" xfId="1904"/>
    <cellStyle name="40% - Accent4 4" xfId="62"/>
    <cellStyle name="40% - Accent4 4 2" xfId="758"/>
    <cellStyle name="40% - Accent4 4 2 2" xfId="4012"/>
    <cellStyle name="40% - Accent4 4 2 3" xfId="1909"/>
    <cellStyle name="40% - Accent4 4 3" xfId="584"/>
    <cellStyle name="40% - Accent4 4 3 2" xfId="4013"/>
    <cellStyle name="40% - Accent4 4 3 3" xfId="1910"/>
    <cellStyle name="40% - Accent4 4 4" xfId="4011"/>
    <cellStyle name="40% - Accent4 4 4 2" xfId="5362"/>
    <cellStyle name="40% - Accent4 4 5" xfId="1908"/>
    <cellStyle name="40% - Accent4 5" xfId="63"/>
    <cellStyle name="40% - Accent4 5 2" xfId="3310"/>
    <cellStyle name="40% - Accent4 6" xfId="64"/>
    <cellStyle name="40% - Accent4 7" xfId="65"/>
    <cellStyle name="40% - Accent4 8" xfId="549"/>
    <cellStyle name="40% - Accent4 9" xfId="5617"/>
    <cellStyle name="40% - Accent5 2" xfId="66"/>
    <cellStyle name="40% - Accent5 2 10" xfId="4014"/>
    <cellStyle name="40% - Accent5 2 11" xfId="1911"/>
    <cellStyle name="40% - Accent5 2 2" xfId="759"/>
    <cellStyle name="40% - Accent5 2 2 2" xfId="3081"/>
    <cellStyle name="40% - Accent5 2 2 2 2" xfId="4016"/>
    <cellStyle name="40% - Accent5 2 2 3" xfId="4015"/>
    <cellStyle name="40% - Accent5 2 2 4" xfId="1912"/>
    <cellStyle name="40% - Accent5 2 3" xfId="585"/>
    <cellStyle name="40% - Accent5 2 3 2" xfId="4017"/>
    <cellStyle name="40% - Accent5 2 3 3" xfId="1913"/>
    <cellStyle name="40% - Accent5 2 4" xfId="864"/>
    <cellStyle name="40% - Accent5 2 4 2" xfId="4018"/>
    <cellStyle name="40% - Accent5 2 4 3" xfId="1914"/>
    <cellStyle name="40% - Accent5 2 5" xfId="2900"/>
    <cellStyle name="40% - Accent5 2 5 2" xfId="4019"/>
    <cellStyle name="40% - Accent5 2 5 3" xfId="5363"/>
    <cellStyle name="40% - Accent5 2 6" xfId="3080"/>
    <cellStyle name="40% - Accent5 2 6 2" xfId="4020"/>
    <cellStyle name="40% - Accent5 2 7" xfId="3419"/>
    <cellStyle name="40% - Accent5 2 7 2" xfId="4021"/>
    <cellStyle name="40% - Accent5 2 8" xfId="3721"/>
    <cellStyle name="40% - Accent5 2 9" xfId="3787"/>
    <cellStyle name="40% - Accent5 3" xfId="67"/>
    <cellStyle name="40% - Accent5 3 2" xfId="760"/>
    <cellStyle name="40% - Accent5 3 2 2" xfId="4023"/>
    <cellStyle name="40% - Accent5 3 2 3" xfId="1916"/>
    <cellStyle name="40% - Accent5 3 3" xfId="591"/>
    <cellStyle name="40% - Accent5 3 3 2" xfId="4024"/>
    <cellStyle name="40% - Accent5 3 3 3" xfId="1917"/>
    <cellStyle name="40% - Accent5 3 4" xfId="1918"/>
    <cellStyle name="40% - Accent5 3 4 2" xfId="4025"/>
    <cellStyle name="40% - Accent5 3 4 3" xfId="5364"/>
    <cellStyle name="40% - Accent5 3 5" xfId="4022"/>
    <cellStyle name="40% - Accent5 3 6" xfId="1915"/>
    <cellStyle name="40% - Accent5 4" xfId="68"/>
    <cellStyle name="40% - Accent5 4 2" xfId="761"/>
    <cellStyle name="40% - Accent5 4 2 2" xfId="4027"/>
    <cellStyle name="40% - Accent5 4 2 3" xfId="1920"/>
    <cellStyle name="40% - Accent5 4 3" xfId="592"/>
    <cellStyle name="40% - Accent5 4 3 2" xfId="4028"/>
    <cellStyle name="40% - Accent5 4 3 3" xfId="1921"/>
    <cellStyle name="40% - Accent5 4 4" xfId="4026"/>
    <cellStyle name="40% - Accent5 4 4 2" xfId="5365"/>
    <cellStyle name="40% - Accent5 4 5" xfId="1919"/>
    <cellStyle name="40% - Accent5 5" xfId="69"/>
    <cellStyle name="40% - Accent5 5 2" xfId="3311"/>
    <cellStyle name="40% - Accent5 6" xfId="70"/>
    <cellStyle name="40% - Accent5 7" xfId="71"/>
    <cellStyle name="40% - Accent5 8" xfId="582"/>
    <cellStyle name="40% - Accent5 9" xfId="5621"/>
    <cellStyle name="40% - Accent6 2" xfId="72"/>
    <cellStyle name="40% - Accent6 2 10" xfId="4029"/>
    <cellStyle name="40% - Accent6 2 11" xfId="1922"/>
    <cellStyle name="40% - Accent6 2 2" xfId="762"/>
    <cellStyle name="40% - Accent6 2 2 2" xfId="3083"/>
    <cellStyle name="40% - Accent6 2 2 2 2" xfId="4031"/>
    <cellStyle name="40% - Accent6 2 2 3" xfId="4030"/>
    <cellStyle name="40% - Accent6 2 2 4" xfId="1923"/>
    <cellStyle name="40% - Accent6 2 3" xfId="593"/>
    <cellStyle name="40% - Accent6 2 3 2" xfId="4032"/>
    <cellStyle name="40% - Accent6 2 3 3" xfId="1924"/>
    <cellStyle name="40% - Accent6 2 4" xfId="865"/>
    <cellStyle name="40% - Accent6 2 4 2" xfId="4033"/>
    <cellStyle name="40% - Accent6 2 4 3" xfId="1925"/>
    <cellStyle name="40% - Accent6 2 5" xfId="2901"/>
    <cellStyle name="40% - Accent6 2 5 2" xfId="4034"/>
    <cellStyle name="40% - Accent6 2 5 3" xfId="5366"/>
    <cellStyle name="40% - Accent6 2 6" xfId="3082"/>
    <cellStyle name="40% - Accent6 2 6 2" xfId="4035"/>
    <cellStyle name="40% - Accent6 2 7" xfId="3423"/>
    <cellStyle name="40% - Accent6 2 7 2" xfId="4036"/>
    <cellStyle name="40% - Accent6 2 8" xfId="3722"/>
    <cellStyle name="40% - Accent6 2 9" xfId="3788"/>
    <cellStyle name="40% - Accent6 3" xfId="73"/>
    <cellStyle name="40% - Accent6 3 2" xfId="763"/>
    <cellStyle name="40% - Accent6 3 2 2" xfId="4038"/>
    <cellStyle name="40% - Accent6 3 2 3" xfId="1927"/>
    <cellStyle name="40% - Accent6 3 3" xfId="600"/>
    <cellStyle name="40% - Accent6 3 3 2" xfId="4039"/>
    <cellStyle name="40% - Accent6 3 3 3" xfId="1928"/>
    <cellStyle name="40% - Accent6 3 4" xfId="1929"/>
    <cellStyle name="40% - Accent6 3 4 2" xfId="4040"/>
    <cellStyle name="40% - Accent6 3 4 3" xfId="5367"/>
    <cellStyle name="40% - Accent6 3 5" xfId="4037"/>
    <cellStyle name="40% - Accent6 3 6" xfId="1926"/>
    <cellStyle name="40% - Accent6 4" xfId="74"/>
    <cellStyle name="40% - Accent6 4 2" xfId="764"/>
    <cellStyle name="40% - Accent6 4 2 2" xfId="4042"/>
    <cellStyle name="40% - Accent6 4 2 3" xfId="1931"/>
    <cellStyle name="40% - Accent6 4 3" xfId="601"/>
    <cellStyle name="40% - Accent6 4 3 2" xfId="4043"/>
    <cellStyle name="40% - Accent6 4 3 3" xfId="1932"/>
    <cellStyle name="40% - Accent6 4 4" xfId="4041"/>
    <cellStyle name="40% - Accent6 4 4 2" xfId="5368"/>
    <cellStyle name="40% - Accent6 4 5" xfId="1930"/>
    <cellStyle name="40% - Accent6 5" xfId="75"/>
    <cellStyle name="40% - Accent6 5 2" xfId="3312"/>
    <cellStyle name="40% - Accent6 6" xfId="76"/>
    <cellStyle name="40% - Accent6 7" xfId="77"/>
    <cellStyle name="40% - Accent6 8" xfId="543"/>
    <cellStyle name="40% - Accent6 9" xfId="5625"/>
    <cellStyle name="60% - Accent1 2" xfId="78"/>
    <cellStyle name="60% - Accent1 2 10" xfId="4044"/>
    <cellStyle name="60% - Accent1 2 11" xfId="1933"/>
    <cellStyle name="60% - Accent1 2 2" xfId="765"/>
    <cellStyle name="60% - Accent1 2 2 2" xfId="3085"/>
    <cellStyle name="60% - Accent1 2 2 2 2" xfId="4046"/>
    <cellStyle name="60% - Accent1 2 2 3" xfId="4045"/>
    <cellStyle name="60% - Accent1 2 2 4" xfId="1934"/>
    <cellStyle name="60% - Accent1 2 3" xfId="602"/>
    <cellStyle name="60% - Accent1 2 3 2" xfId="4047"/>
    <cellStyle name="60% - Accent1 2 3 3" xfId="1935"/>
    <cellStyle name="60% - Accent1 2 4" xfId="866"/>
    <cellStyle name="60% - Accent1 2 4 2" xfId="4048"/>
    <cellStyle name="60% - Accent1 2 4 3" xfId="1936"/>
    <cellStyle name="60% - Accent1 2 5" xfId="2902"/>
    <cellStyle name="60% - Accent1 2 5 2" xfId="4049"/>
    <cellStyle name="60% - Accent1 2 5 3" xfId="5369"/>
    <cellStyle name="60% - Accent1 2 6" xfId="3084"/>
    <cellStyle name="60% - Accent1 2 6 2" xfId="4050"/>
    <cellStyle name="60% - Accent1 2 7" xfId="3404"/>
    <cellStyle name="60% - Accent1 2 7 2" xfId="4051"/>
    <cellStyle name="60% - Accent1 2 8" xfId="3723"/>
    <cellStyle name="60% - Accent1 2 9" xfId="3789"/>
    <cellStyle name="60% - Accent1 3" xfId="79"/>
    <cellStyle name="60% - Accent1 3 2" xfId="1938"/>
    <cellStyle name="60% - Accent1 3 2 2" xfId="4053"/>
    <cellStyle name="60% - Accent1 3 3" xfId="1939"/>
    <cellStyle name="60% - Accent1 3 3 2" xfId="4054"/>
    <cellStyle name="60% - Accent1 3 4" xfId="4052"/>
    <cellStyle name="60% - Accent1 3 5" xfId="1937"/>
    <cellStyle name="60% - Accent1 4" xfId="80"/>
    <cellStyle name="60% - Accent1 4 2" xfId="4055"/>
    <cellStyle name="60% - Accent1 4 3" xfId="1940"/>
    <cellStyle name="60% - Accent1 5" xfId="81"/>
    <cellStyle name="60% - Accent1 5 2" xfId="3313"/>
    <cellStyle name="60% - Accent1 6" xfId="82"/>
    <cellStyle name="60% - Accent1 7" xfId="83"/>
    <cellStyle name="60% - Accent1 8" xfId="560"/>
    <cellStyle name="60% - Accent1 9" xfId="5606"/>
    <cellStyle name="60% - Accent2 2" xfId="84"/>
    <cellStyle name="60% - Accent2 2 10" xfId="4056"/>
    <cellStyle name="60% - Accent2 2 11" xfId="1941"/>
    <cellStyle name="60% - Accent2 2 2" xfId="766"/>
    <cellStyle name="60% - Accent2 2 2 2" xfId="3087"/>
    <cellStyle name="60% - Accent2 2 2 2 2" xfId="4058"/>
    <cellStyle name="60% - Accent2 2 2 3" xfId="4057"/>
    <cellStyle name="60% - Accent2 2 2 4" xfId="1942"/>
    <cellStyle name="60% - Accent2 2 3" xfId="603"/>
    <cellStyle name="60% - Accent2 2 3 2" xfId="4059"/>
    <cellStyle name="60% - Accent2 2 3 3" xfId="1943"/>
    <cellStyle name="60% - Accent2 2 4" xfId="867"/>
    <cellStyle name="60% - Accent2 2 4 2" xfId="4060"/>
    <cellStyle name="60% - Accent2 2 4 3" xfId="1944"/>
    <cellStyle name="60% - Accent2 2 5" xfId="2903"/>
    <cellStyle name="60% - Accent2 2 5 2" xfId="4061"/>
    <cellStyle name="60% - Accent2 2 5 3" xfId="5370"/>
    <cellStyle name="60% - Accent2 2 6" xfId="3086"/>
    <cellStyle name="60% - Accent2 2 6 2" xfId="4062"/>
    <cellStyle name="60% - Accent2 2 7" xfId="3408"/>
    <cellStyle name="60% - Accent2 2 7 2" xfId="4063"/>
    <cellStyle name="60% - Accent2 2 8" xfId="3724"/>
    <cellStyle name="60% - Accent2 2 9" xfId="3790"/>
    <cellStyle name="60% - Accent2 3" xfId="85"/>
    <cellStyle name="60% - Accent2 3 2" xfId="1946"/>
    <cellStyle name="60% - Accent2 3 2 2" xfId="4065"/>
    <cellStyle name="60% - Accent2 3 3" xfId="1947"/>
    <cellStyle name="60% - Accent2 3 3 2" xfId="4066"/>
    <cellStyle name="60% - Accent2 3 4" xfId="4064"/>
    <cellStyle name="60% - Accent2 3 5" xfId="1945"/>
    <cellStyle name="60% - Accent2 4" xfId="86"/>
    <cellStyle name="60% - Accent2 4 2" xfId="4067"/>
    <cellStyle name="60% - Accent2 4 3" xfId="1948"/>
    <cellStyle name="60% - Accent2 5" xfId="87"/>
    <cellStyle name="60% - Accent2 5 2" xfId="3314"/>
    <cellStyle name="60% - Accent2 6" xfId="88"/>
    <cellStyle name="60% - Accent2 7" xfId="89"/>
    <cellStyle name="60% - Accent2 8" xfId="556"/>
    <cellStyle name="60% - Accent2 9" xfId="5610"/>
    <cellStyle name="60% - Accent3 2" xfId="90"/>
    <cellStyle name="60% - Accent3 2 10" xfId="4068"/>
    <cellStyle name="60% - Accent3 2 11" xfId="1949"/>
    <cellStyle name="60% - Accent3 2 2" xfId="767"/>
    <cellStyle name="60% - Accent3 2 2 2" xfId="3089"/>
    <cellStyle name="60% - Accent3 2 2 2 2" xfId="4070"/>
    <cellStyle name="60% - Accent3 2 2 3" xfId="4069"/>
    <cellStyle name="60% - Accent3 2 2 4" xfId="1950"/>
    <cellStyle name="60% - Accent3 2 3" xfId="604"/>
    <cellStyle name="60% - Accent3 2 3 2" xfId="4071"/>
    <cellStyle name="60% - Accent3 2 3 3" xfId="1951"/>
    <cellStyle name="60% - Accent3 2 4" xfId="868"/>
    <cellStyle name="60% - Accent3 2 4 2" xfId="4072"/>
    <cellStyle name="60% - Accent3 2 4 3" xfId="1952"/>
    <cellStyle name="60% - Accent3 2 5" xfId="2904"/>
    <cellStyle name="60% - Accent3 2 5 2" xfId="4073"/>
    <cellStyle name="60% - Accent3 2 5 3" xfId="5371"/>
    <cellStyle name="60% - Accent3 2 6" xfId="3088"/>
    <cellStyle name="60% - Accent3 2 6 2" xfId="4074"/>
    <cellStyle name="60% - Accent3 2 7" xfId="3412"/>
    <cellStyle name="60% - Accent3 2 7 2" xfId="4075"/>
    <cellStyle name="60% - Accent3 2 8" xfId="3725"/>
    <cellStyle name="60% - Accent3 2 9" xfId="3791"/>
    <cellStyle name="60% - Accent3 3" xfId="91"/>
    <cellStyle name="60% - Accent3 3 2" xfId="1954"/>
    <cellStyle name="60% - Accent3 3 2 2" xfId="4077"/>
    <cellStyle name="60% - Accent3 3 3" xfId="1955"/>
    <cellStyle name="60% - Accent3 3 3 2" xfId="4078"/>
    <cellStyle name="60% - Accent3 3 4" xfId="4076"/>
    <cellStyle name="60% - Accent3 3 5" xfId="1953"/>
    <cellStyle name="60% - Accent3 4" xfId="92"/>
    <cellStyle name="60% - Accent3 4 2" xfId="4079"/>
    <cellStyle name="60% - Accent3 4 3" xfId="1956"/>
    <cellStyle name="60% - Accent3 5" xfId="93"/>
    <cellStyle name="60% - Accent3 5 2" xfId="3315"/>
    <cellStyle name="60% - Accent3 6" xfId="94"/>
    <cellStyle name="60% - Accent3 7" xfId="95"/>
    <cellStyle name="60% - Accent3 8" xfId="552"/>
    <cellStyle name="60% - Accent3 9" xfId="5614"/>
    <cellStyle name="60% - Accent4 2" xfId="96"/>
    <cellStyle name="60% - Accent4 2 10" xfId="4080"/>
    <cellStyle name="60% - Accent4 2 11" xfId="1957"/>
    <cellStyle name="60% - Accent4 2 2" xfId="768"/>
    <cellStyle name="60% - Accent4 2 2 2" xfId="3091"/>
    <cellStyle name="60% - Accent4 2 2 2 2" xfId="4082"/>
    <cellStyle name="60% - Accent4 2 2 3" xfId="4081"/>
    <cellStyle name="60% - Accent4 2 2 4" xfId="1958"/>
    <cellStyle name="60% - Accent4 2 3" xfId="605"/>
    <cellStyle name="60% - Accent4 2 3 2" xfId="4083"/>
    <cellStyle name="60% - Accent4 2 3 3" xfId="1959"/>
    <cellStyle name="60% - Accent4 2 4" xfId="869"/>
    <cellStyle name="60% - Accent4 2 4 2" xfId="4084"/>
    <cellStyle name="60% - Accent4 2 4 3" xfId="1960"/>
    <cellStyle name="60% - Accent4 2 5" xfId="2905"/>
    <cellStyle name="60% - Accent4 2 5 2" xfId="4085"/>
    <cellStyle name="60% - Accent4 2 5 3" xfId="5372"/>
    <cellStyle name="60% - Accent4 2 6" xfId="3090"/>
    <cellStyle name="60% - Accent4 2 6 2" xfId="4086"/>
    <cellStyle name="60% - Accent4 2 7" xfId="3416"/>
    <cellStyle name="60% - Accent4 2 7 2" xfId="4087"/>
    <cellStyle name="60% - Accent4 2 8" xfId="3726"/>
    <cellStyle name="60% - Accent4 2 9" xfId="3792"/>
    <cellStyle name="60% - Accent4 3" xfId="97"/>
    <cellStyle name="60% - Accent4 3 2" xfId="1962"/>
    <cellStyle name="60% - Accent4 3 2 2" xfId="4089"/>
    <cellStyle name="60% - Accent4 3 3" xfId="1963"/>
    <cellStyle name="60% - Accent4 3 3 2" xfId="4090"/>
    <cellStyle name="60% - Accent4 3 4" xfId="4088"/>
    <cellStyle name="60% - Accent4 3 5" xfId="1961"/>
    <cellStyle name="60% - Accent4 4" xfId="98"/>
    <cellStyle name="60% - Accent4 4 2" xfId="4091"/>
    <cellStyle name="60% - Accent4 4 3" xfId="1964"/>
    <cellStyle name="60% - Accent4 5" xfId="99"/>
    <cellStyle name="60% - Accent4 5 2" xfId="3316"/>
    <cellStyle name="60% - Accent4 6" xfId="100"/>
    <cellStyle name="60% - Accent4 7" xfId="101"/>
    <cellStyle name="60% - Accent4 8" xfId="548"/>
    <cellStyle name="60% - Accent4 9" xfId="5618"/>
    <cellStyle name="60% - Accent5 2" xfId="102"/>
    <cellStyle name="60% - Accent5 2 10" xfId="4092"/>
    <cellStyle name="60% - Accent5 2 11" xfId="1965"/>
    <cellStyle name="60% - Accent5 2 2" xfId="769"/>
    <cellStyle name="60% - Accent5 2 2 2" xfId="3093"/>
    <cellStyle name="60% - Accent5 2 2 2 2" xfId="4094"/>
    <cellStyle name="60% - Accent5 2 2 3" xfId="4093"/>
    <cellStyle name="60% - Accent5 2 2 4" xfId="1966"/>
    <cellStyle name="60% - Accent5 2 3" xfId="606"/>
    <cellStyle name="60% - Accent5 2 3 2" xfId="4095"/>
    <cellStyle name="60% - Accent5 2 3 3" xfId="1967"/>
    <cellStyle name="60% - Accent5 2 4" xfId="870"/>
    <cellStyle name="60% - Accent5 2 4 2" xfId="4096"/>
    <cellStyle name="60% - Accent5 2 4 3" xfId="1968"/>
    <cellStyle name="60% - Accent5 2 5" xfId="2906"/>
    <cellStyle name="60% - Accent5 2 5 2" xfId="4097"/>
    <cellStyle name="60% - Accent5 2 5 3" xfId="5373"/>
    <cellStyle name="60% - Accent5 2 6" xfId="3092"/>
    <cellStyle name="60% - Accent5 2 6 2" xfId="4098"/>
    <cellStyle name="60% - Accent5 2 7" xfId="3420"/>
    <cellStyle name="60% - Accent5 2 7 2" xfId="4099"/>
    <cellStyle name="60% - Accent5 2 8" xfId="3727"/>
    <cellStyle name="60% - Accent5 2 9" xfId="3793"/>
    <cellStyle name="60% - Accent5 3" xfId="103"/>
    <cellStyle name="60% - Accent5 3 2" xfId="1970"/>
    <cellStyle name="60% - Accent5 3 2 2" xfId="4101"/>
    <cellStyle name="60% - Accent5 3 3" xfId="1971"/>
    <cellStyle name="60% - Accent5 3 3 2" xfId="4102"/>
    <cellStyle name="60% - Accent5 3 4" xfId="4100"/>
    <cellStyle name="60% - Accent5 3 5" xfId="1969"/>
    <cellStyle name="60% - Accent5 4" xfId="104"/>
    <cellStyle name="60% - Accent5 4 2" xfId="4103"/>
    <cellStyle name="60% - Accent5 4 3" xfId="1972"/>
    <cellStyle name="60% - Accent5 5" xfId="105"/>
    <cellStyle name="60% - Accent5 5 2" xfId="3317"/>
    <cellStyle name="60% - Accent5 6" xfId="106"/>
    <cellStyle name="60% - Accent5 7" xfId="107"/>
    <cellStyle name="60% - Accent5 8" xfId="590"/>
    <cellStyle name="60% - Accent5 9" xfId="5622"/>
    <cellStyle name="60% - Accent6 2" xfId="108"/>
    <cellStyle name="60% - Accent6 2 10" xfId="4104"/>
    <cellStyle name="60% - Accent6 2 11" xfId="1973"/>
    <cellStyle name="60% - Accent6 2 2" xfId="770"/>
    <cellStyle name="60% - Accent6 2 2 2" xfId="3095"/>
    <cellStyle name="60% - Accent6 2 2 2 2" xfId="4106"/>
    <cellStyle name="60% - Accent6 2 2 3" xfId="4105"/>
    <cellStyle name="60% - Accent6 2 2 4" xfId="1974"/>
    <cellStyle name="60% - Accent6 2 3" xfId="607"/>
    <cellStyle name="60% - Accent6 2 3 2" xfId="4107"/>
    <cellStyle name="60% - Accent6 2 3 3" xfId="1975"/>
    <cellStyle name="60% - Accent6 2 4" xfId="871"/>
    <cellStyle name="60% - Accent6 2 4 2" xfId="4108"/>
    <cellStyle name="60% - Accent6 2 4 3" xfId="1976"/>
    <cellStyle name="60% - Accent6 2 5" xfId="2907"/>
    <cellStyle name="60% - Accent6 2 5 2" xfId="4109"/>
    <cellStyle name="60% - Accent6 2 5 3" xfId="5374"/>
    <cellStyle name="60% - Accent6 2 6" xfId="3094"/>
    <cellStyle name="60% - Accent6 2 6 2" xfId="4110"/>
    <cellStyle name="60% - Accent6 2 7" xfId="3424"/>
    <cellStyle name="60% - Accent6 2 7 2" xfId="4111"/>
    <cellStyle name="60% - Accent6 2 8" xfId="3728"/>
    <cellStyle name="60% - Accent6 2 9" xfId="3794"/>
    <cellStyle name="60% - Accent6 3" xfId="109"/>
    <cellStyle name="60% - Accent6 3 2" xfId="1978"/>
    <cellStyle name="60% - Accent6 3 2 2" xfId="4113"/>
    <cellStyle name="60% - Accent6 3 3" xfId="1979"/>
    <cellStyle name="60% - Accent6 3 3 2" xfId="4114"/>
    <cellStyle name="60% - Accent6 3 4" xfId="4112"/>
    <cellStyle name="60% - Accent6 3 5" xfId="1977"/>
    <cellStyle name="60% - Accent6 4" xfId="110"/>
    <cellStyle name="60% - Accent6 4 2" xfId="4115"/>
    <cellStyle name="60% - Accent6 4 3" xfId="1980"/>
    <cellStyle name="60% - Accent6 5" xfId="111"/>
    <cellStyle name="60% - Accent6 5 2" xfId="3318"/>
    <cellStyle name="60% - Accent6 6" xfId="112"/>
    <cellStyle name="60% - Accent6 7" xfId="113"/>
    <cellStyle name="60% - Accent6 8" xfId="542"/>
    <cellStyle name="60% - Accent6 9" xfId="5626"/>
    <cellStyle name="Accent1" xfId="5571"/>
    <cellStyle name="Accent1 - 20%" xfId="114"/>
    <cellStyle name="Accent1 - 20% 2" xfId="608"/>
    <cellStyle name="Accent1 - 20% 2 2" xfId="4117"/>
    <cellStyle name="Accent1 - 20% 2 3" xfId="1981"/>
    <cellStyle name="Accent1 - 20% 3" xfId="430"/>
    <cellStyle name="Accent1 - 20% 3 2" xfId="4118"/>
    <cellStyle name="Accent1 - 20% 3 3" xfId="3096"/>
    <cellStyle name="Accent1 - 20% 4" xfId="3320"/>
    <cellStyle name="Accent1 - 20% 5" xfId="3795"/>
    <cellStyle name="Accent1 - 20% 6" xfId="4116"/>
    <cellStyle name="Accent1 - 20% 7" xfId="1763"/>
    <cellStyle name="Accent1 - 40%" xfId="115"/>
    <cellStyle name="Accent1 - 40% 2" xfId="609"/>
    <cellStyle name="Accent1 - 40% 2 2" xfId="4120"/>
    <cellStyle name="Accent1 - 40% 2 3" xfId="1982"/>
    <cellStyle name="Accent1 - 40% 3" xfId="431"/>
    <cellStyle name="Accent1 - 40% 3 2" xfId="4121"/>
    <cellStyle name="Accent1 - 40% 3 3" xfId="3097"/>
    <cellStyle name="Accent1 - 40% 4" xfId="3321"/>
    <cellStyle name="Accent1 - 40% 5" xfId="3796"/>
    <cellStyle name="Accent1 - 40% 6" xfId="4119"/>
    <cellStyle name="Accent1 - 40% 7" xfId="1764"/>
    <cellStyle name="Accent1 - 60%" xfId="116"/>
    <cellStyle name="Accent1 - 60% 2" xfId="610"/>
    <cellStyle name="Accent1 - 60% 2 2" xfId="4123"/>
    <cellStyle name="Accent1 - 60% 2 3" xfId="1983"/>
    <cellStyle name="Accent1 - 60% 3" xfId="432"/>
    <cellStyle name="Accent1 - 60% 3 2" xfId="4124"/>
    <cellStyle name="Accent1 - 60% 3 3" xfId="3098"/>
    <cellStyle name="Accent1 - 60% 4" xfId="3322"/>
    <cellStyle name="Accent1 - 60% 5" xfId="3797"/>
    <cellStyle name="Accent1 - 60% 6" xfId="4122"/>
    <cellStyle name="Accent1 - 60% 7" xfId="1765"/>
    <cellStyle name="Accent1 10" xfId="565"/>
    <cellStyle name="Accent1 10 2" xfId="4125"/>
    <cellStyle name="Accent1 10 3" xfId="1984"/>
    <cellStyle name="Accent1 100" xfId="1475"/>
    <cellStyle name="Accent1 101" xfId="1525"/>
    <cellStyle name="Accent1 102" xfId="1498"/>
    <cellStyle name="Accent1 103" xfId="1512"/>
    <cellStyle name="Accent1 104" xfId="1561"/>
    <cellStyle name="Accent1 105" xfId="1579"/>
    <cellStyle name="Accent1 106" xfId="1562"/>
    <cellStyle name="Accent1 107" xfId="1570"/>
    <cellStyle name="Accent1 108" xfId="1574"/>
    <cellStyle name="Accent1 109" xfId="1592"/>
    <cellStyle name="Accent1 11" xfId="771"/>
    <cellStyle name="Accent1 11 2" xfId="4126"/>
    <cellStyle name="Accent1 11 3" xfId="1985"/>
    <cellStyle name="Accent1 110" xfId="1600"/>
    <cellStyle name="Accent1 111" xfId="1626"/>
    <cellStyle name="Accent1 112" xfId="1608"/>
    <cellStyle name="Accent1 113" xfId="1631"/>
    <cellStyle name="Accent1 114" xfId="1635"/>
    <cellStyle name="Accent1 115" xfId="1614"/>
    <cellStyle name="Accent1 116" xfId="1659"/>
    <cellStyle name="Accent1 117" xfId="1657"/>
    <cellStyle name="Accent1 118" xfId="1607"/>
    <cellStyle name="Accent1 119" xfId="1639"/>
    <cellStyle name="Accent1 12" xfId="800"/>
    <cellStyle name="Accent1 12 2" xfId="4127"/>
    <cellStyle name="Accent1 12 3" xfId="1986"/>
    <cellStyle name="Accent1 120" xfId="1612"/>
    <cellStyle name="Accent1 121" xfId="1666"/>
    <cellStyle name="Accent1 122" xfId="1700"/>
    <cellStyle name="Accent1 123" xfId="1688"/>
    <cellStyle name="Accent1 124" xfId="1713"/>
    <cellStyle name="Accent1 125" xfId="1684"/>
    <cellStyle name="Accent1 126" xfId="1728"/>
    <cellStyle name="Accent1 127" xfId="1708"/>
    <cellStyle name="Accent1 128" xfId="1733"/>
    <cellStyle name="Accent1 129" xfId="1705"/>
    <cellStyle name="Accent1 13" xfId="827"/>
    <cellStyle name="Accent1 13 2" xfId="4128"/>
    <cellStyle name="Accent1 13 3" xfId="1987"/>
    <cellStyle name="Accent1 130" xfId="1678"/>
    <cellStyle name="Accent1 131" xfId="1738"/>
    <cellStyle name="Accent1 132" xfId="1714"/>
    <cellStyle name="Accent1 133" xfId="1687"/>
    <cellStyle name="Accent1 134" xfId="1721"/>
    <cellStyle name="Accent1 135" xfId="1752"/>
    <cellStyle name="Accent1 136" xfId="1758"/>
    <cellStyle name="Accent1 137" xfId="1147"/>
    <cellStyle name="Accent1 138" xfId="5316"/>
    <cellStyle name="Accent1 139" xfId="5503"/>
    <cellStyle name="Accent1 14" xfId="829"/>
    <cellStyle name="Accent1 14 2" xfId="4129"/>
    <cellStyle name="Accent1 14 3" xfId="1988"/>
    <cellStyle name="Accent1 140" xfId="5537"/>
    <cellStyle name="Accent1 141" xfId="5549"/>
    <cellStyle name="Accent1 142" xfId="5559"/>
    <cellStyle name="Accent1 143" xfId="5515"/>
    <cellStyle name="Accent1 144" xfId="5530"/>
    <cellStyle name="Accent1 145" xfId="5436"/>
    <cellStyle name="Accent1 146" xfId="5437"/>
    <cellStyle name="Accent1 147" xfId="5468"/>
    <cellStyle name="Accent1 148" xfId="5458"/>
    <cellStyle name="Accent1 149" xfId="5563"/>
    <cellStyle name="Accent1 15" xfId="840"/>
    <cellStyle name="Accent1 15 2" xfId="4130"/>
    <cellStyle name="Accent1 15 3" xfId="1989"/>
    <cellStyle name="Accent1 150" xfId="5491"/>
    <cellStyle name="Accent1 151" xfId="5443"/>
    <cellStyle name="Accent1 152" xfId="5498"/>
    <cellStyle name="Accent1 153" xfId="5551"/>
    <cellStyle name="Accent1 154" xfId="5450"/>
    <cellStyle name="Accent1 155" xfId="5471"/>
    <cellStyle name="Accent1 156" xfId="5493"/>
    <cellStyle name="Accent1 157" xfId="5512"/>
    <cellStyle name="Accent1 158" xfId="5528"/>
    <cellStyle name="Accent1 159" xfId="5523"/>
    <cellStyle name="Accent1 16" xfId="961"/>
    <cellStyle name="Accent1 16 2" xfId="4131"/>
    <cellStyle name="Accent1 16 3" xfId="1990"/>
    <cellStyle name="Accent1 160" xfId="5464"/>
    <cellStyle name="Accent1 161" xfId="5459"/>
    <cellStyle name="Accent1 162" xfId="5325"/>
    <cellStyle name="Accent1 163" xfId="5603"/>
    <cellStyle name="Accent1 17" xfId="969"/>
    <cellStyle name="Accent1 17 2" xfId="4132"/>
    <cellStyle name="Accent1 17 3" xfId="1991"/>
    <cellStyle name="Accent1 18" xfId="977"/>
    <cellStyle name="Accent1 18 2" xfId="4133"/>
    <cellStyle name="Accent1 18 3" xfId="1992"/>
    <cellStyle name="Accent1 19" xfId="1007"/>
    <cellStyle name="Accent1 19 2" xfId="4134"/>
    <cellStyle name="Accent1 19 3" xfId="1993"/>
    <cellStyle name="Accent1 2" xfId="117"/>
    <cellStyle name="Accent1 2 10" xfId="4135"/>
    <cellStyle name="Accent1 2 11" xfId="1994"/>
    <cellStyle name="Accent1 2 2" xfId="611"/>
    <cellStyle name="Accent1 2 2 2" xfId="3100"/>
    <cellStyle name="Accent1 2 2 2 2" xfId="4137"/>
    <cellStyle name="Accent1 2 2 3" xfId="4136"/>
    <cellStyle name="Accent1 2 2 4" xfId="1995"/>
    <cellStyle name="Accent1 2 3" xfId="872"/>
    <cellStyle name="Accent1 2 3 2" xfId="4138"/>
    <cellStyle name="Accent1 2 3 3" xfId="1996"/>
    <cellStyle name="Accent1 2 4" xfId="1997"/>
    <cellStyle name="Accent1 2 4 2" xfId="4139"/>
    <cellStyle name="Accent1 2 4 3" xfId="5375"/>
    <cellStyle name="Accent1 2 5" xfId="2908"/>
    <cellStyle name="Accent1 2 5 2" xfId="4140"/>
    <cellStyle name="Accent1 2 6" xfId="3099"/>
    <cellStyle name="Accent1 2 6 2" xfId="4141"/>
    <cellStyle name="Accent1 2 7" xfId="3401"/>
    <cellStyle name="Accent1 2 7 2" xfId="4142"/>
    <cellStyle name="Accent1 2 8" xfId="3729"/>
    <cellStyle name="Accent1 2 9" xfId="3798"/>
    <cellStyle name="Accent1 20" xfId="973"/>
    <cellStyle name="Accent1 20 2" xfId="4143"/>
    <cellStyle name="Accent1 20 3" xfId="1998"/>
    <cellStyle name="Accent1 21" xfId="1013"/>
    <cellStyle name="Accent1 21 2" xfId="4144"/>
    <cellStyle name="Accent1 21 3" xfId="1999"/>
    <cellStyle name="Accent1 22" xfId="995"/>
    <cellStyle name="Accent1 22 2" xfId="4145"/>
    <cellStyle name="Accent1 22 3" xfId="2000"/>
    <cellStyle name="Accent1 23" xfId="1034"/>
    <cellStyle name="Accent1 23 2" xfId="4146"/>
    <cellStyle name="Accent1 23 3" xfId="2001"/>
    <cellStyle name="Accent1 24" xfId="1009"/>
    <cellStyle name="Accent1 24 2" xfId="4147"/>
    <cellStyle name="Accent1 24 3" xfId="2002"/>
    <cellStyle name="Accent1 25" xfId="1039"/>
    <cellStyle name="Accent1 25 2" xfId="4148"/>
    <cellStyle name="Accent1 25 3" xfId="2003"/>
    <cellStyle name="Accent1 26" xfId="990"/>
    <cellStyle name="Accent1 26 2" xfId="4149"/>
    <cellStyle name="Accent1 26 3" xfId="2004"/>
    <cellStyle name="Accent1 27" xfId="998"/>
    <cellStyle name="Accent1 27 2" xfId="4150"/>
    <cellStyle name="Accent1 27 3" xfId="2005"/>
    <cellStyle name="Accent1 28" xfId="1041"/>
    <cellStyle name="Accent1 28 2" xfId="4151"/>
    <cellStyle name="Accent1 28 3" xfId="2006"/>
    <cellStyle name="Accent1 29" xfId="988"/>
    <cellStyle name="Accent1 29 2" xfId="4152"/>
    <cellStyle name="Accent1 29 3" xfId="2007"/>
    <cellStyle name="Accent1 3" xfId="118"/>
    <cellStyle name="Accent1 3 2" xfId="612"/>
    <cellStyle name="Accent1 3 2 2" xfId="4154"/>
    <cellStyle name="Accent1 3 2 3" xfId="2009"/>
    <cellStyle name="Accent1 3 3" xfId="873"/>
    <cellStyle name="Accent1 3 3 2" xfId="4155"/>
    <cellStyle name="Accent1 3 3 3" xfId="2010"/>
    <cellStyle name="Accent1 3 4" xfId="2011"/>
    <cellStyle name="Accent1 3 4 2" xfId="4156"/>
    <cellStyle name="Accent1 3 4 3" xfId="5376"/>
    <cellStyle name="Accent1 3 5" xfId="3425"/>
    <cellStyle name="Accent1 3 6" xfId="4153"/>
    <cellStyle name="Accent1 3 7" xfId="2008"/>
    <cellStyle name="Accent1 30" xfId="1038"/>
    <cellStyle name="Accent1 30 2" xfId="4157"/>
    <cellStyle name="Accent1 30 3" xfId="2012"/>
    <cellStyle name="Accent1 31" xfId="1052"/>
    <cellStyle name="Accent1 31 2" xfId="4158"/>
    <cellStyle name="Accent1 31 3" xfId="2013"/>
    <cellStyle name="Accent1 32" xfId="906"/>
    <cellStyle name="Accent1 32 2" xfId="4159"/>
    <cellStyle name="Accent1 32 3" xfId="2014"/>
    <cellStyle name="Accent1 33" xfId="959"/>
    <cellStyle name="Accent1 33 2" xfId="4160"/>
    <cellStyle name="Accent1 33 3" xfId="2015"/>
    <cellStyle name="Accent1 34" xfId="919"/>
    <cellStyle name="Accent1 34 2" xfId="4161"/>
    <cellStyle name="Accent1 34 3" xfId="2016"/>
    <cellStyle name="Accent1 35" xfId="913"/>
    <cellStyle name="Accent1 35 2" xfId="4162"/>
    <cellStyle name="Accent1 35 3" xfId="2017"/>
    <cellStyle name="Accent1 36" xfId="1063"/>
    <cellStyle name="Accent1 36 2" xfId="4163"/>
    <cellStyle name="Accent1 36 3" xfId="2018"/>
    <cellStyle name="Accent1 37" xfId="1065"/>
    <cellStyle name="Accent1 37 2" xfId="4164"/>
    <cellStyle name="Accent1 37 3" xfId="2019"/>
    <cellStyle name="Accent1 38" xfId="1067"/>
    <cellStyle name="Accent1 38 2" xfId="4165"/>
    <cellStyle name="Accent1 38 3" xfId="2020"/>
    <cellStyle name="Accent1 39" xfId="1069"/>
    <cellStyle name="Accent1 39 2" xfId="4166"/>
    <cellStyle name="Accent1 39 3" xfId="2021"/>
    <cellStyle name="Accent1 4" xfId="119"/>
    <cellStyle name="Accent1 4 2" xfId="613"/>
    <cellStyle name="Accent1 4 2 2" xfId="4168"/>
    <cellStyle name="Accent1 4 2 3" xfId="2023"/>
    <cellStyle name="Accent1 4 3" xfId="2024"/>
    <cellStyle name="Accent1 4 3 2" xfId="4169"/>
    <cellStyle name="Accent1 4 3 3" xfId="5377"/>
    <cellStyle name="Accent1 4 4" xfId="2025"/>
    <cellStyle name="Accent1 4 4 2" xfId="4170"/>
    <cellStyle name="Accent1 4 5" xfId="4167"/>
    <cellStyle name="Accent1 4 6" xfId="2022"/>
    <cellStyle name="Accent1 40" xfId="1071"/>
    <cellStyle name="Accent1 40 2" xfId="4171"/>
    <cellStyle name="Accent1 40 3" xfId="2026"/>
    <cellStyle name="Accent1 41" xfId="1073"/>
    <cellStyle name="Accent1 41 2" xfId="4172"/>
    <cellStyle name="Accent1 41 3" xfId="2027"/>
    <cellStyle name="Accent1 42" xfId="1075"/>
    <cellStyle name="Accent1 42 2" xfId="4173"/>
    <cellStyle name="Accent1 42 3" xfId="2028"/>
    <cellStyle name="Accent1 43" xfId="1077"/>
    <cellStyle name="Accent1 43 2" xfId="4174"/>
    <cellStyle name="Accent1 43 3" xfId="2029"/>
    <cellStyle name="Accent1 44" xfId="1078"/>
    <cellStyle name="Accent1 44 2" xfId="4175"/>
    <cellStyle name="Accent1 44 3" xfId="2030"/>
    <cellStyle name="Accent1 45" xfId="1081"/>
    <cellStyle name="Accent1 45 2" xfId="1105"/>
    <cellStyle name="Accent1 45 2 2" xfId="4176"/>
    <cellStyle name="Accent1 45 3" xfId="1373"/>
    <cellStyle name="Accent1 45 4" xfId="2031"/>
    <cellStyle name="Accent1 46" xfId="1131"/>
    <cellStyle name="Accent1 46 2" xfId="1418"/>
    <cellStyle name="Accent1 46 2 2" xfId="4177"/>
    <cellStyle name="Accent1 46 3" xfId="1159"/>
    <cellStyle name="Accent1 46 4" xfId="2032"/>
    <cellStyle name="Accent1 47" xfId="1080"/>
    <cellStyle name="Accent1 47 2" xfId="1372"/>
    <cellStyle name="Accent1 47 2 2" xfId="4178"/>
    <cellStyle name="Accent1 47 3" xfId="1185"/>
    <cellStyle name="Accent1 47 4" xfId="2033"/>
    <cellStyle name="Accent1 48" xfId="1089"/>
    <cellStyle name="Accent1 48 2" xfId="1381"/>
    <cellStyle name="Accent1 48 2 2" xfId="4179"/>
    <cellStyle name="Accent1 48 3" xfId="1178"/>
    <cellStyle name="Accent1 48 4" xfId="2034"/>
    <cellStyle name="Accent1 49" xfId="1092"/>
    <cellStyle name="Accent1 49 2" xfId="1384"/>
    <cellStyle name="Accent1 49 2 2" xfId="4180"/>
    <cellStyle name="Accent1 49 3" xfId="1215"/>
    <cellStyle name="Accent1 49 4" xfId="2035"/>
    <cellStyle name="Accent1 5" xfId="120"/>
    <cellStyle name="Accent1 5 2" xfId="4181"/>
    <cellStyle name="Accent1 5 3" xfId="2036"/>
    <cellStyle name="Accent1 50" xfId="1128"/>
    <cellStyle name="Accent1 50 2" xfId="1415"/>
    <cellStyle name="Accent1 50 2 2" xfId="4182"/>
    <cellStyle name="Accent1 50 3" xfId="1168"/>
    <cellStyle name="Accent1 50 4" xfId="2037"/>
    <cellStyle name="Accent1 51" xfId="1121"/>
    <cellStyle name="Accent1 51 2" xfId="1408"/>
    <cellStyle name="Accent1 51 2 2" xfId="4183"/>
    <cellStyle name="Accent1 51 3" xfId="1211"/>
    <cellStyle name="Accent1 51 4" xfId="2038"/>
    <cellStyle name="Accent1 52" xfId="1097"/>
    <cellStyle name="Accent1 52 2" xfId="1389"/>
    <cellStyle name="Accent1 52 2 2" xfId="4184"/>
    <cellStyle name="Accent1 52 3" xfId="1200"/>
    <cellStyle name="Accent1 52 4" xfId="2039"/>
    <cellStyle name="Accent1 53" xfId="1110"/>
    <cellStyle name="Accent1 53 2" xfId="1400"/>
    <cellStyle name="Accent1 53 2 2" xfId="4185"/>
    <cellStyle name="Accent1 53 3" xfId="1219"/>
    <cellStyle name="Accent1 53 4" xfId="2040"/>
    <cellStyle name="Accent1 54" xfId="1158"/>
    <cellStyle name="Accent1 54 2" xfId="4186"/>
    <cellStyle name="Accent1 54 3" xfId="2041"/>
    <cellStyle name="Accent1 55" xfId="1189"/>
    <cellStyle name="Accent1 55 2" xfId="4187"/>
    <cellStyle name="Accent1 55 3" xfId="2042"/>
    <cellStyle name="Accent1 56" xfId="1197"/>
    <cellStyle name="Accent1 56 2" xfId="4188"/>
    <cellStyle name="Accent1 56 3" xfId="2043"/>
    <cellStyle name="Accent1 57" xfId="1188"/>
    <cellStyle name="Accent1 57 2" xfId="4189"/>
    <cellStyle name="Accent1 57 3" xfId="2044"/>
    <cellStyle name="Accent1 58" xfId="1225"/>
    <cellStyle name="Accent1 58 2" xfId="4190"/>
    <cellStyle name="Accent1 58 3" xfId="2045"/>
    <cellStyle name="Accent1 59" xfId="1235"/>
    <cellStyle name="Accent1 59 2" xfId="4191"/>
    <cellStyle name="Accent1 59 3" xfId="2046"/>
    <cellStyle name="Accent1 6" xfId="121"/>
    <cellStyle name="Accent1 6 2" xfId="4192"/>
    <cellStyle name="Accent1 6 3" xfId="2047"/>
    <cellStyle name="Accent1 60" xfId="1238"/>
    <cellStyle name="Accent1 60 2" xfId="4193"/>
    <cellStyle name="Accent1 60 3" xfId="2048"/>
    <cellStyle name="Accent1 61" xfId="1244"/>
    <cellStyle name="Accent1 61 2" xfId="4194"/>
    <cellStyle name="Accent1 61 3" xfId="2049"/>
    <cellStyle name="Accent1 62" xfId="1253"/>
    <cellStyle name="Accent1 62 2" xfId="4195"/>
    <cellStyle name="Accent1 62 3" xfId="2050"/>
    <cellStyle name="Accent1 63" xfId="1243"/>
    <cellStyle name="Accent1 63 2" xfId="4196"/>
    <cellStyle name="Accent1 63 3" xfId="2051"/>
    <cellStyle name="Accent1 64" xfId="1267"/>
    <cellStyle name="Accent1 64 2" xfId="4197"/>
    <cellStyle name="Accent1 64 3" xfId="2052"/>
    <cellStyle name="Accent1 65" xfId="1305"/>
    <cellStyle name="Accent1 65 2" xfId="4198"/>
    <cellStyle name="Accent1 65 3" xfId="2053"/>
    <cellStyle name="Accent1 66" xfId="1295"/>
    <cellStyle name="Accent1 66 2" xfId="4199"/>
    <cellStyle name="Accent1 66 3" xfId="2054"/>
    <cellStyle name="Accent1 67" xfId="1274"/>
    <cellStyle name="Accent1 67 2" xfId="4200"/>
    <cellStyle name="Accent1 67 3" xfId="2055"/>
    <cellStyle name="Accent1 68" xfId="1313"/>
    <cellStyle name="Accent1 68 2" xfId="4201"/>
    <cellStyle name="Accent1 68 3" xfId="2056"/>
    <cellStyle name="Accent1 69" xfId="1339"/>
    <cellStyle name="Accent1 69 2" xfId="4202"/>
    <cellStyle name="Accent1 69 3" xfId="2057"/>
    <cellStyle name="Accent1 7" xfId="122"/>
    <cellStyle name="Accent1 7 2" xfId="4203"/>
    <cellStyle name="Accent1 7 3" xfId="2058"/>
    <cellStyle name="Accent1 70" xfId="1312"/>
    <cellStyle name="Accent1 70 2" xfId="4204"/>
    <cellStyle name="Accent1 70 3" xfId="2059"/>
    <cellStyle name="Accent1 71" xfId="1343"/>
    <cellStyle name="Accent1 71 2" xfId="4205"/>
    <cellStyle name="Accent1 71 3" xfId="2060"/>
    <cellStyle name="Accent1 72" xfId="1287"/>
    <cellStyle name="Accent1 72 2" xfId="4206"/>
    <cellStyle name="Accent1 72 3" xfId="2061"/>
    <cellStyle name="Accent1 73" xfId="1264"/>
    <cellStyle name="Accent1 73 2" xfId="4207"/>
    <cellStyle name="Accent1 73 3" xfId="2062"/>
    <cellStyle name="Accent1 74" xfId="1265"/>
    <cellStyle name="Accent1 74 2" xfId="4208"/>
    <cellStyle name="Accent1 74 3" xfId="2063"/>
    <cellStyle name="Accent1 75" xfId="1279"/>
    <cellStyle name="Accent1 75 2" xfId="4209"/>
    <cellStyle name="Accent1 75 3" xfId="2064"/>
    <cellStyle name="Accent1 76" xfId="1299"/>
    <cellStyle name="Accent1 76 2" xfId="4210"/>
    <cellStyle name="Accent1 76 3" xfId="2065"/>
    <cellStyle name="Accent1 77" xfId="1269"/>
    <cellStyle name="Accent1 77 2" xfId="4211"/>
    <cellStyle name="Accent1 77 3" xfId="2066"/>
    <cellStyle name="Accent1 78" xfId="1348"/>
    <cellStyle name="Accent1 78 2" xfId="3319"/>
    <cellStyle name="Accent1 79" xfId="1294"/>
    <cellStyle name="Accent1 79 2" xfId="3362"/>
    <cellStyle name="Accent1 8" xfId="123"/>
    <cellStyle name="Accent1 8 2" xfId="4212"/>
    <cellStyle name="Accent1 8 3" xfId="2067"/>
    <cellStyle name="Accent1 80" xfId="1336"/>
    <cellStyle name="Accent1 80 2" xfId="3447"/>
    <cellStyle name="Accent1 81" xfId="1288"/>
    <cellStyle name="Accent1 81 2" xfId="3457"/>
    <cellStyle name="Accent1 82" xfId="1433"/>
    <cellStyle name="Accent1 82 2" xfId="3458"/>
    <cellStyle name="Accent1 83" xfId="1486"/>
    <cellStyle name="Accent1 84" xfId="1470"/>
    <cellStyle name="Accent1 85" xfId="1502"/>
    <cellStyle name="Accent1 86" xfId="1464"/>
    <cellStyle name="Accent1 87" xfId="1529"/>
    <cellStyle name="Accent1 88" xfId="1496"/>
    <cellStyle name="Accent1 89" xfId="1538"/>
    <cellStyle name="Accent1 9" xfId="417"/>
    <cellStyle name="Accent1 9 2" xfId="4213"/>
    <cellStyle name="Accent1 9 3" xfId="2068"/>
    <cellStyle name="Accent1 90" xfId="1493"/>
    <cellStyle name="Accent1 91" xfId="1468"/>
    <cellStyle name="Accent1 92" xfId="1542"/>
    <cellStyle name="Accent1 93" xfId="1490"/>
    <cellStyle name="Accent1 94" xfId="1516"/>
    <cellStyle name="Accent1 95" xfId="1457"/>
    <cellStyle name="Accent1 96" xfId="1517"/>
    <cellStyle name="Accent1 97" xfId="1504"/>
    <cellStyle name="Accent1 98" xfId="1509"/>
    <cellStyle name="Accent1 99" xfId="1549"/>
    <cellStyle name="Accent2" xfId="5572"/>
    <cellStyle name="Accent2 - 20%" xfId="124"/>
    <cellStyle name="Accent2 - 20% 2" xfId="614"/>
    <cellStyle name="Accent2 - 20% 2 2" xfId="4215"/>
    <cellStyle name="Accent2 - 20% 2 3" xfId="2069"/>
    <cellStyle name="Accent2 - 20% 3" xfId="433"/>
    <cellStyle name="Accent2 - 20% 3 2" xfId="4216"/>
    <cellStyle name="Accent2 - 20% 3 3" xfId="3101"/>
    <cellStyle name="Accent2 - 20% 4" xfId="3324"/>
    <cellStyle name="Accent2 - 20% 5" xfId="3799"/>
    <cellStyle name="Accent2 - 20% 6" xfId="4214"/>
    <cellStyle name="Accent2 - 20% 7" xfId="1766"/>
    <cellStyle name="Accent2 - 40%" xfId="125"/>
    <cellStyle name="Accent2 - 40% 2" xfId="615"/>
    <cellStyle name="Accent2 - 40% 2 2" xfId="4218"/>
    <cellStyle name="Accent2 - 40% 2 3" xfId="2070"/>
    <cellStyle name="Accent2 - 40% 3" xfId="434"/>
    <cellStyle name="Accent2 - 40% 3 2" xfId="4219"/>
    <cellStyle name="Accent2 - 40% 3 3" xfId="3102"/>
    <cellStyle name="Accent2 - 40% 4" xfId="3325"/>
    <cellStyle name="Accent2 - 40% 5" xfId="3800"/>
    <cellStyle name="Accent2 - 40% 6" xfId="4217"/>
    <cellStyle name="Accent2 - 40% 7" xfId="1767"/>
    <cellStyle name="Accent2 - 60%" xfId="126"/>
    <cellStyle name="Accent2 - 60% 2" xfId="616"/>
    <cellStyle name="Accent2 - 60% 2 2" xfId="4221"/>
    <cellStyle name="Accent2 - 60% 2 3" xfId="2071"/>
    <cellStyle name="Accent2 - 60% 3" xfId="435"/>
    <cellStyle name="Accent2 - 60% 3 2" xfId="4222"/>
    <cellStyle name="Accent2 - 60% 3 3" xfId="3103"/>
    <cellStyle name="Accent2 - 60% 4" xfId="3326"/>
    <cellStyle name="Accent2 - 60% 5" xfId="3801"/>
    <cellStyle name="Accent2 - 60% 6" xfId="4220"/>
    <cellStyle name="Accent2 - 60% 7" xfId="1768"/>
    <cellStyle name="Accent2 10" xfId="559"/>
    <cellStyle name="Accent2 10 2" xfId="4223"/>
    <cellStyle name="Accent2 10 3" xfId="2072"/>
    <cellStyle name="Accent2 100" xfId="1469"/>
    <cellStyle name="Accent2 101" xfId="1458"/>
    <cellStyle name="Accent2 102" xfId="1463"/>
    <cellStyle name="Accent2 103" xfId="1460"/>
    <cellStyle name="Accent2 104" xfId="1563"/>
    <cellStyle name="Accent2 105" xfId="1591"/>
    <cellStyle name="Accent2 106" xfId="1569"/>
    <cellStyle name="Accent2 107" xfId="1595"/>
    <cellStyle name="Accent2 108" xfId="1583"/>
    <cellStyle name="Accent2 109" xfId="1573"/>
    <cellStyle name="Accent2 11" xfId="772"/>
    <cellStyle name="Accent2 11 2" xfId="4224"/>
    <cellStyle name="Accent2 11 3" xfId="2073"/>
    <cellStyle name="Accent2 110" xfId="1601"/>
    <cellStyle name="Accent2 111" xfId="1658"/>
    <cellStyle name="Accent2 112" xfId="1640"/>
    <cellStyle name="Accent2 113" xfId="1660"/>
    <cellStyle name="Accent2 114" xfId="1632"/>
    <cellStyle name="Accent2 115" xfId="1656"/>
    <cellStyle name="Accent2 116" xfId="1627"/>
    <cellStyle name="Accent2 117" xfId="1628"/>
    <cellStyle name="Accent2 118" xfId="1637"/>
    <cellStyle name="Accent2 119" xfId="1613"/>
    <cellStyle name="Accent2 12" xfId="798"/>
    <cellStyle name="Accent2 12 2" xfId="4225"/>
    <cellStyle name="Accent2 12 3" xfId="2074"/>
    <cellStyle name="Accent2 120" xfId="1620"/>
    <cellStyle name="Accent2 121" xfId="1668"/>
    <cellStyle name="Accent2 122" xfId="1737"/>
    <cellStyle name="Accent2 123" xfId="1701"/>
    <cellStyle name="Accent2 124" xfId="1724"/>
    <cellStyle name="Accent2 125" xfId="1674"/>
    <cellStyle name="Accent2 126" xfId="1693"/>
    <cellStyle name="Accent2 127" xfId="1689"/>
    <cellStyle name="Accent2 128" xfId="1711"/>
    <cellStyle name="Accent2 129" xfId="1720"/>
    <cellStyle name="Accent2 13" xfId="826"/>
    <cellStyle name="Accent2 13 2" xfId="4226"/>
    <cellStyle name="Accent2 13 3" xfId="2075"/>
    <cellStyle name="Accent2 130" xfId="1691"/>
    <cellStyle name="Accent2 131" xfId="1745"/>
    <cellStyle name="Accent2 132" xfId="1695"/>
    <cellStyle name="Accent2 133" xfId="1732"/>
    <cellStyle name="Accent2 134" xfId="1694"/>
    <cellStyle name="Accent2 135" xfId="1751"/>
    <cellStyle name="Accent2 136" xfId="1746"/>
    <cellStyle name="Accent2 137" xfId="1148"/>
    <cellStyle name="Accent2 138" xfId="5317"/>
    <cellStyle name="Accent2 139" xfId="5470"/>
    <cellStyle name="Accent2 14" xfId="830"/>
    <cellStyle name="Accent2 14 2" xfId="4227"/>
    <cellStyle name="Accent2 14 3" xfId="2076"/>
    <cellStyle name="Accent2 140" xfId="5457"/>
    <cellStyle name="Accent2 141" xfId="5496"/>
    <cellStyle name="Accent2 142" xfId="5540"/>
    <cellStyle name="Accent2 143" xfId="5516"/>
    <cellStyle name="Accent2 144" xfId="5488"/>
    <cellStyle name="Accent2 145" xfId="5451"/>
    <cellStyle name="Accent2 146" xfId="5490"/>
    <cellStyle name="Accent2 147" xfId="5482"/>
    <cellStyle name="Accent2 148" xfId="5535"/>
    <cellStyle name="Accent2 149" xfId="5529"/>
    <cellStyle name="Accent2 15" xfId="839"/>
    <cellStyle name="Accent2 15 2" xfId="4228"/>
    <cellStyle name="Accent2 15 3" xfId="2077"/>
    <cellStyle name="Accent2 150" xfId="5542"/>
    <cellStyle name="Accent2 151" xfId="5544"/>
    <cellStyle name="Accent2 152" xfId="5506"/>
    <cellStyle name="Accent2 153" xfId="5533"/>
    <cellStyle name="Accent2 154" xfId="5560"/>
    <cellStyle name="Accent2 155" xfId="5448"/>
    <cellStyle name="Accent2 156" xfId="5474"/>
    <cellStyle name="Accent2 157" xfId="5442"/>
    <cellStyle name="Accent2 158" xfId="5440"/>
    <cellStyle name="Accent2 159" xfId="5495"/>
    <cellStyle name="Accent2 16" xfId="962"/>
    <cellStyle name="Accent2 16 2" xfId="4229"/>
    <cellStyle name="Accent2 16 3" xfId="2078"/>
    <cellStyle name="Accent2 160" xfId="5461"/>
    <cellStyle name="Accent2 161" xfId="5460"/>
    <cellStyle name="Accent2 162" xfId="5326"/>
    <cellStyle name="Accent2 163" xfId="5607"/>
    <cellStyle name="Accent2 17" xfId="972"/>
    <cellStyle name="Accent2 17 2" xfId="4230"/>
    <cellStyle name="Accent2 17 3" xfId="2079"/>
    <cellStyle name="Accent2 18" xfId="978"/>
    <cellStyle name="Accent2 18 2" xfId="4231"/>
    <cellStyle name="Accent2 18 3" xfId="2080"/>
    <cellStyle name="Accent2 19" xfId="1044"/>
    <cellStyle name="Accent2 19 2" xfId="4232"/>
    <cellStyle name="Accent2 19 3" xfId="2081"/>
    <cellStyle name="Accent2 2" xfId="127"/>
    <cellStyle name="Accent2 2 10" xfId="4233"/>
    <cellStyle name="Accent2 2 11" xfId="2082"/>
    <cellStyle name="Accent2 2 2" xfId="617"/>
    <cellStyle name="Accent2 2 2 2" xfId="3105"/>
    <cellStyle name="Accent2 2 2 2 2" xfId="4235"/>
    <cellStyle name="Accent2 2 2 3" xfId="4234"/>
    <cellStyle name="Accent2 2 2 4" xfId="2083"/>
    <cellStyle name="Accent2 2 3" xfId="874"/>
    <cellStyle name="Accent2 2 3 2" xfId="4236"/>
    <cellStyle name="Accent2 2 3 3" xfId="2084"/>
    <cellStyle name="Accent2 2 4" xfId="2085"/>
    <cellStyle name="Accent2 2 4 2" xfId="4237"/>
    <cellStyle name="Accent2 2 4 3" xfId="5378"/>
    <cellStyle name="Accent2 2 5" xfId="2909"/>
    <cellStyle name="Accent2 2 5 2" xfId="4238"/>
    <cellStyle name="Accent2 2 6" xfId="3104"/>
    <cellStyle name="Accent2 2 6 2" xfId="4239"/>
    <cellStyle name="Accent2 2 7" xfId="3405"/>
    <cellStyle name="Accent2 2 7 2" xfId="4240"/>
    <cellStyle name="Accent2 2 8" xfId="3730"/>
    <cellStyle name="Accent2 2 9" xfId="3802"/>
    <cellStyle name="Accent2 20" xfId="986"/>
    <cellStyle name="Accent2 20 2" xfId="4241"/>
    <cellStyle name="Accent2 20 3" xfId="2086"/>
    <cellStyle name="Accent2 21" xfId="1024"/>
    <cellStyle name="Accent2 21 2" xfId="4242"/>
    <cellStyle name="Accent2 21 3" xfId="2087"/>
    <cellStyle name="Accent2 22" xfId="1014"/>
    <cellStyle name="Accent2 22 2" xfId="4243"/>
    <cellStyle name="Accent2 22 3" xfId="2088"/>
    <cellStyle name="Accent2 23" xfId="1001"/>
    <cellStyle name="Accent2 23 2" xfId="4244"/>
    <cellStyle name="Accent2 23 3" xfId="2089"/>
    <cellStyle name="Accent2 24" xfId="976"/>
    <cellStyle name="Accent2 24 2" xfId="4245"/>
    <cellStyle name="Accent2 24 3" xfId="2090"/>
    <cellStyle name="Accent2 25" xfId="1012"/>
    <cellStyle name="Accent2 25 2" xfId="4246"/>
    <cellStyle name="Accent2 25 3" xfId="2091"/>
    <cellStyle name="Accent2 26" xfId="1020"/>
    <cellStyle name="Accent2 26 2" xfId="4247"/>
    <cellStyle name="Accent2 26 3" xfId="2092"/>
    <cellStyle name="Accent2 27" xfId="1045"/>
    <cellStyle name="Accent2 27 2" xfId="4248"/>
    <cellStyle name="Accent2 27 3" xfId="2093"/>
    <cellStyle name="Accent2 28" xfId="1000"/>
    <cellStyle name="Accent2 28 2" xfId="4249"/>
    <cellStyle name="Accent2 28 3" xfId="2094"/>
    <cellStyle name="Accent2 29" xfId="974"/>
    <cellStyle name="Accent2 29 2" xfId="4250"/>
    <cellStyle name="Accent2 29 3" xfId="2095"/>
    <cellStyle name="Accent2 3" xfId="128"/>
    <cellStyle name="Accent2 3 2" xfId="618"/>
    <cellStyle name="Accent2 3 2 2" xfId="4252"/>
    <cellStyle name="Accent2 3 2 3" xfId="2097"/>
    <cellStyle name="Accent2 3 3" xfId="875"/>
    <cellStyle name="Accent2 3 3 2" xfId="4253"/>
    <cellStyle name="Accent2 3 3 3" xfId="2098"/>
    <cellStyle name="Accent2 3 4" xfId="2099"/>
    <cellStyle name="Accent2 3 4 2" xfId="4254"/>
    <cellStyle name="Accent2 3 4 3" xfId="5379"/>
    <cellStyle name="Accent2 3 5" xfId="3426"/>
    <cellStyle name="Accent2 3 6" xfId="4251"/>
    <cellStyle name="Accent2 3 7" xfId="2096"/>
    <cellStyle name="Accent2 30" xfId="1017"/>
    <cellStyle name="Accent2 30 2" xfId="4255"/>
    <cellStyle name="Accent2 30 3" xfId="2100"/>
    <cellStyle name="Accent2 31" xfId="1053"/>
    <cellStyle name="Accent2 31 2" xfId="4256"/>
    <cellStyle name="Accent2 31 3" xfId="2101"/>
    <cellStyle name="Accent2 32" xfId="907"/>
    <cellStyle name="Accent2 32 2" xfId="4257"/>
    <cellStyle name="Accent2 32 3" xfId="2102"/>
    <cellStyle name="Accent2 33" xfId="938"/>
    <cellStyle name="Accent2 33 2" xfId="4258"/>
    <cellStyle name="Accent2 33 3" xfId="2103"/>
    <cellStyle name="Accent2 34" xfId="915"/>
    <cellStyle name="Accent2 34 2" xfId="4259"/>
    <cellStyle name="Accent2 34 3" xfId="2104"/>
    <cellStyle name="Accent2 35" xfId="950"/>
    <cellStyle name="Accent2 35 2" xfId="4260"/>
    <cellStyle name="Accent2 35 3" xfId="2105"/>
    <cellStyle name="Accent2 36" xfId="933"/>
    <cellStyle name="Accent2 36 2" xfId="4261"/>
    <cellStyle name="Accent2 36 3" xfId="2106"/>
    <cellStyle name="Accent2 37" xfId="930"/>
    <cellStyle name="Accent2 37 2" xfId="4262"/>
    <cellStyle name="Accent2 37 3" xfId="2107"/>
    <cellStyle name="Accent2 38" xfId="953"/>
    <cellStyle name="Accent2 38 2" xfId="4263"/>
    <cellStyle name="Accent2 38 3" xfId="2108"/>
    <cellStyle name="Accent2 39" xfId="904"/>
    <cellStyle name="Accent2 39 2" xfId="4264"/>
    <cellStyle name="Accent2 39 3" xfId="2109"/>
    <cellStyle name="Accent2 4" xfId="129"/>
    <cellStyle name="Accent2 4 2" xfId="619"/>
    <cellStyle name="Accent2 4 2 2" xfId="4266"/>
    <cellStyle name="Accent2 4 2 3" xfId="2111"/>
    <cellStyle name="Accent2 4 3" xfId="2112"/>
    <cellStyle name="Accent2 4 3 2" xfId="4267"/>
    <cellStyle name="Accent2 4 3 3" xfId="5380"/>
    <cellStyle name="Accent2 4 4" xfId="2113"/>
    <cellStyle name="Accent2 4 4 2" xfId="4268"/>
    <cellStyle name="Accent2 4 5" xfId="4265"/>
    <cellStyle name="Accent2 4 6" xfId="2110"/>
    <cellStyle name="Accent2 40" xfId="955"/>
    <cellStyle name="Accent2 40 2" xfId="4269"/>
    <cellStyle name="Accent2 40 3" xfId="2114"/>
    <cellStyle name="Accent2 41" xfId="944"/>
    <cellStyle name="Accent2 41 2" xfId="4270"/>
    <cellStyle name="Accent2 41 3" xfId="2115"/>
    <cellStyle name="Accent2 42" xfId="960"/>
    <cellStyle name="Accent2 42 2" xfId="4271"/>
    <cellStyle name="Accent2 42 3" xfId="2116"/>
    <cellStyle name="Accent2 43" xfId="1058"/>
    <cellStyle name="Accent2 43 2" xfId="4272"/>
    <cellStyle name="Accent2 43 3" xfId="2117"/>
    <cellStyle name="Accent2 44" xfId="956"/>
    <cellStyle name="Accent2 44 2" xfId="4273"/>
    <cellStyle name="Accent2 44 3" xfId="2118"/>
    <cellStyle name="Accent2 45" xfId="1082"/>
    <cellStyle name="Accent2 45 2" xfId="1116"/>
    <cellStyle name="Accent2 45 2 2" xfId="4274"/>
    <cellStyle name="Accent2 45 3" xfId="1374"/>
    <cellStyle name="Accent2 45 4" xfId="2119"/>
    <cellStyle name="Accent2 46" xfId="1107"/>
    <cellStyle name="Accent2 46 2" xfId="1397"/>
    <cellStyle name="Accent2 46 2 2" xfId="4275"/>
    <cellStyle name="Accent2 46 3" xfId="1160"/>
    <cellStyle name="Accent2 46 4" xfId="2120"/>
    <cellStyle name="Accent2 47" xfId="1087"/>
    <cellStyle name="Accent2 47 2" xfId="1379"/>
    <cellStyle name="Accent2 47 2 2" xfId="4276"/>
    <cellStyle name="Accent2 47 3" xfId="1218"/>
    <cellStyle name="Accent2 47 4" xfId="2121"/>
    <cellStyle name="Accent2 48" xfId="1119"/>
    <cellStyle name="Accent2 48 2" xfId="1406"/>
    <cellStyle name="Accent2 48 2 2" xfId="4277"/>
    <cellStyle name="Accent2 48 3" xfId="1186"/>
    <cellStyle name="Accent2 48 4" xfId="2122"/>
    <cellStyle name="Accent2 49" xfId="1095"/>
    <cellStyle name="Accent2 49 2" xfId="1387"/>
    <cellStyle name="Accent2 49 2 2" xfId="4278"/>
    <cellStyle name="Accent2 49 3" xfId="1216"/>
    <cellStyle name="Accent2 49 4" xfId="2123"/>
    <cellStyle name="Accent2 5" xfId="130"/>
    <cellStyle name="Accent2 5 2" xfId="4279"/>
    <cellStyle name="Accent2 5 3" xfId="2124"/>
    <cellStyle name="Accent2 50" xfId="1122"/>
    <cellStyle name="Accent2 50 2" xfId="1409"/>
    <cellStyle name="Accent2 50 2 2" xfId="4280"/>
    <cellStyle name="Accent2 50 3" xfId="1222"/>
    <cellStyle name="Accent2 50 4" xfId="2125"/>
    <cellStyle name="Accent2 51" xfId="1096"/>
    <cellStyle name="Accent2 51 2" xfId="1388"/>
    <cellStyle name="Accent2 51 2 2" xfId="4281"/>
    <cellStyle name="Accent2 51 3" xfId="1181"/>
    <cellStyle name="Accent2 51 4" xfId="2126"/>
    <cellStyle name="Accent2 52" xfId="1093"/>
    <cellStyle name="Accent2 52 2" xfId="1385"/>
    <cellStyle name="Accent2 52 2 2" xfId="4282"/>
    <cellStyle name="Accent2 52 3" xfId="1190"/>
    <cellStyle name="Accent2 52 4" xfId="2127"/>
    <cellStyle name="Accent2 53" xfId="1115"/>
    <cellStyle name="Accent2 53 2" xfId="1403"/>
    <cellStyle name="Accent2 53 2 2" xfId="4283"/>
    <cellStyle name="Accent2 53 3" xfId="1193"/>
    <cellStyle name="Accent2 53 4" xfId="2128"/>
    <cellStyle name="Accent2 54" xfId="1177"/>
    <cellStyle name="Accent2 54 2" xfId="4284"/>
    <cellStyle name="Accent2 54 3" xfId="2129"/>
    <cellStyle name="Accent2 55" xfId="1198"/>
    <cellStyle name="Accent2 55 2" xfId="4285"/>
    <cellStyle name="Accent2 55 3" xfId="2130"/>
    <cellStyle name="Accent2 56" xfId="1206"/>
    <cellStyle name="Accent2 56 2" xfId="4286"/>
    <cellStyle name="Accent2 56 3" xfId="2131"/>
    <cellStyle name="Accent2 57" xfId="1204"/>
    <cellStyle name="Accent2 57 2" xfId="4287"/>
    <cellStyle name="Accent2 57 3" xfId="2132"/>
    <cellStyle name="Accent2 58" xfId="1226"/>
    <cellStyle name="Accent2 58 2" xfId="4288"/>
    <cellStyle name="Accent2 58 3" xfId="2133"/>
    <cellStyle name="Accent2 59" xfId="1242"/>
    <cellStyle name="Accent2 59 2" xfId="4289"/>
    <cellStyle name="Accent2 59 3" xfId="2134"/>
    <cellStyle name="Accent2 6" xfId="131"/>
    <cellStyle name="Accent2 6 2" xfId="4290"/>
    <cellStyle name="Accent2 6 3" xfId="2135"/>
    <cellStyle name="Accent2 60" xfId="1236"/>
    <cellStyle name="Accent2 60 2" xfId="4291"/>
    <cellStyle name="Accent2 60 3" xfId="2136"/>
    <cellStyle name="Accent2 61" xfId="1245"/>
    <cellStyle name="Accent2 61 2" xfId="4292"/>
    <cellStyle name="Accent2 61 3" xfId="2137"/>
    <cellStyle name="Accent2 62" xfId="1252"/>
    <cellStyle name="Accent2 62 2" xfId="4293"/>
    <cellStyle name="Accent2 62 3" xfId="2138"/>
    <cellStyle name="Accent2 63" xfId="1260"/>
    <cellStyle name="Accent2 63 2" xfId="4294"/>
    <cellStyle name="Accent2 63 3" xfId="2139"/>
    <cellStyle name="Accent2 64" xfId="1268"/>
    <cellStyle name="Accent2 64 2" xfId="4295"/>
    <cellStyle name="Accent2 64 3" xfId="2140"/>
    <cellStyle name="Accent2 65" xfId="1360"/>
    <cellStyle name="Accent2 65 2" xfId="4296"/>
    <cellStyle name="Accent2 65 3" xfId="2141"/>
    <cellStyle name="Accent2 66" xfId="1306"/>
    <cellStyle name="Accent2 66 2" xfId="4297"/>
    <cellStyle name="Accent2 66 3" xfId="2142"/>
    <cellStyle name="Accent2 67" xfId="1304"/>
    <cellStyle name="Accent2 67 2" xfId="4298"/>
    <cellStyle name="Accent2 67 3" xfId="2143"/>
    <cellStyle name="Accent2 68" xfId="1317"/>
    <cellStyle name="Accent2 68 2" xfId="4299"/>
    <cellStyle name="Accent2 68 3" xfId="2144"/>
    <cellStyle name="Accent2 69" xfId="1362"/>
    <cellStyle name="Accent2 69 2" xfId="4300"/>
    <cellStyle name="Accent2 69 3" xfId="2145"/>
    <cellStyle name="Accent2 7" xfId="132"/>
    <cellStyle name="Accent2 7 2" xfId="4301"/>
    <cellStyle name="Accent2 7 3" xfId="2146"/>
    <cellStyle name="Accent2 70" xfId="1333"/>
    <cellStyle name="Accent2 70 2" xfId="4302"/>
    <cellStyle name="Accent2 70 3" xfId="2147"/>
    <cellStyle name="Accent2 71" xfId="1347"/>
    <cellStyle name="Accent2 71 2" xfId="4303"/>
    <cellStyle name="Accent2 71 3" xfId="2148"/>
    <cellStyle name="Accent2 72" xfId="1335"/>
    <cellStyle name="Accent2 72 2" xfId="4304"/>
    <cellStyle name="Accent2 72 3" xfId="2149"/>
    <cellStyle name="Accent2 73" xfId="1361"/>
    <cellStyle name="Accent2 73 2" xfId="4305"/>
    <cellStyle name="Accent2 73 3" xfId="2150"/>
    <cellStyle name="Accent2 74" xfId="1353"/>
    <cellStyle name="Accent2 74 2" xfId="4306"/>
    <cellStyle name="Accent2 74 3" xfId="2151"/>
    <cellStyle name="Accent2 75" xfId="1281"/>
    <cellStyle name="Accent2 75 2" xfId="4307"/>
    <cellStyle name="Accent2 75 3" xfId="2152"/>
    <cellStyle name="Accent2 76" xfId="1309"/>
    <cellStyle name="Accent2 76 2" xfId="4308"/>
    <cellStyle name="Accent2 76 3" xfId="2153"/>
    <cellStyle name="Accent2 77" xfId="1334"/>
    <cellStyle name="Accent2 77 2" xfId="4309"/>
    <cellStyle name="Accent2 77 3" xfId="2154"/>
    <cellStyle name="Accent2 78" xfId="1368"/>
    <cellStyle name="Accent2 78 2" xfId="3323"/>
    <cellStyle name="Accent2 79" xfId="1365"/>
    <cellStyle name="Accent2 79 2" xfId="3361"/>
    <cellStyle name="Accent2 8" xfId="133"/>
    <cellStyle name="Accent2 8 2" xfId="4310"/>
    <cellStyle name="Accent2 8 3" xfId="2155"/>
    <cellStyle name="Accent2 80" xfId="1328"/>
    <cellStyle name="Accent2 80 2" xfId="3446"/>
    <cellStyle name="Accent2 81" xfId="1301"/>
    <cellStyle name="Accent2 81 2" xfId="3455"/>
    <cellStyle name="Accent2 82" xfId="1436"/>
    <cellStyle name="Accent2 82 2" xfId="3376"/>
    <cellStyle name="Accent2 83" xfId="1548"/>
    <cellStyle name="Accent2 84" xfId="1487"/>
    <cellStyle name="Accent2 85" xfId="1519"/>
    <cellStyle name="Accent2 86" xfId="1445"/>
    <cellStyle name="Accent2 87" xfId="1477"/>
    <cellStyle name="Accent2 88" xfId="1471"/>
    <cellStyle name="Accent2 89" xfId="1499"/>
    <cellStyle name="Accent2 9" xfId="418"/>
    <cellStyle name="Accent2 9 2" xfId="4311"/>
    <cellStyle name="Accent2 9 3" xfId="2156"/>
    <cellStyle name="Accent2 90" xfId="1511"/>
    <cellStyle name="Accent2 91" xfId="1459"/>
    <cellStyle name="Accent2 92" xfId="1476"/>
    <cellStyle name="Accent2 93" xfId="1472"/>
    <cellStyle name="Accent2 94" xfId="1438"/>
    <cellStyle name="Accent2 95" xfId="1478"/>
    <cellStyle name="Accent2 96" xfId="1524"/>
    <cellStyle name="Accent2 97" xfId="1432"/>
    <cellStyle name="Accent2 98" xfId="1541"/>
    <cellStyle name="Accent2 99" xfId="1491"/>
    <cellStyle name="Accent3" xfId="5573"/>
    <cellStyle name="Accent3 - 20%" xfId="134"/>
    <cellStyle name="Accent3 - 20% 2" xfId="620"/>
    <cellStyle name="Accent3 - 20% 2 2" xfId="4313"/>
    <cellStyle name="Accent3 - 20% 2 3" xfId="2157"/>
    <cellStyle name="Accent3 - 20% 3" xfId="437"/>
    <cellStyle name="Accent3 - 20% 3 2" xfId="4314"/>
    <cellStyle name="Accent3 - 20% 3 3" xfId="3106"/>
    <cellStyle name="Accent3 - 20% 4" xfId="3328"/>
    <cellStyle name="Accent3 - 20% 5" xfId="3803"/>
    <cellStyle name="Accent3 - 20% 6" xfId="4312"/>
    <cellStyle name="Accent3 - 20% 7" xfId="1769"/>
    <cellStyle name="Accent3 - 40%" xfId="135"/>
    <cellStyle name="Accent3 - 40% 2" xfId="621"/>
    <cellStyle name="Accent3 - 40% 2 2" xfId="4316"/>
    <cellStyle name="Accent3 - 40% 2 3" xfId="2158"/>
    <cellStyle name="Accent3 - 40% 3" xfId="438"/>
    <cellStyle name="Accent3 - 40% 3 2" xfId="4317"/>
    <cellStyle name="Accent3 - 40% 3 3" xfId="3107"/>
    <cellStyle name="Accent3 - 40% 4" xfId="3329"/>
    <cellStyle name="Accent3 - 40% 5" xfId="3804"/>
    <cellStyle name="Accent3 - 40% 6" xfId="4315"/>
    <cellStyle name="Accent3 - 40% 7" xfId="1770"/>
    <cellStyle name="Accent3 - 60%" xfId="136"/>
    <cellStyle name="Accent3 - 60% 2" xfId="622"/>
    <cellStyle name="Accent3 - 60% 2 2" xfId="4319"/>
    <cellStyle name="Accent3 - 60% 2 3" xfId="2159"/>
    <cellStyle name="Accent3 - 60% 3" xfId="439"/>
    <cellStyle name="Accent3 - 60% 3 2" xfId="4320"/>
    <cellStyle name="Accent3 - 60% 3 3" xfId="3108"/>
    <cellStyle name="Accent3 - 60% 4" xfId="3330"/>
    <cellStyle name="Accent3 - 60% 5" xfId="3805"/>
    <cellStyle name="Accent3 - 60% 6" xfId="4318"/>
    <cellStyle name="Accent3 - 60% 7" xfId="1771"/>
    <cellStyle name="Accent3 10" xfId="555"/>
    <cellStyle name="Accent3 10 2" xfId="4321"/>
    <cellStyle name="Accent3 10 3" xfId="2160"/>
    <cellStyle name="Accent3 100" xfId="1461"/>
    <cellStyle name="Accent3 101" xfId="1530"/>
    <cellStyle name="Accent3 102" xfId="1454"/>
    <cellStyle name="Accent3 103" xfId="1532"/>
    <cellStyle name="Accent3 104" xfId="1564"/>
    <cellStyle name="Accent3 105" xfId="1578"/>
    <cellStyle name="Accent3 106" xfId="1575"/>
    <cellStyle name="Accent3 107" xfId="1582"/>
    <cellStyle name="Accent3 108" xfId="1584"/>
    <cellStyle name="Accent3 109" xfId="1593"/>
    <cellStyle name="Accent3 11" xfId="773"/>
    <cellStyle name="Accent3 11 2" xfId="4322"/>
    <cellStyle name="Accent3 11 3" xfId="2161"/>
    <cellStyle name="Accent3 110" xfId="1603"/>
    <cellStyle name="Accent3 111" xfId="1625"/>
    <cellStyle name="Accent3 112" xfId="1641"/>
    <cellStyle name="Accent3 113" xfId="1630"/>
    <cellStyle name="Accent3 114" xfId="1636"/>
    <cellStyle name="Accent3 115" xfId="1633"/>
    <cellStyle name="Accent3 116" xfId="1651"/>
    <cellStyle name="Accent3 117" xfId="1623"/>
    <cellStyle name="Accent3 118" xfId="1618"/>
    <cellStyle name="Accent3 119" xfId="1629"/>
    <cellStyle name="Accent3 12" xfId="795"/>
    <cellStyle name="Accent3 12 2" xfId="4323"/>
    <cellStyle name="Accent3 12 3" xfId="2162"/>
    <cellStyle name="Accent3 120" xfId="1622"/>
    <cellStyle name="Accent3 121" xfId="1669"/>
    <cellStyle name="Accent3 122" xfId="1698"/>
    <cellStyle name="Accent3 123" xfId="1726"/>
    <cellStyle name="Accent3 124" xfId="1679"/>
    <cellStyle name="Accent3 125" xfId="1686"/>
    <cellStyle name="Accent3 126" xfId="1665"/>
    <cellStyle name="Accent3 127" xfId="1735"/>
    <cellStyle name="Accent3 128" xfId="1673"/>
    <cellStyle name="Accent3 129" xfId="1731"/>
    <cellStyle name="Accent3 13" xfId="825"/>
    <cellStyle name="Accent3 13 2" xfId="4324"/>
    <cellStyle name="Accent3 13 3" xfId="2163"/>
    <cellStyle name="Accent3 130" xfId="1663"/>
    <cellStyle name="Accent3 131" xfId="1690"/>
    <cellStyle name="Accent3 132" xfId="1743"/>
    <cellStyle name="Accent3 133" xfId="1702"/>
    <cellStyle name="Accent3 134" xfId="1664"/>
    <cellStyle name="Accent3 135" xfId="1750"/>
    <cellStyle name="Accent3 136" xfId="1748"/>
    <cellStyle name="Accent3 137" xfId="1149"/>
    <cellStyle name="Accent3 138" xfId="5318"/>
    <cellStyle name="Accent3 139" xfId="5502"/>
    <cellStyle name="Accent3 14" xfId="831"/>
    <cellStyle name="Accent3 14 2" xfId="4325"/>
    <cellStyle name="Accent3 14 3" xfId="2164"/>
    <cellStyle name="Accent3 140" xfId="5538"/>
    <cellStyle name="Accent3 141" xfId="5489"/>
    <cellStyle name="Accent3 142" xfId="5519"/>
    <cellStyle name="Accent3 143" xfId="5487"/>
    <cellStyle name="Accent3 144" xfId="5518"/>
    <cellStyle name="Accent3 145" xfId="5517"/>
    <cellStyle name="Accent3 146" xfId="5558"/>
    <cellStyle name="Accent3 147" xfId="5446"/>
    <cellStyle name="Accent3 148" xfId="5466"/>
    <cellStyle name="Accent3 149" xfId="5494"/>
    <cellStyle name="Accent3 15" xfId="838"/>
    <cellStyle name="Accent3 15 2" xfId="4326"/>
    <cellStyle name="Accent3 15 3" xfId="2165"/>
    <cellStyle name="Accent3 150" xfId="5566"/>
    <cellStyle name="Accent3 151" xfId="5444"/>
    <cellStyle name="Accent3 152" xfId="5467"/>
    <cellStyle name="Accent3 153" xfId="5505"/>
    <cellStyle name="Accent3 154" xfId="5462"/>
    <cellStyle name="Accent3 155" xfId="5504"/>
    <cellStyle name="Accent3 156" xfId="5525"/>
    <cellStyle name="Accent3 157" xfId="5539"/>
    <cellStyle name="Accent3 158" xfId="5541"/>
    <cellStyle name="Accent3 159" xfId="5445"/>
    <cellStyle name="Accent3 16" xfId="963"/>
    <cellStyle name="Accent3 16 2" xfId="4327"/>
    <cellStyle name="Accent3 16 3" xfId="2166"/>
    <cellStyle name="Accent3 160" xfId="5497"/>
    <cellStyle name="Accent3 161" xfId="5552"/>
    <cellStyle name="Accent3 162" xfId="5327"/>
    <cellStyle name="Accent3 163" xfId="5611"/>
    <cellStyle name="Accent3 17" xfId="968"/>
    <cellStyle name="Accent3 17 2" xfId="4328"/>
    <cellStyle name="Accent3 17 3" xfId="2167"/>
    <cellStyle name="Accent3 18" xfId="979"/>
    <cellStyle name="Accent3 18 2" xfId="4329"/>
    <cellStyle name="Accent3 18 3" xfId="2168"/>
    <cellStyle name="Accent3 19" xfId="1005"/>
    <cellStyle name="Accent3 19 2" xfId="4330"/>
    <cellStyle name="Accent3 19 3" xfId="2169"/>
    <cellStyle name="Accent3 2" xfId="137"/>
    <cellStyle name="Accent3 2 10" xfId="4331"/>
    <cellStyle name="Accent3 2 11" xfId="2170"/>
    <cellStyle name="Accent3 2 2" xfId="623"/>
    <cellStyle name="Accent3 2 2 2" xfId="3110"/>
    <cellStyle name="Accent3 2 2 2 2" xfId="4333"/>
    <cellStyle name="Accent3 2 2 3" xfId="4332"/>
    <cellStyle name="Accent3 2 2 4" xfId="2171"/>
    <cellStyle name="Accent3 2 3" xfId="774"/>
    <cellStyle name="Accent3 2 3 2" xfId="4334"/>
    <cellStyle name="Accent3 2 3 3" xfId="2172"/>
    <cellStyle name="Accent3 2 4" xfId="436"/>
    <cellStyle name="Accent3 2 4 2" xfId="4335"/>
    <cellStyle name="Accent3 2 4 3" xfId="2173"/>
    <cellStyle name="Accent3 2 5" xfId="876"/>
    <cellStyle name="Accent3 2 5 2" xfId="4336"/>
    <cellStyle name="Accent3 2 5 3" xfId="2910"/>
    <cellStyle name="Accent3 2 6" xfId="3109"/>
    <cellStyle name="Accent3 2 6 2" xfId="4337"/>
    <cellStyle name="Accent3 2 6 3" xfId="5381"/>
    <cellStyle name="Accent3 2 7" xfId="3409"/>
    <cellStyle name="Accent3 2 7 2" xfId="4338"/>
    <cellStyle name="Accent3 2 8" xfId="3731"/>
    <cellStyle name="Accent3 2 9" xfId="3806"/>
    <cellStyle name="Accent3 20" xfId="1026"/>
    <cellStyle name="Accent3 20 2" xfId="4339"/>
    <cellStyle name="Accent3 20 3" xfId="2174"/>
    <cellStyle name="Accent3 21" xfId="983"/>
    <cellStyle name="Accent3 21 2" xfId="4340"/>
    <cellStyle name="Accent3 21 3" xfId="2175"/>
    <cellStyle name="Accent3 22" xfId="997"/>
    <cellStyle name="Accent3 22 2" xfId="4341"/>
    <cellStyle name="Accent3 22 3" xfId="2176"/>
    <cellStyle name="Accent3 23" xfId="1033"/>
    <cellStyle name="Accent3 23 2" xfId="4342"/>
    <cellStyle name="Accent3 23 3" xfId="2177"/>
    <cellStyle name="Accent3 24" xfId="1042"/>
    <cellStyle name="Accent3 24 2" xfId="4343"/>
    <cellStyle name="Accent3 24 3" xfId="2178"/>
    <cellStyle name="Accent3 25" xfId="1008"/>
    <cellStyle name="Accent3 25 2" xfId="4344"/>
    <cellStyle name="Accent3 25 3" xfId="2179"/>
    <cellStyle name="Accent3 26" xfId="1037"/>
    <cellStyle name="Accent3 26 2" xfId="4345"/>
    <cellStyle name="Accent3 26 3" xfId="2180"/>
    <cellStyle name="Accent3 27" xfId="980"/>
    <cellStyle name="Accent3 27 2" xfId="4346"/>
    <cellStyle name="Accent3 27 3" xfId="2181"/>
    <cellStyle name="Accent3 28" xfId="1002"/>
    <cellStyle name="Accent3 28 2" xfId="4347"/>
    <cellStyle name="Accent3 28 3" xfId="2182"/>
    <cellStyle name="Accent3 29" xfId="1029"/>
    <cellStyle name="Accent3 29 2" xfId="4348"/>
    <cellStyle name="Accent3 29 3" xfId="2183"/>
    <cellStyle name="Accent3 3" xfId="138"/>
    <cellStyle name="Accent3 3 2" xfId="624"/>
    <cellStyle name="Accent3 3 2 2" xfId="4350"/>
    <cellStyle name="Accent3 3 2 3" xfId="2185"/>
    <cellStyle name="Accent3 3 3" xfId="775"/>
    <cellStyle name="Accent3 3 3 2" xfId="4351"/>
    <cellStyle name="Accent3 3 3 3" xfId="2186"/>
    <cellStyle name="Accent3 3 4" xfId="510"/>
    <cellStyle name="Accent3 3 4 2" xfId="4352"/>
    <cellStyle name="Accent3 3 4 3" xfId="2187"/>
    <cellStyle name="Accent3 3 5" xfId="877"/>
    <cellStyle name="Accent3 3 5 2" xfId="3427"/>
    <cellStyle name="Accent3 3 6" xfId="4349"/>
    <cellStyle name="Accent3 3 6 2" xfId="5382"/>
    <cellStyle name="Accent3 3 7" xfId="2184"/>
    <cellStyle name="Accent3 30" xfId="1050"/>
    <cellStyle name="Accent3 30 2" xfId="4353"/>
    <cellStyle name="Accent3 30 3" xfId="2188"/>
    <cellStyle name="Accent3 31" xfId="1054"/>
    <cellStyle name="Accent3 31 2" xfId="4354"/>
    <cellStyle name="Accent3 31 3" xfId="2189"/>
    <cellStyle name="Accent3 32" xfId="909"/>
    <cellStyle name="Accent3 32 2" xfId="4355"/>
    <cellStyle name="Accent3 32 3" xfId="2190"/>
    <cellStyle name="Accent3 33" xfId="958"/>
    <cellStyle name="Accent3 33 2" xfId="4356"/>
    <cellStyle name="Accent3 33 3" xfId="2191"/>
    <cellStyle name="Accent3 34" xfId="942"/>
    <cellStyle name="Accent3 34 2" xfId="4357"/>
    <cellStyle name="Accent3 34 3" xfId="2192"/>
    <cellStyle name="Accent3 35" xfId="912"/>
    <cellStyle name="Accent3 35 2" xfId="4358"/>
    <cellStyle name="Accent3 35 3" xfId="2193"/>
    <cellStyle name="Accent3 36" xfId="1061"/>
    <cellStyle name="Accent3 36 2" xfId="4359"/>
    <cellStyle name="Accent3 36 3" xfId="2194"/>
    <cellStyle name="Accent3 37" xfId="949"/>
    <cellStyle name="Accent3 37 2" xfId="4360"/>
    <cellStyle name="Accent3 37 3" xfId="2195"/>
    <cellStyle name="Accent3 38" xfId="1064"/>
    <cellStyle name="Accent3 38 2" xfId="4361"/>
    <cellStyle name="Accent3 38 3" xfId="2196"/>
    <cellStyle name="Accent3 39" xfId="1066"/>
    <cellStyle name="Accent3 39 2" xfId="4362"/>
    <cellStyle name="Accent3 39 3" xfId="2197"/>
    <cellStyle name="Accent3 4" xfId="139"/>
    <cellStyle name="Accent3 4 2" xfId="625"/>
    <cellStyle name="Accent3 4 2 2" xfId="4364"/>
    <cellStyle name="Accent3 4 2 3" xfId="2199"/>
    <cellStyle name="Accent3 4 3" xfId="776"/>
    <cellStyle name="Accent3 4 3 2" xfId="4365"/>
    <cellStyle name="Accent3 4 3 3" xfId="2200"/>
    <cellStyle name="Accent3 4 4" xfId="575"/>
    <cellStyle name="Accent3 4 4 2" xfId="4366"/>
    <cellStyle name="Accent3 4 4 3" xfId="2201"/>
    <cellStyle name="Accent3 4 5" xfId="4363"/>
    <cellStyle name="Accent3 4 5 2" xfId="5383"/>
    <cellStyle name="Accent3 4 6" xfId="2198"/>
    <cellStyle name="Accent3 40" xfId="1068"/>
    <cellStyle name="Accent3 40 2" xfId="4367"/>
    <cellStyle name="Accent3 40 3" xfId="2202"/>
    <cellStyle name="Accent3 41" xfId="1070"/>
    <cellStyle name="Accent3 41 2" xfId="4368"/>
    <cellStyle name="Accent3 41 3" xfId="2203"/>
    <cellStyle name="Accent3 42" xfId="1072"/>
    <cellStyle name="Accent3 42 2" xfId="4369"/>
    <cellStyle name="Accent3 42 3" xfId="2204"/>
    <cellStyle name="Accent3 43" xfId="1074"/>
    <cellStyle name="Accent3 43 2" xfId="4370"/>
    <cellStyle name="Accent3 43 3" xfId="2205"/>
    <cellStyle name="Accent3 44" xfId="1076"/>
    <cellStyle name="Accent3 44 2" xfId="4371"/>
    <cellStyle name="Accent3 44 3" xfId="2206"/>
    <cellStyle name="Accent3 45" xfId="1083"/>
    <cellStyle name="Accent3 45 2" xfId="1112"/>
    <cellStyle name="Accent3 45 2 2" xfId="4372"/>
    <cellStyle name="Accent3 45 3" xfId="1375"/>
    <cellStyle name="Accent3 45 4" xfId="2207"/>
    <cellStyle name="Accent3 46" xfId="1130"/>
    <cellStyle name="Accent3 46 2" xfId="1417"/>
    <cellStyle name="Accent3 46 2 2" xfId="4373"/>
    <cellStyle name="Accent3 46 3" xfId="1161"/>
    <cellStyle name="Accent3 46 4" xfId="2208"/>
    <cellStyle name="Accent3 47" xfId="1098"/>
    <cellStyle name="Accent3 47 2" xfId="1390"/>
    <cellStyle name="Accent3 47 2 2" xfId="4374"/>
    <cellStyle name="Accent3 47 3" xfId="1184"/>
    <cellStyle name="Accent3 47 4" xfId="2209"/>
    <cellStyle name="Accent3 48" xfId="1127"/>
    <cellStyle name="Accent3 48 2" xfId="1414"/>
    <cellStyle name="Accent3 48 2 2" xfId="4375"/>
    <cellStyle name="Accent3 48 3" xfId="1195"/>
    <cellStyle name="Accent3 48 4" xfId="2210"/>
    <cellStyle name="Accent3 49" xfId="1133"/>
    <cellStyle name="Accent3 49 2" xfId="1419"/>
    <cellStyle name="Accent3 49 2 2" xfId="4376"/>
    <cellStyle name="Accent3 49 3" xfId="1208"/>
    <cellStyle name="Accent3 49 4" xfId="2211"/>
    <cellStyle name="Accent3 5" xfId="140"/>
    <cellStyle name="Accent3 5 2" xfId="694"/>
    <cellStyle name="Accent3 5 2 2" xfId="4377"/>
    <cellStyle name="Accent3 5 3" xfId="507"/>
    <cellStyle name="Accent3 5 4" xfId="2212"/>
    <cellStyle name="Accent3 50" xfId="1117"/>
    <cellStyle name="Accent3 50 2" xfId="1404"/>
    <cellStyle name="Accent3 50 2 2" xfId="4378"/>
    <cellStyle name="Accent3 50 3" xfId="1176"/>
    <cellStyle name="Accent3 50 4" xfId="2213"/>
    <cellStyle name="Accent3 51" xfId="1129"/>
    <cellStyle name="Accent3 51 2" xfId="1416"/>
    <cellStyle name="Accent3 51 2 2" xfId="4379"/>
    <cellStyle name="Accent3 51 3" xfId="1202"/>
    <cellStyle name="Accent3 51 4" xfId="2214"/>
    <cellStyle name="Accent3 52" xfId="1123"/>
    <cellStyle name="Accent3 52 2" xfId="1410"/>
    <cellStyle name="Accent3 52 2 2" xfId="4380"/>
    <cellStyle name="Accent3 52 3" xfId="1173"/>
    <cellStyle name="Accent3 52 4" xfId="2215"/>
    <cellStyle name="Accent3 53" xfId="1103"/>
    <cellStyle name="Accent3 53 2" xfId="1395"/>
    <cellStyle name="Accent3 53 2 2" xfId="4381"/>
    <cellStyle name="Accent3 53 3" xfId="1156"/>
    <cellStyle name="Accent3 53 4" xfId="2216"/>
    <cellStyle name="Accent3 54" xfId="1157"/>
    <cellStyle name="Accent3 54 2" xfId="4382"/>
    <cellStyle name="Accent3 54 3" xfId="2217"/>
    <cellStyle name="Accent3 55" xfId="1167"/>
    <cellStyle name="Accent3 55 2" xfId="4383"/>
    <cellStyle name="Accent3 55 3" xfId="2218"/>
    <cellStyle name="Accent3 56" xfId="1154"/>
    <cellStyle name="Accent3 56 2" xfId="4384"/>
    <cellStyle name="Accent3 56 3" xfId="2219"/>
    <cellStyle name="Accent3 57" xfId="1201"/>
    <cellStyle name="Accent3 57 2" xfId="4385"/>
    <cellStyle name="Accent3 57 3" xfId="2220"/>
    <cellStyle name="Accent3 58" xfId="1227"/>
    <cellStyle name="Accent3 58 2" xfId="4386"/>
    <cellStyle name="Accent3 58 3" xfId="2221"/>
    <cellStyle name="Accent3 59" xfId="1234"/>
    <cellStyle name="Accent3 59 2" xfId="4387"/>
    <cellStyle name="Accent3 59 3" xfId="2222"/>
    <cellStyle name="Accent3 6" xfId="141"/>
    <cellStyle name="Accent3 6 2" xfId="695"/>
    <cellStyle name="Accent3 6 2 2" xfId="4388"/>
    <cellStyle name="Accent3 6 3" xfId="578"/>
    <cellStyle name="Accent3 6 4" xfId="2223"/>
    <cellStyle name="Accent3 60" xfId="1239"/>
    <cellStyle name="Accent3 60 2" xfId="4389"/>
    <cellStyle name="Accent3 60 3" xfId="2224"/>
    <cellStyle name="Accent3 61" xfId="1246"/>
    <cellStyle name="Accent3 61 2" xfId="4390"/>
    <cellStyle name="Accent3 61 3" xfId="2225"/>
    <cellStyle name="Accent3 62" xfId="1259"/>
    <cellStyle name="Accent3 62 2" xfId="4391"/>
    <cellStyle name="Accent3 62 3" xfId="2226"/>
    <cellStyle name="Accent3 63" xfId="1254"/>
    <cellStyle name="Accent3 63 2" xfId="4392"/>
    <cellStyle name="Accent3 63 3" xfId="2227"/>
    <cellStyle name="Accent3 64" xfId="1270"/>
    <cellStyle name="Accent3 64 2" xfId="4393"/>
    <cellStyle name="Accent3 64 3" xfId="2228"/>
    <cellStyle name="Accent3 65" xfId="1303"/>
    <cellStyle name="Accent3 65 2" xfId="4394"/>
    <cellStyle name="Accent3 65 3" xfId="2229"/>
    <cellStyle name="Accent3 66" xfId="1331"/>
    <cellStyle name="Accent3 66 2" xfId="4395"/>
    <cellStyle name="Accent3 66 3" xfId="2230"/>
    <cellStyle name="Accent3 67" xfId="1275"/>
    <cellStyle name="Accent3 67 2" xfId="4396"/>
    <cellStyle name="Accent3 67 3" xfId="2231"/>
    <cellStyle name="Accent3 68" xfId="1293"/>
    <cellStyle name="Accent3 68 2" xfId="4397"/>
    <cellStyle name="Accent3 68 3" xfId="2232"/>
    <cellStyle name="Accent3 69" xfId="1280"/>
    <cellStyle name="Accent3 69 2" xfId="4398"/>
    <cellStyle name="Accent3 69 3" xfId="2233"/>
    <cellStyle name="Accent3 7" xfId="142"/>
    <cellStyle name="Accent3 7 2" xfId="696"/>
    <cellStyle name="Accent3 7 2 2" xfId="4399"/>
    <cellStyle name="Accent3 7 3" xfId="504"/>
    <cellStyle name="Accent3 7 4" xfId="2234"/>
    <cellStyle name="Accent3 70" xfId="1261"/>
    <cellStyle name="Accent3 70 2" xfId="4400"/>
    <cellStyle name="Accent3 70 3" xfId="2235"/>
    <cellStyle name="Accent3 71" xfId="1298"/>
    <cellStyle name="Accent3 71 2" xfId="4401"/>
    <cellStyle name="Accent3 71 3" xfId="2236"/>
    <cellStyle name="Accent3 72" xfId="1337"/>
    <cellStyle name="Accent3 72 2" xfId="4402"/>
    <cellStyle name="Accent3 72 3" xfId="2237"/>
    <cellStyle name="Accent3 73" xfId="1283"/>
    <cellStyle name="Accent3 73 2" xfId="4403"/>
    <cellStyle name="Accent3 73 3" xfId="2238"/>
    <cellStyle name="Accent3 74" xfId="1355"/>
    <cellStyle name="Accent3 74 2" xfId="4404"/>
    <cellStyle name="Accent3 74 3" xfId="2239"/>
    <cellStyle name="Accent3 75" xfId="1311"/>
    <cellStyle name="Accent3 75 2" xfId="4405"/>
    <cellStyle name="Accent3 75 3" xfId="2240"/>
    <cellStyle name="Accent3 76" xfId="1326"/>
    <cellStyle name="Accent3 76 2" xfId="4406"/>
    <cellStyle name="Accent3 76 3" xfId="2241"/>
    <cellStyle name="Accent3 77" xfId="1341"/>
    <cellStyle name="Accent3 77 2" xfId="4407"/>
    <cellStyle name="Accent3 77 3" xfId="2242"/>
    <cellStyle name="Accent3 78" xfId="1296"/>
    <cellStyle name="Accent3 78 2" xfId="3327"/>
    <cellStyle name="Accent3 79" xfId="1289"/>
    <cellStyle name="Accent3 79 2" xfId="3434"/>
    <cellStyle name="Accent3 8" xfId="143"/>
    <cellStyle name="Accent3 8 2" xfId="4408"/>
    <cellStyle name="Accent3 8 3" xfId="2243"/>
    <cellStyle name="Accent3 80" xfId="1367"/>
    <cellStyle name="Accent3 80 2" xfId="3445"/>
    <cellStyle name="Accent3 81" xfId="1320"/>
    <cellStyle name="Accent3 81 2" xfId="3438"/>
    <cellStyle name="Accent3 82" xfId="1439"/>
    <cellStyle name="Accent3 82 2" xfId="3441"/>
    <cellStyle name="Accent3 83" xfId="1483"/>
    <cellStyle name="Accent3 84" xfId="1522"/>
    <cellStyle name="Accent3 85" xfId="1456"/>
    <cellStyle name="Accent3 86" xfId="1467"/>
    <cellStyle name="Accent3 87" xfId="1431"/>
    <cellStyle name="Accent3 88" xfId="1543"/>
    <cellStyle name="Accent3 89" xfId="1443"/>
    <cellStyle name="Accent3 9" xfId="419"/>
    <cellStyle name="Accent3 9 2" xfId="4409"/>
    <cellStyle name="Accent3 9 3" xfId="2244"/>
    <cellStyle name="Accent3 90" xfId="1535"/>
    <cellStyle name="Accent3 91" xfId="1452"/>
    <cellStyle name="Accent3 92" xfId="1479"/>
    <cellStyle name="Accent3 93" xfId="1430"/>
    <cellStyle name="Accent3 94" xfId="1473"/>
    <cellStyle name="Accent3 95" xfId="1455"/>
    <cellStyle name="Accent3 96" xfId="1533"/>
    <cellStyle name="Accent3 97" xfId="1495"/>
    <cellStyle name="Accent3 98" xfId="1514"/>
    <cellStyle name="Accent3 99" xfId="1506"/>
    <cellStyle name="Accent4" xfId="5574"/>
    <cellStyle name="Accent4 - 20%" xfId="144"/>
    <cellStyle name="Accent4 - 20% 2" xfId="626"/>
    <cellStyle name="Accent4 - 20% 2 2" xfId="4411"/>
    <cellStyle name="Accent4 - 20% 2 3" xfId="2245"/>
    <cellStyle name="Accent4 - 20% 3" xfId="441"/>
    <cellStyle name="Accent4 - 20% 3 2" xfId="4412"/>
    <cellStyle name="Accent4 - 20% 3 3" xfId="3111"/>
    <cellStyle name="Accent4 - 20% 4" xfId="3332"/>
    <cellStyle name="Accent4 - 20% 5" xfId="3807"/>
    <cellStyle name="Accent4 - 20% 6" xfId="4410"/>
    <cellStyle name="Accent4 - 20% 7" xfId="1772"/>
    <cellStyle name="Accent4 - 40%" xfId="145"/>
    <cellStyle name="Accent4 - 40% 2" xfId="627"/>
    <cellStyle name="Accent4 - 40% 2 2" xfId="4414"/>
    <cellStyle name="Accent4 - 40% 2 3" xfId="2246"/>
    <cellStyle name="Accent4 - 40% 3" xfId="442"/>
    <cellStyle name="Accent4 - 40% 3 2" xfId="4415"/>
    <cellStyle name="Accent4 - 40% 3 3" xfId="3112"/>
    <cellStyle name="Accent4 - 40% 4" xfId="3333"/>
    <cellStyle name="Accent4 - 40% 5" xfId="3808"/>
    <cellStyle name="Accent4 - 40% 6" xfId="4413"/>
    <cellStyle name="Accent4 - 40% 7" xfId="1773"/>
    <cellStyle name="Accent4 - 60%" xfId="146"/>
    <cellStyle name="Accent4 - 60% 2" xfId="628"/>
    <cellStyle name="Accent4 - 60% 2 2" xfId="4417"/>
    <cellStyle name="Accent4 - 60% 2 3" xfId="2247"/>
    <cellStyle name="Accent4 - 60% 3" xfId="443"/>
    <cellStyle name="Accent4 - 60% 3 2" xfId="4418"/>
    <cellStyle name="Accent4 - 60% 3 3" xfId="3113"/>
    <cellStyle name="Accent4 - 60% 4" xfId="3334"/>
    <cellStyle name="Accent4 - 60% 5" xfId="3809"/>
    <cellStyle name="Accent4 - 60% 6" xfId="4416"/>
    <cellStyle name="Accent4 - 60% 7" xfId="1774"/>
    <cellStyle name="Accent4 10" xfId="551"/>
    <cellStyle name="Accent4 10 2" xfId="4419"/>
    <cellStyle name="Accent4 10 3" xfId="2248"/>
    <cellStyle name="Accent4 100" xfId="1507"/>
    <cellStyle name="Accent4 101" xfId="1447"/>
    <cellStyle name="Accent4 102" xfId="1450"/>
    <cellStyle name="Accent4 103" xfId="1545"/>
    <cellStyle name="Accent4 104" xfId="1565"/>
    <cellStyle name="Accent4 105" xfId="1577"/>
    <cellStyle name="Accent4 106" xfId="1588"/>
    <cellStyle name="Accent4 107" xfId="1581"/>
    <cellStyle name="Accent4 108" xfId="1594"/>
    <cellStyle name="Accent4 109" xfId="1576"/>
    <cellStyle name="Accent4 11" xfId="777"/>
    <cellStyle name="Accent4 11 2" xfId="4420"/>
    <cellStyle name="Accent4 11 3" xfId="2249"/>
    <cellStyle name="Accent4 110" xfId="1604"/>
    <cellStyle name="Accent4 111" xfId="1624"/>
    <cellStyle name="Accent4 112" xfId="1642"/>
    <cellStyle name="Accent4 113" xfId="1647"/>
    <cellStyle name="Accent4 114" xfId="1652"/>
    <cellStyle name="Accent4 115" xfId="1649"/>
    <cellStyle name="Accent4 116" xfId="1645"/>
    <cellStyle name="Accent4 117" xfId="1597"/>
    <cellStyle name="Accent4 118" xfId="1599"/>
    <cellStyle name="Accent4 119" xfId="1634"/>
    <cellStyle name="Accent4 12" xfId="794"/>
    <cellStyle name="Accent4 12 2" xfId="4421"/>
    <cellStyle name="Accent4 12 3" xfId="2250"/>
    <cellStyle name="Accent4 120" xfId="1654"/>
    <cellStyle name="Accent4 121" xfId="1670"/>
    <cellStyle name="Accent4 122" xfId="1697"/>
    <cellStyle name="Accent4 123" xfId="1662"/>
    <cellStyle name="Accent4 124" xfId="1727"/>
    <cellStyle name="Accent4 125" xfId="1709"/>
    <cellStyle name="Accent4 126" xfId="1699"/>
    <cellStyle name="Accent4 127" xfId="1725"/>
    <cellStyle name="Accent4 128" xfId="1712"/>
    <cellStyle name="Accent4 129" xfId="1685"/>
    <cellStyle name="Accent4 13" xfId="824"/>
    <cellStyle name="Accent4 13 2" xfId="4422"/>
    <cellStyle name="Accent4 13 3" xfId="2251"/>
    <cellStyle name="Accent4 130" xfId="1741"/>
    <cellStyle name="Accent4 131" xfId="1704"/>
    <cellStyle name="Accent4 132" xfId="1681"/>
    <cellStyle name="Accent4 133" xfId="1692"/>
    <cellStyle name="Accent4 134" xfId="1742"/>
    <cellStyle name="Accent4 135" xfId="1757"/>
    <cellStyle name="Accent4 136" xfId="1756"/>
    <cellStyle name="Accent4 137" xfId="1150"/>
    <cellStyle name="Accent4 138" xfId="5319"/>
    <cellStyle name="Accent4 139" xfId="5439"/>
    <cellStyle name="Accent4 14" xfId="832"/>
    <cellStyle name="Accent4 14 2" xfId="4423"/>
    <cellStyle name="Accent4 14 3" xfId="2252"/>
    <cellStyle name="Accent4 140" xfId="5475"/>
    <cellStyle name="Accent4 141" xfId="5472"/>
    <cellStyle name="Accent4 142" xfId="5476"/>
    <cellStyle name="Accent4 143" xfId="5455"/>
    <cellStyle name="Accent4 144" xfId="5521"/>
    <cellStyle name="Accent4 145" xfId="5486"/>
    <cellStyle name="Accent4 146" xfId="5514"/>
    <cellStyle name="Accent4 147" xfId="5526"/>
    <cellStyle name="Accent4 148" xfId="5564"/>
    <cellStyle name="Accent4 149" xfId="5481"/>
    <cellStyle name="Accent4 15" xfId="837"/>
    <cellStyle name="Accent4 15 2" xfId="4424"/>
    <cellStyle name="Accent4 15 3" xfId="2253"/>
    <cellStyle name="Accent4 150" xfId="5550"/>
    <cellStyle name="Accent4 151" xfId="5463"/>
    <cellStyle name="Accent4 152" xfId="5435"/>
    <cellStyle name="Accent4 153" xfId="5565"/>
    <cellStyle name="Accent4 154" xfId="5480"/>
    <cellStyle name="Accent4 155" xfId="5453"/>
    <cellStyle name="Accent4 156" xfId="5438"/>
    <cellStyle name="Accent4 157" xfId="5499"/>
    <cellStyle name="Accent4 158" xfId="5548"/>
    <cellStyle name="Accent4 159" xfId="5522"/>
    <cellStyle name="Accent4 16" xfId="964"/>
    <cellStyle name="Accent4 16 2" xfId="4425"/>
    <cellStyle name="Accent4 16 3" xfId="2254"/>
    <cellStyle name="Accent4 160" xfId="5554"/>
    <cellStyle name="Accent4 161" xfId="5447"/>
    <cellStyle name="Accent4 162" xfId="5328"/>
    <cellStyle name="Accent4 163" xfId="5615"/>
    <cellStyle name="Accent4 17" xfId="967"/>
    <cellStyle name="Accent4 17 2" xfId="4426"/>
    <cellStyle name="Accent4 17 3" xfId="2255"/>
    <cellStyle name="Accent4 18" xfId="981"/>
    <cellStyle name="Accent4 18 2" xfId="4427"/>
    <cellStyle name="Accent4 18 3" xfId="2256"/>
    <cellStyle name="Accent4 19" xfId="1004"/>
    <cellStyle name="Accent4 19 2" xfId="4428"/>
    <cellStyle name="Accent4 19 3" xfId="2257"/>
    <cellStyle name="Accent4 2" xfId="147"/>
    <cellStyle name="Accent4 2 10" xfId="4429"/>
    <cellStyle name="Accent4 2 11" xfId="2258"/>
    <cellStyle name="Accent4 2 2" xfId="629"/>
    <cellStyle name="Accent4 2 2 2" xfId="3115"/>
    <cellStyle name="Accent4 2 2 2 2" xfId="4431"/>
    <cellStyle name="Accent4 2 2 3" xfId="4430"/>
    <cellStyle name="Accent4 2 2 4" xfId="2259"/>
    <cellStyle name="Accent4 2 3" xfId="778"/>
    <cellStyle name="Accent4 2 3 2" xfId="4432"/>
    <cellStyle name="Accent4 2 3 3" xfId="2260"/>
    <cellStyle name="Accent4 2 4" xfId="440"/>
    <cellStyle name="Accent4 2 4 2" xfId="4433"/>
    <cellStyle name="Accent4 2 4 3" xfId="2261"/>
    <cellStyle name="Accent4 2 5" xfId="878"/>
    <cellStyle name="Accent4 2 5 2" xfId="4434"/>
    <cellStyle name="Accent4 2 5 3" xfId="2911"/>
    <cellStyle name="Accent4 2 6" xfId="3114"/>
    <cellStyle name="Accent4 2 6 2" xfId="4435"/>
    <cellStyle name="Accent4 2 6 3" xfId="5384"/>
    <cellStyle name="Accent4 2 7" xfId="3413"/>
    <cellStyle name="Accent4 2 7 2" xfId="4436"/>
    <cellStyle name="Accent4 2 8" xfId="3732"/>
    <cellStyle name="Accent4 2 9" xfId="3810"/>
    <cellStyle name="Accent4 20" xfId="1027"/>
    <cellStyle name="Accent4 20 2" xfId="4437"/>
    <cellStyle name="Accent4 20 3" xfId="2262"/>
    <cellStyle name="Accent4 21" xfId="1031"/>
    <cellStyle name="Accent4 21 2" xfId="4438"/>
    <cellStyle name="Accent4 21 3" xfId="2263"/>
    <cellStyle name="Accent4 22" xfId="1010"/>
    <cellStyle name="Accent4 22 2" xfId="4439"/>
    <cellStyle name="Accent4 22 3" xfId="2264"/>
    <cellStyle name="Accent4 23" xfId="1006"/>
    <cellStyle name="Accent4 23 2" xfId="4440"/>
    <cellStyle name="Accent4 23 3" xfId="2265"/>
    <cellStyle name="Accent4 24" xfId="1025"/>
    <cellStyle name="Accent4 24 2" xfId="4441"/>
    <cellStyle name="Accent4 24 3" xfId="2266"/>
    <cellStyle name="Accent4 25" xfId="992"/>
    <cellStyle name="Accent4 25 2" xfId="4442"/>
    <cellStyle name="Accent4 25 3" xfId="2267"/>
    <cellStyle name="Accent4 26" xfId="996"/>
    <cellStyle name="Accent4 26 2" xfId="4443"/>
    <cellStyle name="Accent4 26 3" xfId="2268"/>
    <cellStyle name="Accent4 27" xfId="975"/>
    <cellStyle name="Accent4 27 2" xfId="4444"/>
    <cellStyle name="Accent4 27 3" xfId="2269"/>
    <cellStyle name="Accent4 28" xfId="1030"/>
    <cellStyle name="Accent4 28 2" xfId="4445"/>
    <cellStyle name="Accent4 28 3" xfId="2270"/>
    <cellStyle name="Accent4 29" xfId="985"/>
    <cellStyle name="Accent4 29 2" xfId="4446"/>
    <cellStyle name="Accent4 29 3" xfId="2271"/>
    <cellStyle name="Accent4 3" xfId="148"/>
    <cellStyle name="Accent4 3 2" xfId="630"/>
    <cellStyle name="Accent4 3 2 2" xfId="4448"/>
    <cellStyle name="Accent4 3 2 3" xfId="2273"/>
    <cellStyle name="Accent4 3 3" xfId="779"/>
    <cellStyle name="Accent4 3 3 2" xfId="4449"/>
    <cellStyle name="Accent4 3 3 3" xfId="2274"/>
    <cellStyle name="Accent4 3 4" xfId="514"/>
    <cellStyle name="Accent4 3 4 2" xfId="4450"/>
    <cellStyle name="Accent4 3 4 3" xfId="2275"/>
    <cellStyle name="Accent4 3 5" xfId="879"/>
    <cellStyle name="Accent4 3 5 2" xfId="3428"/>
    <cellStyle name="Accent4 3 6" xfId="4447"/>
    <cellStyle name="Accent4 3 6 2" xfId="5385"/>
    <cellStyle name="Accent4 3 7" xfId="2272"/>
    <cellStyle name="Accent4 30" xfId="993"/>
    <cellStyle name="Accent4 30 2" xfId="4451"/>
    <cellStyle name="Accent4 30 3" xfId="2276"/>
    <cellStyle name="Accent4 31" xfId="1055"/>
    <cellStyle name="Accent4 31 2" xfId="4452"/>
    <cellStyle name="Accent4 31 3" xfId="2277"/>
    <cellStyle name="Accent4 32" xfId="910"/>
    <cellStyle name="Accent4 32 2" xfId="4453"/>
    <cellStyle name="Accent4 32 3" xfId="2278"/>
    <cellStyle name="Accent4 33" xfId="917"/>
    <cellStyle name="Accent4 33 2" xfId="4454"/>
    <cellStyle name="Accent4 33 3" xfId="2279"/>
    <cellStyle name="Accent4 34" xfId="939"/>
    <cellStyle name="Accent4 34 2" xfId="4455"/>
    <cellStyle name="Accent4 34 3" xfId="2280"/>
    <cellStyle name="Accent4 35" xfId="928"/>
    <cellStyle name="Accent4 35 2" xfId="4456"/>
    <cellStyle name="Accent4 35 3" xfId="2281"/>
    <cellStyle name="Accent4 36" xfId="924"/>
    <cellStyle name="Accent4 36 2" xfId="4457"/>
    <cellStyle name="Accent4 36 3" xfId="2282"/>
    <cellStyle name="Accent4 37" xfId="1062"/>
    <cellStyle name="Accent4 37 2" xfId="4458"/>
    <cellStyle name="Accent4 37 3" xfId="2283"/>
    <cellStyle name="Accent4 38" xfId="927"/>
    <cellStyle name="Accent4 38 2" xfId="4459"/>
    <cellStyle name="Accent4 38 3" xfId="2284"/>
    <cellStyle name="Accent4 39" xfId="925"/>
    <cellStyle name="Accent4 39 2" xfId="4460"/>
    <cellStyle name="Accent4 39 3" xfId="2285"/>
    <cellStyle name="Accent4 4" xfId="149"/>
    <cellStyle name="Accent4 4 2" xfId="631"/>
    <cellStyle name="Accent4 4 2 2" xfId="4462"/>
    <cellStyle name="Accent4 4 2 3" xfId="2287"/>
    <cellStyle name="Accent4 4 3" xfId="780"/>
    <cellStyle name="Accent4 4 3 2" xfId="4463"/>
    <cellStyle name="Accent4 4 3 3" xfId="2288"/>
    <cellStyle name="Accent4 4 4" xfId="571"/>
    <cellStyle name="Accent4 4 4 2" xfId="4464"/>
    <cellStyle name="Accent4 4 4 3" xfId="2289"/>
    <cellStyle name="Accent4 4 5" xfId="4461"/>
    <cellStyle name="Accent4 4 5 2" xfId="5386"/>
    <cellStyle name="Accent4 4 6" xfId="2286"/>
    <cellStyle name="Accent4 40" xfId="1060"/>
    <cellStyle name="Accent4 40 2" xfId="4465"/>
    <cellStyle name="Accent4 40 3" xfId="2290"/>
    <cellStyle name="Accent4 41" xfId="935"/>
    <cellStyle name="Accent4 41 2" xfId="4466"/>
    <cellStyle name="Accent4 41 3" xfId="2291"/>
    <cellStyle name="Accent4 42" xfId="929"/>
    <cellStyle name="Accent4 42 2" xfId="4467"/>
    <cellStyle name="Accent4 42 3" xfId="2292"/>
    <cellStyle name="Accent4 43" xfId="923"/>
    <cellStyle name="Accent4 43 2" xfId="4468"/>
    <cellStyle name="Accent4 43 3" xfId="2293"/>
    <cellStyle name="Accent4 44" xfId="947"/>
    <cellStyle name="Accent4 44 2" xfId="4469"/>
    <cellStyle name="Accent4 44 3" xfId="2294"/>
    <cellStyle name="Accent4 45" xfId="1084"/>
    <cellStyle name="Accent4 45 2" xfId="1104"/>
    <cellStyle name="Accent4 45 2 2" xfId="4470"/>
    <cellStyle name="Accent4 45 3" xfId="1376"/>
    <cellStyle name="Accent4 45 4" xfId="2295"/>
    <cellStyle name="Accent4 46" xfId="1091"/>
    <cellStyle name="Accent4 46 2" xfId="1383"/>
    <cellStyle name="Accent4 46 2 2" xfId="4471"/>
    <cellStyle name="Accent4 46 3" xfId="1163"/>
    <cellStyle name="Accent4 46 4" xfId="2296"/>
    <cellStyle name="Accent4 47" xfId="1109"/>
    <cellStyle name="Accent4 47 2" xfId="1399"/>
    <cellStyle name="Accent4 47 2 2" xfId="4472"/>
    <cellStyle name="Accent4 47 3" xfId="1183"/>
    <cellStyle name="Accent4 47 4" xfId="2297"/>
    <cellStyle name="Accent4 48" xfId="1100"/>
    <cellStyle name="Accent4 48 2" xfId="1392"/>
    <cellStyle name="Accent4 48 2 2" xfId="4473"/>
    <cellStyle name="Accent4 48 3" xfId="1155"/>
    <cellStyle name="Accent4 48 4" xfId="2298"/>
    <cellStyle name="Accent4 49" xfId="1125"/>
    <cellStyle name="Accent4 49 2" xfId="1412"/>
    <cellStyle name="Accent4 49 2 2" xfId="4474"/>
    <cellStyle name="Accent4 49 3" xfId="1207"/>
    <cellStyle name="Accent4 49 4" xfId="2299"/>
    <cellStyle name="Accent4 5" xfId="150"/>
    <cellStyle name="Accent4 5 2" xfId="697"/>
    <cellStyle name="Accent4 5 2 2" xfId="4475"/>
    <cellStyle name="Accent4 5 3" xfId="512"/>
    <cellStyle name="Accent4 5 4" xfId="2300"/>
    <cellStyle name="Accent4 50" xfId="1144"/>
    <cellStyle name="Accent4 50 2" xfId="1426"/>
    <cellStyle name="Accent4 50 2 2" xfId="4476"/>
    <cellStyle name="Accent4 50 3" xfId="1220"/>
    <cellStyle name="Accent4 50 4" xfId="2301"/>
    <cellStyle name="Accent4 51" xfId="1094"/>
    <cellStyle name="Accent4 51 2" xfId="1386"/>
    <cellStyle name="Accent4 51 2 2" xfId="4477"/>
    <cellStyle name="Accent4 51 3" xfId="1170"/>
    <cellStyle name="Accent4 51 4" xfId="2302"/>
    <cellStyle name="Accent4 52" xfId="1102"/>
    <cellStyle name="Accent4 52 2" xfId="1394"/>
    <cellStyle name="Accent4 52 2 2" xfId="4478"/>
    <cellStyle name="Accent4 52 3" xfId="1180"/>
    <cellStyle name="Accent4 52 4" xfId="2303"/>
    <cellStyle name="Accent4 53" xfId="1137"/>
    <cellStyle name="Accent4 53 2" xfId="1423"/>
    <cellStyle name="Accent4 53 2 2" xfId="4479"/>
    <cellStyle name="Accent4 53 3" xfId="1153"/>
    <cellStyle name="Accent4 53 4" xfId="2304"/>
    <cellStyle name="Accent4 54" xfId="1175"/>
    <cellStyle name="Accent4 54 2" xfId="4480"/>
    <cellStyle name="Accent4 54 3" xfId="2305"/>
    <cellStyle name="Accent4 55" xfId="1194"/>
    <cellStyle name="Accent4 55 2" xfId="4481"/>
    <cellStyle name="Accent4 55 3" xfId="2306"/>
    <cellStyle name="Accent4 56" xfId="1172"/>
    <cellStyle name="Accent4 56 2" xfId="4482"/>
    <cellStyle name="Accent4 56 3" xfId="2307"/>
    <cellStyle name="Accent4 57" xfId="1164"/>
    <cellStyle name="Accent4 57 2" xfId="4483"/>
    <cellStyle name="Accent4 57 3" xfId="2308"/>
    <cellStyle name="Accent4 58" xfId="1228"/>
    <cellStyle name="Accent4 58 2" xfId="4484"/>
    <cellStyle name="Accent4 58 3" xfId="2309"/>
    <cellStyle name="Accent4 59" xfId="1233"/>
    <cellStyle name="Accent4 59 2" xfId="4485"/>
    <cellStyle name="Accent4 59 3" xfId="2310"/>
    <cellStyle name="Accent4 6" xfId="151"/>
    <cellStyle name="Accent4 6 2" xfId="698"/>
    <cellStyle name="Accent4 6 2 2" xfId="4486"/>
    <cellStyle name="Accent4 6 3" xfId="573"/>
    <cellStyle name="Accent4 6 4" xfId="2311"/>
    <cellStyle name="Accent4 60" xfId="1232"/>
    <cellStyle name="Accent4 60 2" xfId="4487"/>
    <cellStyle name="Accent4 60 3" xfId="2312"/>
    <cellStyle name="Accent4 61" xfId="1247"/>
    <cellStyle name="Accent4 61 2" xfId="4488"/>
    <cellStyle name="Accent4 61 3" xfId="2313"/>
    <cellStyle name="Accent4 62" xfId="1257"/>
    <cellStyle name="Accent4 62 2" xfId="4489"/>
    <cellStyle name="Accent4 62 3" xfId="2314"/>
    <cellStyle name="Accent4 63" xfId="1255"/>
    <cellStyle name="Accent4 63 2" xfId="4490"/>
    <cellStyle name="Accent4 63 3" xfId="2315"/>
    <cellStyle name="Accent4 64" xfId="1271"/>
    <cellStyle name="Accent4 64 2" xfId="4491"/>
    <cellStyle name="Accent4 64 3" xfId="2316"/>
    <cellStyle name="Accent4 65" xfId="1302"/>
    <cellStyle name="Accent4 65 2" xfId="4492"/>
    <cellStyle name="Accent4 65 3" xfId="2317"/>
    <cellStyle name="Accent4 66" xfId="1262"/>
    <cellStyle name="Accent4 66 2" xfId="4493"/>
    <cellStyle name="Accent4 66 3" xfId="2318"/>
    <cellStyle name="Accent4 67" xfId="1346"/>
    <cellStyle name="Accent4 67 2" xfId="4494"/>
    <cellStyle name="Accent4 67 3" xfId="2319"/>
    <cellStyle name="Accent4 68" xfId="1330"/>
    <cellStyle name="Accent4 68 2" xfId="4495"/>
    <cellStyle name="Accent4 68 3" xfId="2320"/>
    <cellStyle name="Accent4 69" xfId="1358"/>
    <cellStyle name="Accent4 69 2" xfId="4496"/>
    <cellStyle name="Accent4 69 3" xfId="2321"/>
    <cellStyle name="Accent4 7" xfId="152"/>
    <cellStyle name="Accent4 7 2" xfId="699"/>
    <cellStyle name="Accent4 7 2 2" xfId="4497"/>
    <cellStyle name="Accent4 7 3" xfId="509"/>
    <cellStyle name="Accent4 7 4" xfId="2322"/>
    <cellStyle name="Accent4 70" xfId="1338"/>
    <cellStyle name="Accent4 70 2" xfId="4498"/>
    <cellStyle name="Accent4 70 3" xfId="2323"/>
    <cellStyle name="Accent4 71" xfId="1329"/>
    <cellStyle name="Accent4 71 2" xfId="4499"/>
    <cellStyle name="Accent4 71 3" xfId="2324"/>
    <cellStyle name="Accent4 72" xfId="1292"/>
    <cellStyle name="Accent4 72 2" xfId="4500"/>
    <cellStyle name="Accent4 72 3" xfId="2325"/>
    <cellStyle name="Accent4 73" xfId="1263"/>
    <cellStyle name="Accent4 73 2" xfId="4501"/>
    <cellStyle name="Accent4 73 3" xfId="2326"/>
    <cellStyle name="Accent4 74" xfId="1278"/>
    <cellStyle name="Accent4 74 2" xfId="4502"/>
    <cellStyle name="Accent4 74 3" xfId="2327"/>
    <cellStyle name="Accent4 75" xfId="1277"/>
    <cellStyle name="Accent4 75 2" xfId="4503"/>
    <cellStyle name="Accent4 75 3" xfId="2328"/>
    <cellStyle name="Accent4 76" xfId="1364"/>
    <cellStyle name="Accent4 76 2" xfId="4504"/>
    <cellStyle name="Accent4 76 3" xfId="2329"/>
    <cellStyle name="Accent4 77" xfId="1332"/>
    <cellStyle name="Accent4 77 2" xfId="4505"/>
    <cellStyle name="Accent4 77 3" xfId="2330"/>
    <cellStyle name="Accent4 78" xfId="1345"/>
    <cellStyle name="Accent4 78 2" xfId="3331"/>
    <cellStyle name="Accent4 79" xfId="1324"/>
    <cellStyle name="Accent4 79 2" xfId="3435"/>
    <cellStyle name="Accent4 8" xfId="153"/>
    <cellStyle name="Accent4 8 2" xfId="4506"/>
    <cellStyle name="Accent4 8 3" xfId="2331"/>
    <cellStyle name="Accent4 80" xfId="1314"/>
    <cellStyle name="Accent4 80 2" xfId="3444"/>
    <cellStyle name="Accent4 81" xfId="1325"/>
    <cellStyle name="Accent4 81 2" xfId="3439"/>
    <cellStyle name="Accent4 82" xfId="1440"/>
    <cellStyle name="Accent4 82 2" xfId="3452"/>
    <cellStyle name="Accent4 83" xfId="1482"/>
    <cellStyle name="Accent4 84" xfId="1428"/>
    <cellStyle name="Accent4 85" xfId="1527"/>
    <cellStyle name="Accent4 86" xfId="1497"/>
    <cellStyle name="Accent4 87" xfId="1484"/>
    <cellStyle name="Accent4 88" xfId="1521"/>
    <cellStyle name="Accent4 89" xfId="1500"/>
    <cellStyle name="Accent4 9" xfId="420"/>
    <cellStyle name="Accent4 9 2" xfId="4507"/>
    <cellStyle name="Accent4 9 3" xfId="2332"/>
    <cellStyle name="Accent4 90" xfId="1466"/>
    <cellStyle name="Accent4 91" xfId="1474"/>
    <cellStyle name="Accent4 92" xfId="1427"/>
    <cellStyle name="Accent4 93" xfId="1448"/>
    <cellStyle name="Accent4 94" xfId="1465"/>
    <cellStyle name="Accent4 95" xfId="1528"/>
    <cellStyle name="Accent4 96" xfId="1444"/>
    <cellStyle name="Accent4 97" xfId="1531"/>
    <cellStyle name="Accent4 98" xfId="1453"/>
    <cellStyle name="Accent4 99" xfId="1513"/>
    <cellStyle name="Accent5" xfId="5575"/>
    <cellStyle name="Accent5 - 20%" xfId="154"/>
    <cellStyle name="Accent5 - 20% 2" xfId="632"/>
    <cellStyle name="Accent5 - 20% 2 2" xfId="4509"/>
    <cellStyle name="Accent5 - 20% 2 3" xfId="2333"/>
    <cellStyle name="Accent5 - 20% 3" xfId="445"/>
    <cellStyle name="Accent5 - 20% 3 2" xfId="4510"/>
    <cellStyle name="Accent5 - 20% 3 3" xfId="3116"/>
    <cellStyle name="Accent5 - 20% 4" xfId="3336"/>
    <cellStyle name="Accent5 - 20% 5" xfId="3811"/>
    <cellStyle name="Accent5 - 20% 6" xfId="4508"/>
    <cellStyle name="Accent5 - 20% 7" xfId="1775"/>
    <cellStyle name="Accent5 - 40%" xfId="155"/>
    <cellStyle name="Accent5 - 40% 2" xfId="2334"/>
    <cellStyle name="Accent5 - 40% 2 2" xfId="4512"/>
    <cellStyle name="Accent5 - 40% 3" xfId="3117"/>
    <cellStyle name="Accent5 - 40% 3 2" xfId="4513"/>
    <cellStyle name="Accent5 - 40% 4" xfId="3337"/>
    <cellStyle name="Accent5 - 40% 5" xfId="3812"/>
    <cellStyle name="Accent5 - 40% 6" xfId="4511"/>
    <cellStyle name="Accent5 - 40% 7" xfId="1776"/>
    <cellStyle name="Accent5 - 60%" xfId="156"/>
    <cellStyle name="Accent5 - 60% 2" xfId="633"/>
    <cellStyle name="Accent5 - 60% 2 2" xfId="4515"/>
    <cellStyle name="Accent5 - 60% 2 3" xfId="2335"/>
    <cellStyle name="Accent5 - 60% 3" xfId="446"/>
    <cellStyle name="Accent5 - 60% 3 2" xfId="4516"/>
    <cellStyle name="Accent5 - 60% 3 3" xfId="3118"/>
    <cellStyle name="Accent5 - 60% 4" xfId="3338"/>
    <cellStyle name="Accent5 - 60% 5" xfId="3813"/>
    <cellStyle name="Accent5 - 60% 6" xfId="4514"/>
    <cellStyle name="Accent5 - 60% 7" xfId="1777"/>
    <cellStyle name="Accent5 10" xfId="547"/>
    <cellStyle name="Accent5 10 2" xfId="4517"/>
    <cellStyle name="Accent5 10 3" xfId="2336"/>
    <cellStyle name="Accent5 100" xfId="1501"/>
    <cellStyle name="Accent5 101" xfId="1544"/>
    <cellStyle name="Accent5 102" xfId="1449"/>
    <cellStyle name="Accent5 103" xfId="1536"/>
    <cellStyle name="Accent5 104" xfId="1567"/>
    <cellStyle name="Accent5 105" xfId="1590"/>
    <cellStyle name="Accent5 106" xfId="1580"/>
    <cellStyle name="Accent5 107" xfId="1587"/>
    <cellStyle name="Accent5 108" xfId="1571"/>
    <cellStyle name="Accent5 109" xfId="1572"/>
    <cellStyle name="Accent5 11" xfId="781"/>
    <cellStyle name="Accent5 11 2" xfId="4518"/>
    <cellStyle name="Accent5 11 3" xfId="2337"/>
    <cellStyle name="Accent5 110" xfId="1605"/>
    <cellStyle name="Accent5 111" xfId="1655"/>
    <cellStyle name="Accent5 112" xfId="1643"/>
    <cellStyle name="Accent5 113" xfId="1598"/>
    <cellStyle name="Accent5 114" xfId="1610"/>
    <cellStyle name="Accent5 115" xfId="1616"/>
    <cellStyle name="Accent5 116" xfId="1648"/>
    <cellStyle name="Accent5 117" xfId="1619"/>
    <cellStyle name="Accent5 118" xfId="1661"/>
    <cellStyle name="Accent5 119" xfId="1644"/>
    <cellStyle name="Accent5 12" xfId="791"/>
    <cellStyle name="Accent5 12 2" xfId="4519"/>
    <cellStyle name="Accent5 12 3" xfId="2338"/>
    <cellStyle name="Accent5 120" xfId="1646"/>
    <cellStyle name="Accent5 121" xfId="1671"/>
    <cellStyle name="Accent5 122" xfId="1736"/>
    <cellStyle name="Accent5 123" xfId="1703"/>
    <cellStyle name="Accent5 124" xfId="1723"/>
    <cellStyle name="Accent5 125" xfId="1715"/>
    <cellStyle name="Accent5 126" xfId="1719"/>
    <cellStyle name="Accent5 127" xfId="1717"/>
    <cellStyle name="Accent5 128" xfId="1667"/>
    <cellStyle name="Accent5 129" xfId="1696"/>
    <cellStyle name="Accent5 13" xfId="823"/>
    <cellStyle name="Accent5 13 2" xfId="4520"/>
    <cellStyle name="Accent5 13 3" xfId="2339"/>
    <cellStyle name="Accent5 130" xfId="1682"/>
    <cellStyle name="Accent5 131" xfId="1744"/>
    <cellStyle name="Accent5 132" xfId="1680"/>
    <cellStyle name="Accent5 133" xfId="1676"/>
    <cellStyle name="Accent5 134" xfId="1718"/>
    <cellStyle name="Accent5 135" xfId="1755"/>
    <cellStyle name="Accent5 136" xfId="1754"/>
    <cellStyle name="Accent5 137" xfId="1151"/>
    <cellStyle name="Accent5 138" xfId="5320"/>
    <cellStyle name="Accent5 139" xfId="5478"/>
    <cellStyle name="Accent5 14" xfId="833"/>
    <cellStyle name="Accent5 14 2" xfId="4521"/>
    <cellStyle name="Accent5 14 3" xfId="2340"/>
    <cellStyle name="Accent5 140" xfId="5492"/>
    <cellStyle name="Accent5 141" xfId="5473"/>
    <cellStyle name="Accent5 142" xfId="5456"/>
    <cellStyle name="Accent5 143" xfId="5500"/>
    <cellStyle name="Accent5 144" xfId="5531"/>
    <cellStyle name="Accent5 145" xfId="5509"/>
    <cellStyle name="Accent5 146" xfId="5513"/>
    <cellStyle name="Accent5 147" xfId="5510"/>
    <cellStyle name="Accent5 148" xfId="5561"/>
    <cellStyle name="Accent5 149" xfId="5430"/>
    <cellStyle name="Accent5 15" xfId="836"/>
    <cellStyle name="Accent5 15 2" xfId="4522"/>
    <cellStyle name="Accent5 15 3" xfId="2341"/>
    <cellStyle name="Accent5 150" xfId="5441"/>
    <cellStyle name="Accent5 151" xfId="5524"/>
    <cellStyle name="Accent5 152" xfId="5546"/>
    <cellStyle name="Accent5 153" xfId="5508"/>
    <cellStyle name="Accent5 154" xfId="5465"/>
    <cellStyle name="Accent5 155" xfId="5434"/>
    <cellStyle name="Accent5 156" xfId="5543"/>
    <cellStyle name="Accent5 157" xfId="5532"/>
    <cellStyle name="Accent5 158" xfId="5507"/>
    <cellStyle name="Accent5 159" xfId="5431"/>
    <cellStyle name="Accent5 16" xfId="965"/>
    <cellStyle name="Accent5 16 2" xfId="4523"/>
    <cellStyle name="Accent5 16 3" xfId="2342"/>
    <cellStyle name="Accent5 160" xfId="5553"/>
    <cellStyle name="Accent5 161" xfId="5449"/>
    <cellStyle name="Accent5 162" xfId="5329"/>
    <cellStyle name="Accent5 163" xfId="5619"/>
    <cellStyle name="Accent5 17" xfId="971"/>
    <cellStyle name="Accent5 17 2" xfId="4524"/>
    <cellStyle name="Accent5 17 3" xfId="2343"/>
    <cellStyle name="Accent5 18" xfId="982"/>
    <cellStyle name="Accent5 18 2" xfId="4525"/>
    <cellStyle name="Accent5 18 3" xfId="2344"/>
    <cellStyle name="Accent5 19" xfId="1043"/>
    <cellStyle name="Accent5 19 2" xfId="4526"/>
    <cellStyle name="Accent5 19 3" xfId="2345"/>
    <cellStyle name="Accent5 2" xfId="157"/>
    <cellStyle name="Accent5 2 10" xfId="4527"/>
    <cellStyle name="Accent5 2 11" xfId="2346"/>
    <cellStyle name="Accent5 2 2" xfId="634"/>
    <cellStyle name="Accent5 2 2 2" xfId="3120"/>
    <cellStyle name="Accent5 2 2 2 2" xfId="4529"/>
    <cellStyle name="Accent5 2 2 3" xfId="4528"/>
    <cellStyle name="Accent5 2 2 4" xfId="2347"/>
    <cellStyle name="Accent5 2 3" xfId="782"/>
    <cellStyle name="Accent5 2 3 2" xfId="4530"/>
    <cellStyle name="Accent5 2 3 3" xfId="2348"/>
    <cellStyle name="Accent5 2 4" xfId="444"/>
    <cellStyle name="Accent5 2 4 2" xfId="4531"/>
    <cellStyle name="Accent5 2 4 3" xfId="2349"/>
    <cellStyle name="Accent5 2 5" xfId="880"/>
    <cellStyle name="Accent5 2 5 2" xfId="4532"/>
    <cellStyle name="Accent5 2 5 3" xfId="2912"/>
    <cellStyle name="Accent5 2 6" xfId="3119"/>
    <cellStyle name="Accent5 2 6 2" xfId="4533"/>
    <cellStyle name="Accent5 2 6 3" xfId="5387"/>
    <cellStyle name="Accent5 2 7" xfId="3417"/>
    <cellStyle name="Accent5 2 7 2" xfId="4534"/>
    <cellStyle name="Accent5 2 8" xfId="3733"/>
    <cellStyle name="Accent5 2 9" xfId="3814"/>
    <cellStyle name="Accent5 20" xfId="987"/>
    <cellStyle name="Accent5 20 2" xfId="4535"/>
    <cellStyle name="Accent5 20 3" xfId="2350"/>
    <cellStyle name="Accent5 21" xfId="1023"/>
    <cellStyle name="Accent5 21 2" xfId="4536"/>
    <cellStyle name="Accent5 21 3" xfId="2351"/>
    <cellStyle name="Accent5 22" xfId="1015"/>
    <cellStyle name="Accent5 22 2" xfId="4537"/>
    <cellStyle name="Accent5 22 3" xfId="2352"/>
    <cellStyle name="Accent5 23" xfId="1019"/>
    <cellStyle name="Accent5 23 2" xfId="4538"/>
    <cellStyle name="Accent5 23 3" xfId="2353"/>
    <cellStyle name="Accent5 24" xfId="1018"/>
    <cellStyle name="Accent5 24 2" xfId="4539"/>
    <cellStyle name="Accent5 24 3" xfId="2354"/>
    <cellStyle name="Accent5 25" xfId="1047"/>
    <cellStyle name="Accent5 25 2" xfId="4540"/>
    <cellStyle name="Accent5 25 3" xfId="2355"/>
    <cellStyle name="Accent5 26" xfId="1003"/>
    <cellStyle name="Accent5 26 2" xfId="4541"/>
    <cellStyle name="Accent5 26 3" xfId="2356"/>
    <cellStyle name="Accent5 27" xfId="1028"/>
    <cellStyle name="Accent5 27 2" xfId="4542"/>
    <cellStyle name="Accent5 27 3" xfId="2357"/>
    <cellStyle name="Accent5 28" xfId="999"/>
    <cellStyle name="Accent5 28 2" xfId="4543"/>
    <cellStyle name="Accent5 28 3" xfId="2358"/>
    <cellStyle name="Accent5 29" xfId="1011"/>
    <cellStyle name="Accent5 29 2" xfId="4544"/>
    <cellStyle name="Accent5 29 3" xfId="2359"/>
    <cellStyle name="Accent5 3" xfId="158"/>
    <cellStyle name="Accent5 3 2" xfId="635"/>
    <cellStyle name="Accent5 3 2 2" xfId="4546"/>
    <cellStyle name="Accent5 3 2 3" xfId="2361"/>
    <cellStyle name="Accent5 3 3" xfId="783"/>
    <cellStyle name="Accent5 3 3 2" xfId="4547"/>
    <cellStyle name="Accent5 3 3 3" xfId="2362"/>
    <cellStyle name="Accent5 3 4" xfId="518"/>
    <cellStyle name="Accent5 3 4 2" xfId="4548"/>
    <cellStyle name="Accent5 3 4 3" xfId="2363"/>
    <cellStyle name="Accent5 3 5" xfId="881"/>
    <cellStyle name="Accent5 3 5 2" xfId="3429"/>
    <cellStyle name="Accent5 3 6" xfId="4545"/>
    <cellStyle name="Accent5 3 6 2" xfId="5388"/>
    <cellStyle name="Accent5 3 7" xfId="2360"/>
    <cellStyle name="Accent5 30" xfId="1022"/>
    <cellStyle name="Accent5 30 2" xfId="4549"/>
    <cellStyle name="Accent5 30 3" xfId="2364"/>
    <cellStyle name="Accent5 31" xfId="1056"/>
    <cellStyle name="Accent5 31 2" xfId="4550"/>
    <cellStyle name="Accent5 31 3" xfId="2365"/>
    <cellStyle name="Accent5 32" xfId="911"/>
    <cellStyle name="Accent5 32 2" xfId="4551"/>
    <cellStyle name="Accent5 32 3" xfId="2366"/>
    <cellStyle name="Accent5 33" xfId="941"/>
    <cellStyle name="Accent5 33 2" xfId="4552"/>
    <cellStyle name="Accent5 33 3" xfId="2367"/>
    <cellStyle name="Accent5 34" xfId="940"/>
    <cellStyle name="Accent5 34 2" xfId="4553"/>
    <cellStyle name="Accent5 34 3" xfId="2368"/>
    <cellStyle name="Accent5 35" xfId="932"/>
    <cellStyle name="Accent5 35 2" xfId="4554"/>
    <cellStyle name="Accent5 35 3" xfId="2369"/>
    <cellStyle name="Accent5 36" xfId="931"/>
    <cellStyle name="Accent5 36 2" xfId="4555"/>
    <cellStyle name="Accent5 36 3" xfId="2370"/>
    <cellStyle name="Accent5 37" xfId="952"/>
    <cellStyle name="Accent5 37 2" xfId="4556"/>
    <cellStyle name="Accent5 37 3" xfId="2371"/>
    <cellStyle name="Accent5 38" xfId="921"/>
    <cellStyle name="Accent5 38 2" xfId="4557"/>
    <cellStyle name="Accent5 38 3" xfId="2372"/>
    <cellStyle name="Accent5 39" xfId="1059"/>
    <cellStyle name="Accent5 39 2" xfId="4558"/>
    <cellStyle name="Accent5 39 3" xfId="2373"/>
    <cellStyle name="Accent5 4" xfId="159"/>
    <cellStyle name="Accent5 4 2" xfId="636"/>
    <cellStyle name="Accent5 4 2 2" xfId="4560"/>
    <cellStyle name="Accent5 4 2 3" xfId="2375"/>
    <cellStyle name="Accent5 4 3" xfId="784"/>
    <cellStyle name="Accent5 4 3 2" xfId="4561"/>
    <cellStyle name="Accent5 4 3 3" xfId="2376"/>
    <cellStyle name="Accent5 4 4" xfId="567"/>
    <cellStyle name="Accent5 4 4 2" xfId="4562"/>
    <cellStyle name="Accent5 4 4 3" xfId="2377"/>
    <cellStyle name="Accent5 4 5" xfId="4559"/>
    <cellStyle name="Accent5 4 5 2" xfId="5389"/>
    <cellStyle name="Accent5 4 6" xfId="2374"/>
    <cellStyle name="Accent5 40" xfId="934"/>
    <cellStyle name="Accent5 40 2" xfId="4563"/>
    <cellStyle name="Accent5 40 3" xfId="2378"/>
    <cellStyle name="Accent5 41" xfId="951"/>
    <cellStyle name="Accent5 41 2" xfId="4564"/>
    <cellStyle name="Accent5 41 3" xfId="2379"/>
    <cellStyle name="Accent5 42" xfId="922"/>
    <cellStyle name="Accent5 42 2" xfId="4565"/>
    <cellStyle name="Accent5 42 3" xfId="2380"/>
    <cellStyle name="Accent5 43" xfId="926"/>
    <cellStyle name="Accent5 43 2" xfId="4566"/>
    <cellStyle name="Accent5 43 3" xfId="2381"/>
    <cellStyle name="Accent5 44" xfId="945"/>
    <cellStyle name="Accent5 44 2" xfId="4567"/>
    <cellStyle name="Accent5 44 3" xfId="2382"/>
    <cellStyle name="Accent5 45" xfId="1085"/>
    <cellStyle name="Accent5 45 2" xfId="1132"/>
    <cellStyle name="Accent5 45 2 2" xfId="4568"/>
    <cellStyle name="Accent5 45 3" xfId="1377"/>
    <cellStyle name="Accent5 45 4" xfId="2383"/>
    <cellStyle name="Accent5 46" xfId="1111"/>
    <cellStyle name="Accent5 46 2" xfId="1401"/>
    <cellStyle name="Accent5 46 2 2" xfId="4569"/>
    <cellStyle name="Accent5 46 3" xfId="1165"/>
    <cellStyle name="Accent5 46 4" xfId="2384"/>
    <cellStyle name="Accent5 47" xfId="1124"/>
    <cellStyle name="Accent5 47 2" xfId="1411"/>
    <cellStyle name="Accent5 47 2 2" xfId="4570"/>
    <cellStyle name="Accent5 47 3" xfId="1217"/>
    <cellStyle name="Accent5 47 4" xfId="2385"/>
    <cellStyle name="Accent5 48" xfId="1126"/>
    <cellStyle name="Accent5 48 2" xfId="1413"/>
    <cellStyle name="Accent5 48 2 2" xfId="4571"/>
    <cellStyle name="Accent5 48 3" xfId="1187"/>
    <cellStyle name="Accent5 48 4" xfId="2386"/>
    <cellStyle name="Accent5 49" xfId="1136"/>
    <cellStyle name="Accent5 49 2" xfId="1422"/>
    <cellStyle name="Accent5 49 2 2" xfId="4572"/>
    <cellStyle name="Accent5 49 3" xfId="1213"/>
    <cellStyle name="Accent5 49 4" xfId="2387"/>
    <cellStyle name="Accent5 5" xfId="160"/>
    <cellStyle name="Accent5 5 2" xfId="700"/>
    <cellStyle name="Accent5 5 2 2" xfId="4573"/>
    <cellStyle name="Accent5 5 3" xfId="517"/>
    <cellStyle name="Accent5 5 4" xfId="2388"/>
    <cellStyle name="Accent5 50" xfId="1113"/>
    <cellStyle name="Accent5 50 2" xfId="1402"/>
    <cellStyle name="Accent5 50 2 2" xfId="4574"/>
    <cellStyle name="Accent5 50 3" xfId="1221"/>
    <cellStyle name="Accent5 50 4" xfId="2389"/>
    <cellStyle name="Accent5 51" xfId="1090"/>
    <cellStyle name="Accent5 51 2" xfId="1382"/>
    <cellStyle name="Accent5 51 2 2" xfId="4575"/>
    <cellStyle name="Accent5 51 3" xfId="1174"/>
    <cellStyle name="Accent5 51 4" xfId="2390"/>
    <cellStyle name="Accent5 52" xfId="1101"/>
    <cellStyle name="Accent5 52 2" xfId="1393"/>
    <cellStyle name="Accent5 52 2 2" xfId="4576"/>
    <cellStyle name="Accent5 52 3" xfId="1191"/>
    <cellStyle name="Accent5 52 4" xfId="2391"/>
    <cellStyle name="Accent5 53" xfId="1120"/>
    <cellStyle name="Accent5 53 2" xfId="1407"/>
    <cellStyle name="Accent5 53 2 2" xfId="4577"/>
    <cellStyle name="Accent5 53 3" xfId="1209"/>
    <cellStyle name="Accent5 53 4" xfId="2392"/>
    <cellStyle name="Accent5 54" xfId="1199"/>
    <cellStyle name="Accent5 54 2" xfId="4578"/>
    <cellStyle name="Accent5 54 3" xfId="2393"/>
    <cellStyle name="Accent5 55" xfId="1223"/>
    <cellStyle name="Accent5 55 2" xfId="4579"/>
    <cellStyle name="Accent5 55 3" xfId="2394"/>
    <cellStyle name="Accent5 56" xfId="1171"/>
    <cellStyle name="Accent5 56 2" xfId="4580"/>
    <cellStyle name="Accent5 56 3" xfId="2395"/>
    <cellStyle name="Accent5 57" xfId="1182"/>
    <cellStyle name="Accent5 57 2" xfId="4581"/>
    <cellStyle name="Accent5 57 3" xfId="2396"/>
    <cellStyle name="Accent5 58" xfId="1229"/>
    <cellStyle name="Accent5 58 2" xfId="4582"/>
    <cellStyle name="Accent5 58 3" xfId="2397"/>
    <cellStyle name="Accent5 59" xfId="1241"/>
    <cellStyle name="Accent5 59 2" xfId="4583"/>
    <cellStyle name="Accent5 59 3" xfId="2398"/>
    <cellStyle name="Accent5 6" xfId="161"/>
    <cellStyle name="Accent5 6 2" xfId="701"/>
    <cellStyle name="Accent5 6 2 2" xfId="4584"/>
    <cellStyle name="Accent5 6 3" xfId="568"/>
    <cellStyle name="Accent5 6 4" xfId="2399"/>
    <cellStyle name="Accent5 60" xfId="1237"/>
    <cellStyle name="Accent5 60 2" xfId="4585"/>
    <cellStyle name="Accent5 60 3" xfId="2400"/>
    <cellStyle name="Accent5 61" xfId="1248"/>
    <cellStyle name="Accent5 61 2" xfId="4586"/>
    <cellStyle name="Accent5 61 3" xfId="2401"/>
    <cellStyle name="Accent5 62" xfId="1256"/>
    <cellStyle name="Accent5 62 2" xfId="4587"/>
    <cellStyle name="Accent5 62 3" xfId="2402"/>
    <cellStyle name="Accent5 63" xfId="1250"/>
    <cellStyle name="Accent5 63 2" xfId="4588"/>
    <cellStyle name="Accent5 63 3" xfId="2403"/>
    <cellStyle name="Accent5 64" xfId="1273"/>
    <cellStyle name="Accent5 64 2" xfId="4589"/>
    <cellStyle name="Accent5 64 3" xfId="2404"/>
    <cellStyle name="Accent5 65" xfId="1357"/>
    <cellStyle name="Accent5 65 2" xfId="4590"/>
    <cellStyle name="Accent5 65 3" xfId="2405"/>
    <cellStyle name="Accent5 66" xfId="1308"/>
    <cellStyle name="Accent5 66 2" xfId="4591"/>
    <cellStyle name="Accent5 66 3" xfId="2406"/>
    <cellStyle name="Accent5 67" xfId="1316"/>
    <cellStyle name="Accent5 67 2" xfId="4592"/>
    <cellStyle name="Accent5 67 3" xfId="2407"/>
    <cellStyle name="Accent5 68" xfId="1318"/>
    <cellStyle name="Accent5 68 2" xfId="4593"/>
    <cellStyle name="Accent5 68 3" xfId="2408"/>
    <cellStyle name="Accent5 69" xfId="1323"/>
    <cellStyle name="Accent5 69 2" xfId="4594"/>
    <cellStyle name="Accent5 69 3" xfId="2409"/>
    <cellStyle name="Accent5 7" xfId="162"/>
    <cellStyle name="Accent5 7 2" xfId="702"/>
    <cellStyle name="Accent5 7 2 2" xfId="4595"/>
    <cellStyle name="Accent5 7 3" xfId="516"/>
    <cellStyle name="Accent5 7 4" xfId="2410"/>
    <cellStyle name="Accent5 70" xfId="1321"/>
    <cellStyle name="Accent5 70 2" xfId="4596"/>
    <cellStyle name="Accent5 70 3" xfId="2411"/>
    <cellStyle name="Accent5 71" xfId="1297"/>
    <cellStyle name="Accent5 71 2" xfId="4597"/>
    <cellStyle name="Accent5 71 3" xfId="2412"/>
    <cellStyle name="Accent5 72" xfId="1290"/>
    <cellStyle name="Accent5 72 2" xfId="4598"/>
    <cellStyle name="Accent5 72 3" xfId="2413"/>
    <cellStyle name="Accent5 73" xfId="1352"/>
    <cellStyle name="Accent5 73 2" xfId="4599"/>
    <cellStyle name="Accent5 73 3" xfId="2414"/>
    <cellStyle name="Accent5 74" xfId="1300"/>
    <cellStyle name="Accent5 74 2" xfId="4600"/>
    <cellStyle name="Accent5 74 3" xfId="2415"/>
    <cellStyle name="Accent5 75" xfId="1350"/>
    <cellStyle name="Accent5 75 2" xfId="4601"/>
    <cellStyle name="Accent5 75 3" xfId="2416"/>
    <cellStyle name="Accent5 76" xfId="1344"/>
    <cellStyle name="Accent5 76 2" xfId="4602"/>
    <cellStyle name="Accent5 76 3" xfId="2417"/>
    <cellStyle name="Accent5 77" xfId="1354"/>
    <cellStyle name="Accent5 77 2" xfId="4603"/>
    <cellStyle name="Accent5 77 3" xfId="2418"/>
    <cellStyle name="Accent5 78" xfId="1315"/>
    <cellStyle name="Accent5 78 2" xfId="3335"/>
    <cellStyle name="Accent5 79" xfId="1359"/>
    <cellStyle name="Accent5 79 2" xfId="3436"/>
    <cellStyle name="Accent5 8" xfId="163"/>
    <cellStyle name="Accent5 8 2" xfId="4604"/>
    <cellStyle name="Accent5 8 3" xfId="2419"/>
    <cellStyle name="Accent5 80" xfId="1307"/>
    <cellStyle name="Accent5 80 2" xfId="3443"/>
    <cellStyle name="Accent5 81" xfId="1366"/>
    <cellStyle name="Accent5 81 2" xfId="3454"/>
    <cellStyle name="Accent5 82" xfId="1441"/>
    <cellStyle name="Accent5 82 2" xfId="3365"/>
    <cellStyle name="Accent5 83" xfId="1546"/>
    <cellStyle name="Accent5 84" xfId="1489"/>
    <cellStyle name="Accent5 85" xfId="1518"/>
    <cellStyle name="Accent5 86" xfId="1503"/>
    <cellStyle name="Accent5 87" xfId="1510"/>
    <cellStyle name="Accent5 88" xfId="1508"/>
    <cellStyle name="Accent5 89" xfId="1434"/>
    <cellStyle name="Accent5 9" xfId="421"/>
    <cellStyle name="Accent5 9 2" xfId="4605"/>
    <cellStyle name="Accent5 9 3" xfId="2420"/>
    <cellStyle name="Accent5 90" xfId="1481"/>
    <cellStyle name="Accent5 91" xfId="1429"/>
    <cellStyle name="Accent5 92" xfId="1526"/>
    <cellStyle name="Accent5 93" xfId="1435"/>
    <cellStyle name="Accent5 94" xfId="1547"/>
    <cellStyle name="Accent5 95" xfId="1488"/>
    <cellStyle name="Accent5 96" xfId="1540"/>
    <cellStyle name="Accent5 97" xfId="1492"/>
    <cellStyle name="Accent5 98" xfId="1485"/>
    <cellStyle name="Accent5 99" xfId="1520"/>
    <cellStyle name="Accent6" xfId="5576"/>
    <cellStyle name="Accent6 - 20%" xfId="164"/>
    <cellStyle name="Accent6 - 20% 2" xfId="2421"/>
    <cellStyle name="Accent6 - 20% 2 2" xfId="4607"/>
    <cellStyle name="Accent6 - 20% 3" xfId="3121"/>
    <cellStyle name="Accent6 - 20% 3 2" xfId="4608"/>
    <cellStyle name="Accent6 - 20% 4" xfId="3340"/>
    <cellStyle name="Accent6 - 20% 5" xfId="3815"/>
    <cellStyle name="Accent6 - 20% 6" xfId="4606"/>
    <cellStyle name="Accent6 - 20% 7" xfId="1778"/>
    <cellStyle name="Accent6 - 40%" xfId="165"/>
    <cellStyle name="Accent6 - 40% 2" xfId="637"/>
    <cellStyle name="Accent6 - 40% 2 2" xfId="4610"/>
    <cellStyle name="Accent6 - 40% 2 3" xfId="2422"/>
    <cellStyle name="Accent6 - 40% 3" xfId="448"/>
    <cellStyle name="Accent6 - 40% 3 2" xfId="4611"/>
    <cellStyle name="Accent6 - 40% 3 3" xfId="3122"/>
    <cellStyle name="Accent6 - 40% 4" xfId="3341"/>
    <cellStyle name="Accent6 - 40% 5" xfId="3816"/>
    <cellStyle name="Accent6 - 40% 6" xfId="4609"/>
    <cellStyle name="Accent6 - 40% 7" xfId="1779"/>
    <cellStyle name="Accent6 - 60%" xfId="166"/>
    <cellStyle name="Accent6 - 60% 2" xfId="638"/>
    <cellStyle name="Accent6 - 60% 2 2" xfId="4613"/>
    <cellStyle name="Accent6 - 60% 2 3" xfId="2423"/>
    <cellStyle name="Accent6 - 60% 3" xfId="449"/>
    <cellStyle name="Accent6 - 60% 3 2" xfId="4614"/>
    <cellStyle name="Accent6 - 60% 3 3" xfId="3123"/>
    <cellStyle name="Accent6 - 60% 4" xfId="3342"/>
    <cellStyle name="Accent6 - 60% 5" xfId="3817"/>
    <cellStyle name="Accent6 - 60% 6" xfId="4612"/>
    <cellStyle name="Accent6 - 60% 7" xfId="1780"/>
    <cellStyle name="Accent6 10" xfId="545"/>
    <cellStyle name="Accent6 10 2" xfId="4615"/>
    <cellStyle name="Accent6 10 3" xfId="2424"/>
    <cellStyle name="Accent6 100" xfId="1537"/>
    <cellStyle name="Accent6 101" xfId="1437"/>
    <cellStyle name="Accent6 102" xfId="1480"/>
    <cellStyle name="Accent6 103" xfId="1523"/>
    <cellStyle name="Accent6 104" xfId="1568"/>
    <cellStyle name="Accent6 105" xfId="1589"/>
    <cellStyle name="Accent6 106" xfId="1560"/>
    <cellStyle name="Accent6 107" xfId="1586"/>
    <cellStyle name="Accent6 108" xfId="1566"/>
    <cellStyle name="Accent6 109" xfId="1585"/>
    <cellStyle name="Accent6 11" xfId="786"/>
    <cellStyle name="Accent6 11 2" xfId="4616"/>
    <cellStyle name="Accent6 11 3" xfId="2425"/>
    <cellStyle name="Accent6 110" xfId="1606"/>
    <cellStyle name="Accent6 111" xfId="1653"/>
    <cellStyle name="Accent6 112" xfId="1602"/>
    <cellStyle name="Accent6 113" xfId="1650"/>
    <cellStyle name="Accent6 114" xfId="1617"/>
    <cellStyle name="Accent6 115" xfId="1596"/>
    <cellStyle name="Accent6 116" xfId="1611"/>
    <cellStyle name="Accent6 117" xfId="1621"/>
    <cellStyle name="Accent6 118" xfId="1615"/>
    <cellStyle name="Accent6 119" xfId="1609"/>
    <cellStyle name="Accent6 12" xfId="785"/>
    <cellStyle name="Accent6 12 2" xfId="4617"/>
    <cellStyle name="Accent6 12 3" xfId="2426"/>
    <cellStyle name="Accent6 120" xfId="1638"/>
    <cellStyle name="Accent6 121" xfId="1672"/>
    <cellStyle name="Accent6 122" xfId="1734"/>
    <cellStyle name="Accent6 123" xfId="1677"/>
    <cellStyle name="Accent6 124" xfId="1730"/>
    <cellStyle name="Accent6 125" xfId="1707"/>
    <cellStyle name="Accent6 126" xfId="1722"/>
    <cellStyle name="Accent6 127" xfId="1716"/>
    <cellStyle name="Accent6 128" xfId="1683"/>
    <cellStyle name="Accent6 129" xfId="1740"/>
    <cellStyle name="Accent6 13" xfId="822"/>
    <cellStyle name="Accent6 13 2" xfId="4618"/>
    <cellStyle name="Accent6 13 3" xfId="2427"/>
    <cellStyle name="Accent6 130" xfId="1710"/>
    <cellStyle name="Accent6 131" xfId="1706"/>
    <cellStyle name="Accent6 132" xfId="1729"/>
    <cellStyle name="Accent6 133" xfId="1675"/>
    <cellStyle name="Accent6 134" xfId="1739"/>
    <cellStyle name="Accent6 135" xfId="1749"/>
    <cellStyle name="Accent6 136" xfId="1747"/>
    <cellStyle name="Accent6 137" xfId="1152"/>
    <cellStyle name="Accent6 138" xfId="5321"/>
    <cellStyle name="Accent6 139" xfId="5469"/>
    <cellStyle name="Accent6 14" xfId="834"/>
    <cellStyle name="Accent6 14 2" xfId="4619"/>
    <cellStyle name="Accent6 14 3" xfId="2428"/>
    <cellStyle name="Accent6 140" xfId="5433"/>
    <cellStyle name="Accent6 141" xfId="5567"/>
    <cellStyle name="Accent6 142" xfId="5479"/>
    <cellStyle name="Accent6 143" xfId="5432"/>
    <cellStyle name="Accent6 144" xfId="5452"/>
    <cellStyle name="Accent6 145" xfId="5547"/>
    <cellStyle name="Accent6 146" xfId="5485"/>
    <cellStyle name="Accent6 147" xfId="5545"/>
    <cellStyle name="Accent6 148" xfId="5556"/>
    <cellStyle name="Accent6 149" xfId="5483"/>
    <cellStyle name="Accent6 15" xfId="835"/>
    <cellStyle name="Accent6 15 2" xfId="4620"/>
    <cellStyle name="Accent6 15 3" xfId="2429"/>
    <cellStyle name="Accent6 150" xfId="5477"/>
    <cellStyle name="Accent6 151" xfId="5454"/>
    <cellStyle name="Accent6 152" xfId="5501"/>
    <cellStyle name="Accent6 153" xfId="5527"/>
    <cellStyle name="Accent6 154" xfId="5555"/>
    <cellStyle name="Accent6 155" xfId="5484"/>
    <cellStyle name="Accent6 156" xfId="5536"/>
    <cellStyle name="Accent6 157" xfId="5520"/>
    <cellStyle name="Accent6 158" xfId="5511"/>
    <cellStyle name="Accent6 159" xfId="5562"/>
    <cellStyle name="Accent6 16" xfId="966"/>
    <cellStyle name="Accent6 16 2" xfId="4621"/>
    <cellStyle name="Accent6 16 3" xfId="2430"/>
    <cellStyle name="Accent6 160" xfId="5534"/>
    <cellStyle name="Accent6 161" xfId="5557"/>
    <cellStyle name="Accent6 162" xfId="5330"/>
    <cellStyle name="Accent6 163" xfId="5623"/>
    <cellStyle name="Accent6 17" xfId="970"/>
    <cellStyle name="Accent6 17 2" xfId="4622"/>
    <cellStyle name="Accent6 17 3" xfId="2431"/>
    <cellStyle name="Accent6 18" xfId="984"/>
    <cellStyle name="Accent6 18 2" xfId="4623"/>
    <cellStyle name="Accent6 18 3" xfId="2432"/>
    <cellStyle name="Accent6 19" xfId="1040"/>
    <cellStyle name="Accent6 19 2" xfId="4624"/>
    <cellStyle name="Accent6 19 3" xfId="2433"/>
    <cellStyle name="Accent6 2" xfId="167"/>
    <cellStyle name="Accent6 2 10" xfId="4625"/>
    <cellStyle name="Accent6 2 11" xfId="2434"/>
    <cellStyle name="Accent6 2 2" xfId="639"/>
    <cellStyle name="Accent6 2 2 2" xfId="3125"/>
    <cellStyle name="Accent6 2 2 2 2" xfId="4627"/>
    <cellStyle name="Accent6 2 2 3" xfId="4626"/>
    <cellStyle name="Accent6 2 2 4" xfId="2435"/>
    <cellStyle name="Accent6 2 3" xfId="787"/>
    <cellStyle name="Accent6 2 3 2" xfId="4628"/>
    <cellStyle name="Accent6 2 3 3" xfId="2436"/>
    <cellStyle name="Accent6 2 4" xfId="447"/>
    <cellStyle name="Accent6 2 4 2" xfId="4629"/>
    <cellStyle name="Accent6 2 4 3" xfId="2437"/>
    <cellStyle name="Accent6 2 5" xfId="882"/>
    <cellStyle name="Accent6 2 5 2" xfId="4630"/>
    <cellStyle name="Accent6 2 5 3" xfId="2913"/>
    <cellStyle name="Accent6 2 6" xfId="3124"/>
    <cellStyle name="Accent6 2 6 2" xfId="4631"/>
    <cellStyle name="Accent6 2 6 3" xfId="5390"/>
    <cellStyle name="Accent6 2 7" xfId="3421"/>
    <cellStyle name="Accent6 2 7 2" xfId="4632"/>
    <cellStyle name="Accent6 2 8" xfId="3734"/>
    <cellStyle name="Accent6 2 9" xfId="3818"/>
    <cellStyle name="Accent6 20" xfId="989"/>
    <cellStyle name="Accent6 20 2" xfId="4633"/>
    <cellStyle name="Accent6 20 3" xfId="2438"/>
    <cellStyle name="Accent6 21" xfId="1036"/>
    <cellStyle name="Accent6 21 2" xfId="4634"/>
    <cellStyle name="Accent6 21 3" xfId="2439"/>
    <cellStyle name="Accent6 22" xfId="991"/>
    <cellStyle name="Accent6 22 2" xfId="4635"/>
    <cellStyle name="Accent6 22 3" xfId="2440"/>
    <cellStyle name="Accent6 23" xfId="1021"/>
    <cellStyle name="Accent6 23 2" xfId="4636"/>
    <cellStyle name="Accent6 23 3" xfId="2441"/>
    <cellStyle name="Accent6 24" xfId="1016"/>
    <cellStyle name="Accent6 24 2" xfId="4637"/>
    <cellStyle name="Accent6 24 3" xfId="2442"/>
    <cellStyle name="Accent6 25" xfId="994"/>
    <cellStyle name="Accent6 25 2" xfId="4638"/>
    <cellStyle name="Accent6 25 3" xfId="2443"/>
    <cellStyle name="Accent6 26" xfId="1035"/>
    <cellStyle name="Accent6 26 2" xfId="4639"/>
    <cellStyle name="Accent6 26 3" xfId="2444"/>
    <cellStyle name="Accent6 27" xfId="1048"/>
    <cellStyle name="Accent6 27 2" xfId="4640"/>
    <cellStyle name="Accent6 27 3" xfId="2445"/>
    <cellStyle name="Accent6 28" xfId="1049"/>
    <cellStyle name="Accent6 28 2" xfId="4641"/>
    <cellStyle name="Accent6 28 3" xfId="2446"/>
    <cellStyle name="Accent6 29" xfId="1051"/>
    <cellStyle name="Accent6 29 2" xfId="4642"/>
    <cellStyle name="Accent6 29 3" xfId="2447"/>
    <cellStyle name="Accent6 3" xfId="168"/>
    <cellStyle name="Accent6 3 2" xfId="640"/>
    <cellStyle name="Accent6 3 2 2" xfId="4644"/>
    <cellStyle name="Accent6 3 2 3" xfId="2449"/>
    <cellStyle name="Accent6 3 3" xfId="788"/>
    <cellStyle name="Accent6 3 3 2" xfId="4645"/>
    <cellStyle name="Accent6 3 3 3" xfId="2450"/>
    <cellStyle name="Accent6 3 4" xfId="522"/>
    <cellStyle name="Accent6 3 4 2" xfId="4646"/>
    <cellStyle name="Accent6 3 4 3" xfId="2451"/>
    <cellStyle name="Accent6 3 5" xfId="883"/>
    <cellStyle name="Accent6 3 5 2" xfId="3430"/>
    <cellStyle name="Accent6 3 6" xfId="4643"/>
    <cellStyle name="Accent6 3 6 2" xfId="5391"/>
    <cellStyle name="Accent6 3 7" xfId="2448"/>
    <cellStyle name="Accent6 30" xfId="1032"/>
    <cellStyle name="Accent6 30 2" xfId="4647"/>
    <cellStyle name="Accent6 30 3" xfId="2452"/>
    <cellStyle name="Accent6 31" xfId="1057"/>
    <cellStyle name="Accent6 31 2" xfId="4648"/>
    <cellStyle name="Accent6 31 3" xfId="2453"/>
    <cellStyle name="Accent6 32" xfId="914"/>
    <cellStyle name="Accent6 32 2" xfId="4649"/>
    <cellStyle name="Accent6 32 3" xfId="2454"/>
    <cellStyle name="Accent6 33" xfId="937"/>
    <cellStyle name="Accent6 33 2" xfId="4650"/>
    <cellStyle name="Accent6 33 3" xfId="2455"/>
    <cellStyle name="Accent6 34" xfId="916"/>
    <cellStyle name="Accent6 34 2" xfId="4651"/>
    <cellStyle name="Accent6 34 3" xfId="2456"/>
    <cellStyle name="Accent6 35" xfId="905"/>
    <cellStyle name="Accent6 35 2" xfId="4652"/>
    <cellStyle name="Accent6 35 3" xfId="2457"/>
    <cellStyle name="Accent6 36" xfId="946"/>
    <cellStyle name="Accent6 36 2" xfId="4653"/>
    <cellStyle name="Accent6 36 3" xfId="2458"/>
    <cellStyle name="Accent6 37" xfId="908"/>
    <cellStyle name="Accent6 37 2" xfId="4654"/>
    <cellStyle name="Accent6 37 3" xfId="2459"/>
    <cellStyle name="Accent6 38" xfId="954"/>
    <cellStyle name="Accent6 38 2" xfId="4655"/>
    <cellStyle name="Accent6 38 3" xfId="2460"/>
    <cellStyle name="Accent6 39" xfId="920"/>
    <cellStyle name="Accent6 39 2" xfId="4656"/>
    <cellStyle name="Accent6 39 3" xfId="2461"/>
    <cellStyle name="Accent6 4" xfId="169"/>
    <cellStyle name="Accent6 4 2" xfId="641"/>
    <cellStyle name="Accent6 4 2 2" xfId="4658"/>
    <cellStyle name="Accent6 4 2 3" xfId="2463"/>
    <cellStyle name="Accent6 4 3" xfId="789"/>
    <cellStyle name="Accent6 4 3 2" xfId="4659"/>
    <cellStyle name="Accent6 4 3 3" xfId="2464"/>
    <cellStyle name="Accent6 4 4" xfId="563"/>
    <cellStyle name="Accent6 4 4 2" xfId="4660"/>
    <cellStyle name="Accent6 4 4 3" xfId="2465"/>
    <cellStyle name="Accent6 4 5" xfId="4657"/>
    <cellStyle name="Accent6 4 5 2" xfId="5392"/>
    <cellStyle name="Accent6 4 6" xfId="2462"/>
    <cellStyle name="Accent6 40" xfId="948"/>
    <cellStyle name="Accent6 40 2" xfId="4661"/>
    <cellStyle name="Accent6 40 3" xfId="2466"/>
    <cellStyle name="Accent6 41" xfId="957"/>
    <cellStyle name="Accent6 41 2" xfId="4662"/>
    <cellStyle name="Accent6 41 3" xfId="2467"/>
    <cellStyle name="Accent6 42" xfId="943"/>
    <cellStyle name="Accent6 42 2" xfId="4663"/>
    <cellStyle name="Accent6 42 3" xfId="2468"/>
    <cellStyle name="Accent6 43" xfId="918"/>
    <cellStyle name="Accent6 43 2" xfId="4664"/>
    <cellStyle name="Accent6 43 3" xfId="2469"/>
    <cellStyle name="Accent6 44" xfId="936"/>
    <cellStyle name="Accent6 44 2" xfId="4665"/>
    <cellStyle name="Accent6 44 3" xfId="2470"/>
    <cellStyle name="Accent6 45" xfId="1086"/>
    <cellStyle name="Accent6 45 2" xfId="1114"/>
    <cellStyle name="Accent6 45 2 2" xfId="4666"/>
    <cellStyle name="Accent6 45 3" xfId="1378"/>
    <cellStyle name="Accent6 45 4" xfId="2471"/>
    <cellStyle name="Accent6 46" xfId="1106"/>
    <cellStyle name="Accent6 46 2" xfId="1396"/>
    <cellStyle name="Accent6 46 2 2" xfId="4667"/>
    <cellStyle name="Accent6 46 3" xfId="1166"/>
    <cellStyle name="Accent6 46 4" xfId="2472"/>
    <cellStyle name="Accent6 47" xfId="1088"/>
    <cellStyle name="Accent6 47 2" xfId="1380"/>
    <cellStyle name="Accent6 47 2 2" xfId="4668"/>
    <cellStyle name="Accent6 47 3" xfId="1210"/>
    <cellStyle name="Accent6 47 4" xfId="2473"/>
    <cellStyle name="Accent6 48" xfId="1135"/>
    <cellStyle name="Accent6 48 2" xfId="1421"/>
    <cellStyle name="Accent6 48 2 2" xfId="4669"/>
    <cellStyle name="Accent6 48 3" xfId="1169"/>
    <cellStyle name="Accent6 48 4" xfId="2474"/>
    <cellStyle name="Accent6 49" xfId="1079"/>
    <cellStyle name="Accent6 49 2" xfId="1371"/>
    <cellStyle name="Accent6 49 2 2" xfId="4670"/>
    <cellStyle name="Accent6 49 3" xfId="1179"/>
    <cellStyle name="Accent6 49 4" xfId="2475"/>
    <cellStyle name="Accent6 5" xfId="170"/>
    <cellStyle name="Accent6 5 2" xfId="703"/>
    <cellStyle name="Accent6 5 2 2" xfId="4671"/>
    <cellStyle name="Accent6 5 3" xfId="523"/>
    <cellStyle name="Accent6 5 4" xfId="2476"/>
    <cellStyle name="Accent6 50" xfId="1134"/>
    <cellStyle name="Accent6 50 2" xfId="1420"/>
    <cellStyle name="Accent6 50 2 2" xfId="4672"/>
    <cellStyle name="Accent6 50 3" xfId="1196"/>
    <cellStyle name="Accent6 50 4" xfId="2477"/>
    <cellStyle name="Accent6 51" xfId="1118"/>
    <cellStyle name="Accent6 51 2" xfId="1405"/>
    <cellStyle name="Accent6 51 2 2" xfId="4673"/>
    <cellStyle name="Accent6 51 3" xfId="1214"/>
    <cellStyle name="Accent6 51 4" xfId="2478"/>
    <cellStyle name="Accent6 52" xfId="1099"/>
    <cellStyle name="Accent6 52 2" xfId="1391"/>
    <cellStyle name="Accent6 52 2 2" xfId="4674"/>
    <cellStyle name="Accent6 52 3" xfId="1162"/>
    <cellStyle name="Accent6 52 4" xfId="2479"/>
    <cellStyle name="Accent6 53" xfId="1108"/>
    <cellStyle name="Accent6 53 2" xfId="1398"/>
    <cellStyle name="Accent6 53 2 2" xfId="4675"/>
    <cellStyle name="Accent6 53 3" xfId="1212"/>
    <cellStyle name="Accent6 53 4" xfId="2480"/>
    <cellStyle name="Accent6 54" xfId="1203"/>
    <cellStyle name="Accent6 54 2" xfId="4676"/>
    <cellStyle name="Accent6 54 3" xfId="2481"/>
    <cellStyle name="Accent6 55" xfId="1205"/>
    <cellStyle name="Accent6 55 2" xfId="4677"/>
    <cellStyle name="Accent6 55 3" xfId="2482"/>
    <cellStyle name="Accent6 56" xfId="1192"/>
    <cellStyle name="Accent6 56 2" xfId="4678"/>
    <cellStyle name="Accent6 56 3" xfId="2483"/>
    <cellStyle name="Accent6 57" xfId="1224"/>
    <cellStyle name="Accent6 57 2" xfId="4679"/>
    <cellStyle name="Accent6 57 3" xfId="2484"/>
    <cellStyle name="Accent6 58" xfId="1230"/>
    <cellStyle name="Accent6 58 2" xfId="4680"/>
    <cellStyle name="Accent6 58 3" xfId="2485"/>
    <cellStyle name="Accent6 59" xfId="1240"/>
    <cellStyle name="Accent6 59 2" xfId="4681"/>
    <cellStyle name="Accent6 59 3" xfId="2486"/>
    <cellStyle name="Accent6 6" xfId="171"/>
    <cellStyle name="Accent6 6 2" xfId="704"/>
    <cellStyle name="Accent6 6 2 2" xfId="4682"/>
    <cellStyle name="Accent6 6 3" xfId="562"/>
    <cellStyle name="Accent6 6 4" xfId="2487"/>
    <cellStyle name="Accent6 60" xfId="1231"/>
    <cellStyle name="Accent6 60 2" xfId="4683"/>
    <cellStyle name="Accent6 60 3" xfId="2488"/>
    <cellStyle name="Accent6 61" xfId="1249"/>
    <cellStyle name="Accent6 61 2" xfId="4684"/>
    <cellStyle name="Accent6 61 3" xfId="2489"/>
    <cellStyle name="Accent6 62" xfId="1258"/>
    <cellStyle name="Accent6 62 2" xfId="4685"/>
    <cellStyle name="Accent6 62 3" xfId="2490"/>
    <cellStyle name="Accent6 63" xfId="1251"/>
    <cellStyle name="Accent6 63 2" xfId="4686"/>
    <cellStyle name="Accent6 63 3" xfId="2491"/>
    <cellStyle name="Accent6 64" xfId="1276"/>
    <cellStyle name="Accent6 64 2" xfId="4687"/>
    <cellStyle name="Accent6 64 3" xfId="2492"/>
    <cellStyle name="Accent6 65" xfId="1349"/>
    <cellStyle name="Accent6 65 2" xfId="4688"/>
    <cellStyle name="Accent6 65 3" xfId="2493"/>
    <cellStyle name="Accent6 66" xfId="1282"/>
    <cellStyle name="Accent6 66 2" xfId="4689"/>
    <cellStyle name="Accent6 66 3" xfId="2494"/>
    <cellStyle name="Accent6 67" xfId="1266"/>
    <cellStyle name="Accent6 67 2" xfId="4690"/>
    <cellStyle name="Accent6 67 3" xfId="2495"/>
    <cellStyle name="Accent6 68" xfId="1284"/>
    <cellStyle name="Accent6 68 2" xfId="4691"/>
    <cellStyle name="Accent6 68 3" xfId="2496"/>
    <cellStyle name="Accent6 69" xfId="1351"/>
    <cellStyle name="Accent6 69 2" xfId="4692"/>
    <cellStyle name="Accent6 69 3" xfId="2497"/>
    <cellStyle name="Accent6 7" xfId="172"/>
    <cellStyle name="Accent6 7 2" xfId="705"/>
    <cellStyle name="Accent6 7 2 2" xfId="4693"/>
    <cellStyle name="Accent6 7 3" xfId="524"/>
    <cellStyle name="Accent6 7 4" xfId="2498"/>
    <cellStyle name="Accent6 70" xfId="1319"/>
    <cellStyle name="Accent6 70 2" xfId="4694"/>
    <cellStyle name="Accent6 70 3" xfId="2499"/>
    <cellStyle name="Accent6 71" xfId="1291"/>
    <cellStyle name="Accent6 71 2" xfId="4695"/>
    <cellStyle name="Accent6 71 3" xfId="2500"/>
    <cellStyle name="Accent6 72" xfId="1340"/>
    <cellStyle name="Accent6 72 2" xfId="4696"/>
    <cellStyle name="Accent6 72 3" xfId="2501"/>
    <cellStyle name="Accent6 73" xfId="1286"/>
    <cellStyle name="Accent6 73 2" xfId="4697"/>
    <cellStyle name="Accent6 73 3" xfId="2502"/>
    <cellStyle name="Accent6 74" xfId="1327"/>
    <cellStyle name="Accent6 74 2" xfId="4698"/>
    <cellStyle name="Accent6 74 3" xfId="2503"/>
    <cellStyle name="Accent6 75" xfId="1363"/>
    <cellStyle name="Accent6 75 2" xfId="4699"/>
    <cellStyle name="Accent6 75 3" xfId="2504"/>
    <cellStyle name="Accent6 76" xfId="1322"/>
    <cellStyle name="Accent6 76 2" xfId="4700"/>
    <cellStyle name="Accent6 76 3" xfId="2505"/>
    <cellStyle name="Accent6 77" xfId="1356"/>
    <cellStyle name="Accent6 77 2" xfId="4701"/>
    <cellStyle name="Accent6 77 3" xfId="2506"/>
    <cellStyle name="Accent6 78" xfId="1285"/>
    <cellStyle name="Accent6 78 2" xfId="3339"/>
    <cellStyle name="Accent6 79" xfId="1310"/>
    <cellStyle name="Accent6 79 2" xfId="3437"/>
    <cellStyle name="Accent6 8" xfId="173"/>
    <cellStyle name="Accent6 8 2" xfId="4702"/>
    <cellStyle name="Accent6 8 3" xfId="2507"/>
    <cellStyle name="Accent6 80" xfId="1342"/>
    <cellStyle name="Accent6 80 2" xfId="3442"/>
    <cellStyle name="Accent6 81" xfId="1272"/>
    <cellStyle name="Accent6 81 2" xfId="3450"/>
    <cellStyle name="Accent6 82" xfId="1442"/>
    <cellStyle name="Accent6 82 2" xfId="3456"/>
    <cellStyle name="Accent6 83" xfId="1539"/>
    <cellStyle name="Accent6 84" xfId="1451"/>
    <cellStyle name="Accent6 85" xfId="1534"/>
    <cellStyle name="Accent6 86" xfId="1494"/>
    <cellStyle name="Accent6 87" xfId="1515"/>
    <cellStyle name="Accent6 88" xfId="1505"/>
    <cellStyle name="Accent6 89" xfId="1462"/>
    <cellStyle name="Accent6 9" xfId="422"/>
    <cellStyle name="Accent6 9 2" xfId="4703"/>
    <cellStyle name="Accent6 9 3" xfId="2508"/>
    <cellStyle name="Accent6 90" xfId="1550"/>
    <cellStyle name="Accent6 91" xfId="1551"/>
    <cellStyle name="Accent6 92" xfId="1552"/>
    <cellStyle name="Accent6 93" xfId="1553"/>
    <cellStyle name="Accent6 94" xfId="1554"/>
    <cellStyle name="Accent6 95" xfId="1555"/>
    <cellStyle name="Accent6 96" xfId="1556"/>
    <cellStyle name="Accent6 97" xfId="1557"/>
    <cellStyle name="Accent6 98" xfId="1558"/>
    <cellStyle name="Accent6 99" xfId="1446"/>
    <cellStyle name="Actual Date" xfId="2845"/>
    <cellStyle name="Bad 2" xfId="174"/>
    <cellStyle name="Bad 2 10" xfId="4704"/>
    <cellStyle name="Bad 2 11" xfId="2509"/>
    <cellStyle name="Bad 2 2" xfId="642"/>
    <cellStyle name="Bad 2 2 2" xfId="3127"/>
    <cellStyle name="Bad 2 2 2 2" xfId="4706"/>
    <cellStyle name="Bad 2 2 3" xfId="4705"/>
    <cellStyle name="Bad 2 2 4" xfId="2510"/>
    <cellStyle name="Bad 2 3" xfId="790"/>
    <cellStyle name="Bad 2 3 2" xfId="4707"/>
    <cellStyle name="Bad 2 3 3" xfId="2511"/>
    <cellStyle name="Bad 2 4" xfId="450"/>
    <cellStyle name="Bad 2 4 2" xfId="4708"/>
    <cellStyle name="Bad 2 4 3" xfId="2512"/>
    <cellStyle name="Bad 2 5" xfId="884"/>
    <cellStyle name="Bad 2 5 2" xfId="4709"/>
    <cellStyle name="Bad 2 5 3" xfId="2914"/>
    <cellStyle name="Bad 2 6" xfId="3126"/>
    <cellStyle name="Bad 2 6 2" xfId="4710"/>
    <cellStyle name="Bad 2 6 3" xfId="5393"/>
    <cellStyle name="Bad 2 7" xfId="3390"/>
    <cellStyle name="Bad 2 7 2" xfId="4711"/>
    <cellStyle name="Bad 2 8" xfId="3735"/>
    <cellStyle name="Bad 2 9" xfId="3819"/>
    <cellStyle name="Bad 3" xfId="175"/>
    <cellStyle name="Bad 3 2" xfId="2514"/>
    <cellStyle name="Bad 3 2 2" xfId="4713"/>
    <cellStyle name="Bad 3 3" xfId="2515"/>
    <cellStyle name="Bad 3 3 2" xfId="4714"/>
    <cellStyle name="Bad 3 4" xfId="4712"/>
    <cellStyle name="Bad 3 5" xfId="2513"/>
    <cellStyle name="Bad 4" xfId="176"/>
    <cellStyle name="Bad 4 2" xfId="4715"/>
    <cellStyle name="Bad 4 3" xfId="2516"/>
    <cellStyle name="Bad 5" xfId="177"/>
    <cellStyle name="Bad 5 2" xfId="3343"/>
    <cellStyle name="Bad 6" xfId="178"/>
    <cellStyle name="Bad 7" xfId="179"/>
    <cellStyle name="Bad 8" xfId="587"/>
    <cellStyle name="Bad 9" xfId="5593"/>
    <cellStyle name="Calculation 2" xfId="180"/>
    <cellStyle name="Calculation 2 10" xfId="4716"/>
    <cellStyle name="Calculation 2 11" xfId="2517"/>
    <cellStyle name="Calculation 2 2" xfId="181"/>
    <cellStyle name="Calculation 2 2 2" xfId="643"/>
    <cellStyle name="Calculation 2 2 2 2" xfId="4718"/>
    <cellStyle name="Calculation 2 2 2 3" xfId="3129"/>
    <cellStyle name="Calculation 2 2 3" xfId="4717"/>
    <cellStyle name="Calculation 2 2 4" xfId="2518"/>
    <cellStyle name="Calculation 2 3" xfId="792"/>
    <cellStyle name="Calculation 2 3 2" xfId="4719"/>
    <cellStyle name="Calculation 2 3 3" xfId="2519"/>
    <cellStyle name="Calculation 2 4" xfId="451"/>
    <cellStyle name="Calculation 2 4 2" xfId="4720"/>
    <cellStyle name="Calculation 2 4 3" xfId="2520"/>
    <cellStyle name="Calculation 2 5" xfId="885"/>
    <cellStyle name="Calculation 2 5 2" xfId="4721"/>
    <cellStyle name="Calculation 2 5 3" xfId="2915"/>
    <cellStyle name="Calculation 2 6" xfId="3128"/>
    <cellStyle name="Calculation 2 6 2" xfId="4722"/>
    <cellStyle name="Calculation 2 6 3" xfId="5394"/>
    <cellStyle name="Calculation 2 7" xfId="3394"/>
    <cellStyle name="Calculation 2 7 2" xfId="4723"/>
    <cellStyle name="Calculation 2 8" xfId="3736"/>
    <cellStyle name="Calculation 2 9" xfId="3820"/>
    <cellStyle name="Calculation 3" xfId="182"/>
    <cellStyle name="Calculation 3 2" xfId="2522"/>
    <cellStyle name="Calculation 3 2 2" xfId="4725"/>
    <cellStyle name="Calculation 3 3" xfId="2523"/>
    <cellStyle name="Calculation 3 3 2" xfId="4726"/>
    <cellStyle name="Calculation 3 4" xfId="4724"/>
    <cellStyle name="Calculation 3 5" xfId="2521"/>
    <cellStyle name="Calculation 4" xfId="183"/>
    <cellStyle name="Calculation 4 2" xfId="4727"/>
    <cellStyle name="Calculation 4 3" xfId="2524"/>
    <cellStyle name="Calculation 5" xfId="184"/>
    <cellStyle name="Calculation 5 2" xfId="3344"/>
    <cellStyle name="Calculation 6" xfId="185"/>
    <cellStyle name="Calculation 7" xfId="186"/>
    <cellStyle name="Calculation 8" xfId="577"/>
    <cellStyle name="Calculation 9" xfId="5597"/>
    <cellStyle name="Check Cell 2" xfId="187"/>
    <cellStyle name="Check Cell 2 10" xfId="4728"/>
    <cellStyle name="Check Cell 2 11" xfId="2525"/>
    <cellStyle name="Check Cell 2 2" xfId="644"/>
    <cellStyle name="Check Cell 2 2 2" xfId="3131"/>
    <cellStyle name="Check Cell 2 2 2 2" xfId="4730"/>
    <cellStyle name="Check Cell 2 2 3" xfId="4729"/>
    <cellStyle name="Check Cell 2 2 4" xfId="2526"/>
    <cellStyle name="Check Cell 2 3" xfId="793"/>
    <cellStyle name="Check Cell 2 3 2" xfId="4731"/>
    <cellStyle name="Check Cell 2 3 3" xfId="2527"/>
    <cellStyle name="Check Cell 2 4" xfId="452"/>
    <cellStyle name="Check Cell 2 4 2" xfId="4732"/>
    <cellStyle name="Check Cell 2 4 3" xfId="2528"/>
    <cellStyle name="Check Cell 2 5" xfId="886"/>
    <cellStyle name="Check Cell 2 5 2" xfId="4733"/>
    <cellStyle name="Check Cell 2 5 3" xfId="2916"/>
    <cellStyle name="Check Cell 2 6" xfId="3130"/>
    <cellStyle name="Check Cell 2 6 2" xfId="4734"/>
    <cellStyle name="Check Cell 2 6 3" xfId="5395"/>
    <cellStyle name="Check Cell 2 7" xfId="3396"/>
    <cellStyle name="Check Cell 2 7 2" xfId="4735"/>
    <cellStyle name="Check Cell 2 8" xfId="3737"/>
    <cellStyle name="Check Cell 2 9" xfId="3821"/>
    <cellStyle name="Check Cell 3" xfId="188"/>
    <cellStyle name="Check Cell 3 2" xfId="2530"/>
    <cellStyle name="Check Cell 3 2 2" xfId="4737"/>
    <cellStyle name="Check Cell 3 3" xfId="2531"/>
    <cellStyle name="Check Cell 3 3 2" xfId="4738"/>
    <cellStyle name="Check Cell 3 4" xfId="4736"/>
    <cellStyle name="Check Cell 3 5" xfId="2529"/>
    <cellStyle name="Check Cell 4" xfId="189"/>
    <cellStyle name="Check Cell 4 2" xfId="4739"/>
    <cellStyle name="Check Cell 4 3" xfId="2532"/>
    <cellStyle name="Check Cell 5" xfId="190"/>
    <cellStyle name="Check Cell 5 2" xfId="3345"/>
    <cellStyle name="Check Cell 6" xfId="191"/>
    <cellStyle name="Check Cell 7" xfId="192"/>
    <cellStyle name="Check Cell 8" xfId="574"/>
    <cellStyle name="Check Cell 9" xfId="5599"/>
    <cellStyle name="Comma" xfId="1" builtinId="3"/>
    <cellStyle name="Comma 10" xfId="1145"/>
    <cellStyle name="Comma 10 2" xfId="3285"/>
    <cellStyle name="Comma 10 3" xfId="3132"/>
    <cellStyle name="Comma 11" xfId="3775"/>
    <cellStyle name="Comma 11 2" xfId="5332"/>
    <cellStyle name="Comma 2" xfId="193"/>
    <cellStyle name="Comma 2 2" xfId="194"/>
    <cellStyle name="Comma 2 2 2" xfId="195"/>
    <cellStyle name="Comma 2 2 3" xfId="196"/>
    <cellStyle name="Comma 2 2 3 2" xfId="3767"/>
    <cellStyle name="Comma 2 3" xfId="197"/>
    <cellStyle name="Comma 2 3 2" xfId="3770"/>
    <cellStyle name="Comma 2 3 3" xfId="3133"/>
    <cellStyle name="Comma 2 4" xfId="3484"/>
    <cellStyle name="Comma 2 4 2" xfId="3764"/>
    <cellStyle name="Comma 2 4 3" xfId="5396"/>
    <cellStyle name="Comma 2 5" xfId="3760"/>
    <cellStyle name="Comma 2 6" xfId="2533"/>
    <cellStyle name="Comma 3" xfId="198"/>
    <cellStyle name="Comma 3 2" xfId="2535"/>
    <cellStyle name="Comma 3 2 2" xfId="3486"/>
    <cellStyle name="Comma 3 3" xfId="3485"/>
    <cellStyle name="Comma 3 4" xfId="2534"/>
    <cellStyle name="Comma 4" xfId="199"/>
    <cellStyle name="Comma 4 2" xfId="2537"/>
    <cellStyle name="Comma 4 2 2" xfId="3488"/>
    <cellStyle name="Comma 4 3" xfId="2538"/>
    <cellStyle name="Comma 4 3 2" xfId="3489"/>
    <cellStyle name="Comma 4 4" xfId="2539"/>
    <cellStyle name="Comma 4 4 2" xfId="3490"/>
    <cellStyle name="Comma 4 5" xfId="2540"/>
    <cellStyle name="Comma 4 5 2" xfId="3491"/>
    <cellStyle name="Comma 4 6" xfId="3487"/>
    <cellStyle name="Comma 4 7" xfId="2536"/>
    <cellStyle name="Comma 5" xfId="200"/>
    <cellStyle name="Comma 5 2" xfId="3492"/>
    <cellStyle name="Comma 6" xfId="201"/>
    <cellStyle name="Comma 6 2" xfId="2541"/>
    <cellStyle name="Comma 6 2 2" xfId="3494"/>
    <cellStyle name="Comma 6 3" xfId="3493"/>
    <cellStyle name="Comma 7" xfId="202"/>
    <cellStyle name="Comma 7 2" xfId="3255"/>
    <cellStyle name="Comma 7 3" xfId="2839"/>
    <cellStyle name="Comma 8" xfId="203"/>
    <cellStyle name="Comma 8 2" xfId="204"/>
    <cellStyle name="Comma 8 2 2" xfId="3275"/>
    <cellStyle name="Comma 8 3" xfId="2997"/>
    <cellStyle name="Comma 9" xfId="1139"/>
    <cellStyle name="Comma 9 2" xfId="3282"/>
    <cellStyle name="Comma 9 3" xfId="3056"/>
    <cellStyle name="Comma0" xfId="2846"/>
    <cellStyle name="Comma0 2" xfId="2960"/>
    <cellStyle name="Comma0 2 2" xfId="3649"/>
    <cellStyle name="Comma0 3" xfId="3599"/>
    <cellStyle name="Currency" xfId="2" builtinId="4"/>
    <cellStyle name="Currency 2" xfId="426"/>
    <cellStyle name="Currency 2 2" xfId="598"/>
    <cellStyle name="Currency 2 2 2" xfId="853"/>
    <cellStyle name="Currency 2 2 3" xfId="1141"/>
    <cellStyle name="Currency 2 2 4" xfId="3134"/>
    <cellStyle name="Currency 2 3" xfId="3204"/>
    <cellStyle name="Currency 2 3 2" xfId="3298"/>
    <cellStyle name="Currency 2 4" xfId="3495"/>
    <cellStyle name="Currency 3" xfId="2542"/>
    <cellStyle name="Currency 3 2" xfId="3135"/>
    <cellStyle name="Currency 3 3" xfId="3496"/>
    <cellStyle name="Currency 4" xfId="2543"/>
    <cellStyle name="Currency 4 2" xfId="2544"/>
    <cellStyle name="Currency 4 2 2" xfId="3498"/>
    <cellStyle name="Currency 4 3" xfId="2545"/>
    <cellStyle name="Currency 4 3 2" xfId="3499"/>
    <cellStyle name="Currency 4 4" xfId="3136"/>
    <cellStyle name="Currency 4 5" xfId="3497"/>
    <cellStyle name="Currency 5" xfId="2546"/>
    <cellStyle name="Currency 5 2" xfId="3137"/>
    <cellStyle name="Currency 5 3" xfId="3500"/>
    <cellStyle name="Currency 6" xfId="2547"/>
    <cellStyle name="Currency 6 2" xfId="2548"/>
    <cellStyle name="Currency 6 2 2" xfId="3502"/>
    <cellStyle name="Currency 6 3" xfId="3138"/>
    <cellStyle name="Currency 6 3 2" xfId="3676"/>
    <cellStyle name="Currency 6 4" xfId="3501"/>
    <cellStyle name="Currency 7" xfId="2840"/>
    <cellStyle name="Currency 7 2" xfId="3256"/>
    <cellStyle name="Currency 8" xfId="2996"/>
    <cellStyle name="Currency 8 2" xfId="3274"/>
    <cellStyle name="Currency0" xfId="2847"/>
    <cellStyle name="Currency0 2" xfId="2962"/>
    <cellStyle name="Currency0 2 2" xfId="3651"/>
    <cellStyle name="Currency0 2 3" xfId="4741"/>
    <cellStyle name="Currency0 3" xfId="2961"/>
    <cellStyle name="Currency0 3 2" xfId="3650"/>
    <cellStyle name="Currency0 3 3" xfId="4742"/>
    <cellStyle name="Currency0 4" xfId="3600"/>
    <cellStyle name="Currency0 4 2" xfId="4743"/>
    <cellStyle name="Currency0 5" xfId="4740"/>
    <cellStyle name="Date" xfId="2848"/>
    <cellStyle name="Date 2" xfId="2963"/>
    <cellStyle name="Date 2 2" xfId="3652"/>
    <cellStyle name="Date 3" xfId="3601"/>
    <cellStyle name="Emphasis 1" xfId="205"/>
    <cellStyle name="Emphasis 1 2" xfId="645"/>
    <cellStyle name="Emphasis 1 2 2" xfId="4745"/>
    <cellStyle name="Emphasis 1 2 3" xfId="2549"/>
    <cellStyle name="Emphasis 1 3" xfId="453"/>
    <cellStyle name="Emphasis 1 3 2" xfId="4746"/>
    <cellStyle name="Emphasis 1 3 3" xfId="3139"/>
    <cellStyle name="Emphasis 1 4" xfId="3346"/>
    <cellStyle name="Emphasis 1 5" xfId="3822"/>
    <cellStyle name="Emphasis 1 6" xfId="4744"/>
    <cellStyle name="Emphasis 1 7" xfId="1781"/>
    <cellStyle name="Emphasis 2" xfId="206"/>
    <cellStyle name="Emphasis 2 2" xfId="646"/>
    <cellStyle name="Emphasis 2 2 2" xfId="4748"/>
    <cellStyle name="Emphasis 2 2 3" xfId="2550"/>
    <cellStyle name="Emphasis 2 3" xfId="454"/>
    <cellStyle name="Emphasis 2 3 2" xfId="4749"/>
    <cellStyle name="Emphasis 2 3 3" xfId="3140"/>
    <cellStyle name="Emphasis 2 4" xfId="3347"/>
    <cellStyle name="Emphasis 2 5" xfId="3823"/>
    <cellStyle name="Emphasis 2 6" xfId="4747"/>
    <cellStyle name="Emphasis 2 7" xfId="1782"/>
    <cellStyle name="Emphasis 3" xfId="207"/>
    <cellStyle name="Emphasis 3 2" xfId="2551"/>
    <cellStyle name="Emphasis 3 2 2" xfId="4751"/>
    <cellStyle name="Emphasis 3 3" xfId="3141"/>
    <cellStyle name="Emphasis 3 3 2" xfId="4752"/>
    <cellStyle name="Emphasis 3 4" xfId="3348"/>
    <cellStyle name="Emphasis 3 5" xfId="3824"/>
    <cellStyle name="Emphasis 3 6" xfId="4750"/>
    <cellStyle name="Emphasis 3 7" xfId="1783"/>
    <cellStyle name="Explanatory Text 2" xfId="208"/>
    <cellStyle name="Explanatory Text 2 10" xfId="4753"/>
    <cellStyle name="Explanatory Text 2 11" xfId="2552"/>
    <cellStyle name="Explanatory Text 2 2" xfId="796"/>
    <cellStyle name="Explanatory Text 2 2 2" xfId="3143"/>
    <cellStyle name="Explanatory Text 2 2 2 2" xfId="4755"/>
    <cellStyle name="Explanatory Text 2 2 3" xfId="4754"/>
    <cellStyle name="Explanatory Text 2 2 4" xfId="2553"/>
    <cellStyle name="Explanatory Text 2 3" xfId="647"/>
    <cellStyle name="Explanatory Text 2 3 2" xfId="4756"/>
    <cellStyle name="Explanatory Text 2 3 3" xfId="2554"/>
    <cellStyle name="Explanatory Text 2 4" xfId="887"/>
    <cellStyle name="Explanatory Text 2 4 2" xfId="4757"/>
    <cellStyle name="Explanatory Text 2 4 3" xfId="2555"/>
    <cellStyle name="Explanatory Text 2 5" xfId="2917"/>
    <cellStyle name="Explanatory Text 2 5 2" xfId="4758"/>
    <cellStyle name="Explanatory Text 2 5 3" xfId="5397"/>
    <cellStyle name="Explanatory Text 2 6" xfId="3142"/>
    <cellStyle name="Explanatory Text 2 6 2" xfId="4759"/>
    <cellStyle name="Explanatory Text 2 7" xfId="3399"/>
    <cellStyle name="Explanatory Text 2 7 2" xfId="4760"/>
    <cellStyle name="Explanatory Text 2 8" xfId="3738"/>
    <cellStyle name="Explanatory Text 2 9" xfId="3825"/>
    <cellStyle name="Explanatory Text 3" xfId="209"/>
    <cellStyle name="Explanatory Text 3 2" xfId="2557"/>
    <cellStyle name="Explanatory Text 3 2 2" xfId="4762"/>
    <cellStyle name="Explanatory Text 3 3" xfId="2558"/>
    <cellStyle name="Explanatory Text 3 3 2" xfId="4763"/>
    <cellStyle name="Explanatory Text 3 4" xfId="4761"/>
    <cellStyle name="Explanatory Text 3 5" xfId="2556"/>
    <cellStyle name="Explanatory Text 4" xfId="210"/>
    <cellStyle name="Explanatory Text 4 2" xfId="4764"/>
    <cellStyle name="Explanatory Text 4 3" xfId="2559"/>
    <cellStyle name="Explanatory Text 5" xfId="211"/>
    <cellStyle name="Explanatory Text 5 2" xfId="3349"/>
    <cellStyle name="Explanatory Text 6" xfId="212"/>
    <cellStyle name="Explanatory Text 7" xfId="213"/>
    <cellStyle name="Explanatory Text 8" xfId="569"/>
    <cellStyle name="Explanatory Text 9" xfId="5601"/>
    <cellStyle name="Fixed" xfId="2849"/>
    <cellStyle name="Fixed 2" xfId="2964"/>
    <cellStyle name="Fixed 2 2" xfId="3653"/>
    <cellStyle name="Fixed 3" xfId="3602"/>
    <cellStyle name="Good 2" xfId="214"/>
    <cellStyle name="Good 2 10" xfId="4765"/>
    <cellStyle name="Good 2 11" xfId="2560"/>
    <cellStyle name="Good 2 2" xfId="648"/>
    <cellStyle name="Good 2 2 2" xfId="3145"/>
    <cellStyle name="Good 2 2 2 2" xfId="4767"/>
    <cellStyle name="Good 2 2 3" xfId="4766"/>
    <cellStyle name="Good 2 2 4" xfId="2561"/>
    <cellStyle name="Good 2 3" xfId="797"/>
    <cellStyle name="Good 2 3 2" xfId="4768"/>
    <cellStyle name="Good 2 3 3" xfId="2562"/>
    <cellStyle name="Good 2 4" xfId="455"/>
    <cellStyle name="Good 2 4 2" xfId="4769"/>
    <cellStyle name="Good 2 4 3" xfId="2563"/>
    <cellStyle name="Good 2 5" xfId="888"/>
    <cellStyle name="Good 2 5 2" xfId="4770"/>
    <cellStyle name="Good 2 5 3" xfId="2918"/>
    <cellStyle name="Good 2 6" xfId="3144"/>
    <cellStyle name="Good 2 6 2" xfId="4771"/>
    <cellStyle name="Good 2 6 3" xfId="5398"/>
    <cellStyle name="Good 2 7" xfId="3389"/>
    <cellStyle name="Good 2 7 2" xfId="4772"/>
    <cellStyle name="Good 2 8" xfId="3739"/>
    <cellStyle name="Good 2 9" xfId="3826"/>
    <cellStyle name="Good 3" xfId="215"/>
    <cellStyle name="Good 3 2" xfId="2565"/>
    <cellStyle name="Good 3 2 2" xfId="4774"/>
    <cellStyle name="Good 3 3" xfId="2566"/>
    <cellStyle name="Good 3 3 2" xfId="4775"/>
    <cellStyle name="Good 3 4" xfId="4773"/>
    <cellStyle name="Good 3 5" xfId="2564"/>
    <cellStyle name="Good 4" xfId="216"/>
    <cellStyle name="Good 4 2" xfId="4776"/>
    <cellStyle name="Good 4 3" xfId="2567"/>
    <cellStyle name="Good 5" xfId="217"/>
    <cellStyle name="Good 5 2" xfId="3350"/>
    <cellStyle name="Good 6" xfId="218"/>
    <cellStyle name="Good 7" xfId="219"/>
    <cellStyle name="Good 8" xfId="588"/>
    <cellStyle name="Good 9" xfId="5592"/>
    <cellStyle name="Grey" xfId="2850"/>
    <cellStyle name="Grey 2" xfId="2851"/>
    <cellStyle name="HEADER" xfId="2852"/>
    <cellStyle name="HEADER 2" xfId="2965"/>
    <cellStyle name="HEADER 2 2" xfId="4778"/>
    <cellStyle name="HEADER 3" xfId="3002"/>
    <cellStyle name="HEADER 3 2" xfId="4779"/>
    <cellStyle name="HEADER 4" xfId="4780"/>
    <cellStyle name="HEADER 5" xfId="4777"/>
    <cellStyle name="Header1" xfId="2853"/>
    <cellStyle name="Header1 2" xfId="2966"/>
    <cellStyle name="Header1 2 2" xfId="3003"/>
    <cellStyle name="Header1 2 2 2" xfId="4783"/>
    <cellStyle name="Header1 2 3" xfId="4782"/>
    <cellStyle name="Header1 3" xfId="3004"/>
    <cellStyle name="Header1 3 2" xfId="4784"/>
    <cellStyle name="Header1 4" xfId="3005"/>
    <cellStyle name="Header1 4 2" xfId="4785"/>
    <cellStyle name="Header1 5" xfId="4786"/>
    <cellStyle name="Header1 6" xfId="4781"/>
    <cellStyle name="Header2" xfId="2854"/>
    <cellStyle name="Header2 2" xfId="2967"/>
    <cellStyle name="Header2 2 2" xfId="3006"/>
    <cellStyle name="Header2 2 2 2" xfId="4789"/>
    <cellStyle name="Header2 2 3" xfId="4788"/>
    <cellStyle name="Header2 3" xfId="3007"/>
    <cellStyle name="Header2 3 2" xfId="4790"/>
    <cellStyle name="Header2 4" xfId="3008"/>
    <cellStyle name="Header2 4 2" xfId="4791"/>
    <cellStyle name="Header2 5" xfId="4792"/>
    <cellStyle name="Header2 6" xfId="4787"/>
    <cellStyle name="Heading 1 2" xfId="220"/>
    <cellStyle name="Heading 1 2 10" xfId="4793"/>
    <cellStyle name="Heading 1 2 11" xfId="2568"/>
    <cellStyle name="Heading 1 2 2" xfId="649"/>
    <cellStyle name="Heading 1 2 2 2" xfId="3147"/>
    <cellStyle name="Heading 1 2 2 2 2" xfId="4795"/>
    <cellStyle name="Heading 1 2 2 3" xfId="4794"/>
    <cellStyle name="Heading 1 2 2 4" xfId="2569"/>
    <cellStyle name="Heading 1 2 3" xfId="889"/>
    <cellStyle name="Heading 1 2 3 2" xfId="4796"/>
    <cellStyle name="Heading 1 2 3 3" xfId="2570"/>
    <cellStyle name="Heading 1 2 4" xfId="2571"/>
    <cellStyle name="Heading 1 2 4 2" xfId="4797"/>
    <cellStyle name="Heading 1 2 4 3" xfId="5399"/>
    <cellStyle name="Heading 1 2 5" xfId="2919"/>
    <cellStyle name="Heading 1 2 5 2" xfId="4798"/>
    <cellStyle name="Heading 1 2 6" xfId="3146"/>
    <cellStyle name="Heading 1 2 6 2" xfId="4799"/>
    <cellStyle name="Heading 1 2 7" xfId="3385"/>
    <cellStyle name="Heading 1 2 7 2" xfId="4800"/>
    <cellStyle name="Heading 1 2 8" xfId="3740"/>
    <cellStyle name="Heading 1 2 9" xfId="3827"/>
    <cellStyle name="Heading 1 3" xfId="221"/>
    <cellStyle name="Heading 1 3 2" xfId="2573"/>
    <cellStyle name="Heading 1 3 2 2" xfId="4802"/>
    <cellStyle name="Heading 1 3 3" xfId="2574"/>
    <cellStyle name="Heading 1 3 3 2" xfId="4803"/>
    <cellStyle name="Heading 1 3 4" xfId="4801"/>
    <cellStyle name="Heading 1 3 5" xfId="2572"/>
    <cellStyle name="Heading 1 4" xfId="222"/>
    <cellStyle name="Heading 1 4 2" xfId="4804"/>
    <cellStyle name="Heading 1 4 3" xfId="2575"/>
    <cellStyle name="Heading 1 5" xfId="223"/>
    <cellStyle name="Heading 1 5 2" xfId="3351"/>
    <cellStyle name="Heading 1 6" xfId="224"/>
    <cellStyle name="Heading 1 7" xfId="225"/>
    <cellStyle name="Heading 1 8" xfId="597"/>
    <cellStyle name="Heading 1 9" xfId="5588"/>
    <cellStyle name="Heading 2 2" xfId="226"/>
    <cellStyle name="Heading 2 2 10" xfId="4805"/>
    <cellStyle name="Heading 2 2 11" xfId="2576"/>
    <cellStyle name="Heading 2 2 2" xfId="650"/>
    <cellStyle name="Heading 2 2 2 2" xfId="3149"/>
    <cellStyle name="Heading 2 2 2 2 2" xfId="4807"/>
    <cellStyle name="Heading 2 2 2 3" xfId="4806"/>
    <cellStyle name="Heading 2 2 2 4" xfId="2577"/>
    <cellStyle name="Heading 2 2 3" xfId="799"/>
    <cellStyle name="Heading 2 2 3 2" xfId="4808"/>
    <cellStyle name="Heading 2 2 3 3" xfId="2578"/>
    <cellStyle name="Heading 2 2 4" xfId="456"/>
    <cellStyle name="Heading 2 2 4 2" xfId="4809"/>
    <cellStyle name="Heading 2 2 4 3" xfId="2579"/>
    <cellStyle name="Heading 2 2 5" xfId="890"/>
    <cellStyle name="Heading 2 2 5 2" xfId="4810"/>
    <cellStyle name="Heading 2 2 5 3" xfId="2920"/>
    <cellStyle name="Heading 2 2 6" xfId="3148"/>
    <cellStyle name="Heading 2 2 6 2" xfId="4811"/>
    <cellStyle name="Heading 2 2 6 3" xfId="5400"/>
    <cellStyle name="Heading 2 2 7" xfId="3386"/>
    <cellStyle name="Heading 2 2 7 2" xfId="4812"/>
    <cellStyle name="Heading 2 2 8" xfId="3741"/>
    <cellStyle name="Heading 2 2 9" xfId="3828"/>
    <cellStyle name="Heading 2 3" xfId="227"/>
    <cellStyle name="Heading 2 3 2" xfId="2581"/>
    <cellStyle name="Heading 2 3 2 2" xfId="4814"/>
    <cellStyle name="Heading 2 3 3" xfId="2582"/>
    <cellStyle name="Heading 2 3 3 2" xfId="4815"/>
    <cellStyle name="Heading 2 3 4" xfId="4813"/>
    <cellStyle name="Heading 2 3 5" xfId="2580"/>
    <cellStyle name="Heading 2 4" xfId="228"/>
    <cellStyle name="Heading 2 4 2" xfId="4816"/>
    <cellStyle name="Heading 2 4 3" xfId="2583"/>
    <cellStyle name="Heading 2 5" xfId="229"/>
    <cellStyle name="Heading 2 5 2" xfId="3352"/>
    <cellStyle name="Heading 2 6" xfId="230"/>
    <cellStyle name="Heading 2 7" xfId="231"/>
    <cellStyle name="Heading 2 8" xfId="596"/>
    <cellStyle name="Heading 2 9" xfId="5589"/>
    <cellStyle name="Heading 3 2" xfId="232"/>
    <cellStyle name="Heading 3 2 10" xfId="4817"/>
    <cellStyle name="Heading 3 2 11" xfId="2584"/>
    <cellStyle name="Heading 3 2 2" xfId="651"/>
    <cellStyle name="Heading 3 2 2 2" xfId="3151"/>
    <cellStyle name="Heading 3 2 2 2 2" xfId="4819"/>
    <cellStyle name="Heading 3 2 2 3" xfId="4818"/>
    <cellStyle name="Heading 3 2 2 4" xfId="2585"/>
    <cellStyle name="Heading 3 2 3" xfId="801"/>
    <cellStyle name="Heading 3 2 3 2" xfId="4820"/>
    <cellStyle name="Heading 3 2 3 3" xfId="2586"/>
    <cellStyle name="Heading 3 2 4" xfId="457"/>
    <cellStyle name="Heading 3 2 4 2" xfId="4821"/>
    <cellStyle name="Heading 3 2 4 3" xfId="2587"/>
    <cellStyle name="Heading 3 2 5" xfId="891"/>
    <cellStyle name="Heading 3 2 5 2" xfId="4822"/>
    <cellStyle name="Heading 3 2 5 3" xfId="2921"/>
    <cellStyle name="Heading 3 2 6" xfId="3150"/>
    <cellStyle name="Heading 3 2 6 2" xfId="4823"/>
    <cellStyle name="Heading 3 2 6 3" xfId="5401"/>
    <cellStyle name="Heading 3 2 7" xfId="3387"/>
    <cellStyle name="Heading 3 2 7 2" xfId="4824"/>
    <cellStyle name="Heading 3 2 8" xfId="3742"/>
    <cellStyle name="Heading 3 2 9" xfId="3829"/>
    <cellStyle name="Heading 3 3" xfId="233"/>
    <cellStyle name="Heading 3 3 2" xfId="2589"/>
    <cellStyle name="Heading 3 3 2 2" xfId="4826"/>
    <cellStyle name="Heading 3 3 3" xfId="2590"/>
    <cellStyle name="Heading 3 3 3 2" xfId="4827"/>
    <cellStyle name="Heading 3 3 4" xfId="4825"/>
    <cellStyle name="Heading 3 3 5" xfId="2588"/>
    <cellStyle name="Heading 3 4" xfId="234"/>
    <cellStyle name="Heading 3 4 2" xfId="4828"/>
    <cellStyle name="Heading 3 4 3" xfId="2591"/>
    <cellStyle name="Heading 3 5" xfId="235"/>
    <cellStyle name="Heading 3 5 2" xfId="3353"/>
    <cellStyle name="Heading 3 6" xfId="236"/>
    <cellStyle name="Heading 3 7" xfId="237"/>
    <cellStyle name="Heading 3 8" xfId="595"/>
    <cellStyle name="Heading 3 9" xfId="5590"/>
    <cellStyle name="Heading 4 2" xfId="238"/>
    <cellStyle name="Heading 4 2 10" xfId="4829"/>
    <cellStyle name="Heading 4 2 11" xfId="2592"/>
    <cellStyle name="Heading 4 2 2" xfId="652"/>
    <cellStyle name="Heading 4 2 2 2" xfId="3153"/>
    <cellStyle name="Heading 4 2 2 2 2" xfId="4831"/>
    <cellStyle name="Heading 4 2 2 3" xfId="4830"/>
    <cellStyle name="Heading 4 2 2 4" xfId="2593"/>
    <cellStyle name="Heading 4 2 3" xfId="892"/>
    <cellStyle name="Heading 4 2 3 2" xfId="4832"/>
    <cellStyle name="Heading 4 2 3 3" xfId="2594"/>
    <cellStyle name="Heading 4 2 4" xfId="2595"/>
    <cellStyle name="Heading 4 2 4 2" xfId="4833"/>
    <cellStyle name="Heading 4 2 4 3" xfId="5402"/>
    <cellStyle name="Heading 4 2 5" xfId="2922"/>
    <cellStyle name="Heading 4 2 5 2" xfId="4834"/>
    <cellStyle name="Heading 4 2 6" xfId="3152"/>
    <cellStyle name="Heading 4 2 6 2" xfId="4835"/>
    <cellStyle name="Heading 4 2 7" xfId="3388"/>
    <cellStyle name="Heading 4 2 7 2" xfId="4836"/>
    <cellStyle name="Heading 4 2 8" xfId="3743"/>
    <cellStyle name="Heading 4 2 9" xfId="3830"/>
    <cellStyle name="Heading 4 3" xfId="239"/>
    <cellStyle name="Heading 4 3 2" xfId="2597"/>
    <cellStyle name="Heading 4 3 2 2" xfId="4838"/>
    <cellStyle name="Heading 4 3 3" xfId="2598"/>
    <cellStyle name="Heading 4 3 3 2" xfId="4839"/>
    <cellStyle name="Heading 4 3 4" xfId="4837"/>
    <cellStyle name="Heading 4 3 5" xfId="2596"/>
    <cellStyle name="Heading 4 4" xfId="240"/>
    <cellStyle name="Heading 4 4 2" xfId="4840"/>
    <cellStyle name="Heading 4 4 3" xfId="2599"/>
    <cellStyle name="Heading 4 5" xfId="241"/>
    <cellStyle name="Heading 4 5 2" xfId="3354"/>
    <cellStyle name="Heading 4 6" xfId="242"/>
    <cellStyle name="Heading 4 7" xfId="243"/>
    <cellStyle name="Heading 4 8" xfId="589"/>
    <cellStyle name="Heading 4 9" xfId="5591"/>
    <cellStyle name="Heading1" xfId="2855"/>
    <cellStyle name="Heading1 2" xfId="2968"/>
    <cellStyle name="Heading1 2 2" xfId="3654"/>
    <cellStyle name="Heading1 3" xfId="3603"/>
    <cellStyle name="Heading2" xfId="2856"/>
    <cellStyle name="Heading2 2" xfId="2969"/>
    <cellStyle name="Heading2 2 2" xfId="3655"/>
    <cellStyle name="Heading2 3" xfId="3604"/>
    <cellStyle name="Hidden" xfId="2857"/>
    <cellStyle name="Hidden 2" xfId="2858"/>
    <cellStyle name="Hidden 2 2" xfId="3606"/>
    <cellStyle name="Hidden 3" xfId="3605"/>
    <cellStyle name="HIGHLIGHT" xfId="2859"/>
    <cellStyle name="HIGHLIGHT 2" xfId="2970"/>
    <cellStyle name="HIGHLIGHT 2 2" xfId="4842"/>
    <cellStyle name="HIGHLIGHT 3" xfId="3009"/>
    <cellStyle name="HIGHLIGHT 3 2" xfId="4843"/>
    <cellStyle name="HIGHLIGHT 4" xfId="4844"/>
    <cellStyle name="HIGHLIGHT 5" xfId="4841"/>
    <cellStyle name="Hyperlink 2" xfId="2600"/>
    <cellStyle name="Hyperlink 2 2" xfId="4845"/>
    <cellStyle name="Hyperlink 3" xfId="4846"/>
    <cellStyle name="Hyperlink 4" xfId="2843"/>
    <cellStyle name="Input" xfId="5570"/>
    <cellStyle name="Input [yellow]" xfId="2860"/>
    <cellStyle name="Input [yellow] 2" xfId="2861"/>
    <cellStyle name="Input 10" xfId="3010"/>
    <cellStyle name="Input 10 2" xfId="4848"/>
    <cellStyle name="Input 10 3" xfId="4847"/>
    <cellStyle name="Input 11" xfId="3011"/>
    <cellStyle name="Input 11 2" xfId="4849"/>
    <cellStyle name="Input 12" xfId="3012"/>
    <cellStyle name="Input 12 2" xfId="4850"/>
    <cellStyle name="Input 13" xfId="3013"/>
    <cellStyle name="Input 13 2" xfId="4851"/>
    <cellStyle name="Input 14" xfId="3014"/>
    <cellStyle name="Input 14 2" xfId="4852"/>
    <cellStyle name="Input 15" xfId="3015"/>
    <cellStyle name="Input 15 2" xfId="4853"/>
    <cellStyle name="Input 16" xfId="3016"/>
    <cellStyle name="Input 16 2" xfId="4854"/>
    <cellStyle name="Input 17" xfId="3017"/>
    <cellStyle name="Input 17 2" xfId="4855"/>
    <cellStyle name="Input 18" xfId="3018"/>
    <cellStyle name="Input 18 2" xfId="4856"/>
    <cellStyle name="Input 19" xfId="3019"/>
    <cellStyle name="Input 19 2" xfId="4857"/>
    <cellStyle name="Input 2" xfId="244"/>
    <cellStyle name="Input 2 10" xfId="4858"/>
    <cellStyle name="Input 2 11" xfId="2601"/>
    <cellStyle name="Input 2 2" xfId="653"/>
    <cellStyle name="Input 2 2 2" xfId="3155"/>
    <cellStyle name="Input 2 2 2 2" xfId="4860"/>
    <cellStyle name="Input 2 2 3" xfId="4859"/>
    <cellStyle name="Input 2 2 4" xfId="2602"/>
    <cellStyle name="Input 2 3" xfId="802"/>
    <cellStyle name="Input 2 3 2" xfId="4861"/>
    <cellStyle name="Input 2 3 3" xfId="2603"/>
    <cellStyle name="Input 2 4" xfId="458"/>
    <cellStyle name="Input 2 4 2" xfId="4862"/>
    <cellStyle name="Input 2 4 3" xfId="2604"/>
    <cellStyle name="Input 2 5" xfId="893"/>
    <cellStyle name="Input 2 5 2" xfId="4863"/>
    <cellStyle name="Input 2 5 3" xfId="2924"/>
    <cellStyle name="Input 2 6" xfId="3154"/>
    <cellStyle name="Input 2 6 2" xfId="4864"/>
    <cellStyle name="Input 2 6 3" xfId="5403"/>
    <cellStyle name="Input 2 7" xfId="3392"/>
    <cellStyle name="Input 2 7 2" xfId="4865"/>
    <cellStyle name="Input 2 8" xfId="3744"/>
    <cellStyle name="Input 2 9" xfId="3831"/>
    <cellStyle name="Input 20" xfId="3020"/>
    <cellStyle name="Input 20 2" xfId="4866"/>
    <cellStyle name="Input 21" xfId="3021"/>
    <cellStyle name="Input 21 2" xfId="4867"/>
    <cellStyle name="Input 22" xfId="3022"/>
    <cellStyle name="Input 22 2" xfId="4868"/>
    <cellStyle name="Input 23" xfId="3023"/>
    <cellStyle name="Input 23 2" xfId="4869"/>
    <cellStyle name="Input 24" xfId="3355"/>
    <cellStyle name="Input 25" xfId="3440"/>
    <cellStyle name="Input 26" xfId="3451"/>
    <cellStyle name="Input 27" xfId="3363"/>
    <cellStyle name="Input 28" xfId="3448"/>
    <cellStyle name="Input 29" xfId="5322"/>
    <cellStyle name="Input 3" xfId="245"/>
    <cellStyle name="Input 3 2" xfId="2606"/>
    <cellStyle name="Input 3 2 2" xfId="4871"/>
    <cellStyle name="Input 3 3" xfId="2607"/>
    <cellStyle name="Input 3 3 2" xfId="4872"/>
    <cellStyle name="Input 3 4" xfId="2938"/>
    <cellStyle name="Input 3 4 2" xfId="4873"/>
    <cellStyle name="Input 3 5" xfId="4874"/>
    <cellStyle name="Input 3 6" xfId="4870"/>
    <cellStyle name="Input 3 7" xfId="2605"/>
    <cellStyle name="Input 30" xfId="5324"/>
    <cellStyle name="Input 31" xfId="5595"/>
    <cellStyle name="Input 4" xfId="246"/>
    <cellStyle name="Input 4 2" xfId="2940"/>
    <cellStyle name="Input 4 2 2" xfId="4876"/>
    <cellStyle name="Input 4 3" xfId="4877"/>
    <cellStyle name="Input 4 4" xfId="4875"/>
    <cellStyle name="Input 4 5" xfId="2608"/>
    <cellStyle name="Input 5" xfId="247"/>
    <cellStyle name="Input 5 2" xfId="4879"/>
    <cellStyle name="Input 5 3" xfId="4878"/>
    <cellStyle name="Input 5 4" xfId="2937"/>
    <cellStyle name="Input 6" xfId="248"/>
    <cellStyle name="Input 6 2" xfId="4881"/>
    <cellStyle name="Input 6 3" xfId="4880"/>
    <cellStyle name="Input 6 4" xfId="2933"/>
    <cellStyle name="Input 7" xfId="249"/>
    <cellStyle name="Input 7 2" xfId="4883"/>
    <cellStyle name="Input 7 3" xfId="4882"/>
    <cellStyle name="Input 7 4" xfId="2936"/>
    <cellStyle name="Input 8" xfId="580"/>
    <cellStyle name="Input 8 2" xfId="4885"/>
    <cellStyle name="Input 8 3" xfId="4884"/>
    <cellStyle name="Input 8 4" xfId="2945"/>
    <cellStyle name="Input 9" xfId="3024"/>
    <cellStyle name="Input 9 2" xfId="4887"/>
    <cellStyle name="Input 9 3" xfId="4886"/>
    <cellStyle name="Linked Cell 2" xfId="250"/>
    <cellStyle name="Linked Cell 2 10" xfId="4888"/>
    <cellStyle name="Linked Cell 2 11" xfId="2609"/>
    <cellStyle name="Linked Cell 2 2" xfId="654"/>
    <cellStyle name="Linked Cell 2 2 2" xfId="3157"/>
    <cellStyle name="Linked Cell 2 2 2 2" xfId="4890"/>
    <cellStyle name="Linked Cell 2 2 3" xfId="4889"/>
    <cellStyle name="Linked Cell 2 2 4" xfId="2610"/>
    <cellStyle name="Linked Cell 2 3" xfId="803"/>
    <cellStyle name="Linked Cell 2 3 2" xfId="4891"/>
    <cellStyle name="Linked Cell 2 3 3" xfId="2611"/>
    <cellStyle name="Linked Cell 2 4" xfId="459"/>
    <cellStyle name="Linked Cell 2 4 2" xfId="4892"/>
    <cellStyle name="Linked Cell 2 4 3" xfId="2612"/>
    <cellStyle name="Linked Cell 2 5" xfId="894"/>
    <cellStyle name="Linked Cell 2 5 2" xfId="4893"/>
    <cellStyle name="Linked Cell 2 5 3" xfId="2925"/>
    <cellStyle name="Linked Cell 2 6" xfId="3156"/>
    <cellStyle name="Linked Cell 2 6 2" xfId="4894"/>
    <cellStyle name="Linked Cell 2 6 3" xfId="5404"/>
    <cellStyle name="Linked Cell 2 7" xfId="3395"/>
    <cellStyle name="Linked Cell 2 7 2" xfId="4895"/>
    <cellStyle name="Linked Cell 2 8" xfId="3745"/>
    <cellStyle name="Linked Cell 2 9" xfId="3832"/>
    <cellStyle name="Linked Cell 3" xfId="251"/>
    <cellStyle name="Linked Cell 3 2" xfId="2614"/>
    <cellStyle name="Linked Cell 3 2 2" xfId="4897"/>
    <cellStyle name="Linked Cell 3 3" xfId="2615"/>
    <cellStyle name="Linked Cell 3 3 2" xfId="4898"/>
    <cellStyle name="Linked Cell 3 4" xfId="4896"/>
    <cellStyle name="Linked Cell 3 5" xfId="2613"/>
    <cellStyle name="Linked Cell 4" xfId="252"/>
    <cellStyle name="Linked Cell 4 2" xfId="4899"/>
    <cellStyle name="Linked Cell 4 3" xfId="2616"/>
    <cellStyle name="Linked Cell 5" xfId="253"/>
    <cellStyle name="Linked Cell 5 2" xfId="3356"/>
    <cellStyle name="Linked Cell 6" xfId="254"/>
    <cellStyle name="Linked Cell 7" xfId="255"/>
    <cellStyle name="Linked Cell 8" xfId="576"/>
    <cellStyle name="Linked Cell 9" xfId="5598"/>
    <cellStyle name="Neutral 2" xfId="256"/>
    <cellStyle name="Neutral 2 10" xfId="4900"/>
    <cellStyle name="Neutral 2 11" xfId="2617"/>
    <cellStyle name="Neutral 2 2" xfId="257"/>
    <cellStyle name="Neutral 2 2 2" xfId="655"/>
    <cellStyle name="Neutral 2 2 2 2" xfId="4902"/>
    <cellStyle name="Neutral 2 2 2 3" xfId="3159"/>
    <cellStyle name="Neutral 2 2 3" xfId="4901"/>
    <cellStyle name="Neutral 2 2 4" xfId="2618"/>
    <cellStyle name="Neutral 2 3" xfId="258"/>
    <cellStyle name="Neutral 2 3 2" xfId="804"/>
    <cellStyle name="Neutral 2 3 2 2" xfId="4903"/>
    <cellStyle name="Neutral 2 3 3" xfId="2619"/>
    <cellStyle name="Neutral 2 4" xfId="460"/>
    <cellStyle name="Neutral 2 4 2" xfId="4904"/>
    <cellStyle name="Neutral 2 4 3" xfId="2620"/>
    <cellStyle name="Neutral 2 5" xfId="895"/>
    <cellStyle name="Neutral 2 5 2" xfId="4905"/>
    <cellStyle name="Neutral 2 5 3" xfId="2926"/>
    <cellStyle name="Neutral 2 6" xfId="3158"/>
    <cellStyle name="Neutral 2 6 2" xfId="4906"/>
    <cellStyle name="Neutral 2 6 3" xfId="5405"/>
    <cellStyle name="Neutral 2 7" xfId="3391"/>
    <cellStyle name="Neutral 2 7 2" xfId="4907"/>
    <cellStyle name="Neutral 2 8" xfId="3746"/>
    <cellStyle name="Neutral 2 9" xfId="3833"/>
    <cellStyle name="Neutral 3" xfId="259"/>
    <cellStyle name="Neutral 3 2" xfId="2622"/>
    <cellStyle name="Neutral 3 2 2" xfId="4909"/>
    <cellStyle name="Neutral 3 3" xfId="2623"/>
    <cellStyle name="Neutral 3 3 2" xfId="4910"/>
    <cellStyle name="Neutral 3 4" xfId="4908"/>
    <cellStyle name="Neutral 3 5" xfId="2621"/>
    <cellStyle name="Neutral 4" xfId="260"/>
    <cellStyle name="Neutral 4 2" xfId="4911"/>
    <cellStyle name="Neutral 4 3" xfId="2624"/>
    <cellStyle name="Neutral 5" xfId="261"/>
    <cellStyle name="Neutral 5 2" xfId="3357"/>
    <cellStyle name="Neutral 6" xfId="262"/>
    <cellStyle name="Neutral 7" xfId="263"/>
    <cellStyle name="Neutral 8" xfId="581"/>
    <cellStyle name="Neutral 9" xfId="5594"/>
    <cellStyle name="no dec" xfId="2862"/>
    <cellStyle name="Normal" xfId="0" builtinId="0"/>
    <cellStyle name="Normal - Style1" xfId="2863"/>
    <cellStyle name="Normal 10" xfId="424"/>
    <cellStyle name="Normal 10 2" xfId="2626"/>
    <cellStyle name="Normal 10 2 2" xfId="4913"/>
    <cellStyle name="Normal 10 2 3" xfId="5429"/>
    <cellStyle name="Normal 10 3" xfId="2627"/>
    <cellStyle name="Normal 10 3 2" xfId="3503"/>
    <cellStyle name="Normal 10 3 3" xfId="4914"/>
    <cellStyle name="Normal 10 4" xfId="2864"/>
    <cellStyle name="Normal 10 4 2" xfId="3607"/>
    <cellStyle name="Normal 10 4 3" xfId="4915"/>
    <cellStyle name="Normal 10 5" xfId="2971"/>
    <cellStyle name="Normal 10 5 2" xfId="3259"/>
    <cellStyle name="Normal 10 5 3" xfId="4916"/>
    <cellStyle name="Normal 10 6" xfId="3431"/>
    <cellStyle name="Normal 10 6 2" xfId="3705"/>
    <cellStyle name="Normal 10 6 3" xfId="4917"/>
    <cellStyle name="Normal 10 7" xfId="4912"/>
    <cellStyle name="Normal 10 8" xfId="2625"/>
    <cellStyle name="Normal 100" xfId="5314"/>
    <cellStyle name="Normal 101" xfId="5315"/>
    <cellStyle name="Normal 102" xfId="5323"/>
    <cellStyle name="Normal 103" xfId="5631"/>
    <cellStyle name="Normal 104" xfId="5634"/>
    <cellStyle name="Normal 11" xfId="423"/>
    <cellStyle name="Normal 11 10" xfId="2972"/>
    <cellStyle name="Normal 11 10 2" xfId="3260"/>
    <cellStyle name="Normal 11 10 3" xfId="4919"/>
    <cellStyle name="Normal 11 11" xfId="3215"/>
    <cellStyle name="Normal 11 11 2" xfId="4920"/>
    <cellStyle name="Normal 11 12" xfId="3433"/>
    <cellStyle name="Normal 11 13" xfId="3862"/>
    <cellStyle name="Normal 11 14" xfId="4918"/>
    <cellStyle name="Normal 11 15" xfId="2628"/>
    <cellStyle name="Normal 11 2" xfId="730"/>
    <cellStyle name="Normal 11 2 10" xfId="2629"/>
    <cellStyle name="Normal 11 2 2" xfId="2630"/>
    <cellStyle name="Normal 11 2 2 2" xfId="2631"/>
    <cellStyle name="Normal 11 2 2 2 2" xfId="3218"/>
    <cellStyle name="Normal 11 2 2 2 3" xfId="4923"/>
    <cellStyle name="Normal 11 2 2 3" xfId="3217"/>
    <cellStyle name="Normal 11 2 2 4" xfId="4922"/>
    <cellStyle name="Normal 11 2 3" xfId="2632"/>
    <cellStyle name="Normal 11 2 3 2" xfId="2633"/>
    <cellStyle name="Normal 11 2 3 2 2" xfId="3220"/>
    <cellStyle name="Normal 11 2 3 2 3" xfId="4925"/>
    <cellStyle name="Normal 11 2 3 3" xfId="3219"/>
    <cellStyle name="Normal 11 2 3 4" xfId="4924"/>
    <cellStyle name="Normal 11 2 4" xfId="2634"/>
    <cellStyle name="Normal 11 2 4 2" xfId="2635"/>
    <cellStyle name="Normal 11 2 4 2 2" xfId="3222"/>
    <cellStyle name="Normal 11 2 4 2 3" xfId="4927"/>
    <cellStyle name="Normal 11 2 4 3" xfId="3221"/>
    <cellStyle name="Normal 11 2 4 4" xfId="4926"/>
    <cellStyle name="Normal 11 2 5" xfId="2636"/>
    <cellStyle name="Normal 11 2 5 2" xfId="2637"/>
    <cellStyle name="Normal 11 2 5 2 2" xfId="3224"/>
    <cellStyle name="Normal 11 2 5 2 3" xfId="4929"/>
    <cellStyle name="Normal 11 2 5 3" xfId="3223"/>
    <cellStyle name="Normal 11 2 5 4" xfId="4928"/>
    <cellStyle name="Normal 11 2 6" xfId="2638"/>
    <cellStyle name="Normal 11 2 6 2" xfId="2639"/>
    <cellStyle name="Normal 11 2 6 2 2" xfId="3226"/>
    <cellStyle name="Normal 11 2 6 2 3" xfId="4931"/>
    <cellStyle name="Normal 11 2 6 3" xfId="3225"/>
    <cellStyle name="Normal 11 2 6 4" xfId="4930"/>
    <cellStyle name="Normal 11 2 7" xfId="2640"/>
    <cellStyle name="Normal 11 2 7 2" xfId="3227"/>
    <cellStyle name="Normal 11 2 7 3" xfId="4932"/>
    <cellStyle name="Normal 11 2 8" xfId="3216"/>
    <cellStyle name="Normal 11 2 9" xfId="4921"/>
    <cellStyle name="Normal 11 3" xfId="1140"/>
    <cellStyle name="Normal 11 3 2" xfId="1425"/>
    <cellStyle name="Normal 11 3 2 2" xfId="3229"/>
    <cellStyle name="Normal 11 3 2 3" xfId="4934"/>
    <cellStyle name="Normal 11 3 2 4" xfId="2642"/>
    <cellStyle name="Normal 11 3 3" xfId="1760"/>
    <cellStyle name="Normal 11 3 3 2" xfId="3228"/>
    <cellStyle name="Normal 11 3 4" xfId="4933"/>
    <cellStyle name="Normal 11 3 5" xfId="2641"/>
    <cellStyle name="Normal 11 4" xfId="1370"/>
    <cellStyle name="Normal 11 4 2" xfId="2644"/>
    <cellStyle name="Normal 11 4 2 2" xfId="3231"/>
    <cellStyle name="Normal 11 4 2 3" xfId="4936"/>
    <cellStyle name="Normal 11 4 3" xfId="3230"/>
    <cellStyle name="Normal 11 4 4" xfId="4935"/>
    <cellStyle name="Normal 11 4 5" xfId="2643"/>
    <cellStyle name="Normal 11 5" xfId="1753"/>
    <cellStyle name="Normal 11 5 2" xfId="2646"/>
    <cellStyle name="Normal 11 5 2 2" xfId="3233"/>
    <cellStyle name="Normal 11 5 2 3" xfId="4938"/>
    <cellStyle name="Normal 11 5 3" xfId="3232"/>
    <cellStyle name="Normal 11 5 4" xfId="4937"/>
    <cellStyle name="Normal 11 5 5" xfId="2645"/>
    <cellStyle name="Normal 11 6" xfId="2647"/>
    <cellStyle name="Normal 11 6 2" xfId="2648"/>
    <cellStyle name="Normal 11 6 2 2" xfId="3235"/>
    <cellStyle name="Normal 11 6 2 3" xfId="4940"/>
    <cellStyle name="Normal 11 6 3" xfId="3234"/>
    <cellStyle name="Normal 11 6 4" xfId="4939"/>
    <cellStyle name="Normal 11 6 5" xfId="5428"/>
    <cellStyle name="Normal 11 7" xfId="2649"/>
    <cellStyle name="Normal 11 7 2" xfId="2650"/>
    <cellStyle name="Normal 11 7 2 2" xfId="3237"/>
    <cellStyle name="Normal 11 7 2 3" xfId="4942"/>
    <cellStyle name="Normal 11 7 3" xfId="3236"/>
    <cellStyle name="Normal 11 7 4" xfId="4941"/>
    <cellStyle name="Normal 11 8" xfId="2651"/>
    <cellStyle name="Normal 11 8 2" xfId="3238"/>
    <cellStyle name="Normal 11 8 3" xfId="4943"/>
    <cellStyle name="Normal 11 9" xfId="2865"/>
    <cellStyle name="Normal 11 9 2" xfId="3608"/>
    <cellStyle name="Normal 11 9 3" xfId="4944"/>
    <cellStyle name="Normal 12" xfId="425"/>
    <cellStyle name="Normal 12 2" xfId="599"/>
    <cellStyle name="Normal 12 2 2" xfId="3609"/>
    <cellStyle name="Normal 12 2 3" xfId="4946"/>
    <cellStyle name="Normal 12 2 4" xfId="2866"/>
    <cellStyle name="Normal 12 3" xfId="902"/>
    <cellStyle name="Normal 12 3 2" xfId="1142"/>
    <cellStyle name="Normal 12 3 2 2" xfId="3261"/>
    <cellStyle name="Normal 12 3 3" xfId="4947"/>
    <cellStyle name="Normal 12 3 4" xfId="2973"/>
    <cellStyle name="Normal 12 4" xfId="3459"/>
    <cellStyle name="Normal 12 4 2" xfId="3709"/>
    <cellStyle name="Normal 12 4 3" xfId="4948"/>
    <cellStyle name="Normal 12 5" xfId="3776"/>
    <cellStyle name="Normal 12 6" xfId="4945"/>
    <cellStyle name="Normal 12 7" xfId="2652"/>
    <cellStyle name="Normal 13" xfId="693"/>
    <cellStyle name="Normal 13 10" xfId="3239"/>
    <cellStyle name="Normal 13 10 2" xfId="4950"/>
    <cellStyle name="Normal 13 11" xfId="4949"/>
    <cellStyle name="Normal 13 12" xfId="2653"/>
    <cellStyle name="Normal 13 2" xfId="842"/>
    <cellStyle name="Normal 13 2 2" xfId="2655"/>
    <cellStyle name="Normal 13 2 2 2" xfId="3241"/>
    <cellStyle name="Normal 13 2 2 3" xfId="4952"/>
    <cellStyle name="Normal 13 2 3" xfId="3240"/>
    <cellStyle name="Normal 13 2 4" xfId="4951"/>
    <cellStyle name="Normal 13 2 5" xfId="2654"/>
    <cellStyle name="Normal 13 3" xfId="2656"/>
    <cellStyle name="Normal 13 3 2" xfId="2657"/>
    <cellStyle name="Normal 13 3 2 2" xfId="3243"/>
    <cellStyle name="Normal 13 3 2 3" xfId="4954"/>
    <cellStyle name="Normal 13 3 3" xfId="3242"/>
    <cellStyle name="Normal 13 3 4" xfId="4953"/>
    <cellStyle name="Normal 13 4" xfId="2658"/>
    <cellStyle name="Normal 13 4 2" xfId="2659"/>
    <cellStyle name="Normal 13 4 2 2" xfId="3245"/>
    <cellStyle name="Normal 13 4 2 3" xfId="4956"/>
    <cellStyle name="Normal 13 4 3" xfId="3244"/>
    <cellStyle name="Normal 13 4 4" xfId="4955"/>
    <cellStyle name="Normal 13 5" xfId="2660"/>
    <cellStyle name="Normal 13 5 2" xfId="2661"/>
    <cellStyle name="Normal 13 5 2 2" xfId="3247"/>
    <cellStyle name="Normal 13 5 2 3" xfId="4958"/>
    <cellStyle name="Normal 13 5 3" xfId="3246"/>
    <cellStyle name="Normal 13 5 4" xfId="4957"/>
    <cellStyle name="Normal 13 6" xfId="2662"/>
    <cellStyle name="Normal 13 6 2" xfId="2663"/>
    <cellStyle name="Normal 13 6 2 2" xfId="3249"/>
    <cellStyle name="Normal 13 6 2 3" xfId="4960"/>
    <cellStyle name="Normal 13 6 3" xfId="3248"/>
    <cellStyle name="Normal 13 6 4" xfId="4959"/>
    <cellStyle name="Normal 13 7" xfId="2664"/>
    <cellStyle name="Normal 13 7 2" xfId="3250"/>
    <cellStyle name="Normal 13 7 3" xfId="4961"/>
    <cellStyle name="Normal 13 8" xfId="2867"/>
    <cellStyle name="Normal 13 8 2" xfId="3610"/>
    <cellStyle name="Normal 13 8 3" xfId="4962"/>
    <cellStyle name="Normal 13 9" xfId="2974"/>
    <cellStyle name="Normal 13 9 2" xfId="3262"/>
    <cellStyle name="Normal 13 9 3" xfId="4963"/>
    <cellStyle name="Normal 14" xfId="828"/>
    <cellStyle name="Normal 14 2" xfId="2666"/>
    <cellStyle name="Normal 14 2 2" xfId="4965"/>
    <cellStyle name="Normal 14 3" xfId="2667"/>
    <cellStyle name="Normal 14 3 2" xfId="4966"/>
    <cellStyle name="Normal 14 4" xfId="2868"/>
    <cellStyle name="Normal 14 4 2" xfId="3611"/>
    <cellStyle name="Normal 14 4 3" xfId="4967"/>
    <cellStyle name="Normal 14 5" xfId="2975"/>
    <cellStyle name="Normal 14 5 2" xfId="3263"/>
    <cellStyle name="Normal 14 5 3" xfId="4968"/>
    <cellStyle name="Normal 14 6" xfId="4969"/>
    <cellStyle name="Normal 14 7" xfId="4964"/>
    <cellStyle name="Normal 14 8" xfId="2665"/>
    <cellStyle name="Normal 15" xfId="428"/>
    <cellStyle name="Normal 15 10" xfId="2668"/>
    <cellStyle name="Normal 15 2" xfId="2669"/>
    <cellStyle name="Normal 15 2 2" xfId="4971"/>
    <cellStyle name="Normal 15 3" xfId="2670"/>
    <cellStyle name="Normal 15 3 2" xfId="2671"/>
    <cellStyle name="Normal 15 3 2 2" xfId="3506"/>
    <cellStyle name="Normal 15 3 2 3" xfId="4973"/>
    <cellStyle name="Normal 15 3 3" xfId="3505"/>
    <cellStyle name="Normal 15 3 4" xfId="4972"/>
    <cellStyle name="Normal 15 4" xfId="2672"/>
    <cellStyle name="Normal 15 4 2" xfId="2673"/>
    <cellStyle name="Normal 15 4 2 2" xfId="3252"/>
    <cellStyle name="Normal 15 4 2 3" xfId="4975"/>
    <cellStyle name="Normal 15 4 3" xfId="3251"/>
    <cellStyle name="Normal 15 4 4" xfId="4974"/>
    <cellStyle name="Normal 15 5" xfId="2674"/>
    <cellStyle name="Normal 15 5 2" xfId="3253"/>
    <cellStyle name="Normal 15 5 3" xfId="4976"/>
    <cellStyle name="Normal 15 6" xfId="2869"/>
    <cellStyle name="Normal 15 6 2" xfId="3612"/>
    <cellStyle name="Normal 15 6 3" xfId="4977"/>
    <cellStyle name="Normal 15 7" xfId="2976"/>
    <cellStyle name="Normal 15 7 2" xfId="4978"/>
    <cellStyle name="Normal 15 8" xfId="3504"/>
    <cellStyle name="Normal 15 8 2" xfId="4979"/>
    <cellStyle name="Normal 15 9" xfId="4970"/>
    <cellStyle name="Normal 16" xfId="903"/>
    <cellStyle name="Normal 16 2" xfId="1143"/>
    <cellStyle name="Normal 16 2 2" xfId="3508"/>
    <cellStyle name="Normal 16 2 3" xfId="4981"/>
    <cellStyle name="Normal 16 2 4" xfId="2676"/>
    <cellStyle name="Normal 16 3" xfId="2870"/>
    <cellStyle name="Normal 16 3 2" xfId="3613"/>
    <cellStyle name="Normal 16 3 3" xfId="4982"/>
    <cellStyle name="Normal 16 4" xfId="2977"/>
    <cellStyle name="Normal 16 4 2" xfId="4983"/>
    <cellStyle name="Normal 16 5" xfId="3507"/>
    <cellStyle name="Normal 16 5 2" xfId="4984"/>
    <cellStyle name="Normal 16 6" xfId="4980"/>
    <cellStyle name="Normal 16 7" xfId="2675"/>
    <cellStyle name="Normal 17" xfId="1138"/>
    <cellStyle name="Normal 17 2" xfId="1424"/>
    <cellStyle name="Normal 17 2 2" xfId="3614"/>
    <cellStyle name="Normal 17 2 3" xfId="4986"/>
    <cellStyle name="Normal 17 2 4" xfId="2871"/>
    <cellStyle name="Normal 17 3" xfId="1759"/>
    <cellStyle name="Normal 17 3 2" xfId="4987"/>
    <cellStyle name="Normal 17 3 3" xfId="2978"/>
    <cellStyle name="Normal 17 4" xfId="3213"/>
    <cellStyle name="Normal 17 4 2" xfId="4988"/>
    <cellStyle name="Normal 17 5" xfId="4985"/>
    <cellStyle name="Normal 17 6" xfId="1799"/>
    <cellStyle name="Normal 17 7" xfId="5635"/>
    <cellStyle name="Normal 18" xfId="1369"/>
    <cellStyle name="Normal 18 2" xfId="3597"/>
    <cellStyle name="Normal 18 2 2" xfId="4990"/>
    <cellStyle name="Normal 18 3" xfId="4989"/>
    <cellStyle name="Normal 18 4" xfId="2842"/>
    <cellStyle name="Normal 19" xfId="1559"/>
    <cellStyle name="Normal 19 2" xfId="3615"/>
    <cellStyle name="Normal 19 2 2" xfId="4992"/>
    <cellStyle name="Normal 19 3" xfId="4991"/>
    <cellStyle name="Normal 19 4" xfId="2872"/>
    <cellStyle name="Normal 2" xfId="4"/>
    <cellStyle name="Normal 2 10" xfId="3203"/>
    <cellStyle name="Normal 2 10 2" xfId="3297"/>
    <cellStyle name="Normal 2 10 3" xfId="4994"/>
    <cellStyle name="Normal 2 11" xfId="3212"/>
    <cellStyle name="Normal 2 11 2" xfId="4995"/>
    <cellStyle name="Normal 2 12" xfId="3210"/>
    <cellStyle name="Normal 2 13" xfId="3383"/>
    <cellStyle name="Normal 2 13 2" xfId="3704"/>
    <cellStyle name="Normal 2 14" xfId="3747"/>
    <cellStyle name="Normal 2 15" xfId="3834"/>
    <cellStyle name="Normal 2 16" xfId="4993"/>
    <cellStyle name="Normal 2 17" xfId="5306"/>
    <cellStyle name="Normal 2 18" xfId="1798"/>
    <cellStyle name="Normal 2 19" xfId="5633"/>
    <cellStyle name="Normal 2 2" xfId="264"/>
    <cellStyle name="Normal 2 2 2" xfId="729"/>
    <cellStyle name="Normal 2 2 2 2" xfId="2981"/>
    <cellStyle name="Normal 2 2 2 2 2" xfId="3656"/>
    <cellStyle name="Normal 2 2 2 2 3" xfId="4998"/>
    <cellStyle name="Normal 2 2 2 3" xfId="4997"/>
    <cellStyle name="Normal 2 2 2 4" xfId="2678"/>
    <cellStyle name="Normal 2 2 3" xfId="2679"/>
    <cellStyle name="Normal 2 2 3 2" xfId="3509"/>
    <cellStyle name="Normal 2 2 3 3" xfId="4999"/>
    <cellStyle name="Normal 2 2 4" xfId="2980"/>
    <cellStyle name="Normal 2 2 4 2" xfId="5000"/>
    <cellStyle name="Normal 2 2 5" xfId="3161"/>
    <cellStyle name="Normal 2 2 5 2" xfId="3677"/>
    <cellStyle name="Normal 2 2 5 3" xfId="5001"/>
    <cellStyle name="Normal 2 2 6" xfId="3748"/>
    <cellStyle name="Normal 2 2 7" xfId="3835"/>
    <cellStyle name="Normal 2 2 8" xfId="4996"/>
    <cellStyle name="Normal 2 2 9" xfId="2677"/>
    <cellStyle name="Normal 2 3" xfId="728"/>
    <cellStyle name="Normal 2 3 2" xfId="896"/>
    <cellStyle name="Normal 2 3 2 2" xfId="5003"/>
    <cellStyle name="Normal 2 3 2 3" xfId="2959"/>
    <cellStyle name="Normal 2 3 3" xfId="3162"/>
    <cellStyle name="Normal 2 3 3 2" xfId="5004"/>
    <cellStyle name="Normal 2 3 4" xfId="3432"/>
    <cellStyle name="Normal 2 3 4 2" xfId="3706"/>
    <cellStyle name="Normal 2 3 5" xfId="3510"/>
    <cellStyle name="Normal 2 3 6" xfId="5002"/>
    <cellStyle name="Normal 2 3 7" xfId="2680"/>
    <cellStyle name="Normal 2 4" xfId="541"/>
    <cellStyle name="Normal 2 4 2" xfId="5005"/>
    <cellStyle name="Normal 2 4 3" xfId="2681"/>
    <cellStyle name="Normal 2 5" xfId="841"/>
    <cellStyle name="Normal 2 5 2" xfId="5006"/>
    <cellStyle name="Normal 2 5 3" xfId="1800"/>
    <cellStyle name="Normal 2 6" xfId="429"/>
    <cellStyle name="Normal 2 6 2" xfId="3616"/>
    <cellStyle name="Normal 2 6 3" xfId="5007"/>
    <cellStyle name="Normal 2 6 4" xfId="2873"/>
    <cellStyle name="Normal 2 7" xfId="2979"/>
    <cellStyle name="Normal 2 7 2" xfId="5008"/>
    <cellStyle name="Normal 2 8" xfId="3000"/>
    <cellStyle name="Normal 2 8 2" xfId="3660"/>
    <cellStyle name="Normal 2 8 3" xfId="5009"/>
    <cellStyle name="Normal 2 9" xfId="3160"/>
    <cellStyle name="Normal 2 9 2" xfId="5010"/>
    <cellStyle name="Normal 20" xfId="1146"/>
    <cellStyle name="Normal 20 2" xfId="3617"/>
    <cellStyle name="Normal 20 2 2" xfId="5012"/>
    <cellStyle name="Normal 20 2 3" xfId="5568"/>
    <cellStyle name="Normal 20 3" xfId="5011"/>
    <cellStyle name="Normal 20 4" xfId="2874"/>
    <cellStyle name="Normal 21" xfId="2875"/>
    <cellStyle name="Normal 21 2" xfId="3618"/>
    <cellStyle name="Normal 21 2 2" xfId="5014"/>
    <cellStyle name="Normal 21 3" xfId="5013"/>
    <cellStyle name="Normal 21 4" xfId="5331"/>
    <cellStyle name="Normal 22" xfId="2876"/>
    <cellStyle name="Normal 22 2" xfId="3619"/>
    <cellStyle name="Normal 22 2 2" xfId="5016"/>
    <cellStyle name="Normal 22 3" xfId="5015"/>
    <cellStyle name="Normal 23" xfId="2889"/>
    <cellStyle name="Normal 23 2" xfId="3627"/>
    <cellStyle name="Normal 23 2 2" xfId="5018"/>
    <cellStyle name="Normal 23 3" xfId="5017"/>
    <cellStyle name="Normal 23 4" xfId="5569"/>
    <cellStyle name="Normal 23 4 2" xfId="5629"/>
    <cellStyle name="Normal 23 4 3" xfId="5630"/>
    <cellStyle name="Normal 23 5" xfId="5627"/>
    <cellStyle name="Normal 23 6" xfId="5628"/>
    <cellStyle name="Normal 24" xfId="2935"/>
    <cellStyle name="Normal 24 2" xfId="3632"/>
    <cellStyle name="Normal 24 2 2" xfId="5020"/>
    <cellStyle name="Normal 24 3" xfId="5019"/>
    <cellStyle name="Normal 25" xfId="2941"/>
    <cellStyle name="Normal 25 2" xfId="3634"/>
    <cellStyle name="Normal 25 2 2" xfId="5022"/>
    <cellStyle name="Normal 25 3" xfId="5021"/>
    <cellStyle name="Normal 26" xfId="2923"/>
    <cellStyle name="Normal 26 2" xfId="3628"/>
    <cellStyle name="Normal 26 2 2" xfId="5024"/>
    <cellStyle name="Normal 26 3" xfId="5023"/>
    <cellStyle name="Normal 27" xfId="2942"/>
    <cellStyle name="Normal 27 2" xfId="3635"/>
    <cellStyle name="Normal 27 2 2" xfId="5026"/>
    <cellStyle name="Normal 27 3" xfId="5025"/>
    <cellStyle name="Normal 28" xfId="2943"/>
    <cellStyle name="Normal 28 2" xfId="3636"/>
    <cellStyle name="Normal 28 2 2" xfId="5028"/>
    <cellStyle name="Normal 28 3" xfId="5027"/>
    <cellStyle name="Normal 29" xfId="2944"/>
    <cellStyle name="Normal 29 2" xfId="3637"/>
    <cellStyle name="Normal 29 2 2" xfId="5030"/>
    <cellStyle name="Normal 29 3" xfId="5029"/>
    <cellStyle name="Normal 3" xfId="265"/>
    <cellStyle name="Normal 3 10" xfId="3836"/>
    <cellStyle name="Normal 3 11" xfId="5031"/>
    <cellStyle name="Normal 3 12" xfId="2682"/>
    <cellStyle name="Normal 3 13" xfId="5632"/>
    <cellStyle name="Normal 3 2" xfId="266"/>
    <cellStyle name="Normal 3 2 2" xfId="267"/>
    <cellStyle name="Normal 3 2 2 2" xfId="901"/>
    <cellStyle name="Normal 3 2 2 2 2" xfId="3661"/>
    <cellStyle name="Normal 3 2 2 3" xfId="5033"/>
    <cellStyle name="Normal 3 2 2 4" xfId="3025"/>
    <cellStyle name="Normal 3 2 3" xfId="268"/>
    <cellStyle name="Normal 3 2 3 2" xfId="5032"/>
    <cellStyle name="Normal 3 2 4" xfId="2683"/>
    <cellStyle name="Normal 3 3" xfId="269"/>
    <cellStyle name="Normal 3 3 2" xfId="3512"/>
    <cellStyle name="Normal 3 3 3" xfId="5034"/>
    <cellStyle name="Normal 3 3 4" xfId="2684"/>
    <cellStyle name="Normal 3 4" xfId="656"/>
    <cellStyle name="Normal 3 4 2" xfId="3620"/>
    <cellStyle name="Normal 3 4 3" xfId="5035"/>
    <cellStyle name="Normal 3 4 4" xfId="2877"/>
    <cellStyle name="Normal 3 5" xfId="2982"/>
    <cellStyle name="Normal 3 5 2" xfId="3264"/>
    <cellStyle name="Normal 3 5 3" xfId="5036"/>
    <cellStyle name="Normal 3 5 4" xfId="5406"/>
    <cellStyle name="Normal 3 6" xfId="3049"/>
    <cellStyle name="Normal 3 6 2" xfId="5037"/>
    <cellStyle name="Normal 3 7" xfId="3163"/>
    <cellStyle name="Normal 3 7 2" xfId="5038"/>
    <cellStyle name="Normal 3 8" xfId="3511"/>
    <cellStyle name="Normal 3 8 2" xfId="5039"/>
    <cellStyle name="Normal 3 9" xfId="3749"/>
    <cellStyle name="Normal 30" xfId="2946"/>
    <cellStyle name="Normal 30 2" xfId="3638"/>
    <cellStyle name="Normal 30 2 2" xfId="5041"/>
    <cellStyle name="Normal 30 3" xfId="5040"/>
    <cellStyle name="Normal 31" xfId="2955"/>
    <cellStyle name="Normal 31 2" xfId="3647"/>
    <cellStyle name="Normal 31 2 2" xfId="5043"/>
    <cellStyle name="Normal 31 3" xfId="5042"/>
    <cellStyle name="Normal 32" xfId="2951"/>
    <cellStyle name="Normal 32 2" xfId="3643"/>
    <cellStyle name="Normal 32 2 2" xfId="5045"/>
    <cellStyle name="Normal 32 3" xfId="5044"/>
    <cellStyle name="Normal 33" xfId="2954"/>
    <cellStyle name="Normal 33 2" xfId="3646"/>
    <cellStyle name="Normal 33 2 2" xfId="5047"/>
    <cellStyle name="Normal 33 3" xfId="5046"/>
    <cellStyle name="Normal 34" xfId="2952"/>
    <cellStyle name="Normal 34 2" xfId="3644"/>
    <cellStyle name="Normal 34 2 2" xfId="5049"/>
    <cellStyle name="Normal 34 3" xfId="5048"/>
    <cellStyle name="Normal 35" xfId="2953"/>
    <cellStyle name="Normal 35 2" xfId="3645"/>
    <cellStyle name="Normal 35 2 2" xfId="5051"/>
    <cellStyle name="Normal 35 3" xfId="5050"/>
    <cellStyle name="Normal 36" xfId="2929"/>
    <cellStyle name="Normal 36 2" xfId="3630"/>
    <cellStyle name="Normal 36 2 2" xfId="5053"/>
    <cellStyle name="Normal 36 3" xfId="5052"/>
    <cellStyle name="Normal 37" xfId="2950"/>
    <cellStyle name="Normal 37 2" xfId="3642"/>
    <cellStyle name="Normal 37 3" xfId="5054"/>
    <cellStyle name="Normal 38" xfId="2947"/>
    <cellStyle name="Normal 38 2" xfId="3639"/>
    <cellStyle name="Normal 38 3" xfId="5055"/>
    <cellStyle name="Normal 39" xfId="2949"/>
    <cellStyle name="Normal 39 2" xfId="3641"/>
    <cellStyle name="Normal 39 3" xfId="5056"/>
    <cellStyle name="Normal 4" xfId="270"/>
    <cellStyle name="Normal 4 10" xfId="3837"/>
    <cellStyle name="Normal 4 11" xfId="5057"/>
    <cellStyle name="Normal 4 12" xfId="2685"/>
    <cellStyle name="Normal 4 2" xfId="805"/>
    <cellStyle name="Normal 4 2 2" xfId="2687"/>
    <cellStyle name="Normal 4 2 2 2" xfId="5059"/>
    <cellStyle name="Normal 4 2 3" xfId="2688"/>
    <cellStyle name="Normal 4 2 3 2" xfId="3513"/>
    <cellStyle name="Normal 4 2 3 3" xfId="5060"/>
    <cellStyle name="Normal 4 2 4" xfId="5058"/>
    <cellStyle name="Normal 4 2 5" xfId="2686"/>
    <cellStyle name="Normal 4 3" xfId="657"/>
    <cellStyle name="Normal 4 3 2" xfId="5061"/>
    <cellStyle name="Normal 4 3 3" xfId="2689"/>
    <cellStyle name="Normal 4 4" xfId="2690"/>
    <cellStyle name="Normal 4 4 2" xfId="5062"/>
    <cellStyle name="Normal 4 4 3" xfId="5407"/>
    <cellStyle name="Normal 4 5" xfId="2878"/>
    <cellStyle name="Normal 4 5 2" xfId="3621"/>
    <cellStyle name="Normal 4 5 3" xfId="5063"/>
    <cellStyle name="Normal 4 6" xfId="2983"/>
    <cellStyle name="Normal 4 6 2" xfId="3265"/>
    <cellStyle name="Normal 4 6 3" xfId="5064"/>
    <cellStyle name="Normal 4 7" xfId="3050"/>
    <cellStyle name="Normal 4 7 2" xfId="3674"/>
    <cellStyle name="Normal 4 7 3" xfId="5065"/>
    <cellStyle name="Normal 4 8" xfId="3164"/>
    <cellStyle name="Normal 4 8 2" xfId="5066"/>
    <cellStyle name="Normal 4 9" xfId="3750"/>
    <cellStyle name="Normal 4 9 2" xfId="5067"/>
    <cellStyle name="Normal 40" xfId="2948"/>
    <cellStyle name="Normal 40 2" xfId="3640"/>
    <cellStyle name="Normal 40 3" xfId="5068"/>
    <cellStyle name="Normal 41" xfId="2956"/>
    <cellStyle name="Normal 41 2" xfId="3648"/>
    <cellStyle name="Normal 41 3" xfId="5069"/>
    <cellStyle name="Normal 42" xfId="2957"/>
    <cellStyle name="Normal 42 2" xfId="5070"/>
    <cellStyle name="Normal 43" xfId="2958"/>
    <cellStyle name="Normal 43 2" xfId="3258"/>
    <cellStyle name="Normal 43 3" xfId="5071"/>
    <cellStyle name="Normal 44" xfId="2991"/>
    <cellStyle name="Normal 44 2" xfId="3269"/>
    <cellStyle name="Normal 44 3" xfId="5072"/>
    <cellStyle name="Normal 45" xfId="2992"/>
    <cellStyle name="Normal 45 2" xfId="2998"/>
    <cellStyle name="Normal 45 2 2" xfId="3658"/>
    <cellStyle name="Normal 45 2 3" xfId="5074"/>
    <cellStyle name="Normal 45 3" xfId="3270"/>
    <cellStyle name="Normal 45 4" xfId="5073"/>
    <cellStyle name="Normal 46" xfId="2993"/>
    <cellStyle name="Normal 46 2" xfId="3271"/>
    <cellStyle name="Normal 46 3" xfId="5075"/>
    <cellStyle name="Normal 47" xfId="2994"/>
    <cellStyle name="Normal 47 2" xfId="3272"/>
    <cellStyle name="Normal 47 3" xfId="5076"/>
    <cellStyle name="Normal 48" xfId="3047"/>
    <cellStyle name="Normal 48 2" xfId="3672"/>
    <cellStyle name="Normal 48 3" xfId="5077"/>
    <cellStyle name="Normal 49" xfId="3048"/>
    <cellStyle name="Normal 49 2" xfId="3673"/>
    <cellStyle name="Normal 49 3" xfId="5078"/>
    <cellStyle name="Normal 5" xfId="271"/>
    <cellStyle name="Normal 5 2" xfId="2692"/>
    <cellStyle name="Normal 5 2 2" xfId="3514"/>
    <cellStyle name="Normal 5 2 3" xfId="5080"/>
    <cellStyle name="Normal 5 3" xfId="2879"/>
    <cellStyle name="Normal 5 3 2" xfId="3622"/>
    <cellStyle name="Normal 5 3 3" xfId="5081"/>
    <cellStyle name="Normal 5 4" xfId="2984"/>
    <cellStyle name="Normal 5 4 2" xfId="3266"/>
    <cellStyle name="Normal 5 4 3" xfId="5082"/>
    <cellStyle name="Normal 5 5" xfId="3165"/>
    <cellStyle name="Normal 5 5 2" xfId="5083"/>
    <cellStyle name="Normal 5 6" xfId="3751"/>
    <cellStyle name="Normal 5 6 2" xfId="5084"/>
    <cellStyle name="Normal 5 7" xfId="3838"/>
    <cellStyle name="Normal 5 8" xfId="5079"/>
    <cellStyle name="Normal 5 9" xfId="2691"/>
    <cellStyle name="Normal 50" xfId="3051"/>
    <cellStyle name="Normal 50 2" xfId="3675"/>
    <cellStyle name="Normal 50 3" xfId="5085"/>
    <cellStyle name="Normal 51" xfId="3052"/>
    <cellStyle name="Normal 51 2" xfId="3278"/>
    <cellStyle name="Normal 51 3" xfId="5086"/>
    <cellStyle name="Normal 52" xfId="3053"/>
    <cellStyle name="Normal 52 2" xfId="3279"/>
    <cellStyle name="Normal 52 3" xfId="5087"/>
    <cellStyle name="Normal 53" xfId="3054"/>
    <cellStyle name="Normal 53 2" xfId="3280"/>
    <cellStyle name="Normal 53 3" xfId="5088"/>
    <cellStyle name="Normal 54" xfId="3057"/>
    <cellStyle name="Normal 54 2" xfId="5089"/>
    <cellStyle name="Normal 55" xfId="3059"/>
    <cellStyle name="Normal 55 2" xfId="3284"/>
    <cellStyle name="Normal 55 3" xfId="5090"/>
    <cellStyle name="Normal 56" xfId="3186"/>
    <cellStyle name="Normal 56 2" xfId="3287"/>
    <cellStyle name="Normal 56 3" xfId="5091"/>
    <cellStyle name="Normal 57" xfId="3199"/>
    <cellStyle name="Normal 57 2" xfId="3294"/>
    <cellStyle name="Normal 57 3" xfId="5092"/>
    <cellStyle name="Normal 58" xfId="3200"/>
    <cellStyle name="Normal 58 2" xfId="3295"/>
    <cellStyle name="Normal 58 3" xfId="5093"/>
    <cellStyle name="Normal 59" xfId="3198"/>
    <cellStyle name="Normal 59 2" xfId="3293"/>
    <cellStyle name="Normal 59 3" xfId="5094"/>
    <cellStyle name="Normal 6" xfId="272"/>
    <cellStyle name="Normal 6 2" xfId="2880"/>
    <cellStyle name="Normal 6 2 2" xfId="3623"/>
    <cellStyle name="Normal 6 2 3" xfId="3766"/>
    <cellStyle name="Normal 6 2 4" xfId="5096"/>
    <cellStyle name="Normal 6 3" xfId="2985"/>
    <cellStyle name="Normal 6 3 2" xfId="3267"/>
    <cellStyle name="Normal 6 3 3" xfId="3769"/>
    <cellStyle name="Normal 6 3 4" xfId="5097"/>
    <cellStyle name="Normal 6 4" xfId="3166"/>
    <cellStyle name="Normal 6 4 2" xfId="3678"/>
    <cellStyle name="Normal 6 4 3" xfId="3763"/>
    <cellStyle name="Normal 6 4 4" xfId="5098"/>
    <cellStyle name="Normal 6 5" xfId="3759"/>
    <cellStyle name="Normal 6 5 2" xfId="5099"/>
    <cellStyle name="Normal 6 6" xfId="3858"/>
    <cellStyle name="Normal 6 7" xfId="5095"/>
    <cellStyle name="Normal 6 8" xfId="2693"/>
    <cellStyle name="Normal 60" xfId="3201"/>
    <cellStyle name="Normal 60 2" xfId="3296"/>
    <cellStyle name="Normal 60 3" xfId="5100"/>
    <cellStyle name="Normal 61" xfId="3202"/>
    <cellStyle name="Normal 61 2" xfId="5101"/>
    <cellStyle name="Normal 62" xfId="3205"/>
    <cellStyle name="Normal 62 2" xfId="5102"/>
    <cellStyle name="Normal 63" xfId="3206"/>
    <cellStyle name="Normal 63 2" xfId="5103"/>
    <cellStyle name="Normal 64" xfId="3207"/>
    <cellStyle name="Normal 64 2" xfId="3299"/>
    <cellStyle name="Normal 64 3" xfId="5104"/>
    <cellStyle name="Normal 65" xfId="3208"/>
    <cellStyle name="Normal 65 2" xfId="5105"/>
    <cellStyle name="Normal 66" xfId="3211"/>
    <cellStyle name="Normal 66 2" xfId="3689"/>
    <cellStyle name="Normal 66 3" xfId="5106"/>
    <cellStyle name="Normal 67" xfId="3209"/>
    <cellStyle name="Normal 67 2" xfId="5107"/>
    <cellStyle name="Normal 68" xfId="3254"/>
    <cellStyle name="Normal 69" xfId="3214"/>
    <cellStyle name="Normal 7" xfId="273"/>
    <cellStyle name="Normal 7 2" xfId="2844"/>
    <cellStyle name="Normal 7 2 2" xfId="3598"/>
    <cellStyle name="Normal 7 2 3" xfId="5109"/>
    <cellStyle name="Normal 7 3" xfId="2986"/>
    <cellStyle name="Normal 7 3 2" xfId="3268"/>
    <cellStyle name="Normal 7 3 3" xfId="5110"/>
    <cellStyle name="Normal 7 4" xfId="2999"/>
    <cellStyle name="Normal 7 4 2" xfId="3659"/>
    <cellStyle name="Normal 7 4 3" xfId="5111"/>
    <cellStyle name="Normal 7 5" xfId="3859"/>
    <cellStyle name="Normal 7 5 2" xfId="5112"/>
    <cellStyle name="Normal 7 6" xfId="5108"/>
    <cellStyle name="Normal 7 7" xfId="2694"/>
    <cellStyle name="Normal 70" xfId="3300"/>
    <cellStyle name="Normal 70 2" xfId="3691"/>
    <cellStyle name="Normal 71" xfId="3378"/>
    <cellStyle name="Normal 71 2" xfId="3703"/>
    <cellStyle name="Normal 72" xfId="3453"/>
    <cellStyle name="Normal 72 2" xfId="3708"/>
    <cellStyle name="Normal 73" xfId="3364"/>
    <cellStyle name="Normal 73 2" xfId="3693"/>
    <cellStyle name="Normal 74" xfId="3449"/>
    <cellStyle name="Normal 74 2" xfId="3707"/>
    <cellStyle name="Normal 75" xfId="1762"/>
    <cellStyle name="Normal 76" xfId="3460"/>
    <cellStyle name="Normal 77" xfId="3461"/>
    <cellStyle name="Normal 78" xfId="3465"/>
    <cellStyle name="Normal 79" xfId="3468"/>
    <cellStyle name="Normal 8" xfId="274"/>
    <cellStyle name="Normal 8 10" xfId="2695"/>
    <cellStyle name="Normal 8 2" xfId="2696"/>
    <cellStyle name="Normal 8 2 2" xfId="3516"/>
    <cellStyle name="Normal 8 2 3" xfId="5114"/>
    <cellStyle name="Normal 8 3" xfId="2697"/>
    <cellStyle name="Normal 8 3 2" xfId="3517"/>
    <cellStyle name="Normal 8 3 3" xfId="5115"/>
    <cellStyle name="Normal 8 4" xfId="2881"/>
    <cellStyle name="Normal 8 4 2" xfId="3624"/>
    <cellStyle name="Normal 8 4 3" xfId="5116"/>
    <cellStyle name="Normal 8 5" xfId="2987"/>
    <cellStyle name="Normal 8 5 2" xfId="5117"/>
    <cellStyle name="Normal 8 6" xfId="3001"/>
    <cellStyle name="Normal 8 6 2" xfId="3276"/>
    <cellStyle name="Normal 8 6 3" xfId="5118"/>
    <cellStyle name="Normal 8 7" xfId="3515"/>
    <cellStyle name="Normal 8 7 2" xfId="5119"/>
    <cellStyle name="Normal 8 8" xfId="3860"/>
    <cellStyle name="Normal 8 9" xfId="5113"/>
    <cellStyle name="Normal 80" xfId="3466"/>
    <cellStyle name="Normal 81" xfId="3471"/>
    <cellStyle name="Normal 82" xfId="3464"/>
    <cellStyle name="Normal 83" xfId="3474"/>
    <cellStyle name="Normal 84" xfId="3710"/>
    <cellStyle name="Normal 85" xfId="3755"/>
    <cellStyle name="Normal 86" xfId="3772"/>
    <cellStyle name="Normal 87" xfId="3774"/>
    <cellStyle name="Normal 88" xfId="3853"/>
    <cellStyle name="Normal 89" xfId="3863"/>
    <cellStyle name="Normal 9" xfId="275"/>
    <cellStyle name="Normal 9 2" xfId="2882"/>
    <cellStyle name="Normal 9 2 2" xfId="3625"/>
    <cellStyle name="Normal 9 2 3" xfId="5121"/>
    <cellStyle name="Normal 9 3" xfId="2988"/>
    <cellStyle name="Normal 9 3 2" xfId="5122"/>
    <cellStyle name="Normal 9 4" xfId="3861"/>
    <cellStyle name="Normal 9 4 2" xfId="5123"/>
    <cellStyle name="Normal 9 5" xfId="5120"/>
    <cellStyle name="Normal 9 6" xfId="2698"/>
    <cellStyle name="Normal 90" xfId="5292"/>
    <cellStyle name="Normal 91" xfId="5305"/>
    <cellStyle name="Normal 92" xfId="5308"/>
    <cellStyle name="Normal 93" xfId="5309"/>
    <cellStyle name="Normal 94" xfId="1761"/>
    <cellStyle name="Normal 95" xfId="1796"/>
    <cellStyle name="Normal 96" xfId="5311"/>
    <cellStyle name="Normal 97" xfId="5312"/>
    <cellStyle name="Normal 98" xfId="5310"/>
    <cellStyle name="Normal 99" xfId="5313"/>
    <cellStyle name="Normal_Funding Shift Table Sample" xfId="5"/>
    <cellStyle name="Note 2" xfId="276"/>
    <cellStyle name="Note 2 10" xfId="3839"/>
    <cellStyle name="Note 2 11" xfId="5124"/>
    <cellStyle name="Note 2 12" xfId="2699"/>
    <cellStyle name="Note 2 2" xfId="658"/>
    <cellStyle name="Note 2 2 2" xfId="3168"/>
    <cellStyle name="Note 2 2 2 2" xfId="3679"/>
    <cellStyle name="Note 2 2 2 3" xfId="5126"/>
    <cellStyle name="Note 2 2 3" xfId="5125"/>
    <cellStyle name="Note 2 2 4" xfId="2700"/>
    <cellStyle name="Note 2 3" xfId="807"/>
    <cellStyle name="Note 2 3 2" xfId="3519"/>
    <cellStyle name="Note 2 3 3" xfId="5127"/>
    <cellStyle name="Note 2 3 4" xfId="2701"/>
    <cellStyle name="Note 2 4" xfId="461"/>
    <cellStyle name="Note 2 4 2" xfId="5128"/>
    <cellStyle name="Note 2 4 3" xfId="2702"/>
    <cellStyle name="Note 2 5" xfId="897"/>
    <cellStyle name="Note 2 5 2" xfId="3629"/>
    <cellStyle name="Note 2 5 3" xfId="5129"/>
    <cellStyle name="Note 2 5 4" xfId="2927"/>
    <cellStyle name="Note 2 6" xfId="3167"/>
    <cellStyle name="Note 2 6 2" xfId="5130"/>
    <cellStyle name="Note 2 6 3" xfId="5408"/>
    <cellStyle name="Note 2 7" xfId="3398"/>
    <cellStyle name="Note 2 7 2" xfId="5131"/>
    <cellStyle name="Note 2 8" xfId="3518"/>
    <cellStyle name="Note 2 9" xfId="3752"/>
    <cellStyle name="Note 3" xfId="277"/>
    <cellStyle name="Note 3 2" xfId="808"/>
    <cellStyle name="Note 3 2 2" xfId="5133"/>
    <cellStyle name="Note 3 2 3" xfId="2704"/>
    <cellStyle name="Note 3 3" xfId="659"/>
    <cellStyle name="Note 3 3 2" xfId="3521"/>
    <cellStyle name="Note 3 3 3" xfId="5134"/>
    <cellStyle name="Note 3 3 4" xfId="2705"/>
    <cellStyle name="Note 3 4" xfId="2706"/>
    <cellStyle name="Note 3 4 2" xfId="5135"/>
    <cellStyle name="Note 3 4 3" xfId="5409"/>
    <cellStyle name="Note 3 5" xfId="3520"/>
    <cellStyle name="Note 3 6" xfId="5132"/>
    <cellStyle name="Note 3 7" xfId="2703"/>
    <cellStyle name="Note 4" xfId="278"/>
    <cellStyle name="Note 4 2" xfId="809"/>
    <cellStyle name="Note 4 2 2" xfId="2709"/>
    <cellStyle name="Note 4 2 2 2" xfId="5138"/>
    <cellStyle name="Note 4 2 3" xfId="2710"/>
    <cellStyle name="Note 4 2 3 2" xfId="3523"/>
    <cellStyle name="Note 4 2 3 3" xfId="5139"/>
    <cellStyle name="Note 4 2 4" xfId="5137"/>
    <cellStyle name="Note 4 2 5" xfId="2708"/>
    <cellStyle name="Note 4 3" xfId="660"/>
    <cellStyle name="Note 4 3 2" xfId="3524"/>
    <cellStyle name="Note 4 3 3" xfId="5140"/>
    <cellStyle name="Note 4 3 4" xfId="2711"/>
    <cellStyle name="Note 4 4" xfId="2712"/>
    <cellStyle name="Note 4 4 2" xfId="5141"/>
    <cellStyle name="Note 4 4 3" xfId="5410"/>
    <cellStyle name="Note 4 5" xfId="3522"/>
    <cellStyle name="Note 4 6" xfId="5136"/>
    <cellStyle name="Note 4 7" xfId="2707"/>
    <cellStyle name="Note 5" xfId="279"/>
    <cellStyle name="Note 5 2" xfId="2714"/>
    <cellStyle name="Note 5 2 2" xfId="5143"/>
    <cellStyle name="Note 5 3" xfId="2715"/>
    <cellStyle name="Note 5 3 2" xfId="3525"/>
    <cellStyle name="Note 5 3 3" xfId="5144"/>
    <cellStyle name="Note 5 4" xfId="5142"/>
    <cellStyle name="Note 5 5" xfId="2713"/>
    <cellStyle name="Note 6" xfId="280"/>
    <cellStyle name="Note 6 2" xfId="3692"/>
    <cellStyle name="Note 6 3" xfId="3358"/>
    <cellStyle name="Note 7" xfId="281"/>
    <cellStyle name="Note 8" xfId="282"/>
    <cellStyle name="Note 8 2" xfId="283"/>
    <cellStyle name="Note 8 3" xfId="570"/>
    <cellStyle name="Note 9" xfId="806"/>
    <cellStyle name="Note 9 2" xfId="843"/>
    <cellStyle name="Output 2" xfId="284"/>
    <cellStyle name="Output 2 10" xfId="5145"/>
    <cellStyle name="Output 2 11" xfId="2716"/>
    <cellStyle name="Output 2 2" xfId="661"/>
    <cellStyle name="Output 2 2 2" xfId="3170"/>
    <cellStyle name="Output 2 2 2 2" xfId="5147"/>
    <cellStyle name="Output 2 2 3" xfId="5146"/>
    <cellStyle name="Output 2 2 4" xfId="2717"/>
    <cellStyle name="Output 2 3" xfId="810"/>
    <cellStyle name="Output 2 3 2" xfId="5148"/>
    <cellStyle name="Output 2 3 3" xfId="2718"/>
    <cellStyle name="Output 2 4" xfId="462"/>
    <cellStyle name="Output 2 4 2" xfId="5149"/>
    <cellStyle name="Output 2 4 3" xfId="2719"/>
    <cellStyle name="Output 2 5" xfId="898"/>
    <cellStyle name="Output 2 5 2" xfId="5150"/>
    <cellStyle name="Output 2 5 3" xfId="2928"/>
    <cellStyle name="Output 2 6" xfId="3169"/>
    <cellStyle name="Output 2 6 2" xfId="5151"/>
    <cellStyle name="Output 2 6 3" xfId="5411"/>
    <cellStyle name="Output 2 7" xfId="3393"/>
    <cellStyle name="Output 2 7 2" xfId="5152"/>
    <cellStyle name="Output 2 8" xfId="3753"/>
    <cellStyle name="Output 2 9" xfId="3840"/>
    <cellStyle name="Output 3" xfId="285"/>
    <cellStyle name="Output 3 2" xfId="2721"/>
    <cellStyle name="Output 3 2 2" xfId="5154"/>
    <cellStyle name="Output 3 3" xfId="2722"/>
    <cellStyle name="Output 3 3 2" xfId="5155"/>
    <cellStyle name="Output 3 4" xfId="5153"/>
    <cellStyle name="Output 3 5" xfId="2720"/>
    <cellStyle name="Output 4" xfId="286"/>
    <cellStyle name="Output 4 2" xfId="5156"/>
    <cellStyle name="Output 4 3" xfId="2723"/>
    <cellStyle name="Output 5" xfId="287"/>
    <cellStyle name="Output 5 2" xfId="3359"/>
    <cellStyle name="Output 6" xfId="288"/>
    <cellStyle name="Output 7" xfId="289"/>
    <cellStyle name="Output 8" xfId="579"/>
    <cellStyle name="Output 9" xfId="5596"/>
    <cellStyle name="Percent" xfId="3" builtinId="5"/>
    <cellStyle name="Percent [2]" xfId="2883"/>
    <cellStyle name="Percent [2] 2" xfId="2989"/>
    <cellStyle name="Percent [2] 2 2" xfId="3657"/>
    <cellStyle name="Percent [2] 3" xfId="3626"/>
    <cellStyle name="Percent 10" xfId="2724"/>
    <cellStyle name="Percent 10 2" xfId="5158"/>
    <cellStyle name="Percent 10 3" xfId="5157"/>
    <cellStyle name="Percent 11" xfId="2725"/>
    <cellStyle name="Percent 12" xfId="2726"/>
    <cellStyle name="Percent 13" xfId="2841"/>
    <cellStyle name="Percent 13 2" xfId="3257"/>
    <cellStyle name="Percent 14" xfId="2995"/>
    <cellStyle name="Percent 14 2" xfId="3273"/>
    <cellStyle name="Percent 15" xfId="3026"/>
    <cellStyle name="Percent 15 2" xfId="3662"/>
    <cellStyle name="Percent 16" xfId="3027"/>
    <cellStyle name="Percent 16 2" xfId="3663"/>
    <cellStyle name="Percent 17" xfId="3028"/>
    <cellStyle name="Percent 17 2" xfId="3664"/>
    <cellStyle name="Percent 18" xfId="3029"/>
    <cellStyle name="Percent 18 2" xfId="3665"/>
    <cellStyle name="Percent 19" xfId="3030"/>
    <cellStyle name="Percent 19 2" xfId="3666"/>
    <cellStyle name="Percent 2" xfId="290"/>
    <cellStyle name="Percent 2 2" xfId="3526"/>
    <cellStyle name="Percent 2 3" xfId="5307"/>
    <cellStyle name="Percent 20" xfId="3031"/>
    <cellStyle name="Percent 20 2" xfId="3667"/>
    <cellStyle name="Percent 21" xfId="3032"/>
    <cellStyle name="Percent 21 2" xfId="3668"/>
    <cellStyle name="Percent 22" xfId="3033"/>
    <cellStyle name="Percent 22 2" xfId="3669"/>
    <cellStyle name="Percent 23" xfId="3034"/>
    <cellStyle name="Percent 23 2" xfId="3670"/>
    <cellStyle name="Percent 24" xfId="3035"/>
    <cellStyle name="Percent 25" xfId="3055"/>
    <cellStyle name="Percent 25 2" xfId="3281"/>
    <cellStyle name="Percent 26" xfId="3171"/>
    <cellStyle name="Percent 26 2" xfId="3286"/>
    <cellStyle name="Percent 27" xfId="3196"/>
    <cellStyle name="Percent 27 2" xfId="3291"/>
    <cellStyle name="Percent 28" xfId="3194"/>
    <cellStyle name="Percent 28 2" xfId="3289"/>
    <cellStyle name="Percent 29" xfId="3197"/>
    <cellStyle name="Percent 29 2" xfId="3292"/>
    <cellStyle name="Percent 3" xfId="291"/>
    <cellStyle name="Percent 3 2" xfId="3527"/>
    <cellStyle name="Percent 30" xfId="3193"/>
    <cellStyle name="Percent 30 2" xfId="3288"/>
    <cellStyle name="Percent 31" xfId="3195"/>
    <cellStyle name="Percent 31 2" xfId="3290"/>
    <cellStyle name="Percent 32" xfId="3277"/>
    <cellStyle name="Percent 32 2" xfId="3690"/>
    <cellStyle name="Percent 33" xfId="3046"/>
    <cellStyle name="Percent 34" xfId="3469"/>
    <cellStyle name="Percent 35" xfId="3463"/>
    <cellStyle name="Percent 36" xfId="3462"/>
    <cellStyle name="Percent 37" xfId="3467"/>
    <cellStyle name="Percent 38" xfId="3472"/>
    <cellStyle name="Percent 39" xfId="3470"/>
    <cellStyle name="Percent 4" xfId="292"/>
    <cellStyle name="Percent 4 2" xfId="2728"/>
    <cellStyle name="Percent 4 2 2" xfId="3528"/>
    <cellStyle name="Percent 4 2 3" xfId="3768"/>
    <cellStyle name="Percent 4 3" xfId="2729"/>
    <cellStyle name="Percent 4 3 2" xfId="3529"/>
    <cellStyle name="Percent 4 3 3" xfId="3771"/>
    <cellStyle name="Percent 4 4" xfId="3765"/>
    <cellStyle name="Percent 4 4 2" xfId="5159"/>
    <cellStyle name="Percent 4 5" xfId="3761"/>
    <cellStyle name="Percent 4 6" xfId="2727"/>
    <cellStyle name="Percent 40" xfId="3473"/>
    <cellStyle name="Percent 41" xfId="3671"/>
    <cellStyle name="Percent 42" xfId="3762"/>
    <cellStyle name="Percent 43" xfId="3773"/>
    <cellStyle name="Percent 44" xfId="3754"/>
    <cellStyle name="Percent 5" xfId="293"/>
    <cellStyle name="Percent 5 2" xfId="2731"/>
    <cellStyle name="Percent 5 2 2" xfId="3530"/>
    <cellStyle name="Percent 5 3" xfId="5160"/>
    <cellStyle name="Percent 5 4" xfId="2730"/>
    <cellStyle name="Percent 6" xfId="294"/>
    <cellStyle name="Percent 6 2" xfId="2934"/>
    <cellStyle name="Percent 6 2 2" xfId="3631"/>
    <cellStyle name="Percent 6 3" xfId="5161"/>
    <cellStyle name="Percent 6 4" xfId="2732"/>
    <cellStyle name="Percent 7" xfId="295"/>
    <cellStyle name="Percent 7 2" xfId="2939"/>
    <cellStyle name="Percent 7 2 2" xfId="3633"/>
    <cellStyle name="Percent 7 3" xfId="5162"/>
    <cellStyle name="Percent 7 4" xfId="2733"/>
    <cellStyle name="Percent 8" xfId="296"/>
    <cellStyle name="Percent 8 2" xfId="297"/>
    <cellStyle name="Percent 8 2 2" xfId="3532"/>
    <cellStyle name="Percent 8 3" xfId="2734"/>
    <cellStyle name="Percent 8 3 2" xfId="3533"/>
    <cellStyle name="Percent 8 4" xfId="3531"/>
    <cellStyle name="Percent 9" xfId="1046"/>
    <cellStyle name="Percent 9 2" xfId="5164"/>
    <cellStyle name="Percent 9 3" xfId="5163"/>
    <cellStyle name="Percent 9 4" xfId="2735"/>
    <cellStyle name="SAPBEXaggData" xfId="298"/>
    <cellStyle name="SAPBEXaggData 2" xfId="714"/>
    <cellStyle name="SAPBEXaggData 3" xfId="662"/>
    <cellStyle name="SAPBEXaggData 4" xfId="463"/>
    <cellStyle name="SAPBEXaggDataEmph" xfId="299"/>
    <cellStyle name="SAPBEXaggDataEmph 2" xfId="663"/>
    <cellStyle name="SAPBEXaggDataEmph 2 2" xfId="5577"/>
    <cellStyle name="SAPBEXaggDataEmph 3" xfId="464"/>
    <cellStyle name="SAPBEXaggItem" xfId="300"/>
    <cellStyle name="SAPBEXaggItem 2" xfId="715"/>
    <cellStyle name="SAPBEXaggItem 3" xfId="664"/>
    <cellStyle name="SAPBEXaggItem 4" xfId="465"/>
    <cellStyle name="SAPBEXaggItemX" xfId="301"/>
    <cellStyle name="SAPBEXaggItemX 2" xfId="665"/>
    <cellStyle name="SAPBEXaggItemX 2 2" xfId="5166"/>
    <cellStyle name="SAPBEXaggItemX 2 3" xfId="2736"/>
    <cellStyle name="SAPBEXaggItemX 3" xfId="466"/>
    <cellStyle name="SAPBEXaggItemX 3 2" xfId="5167"/>
    <cellStyle name="SAPBEXaggItemX 3 3" xfId="3172"/>
    <cellStyle name="SAPBEXaggItemX 4" xfId="3360"/>
    <cellStyle name="SAPBEXaggItemX 5" xfId="3841"/>
    <cellStyle name="SAPBEXaggItemX 6" xfId="5165"/>
    <cellStyle name="SAPBEXaggItemX 7" xfId="1784"/>
    <cellStyle name="SAPBEXchaText" xfId="302"/>
    <cellStyle name="SAPBEXchaText 2" xfId="706"/>
    <cellStyle name="SAPBEXchaText 3" xfId="666"/>
    <cellStyle name="SAPBEXchaText 4" xfId="467"/>
    <cellStyle name="SAPBEXexcBad7" xfId="303"/>
    <cellStyle name="SAPBEXexcBad7 2" xfId="304"/>
    <cellStyle name="SAPBEXexcBad7 2 2" xfId="716"/>
    <cellStyle name="SAPBEXexcBad7 2 3" xfId="5412"/>
    <cellStyle name="SAPBEXexcBad7 3" xfId="667"/>
    <cellStyle name="SAPBEXexcBad7 4" xfId="468"/>
    <cellStyle name="SAPBEXexcBad8" xfId="305"/>
    <cellStyle name="SAPBEXexcBad8 2" xfId="306"/>
    <cellStyle name="SAPBEXexcBad8 2 2" xfId="717"/>
    <cellStyle name="SAPBEXexcBad8 2 3" xfId="5413"/>
    <cellStyle name="SAPBEXexcBad8 3" xfId="668"/>
    <cellStyle name="SAPBEXexcBad8 4" xfId="469"/>
    <cellStyle name="SAPBEXexcBad9" xfId="307"/>
    <cellStyle name="SAPBEXexcBad9 2" xfId="308"/>
    <cellStyle name="SAPBEXexcBad9 2 2" xfId="718"/>
    <cellStyle name="SAPBEXexcBad9 2 3" xfId="5414"/>
    <cellStyle name="SAPBEXexcBad9 3" xfId="669"/>
    <cellStyle name="SAPBEXexcBad9 4" xfId="470"/>
    <cellStyle name="SAPBEXexcCritical4" xfId="309"/>
    <cellStyle name="SAPBEXexcCritical4 2" xfId="310"/>
    <cellStyle name="SAPBEXexcCritical4 2 2" xfId="719"/>
    <cellStyle name="SAPBEXexcCritical4 2 3" xfId="5415"/>
    <cellStyle name="SAPBEXexcCritical4 3" xfId="670"/>
    <cellStyle name="SAPBEXexcCritical4 4" xfId="471"/>
    <cellStyle name="SAPBEXexcCritical5" xfId="311"/>
    <cellStyle name="SAPBEXexcCritical5 2" xfId="312"/>
    <cellStyle name="SAPBEXexcCritical5 2 2" xfId="720"/>
    <cellStyle name="SAPBEXexcCritical5 2 3" xfId="5416"/>
    <cellStyle name="SAPBEXexcCritical5 3" xfId="671"/>
    <cellStyle name="SAPBEXexcCritical5 4" xfId="472"/>
    <cellStyle name="SAPBEXexcCritical6" xfId="313"/>
    <cellStyle name="SAPBEXexcCritical6 2" xfId="314"/>
    <cellStyle name="SAPBEXexcCritical6 2 2" xfId="721"/>
    <cellStyle name="SAPBEXexcCritical6 2 3" xfId="5417"/>
    <cellStyle name="SAPBEXexcCritical6 3" xfId="672"/>
    <cellStyle name="SAPBEXexcCritical6 4" xfId="473"/>
    <cellStyle name="SAPBEXexcGood1" xfId="315"/>
    <cellStyle name="SAPBEXexcGood1 2" xfId="316"/>
    <cellStyle name="SAPBEXexcGood1 2 2" xfId="722"/>
    <cellStyle name="SAPBEXexcGood1 2 3" xfId="5418"/>
    <cellStyle name="SAPBEXexcGood1 3" xfId="673"/>
    <cellStyle name="SAPBEXexcGood1 4" xfId="474"/>
    <cellStyle name="SAPBEXexcGood2" xfId="317"/>
    <cellStyle name="SAPBEXexcGood2 2" xfId="318"/>
    <cellStyle name="SAPBEXexcGood2 2 2" xfId="723"/>
    <cellStyle name="SAPBEXexcGood2 2 3" xfId="5419"/>
    <cellStyle name="SAPBEXexcGood2 3" xfId="674"/>
    <cellStyle name="SAPBEXexcGood2 4" xfId="475"/>
    <cellStyle name="SAPBEXexcGood3" xfId="319"/>
    <cellStyle name="SAPBEXexcGood3 2" xfId="320"/>
    <cellStyle name="SAPBEXexcGood3 2 2" xfId="724"/>
    <cellStyle name="SAPBEXexcGood3 2 3" xfId="5420"/>
    <cellStyle name="SAPBEXexcGood3 3" xfId="675"/>
    <cellStyle name="SAPBEXexcGood3 4" xfId="476"/>
    <cellStyle name="SAPBEXfilterDrill" xfId="321"/>
    <cellStyle name="SAPBEXfilterDrill 2" xfId="725"/>
    <cellStyle name="SAPBEXfilterDrill 3" xfId="676"/>
    <cellStyle name="SAPBEXfilterDrill 4" xfId="477"/>
    <cellStyle name="SAPBEXfilterItem" xfId="322"/>
    <cellStyle name="SAPBEXfilterItem 2" xfId="323"/>
    <cellStyle name="SAPBEXfilterItem 2 2" xfId="5578"/>
    <cellStyle name="SAPBEXfilterItem 3" xfId="478"/>
    <cellStyle name="SAPBEXfilterText" xfId="324"/>
    <cellStyle name="SAPBEXfilterText 2" xfId="325"/>
    <cellStyle name="SAPBEXfilterText 2 2" xfId="326"/>
    <cellStyle name="SAPBEXfilterText 2 3" xfId="5579"/>
    <cellStyle name="SAPBEXfilterText 3" xfId="677"/>
    <cellStyle name="SAPBEXfilterText 4" xfId="479"/>
    <cellStyle name="SAPBEXfilterText 4 2" xfId="2738"/>
    <cellStyle name="SAPBEXfilterText 4 3" xfId="2739"/>
    <cellStyle name="SAPBEXfilterText 4 4" xfId="2737"/>
    <cellStyle name="SAPBEXformats" xfId="327"/>
    <cellStyle name="SAPBEXformats 2" xfId="328"/>
    <cellStyle name="SAPBEXformats 2 2" xfId="726"/>
    <cellStyle name="SAPBEXformats 2 3" xfId="5421"/>
    <cellStyle name="SAPBEXformats 3" xfId="678"/>
    <cellStyle name="SAPBEXformats 4" xfId="480"/>
    <cellStyle name="SAPBEXheaderItem" xfId="329"/>
    <cellStyle name="SAPBEXheaderItem 2" xfId="330"/>
    <cellStyle name="SAPBEXheaderItem 2 2" xfId="5580"/>
    <cellStyle name="SAPBEXheaderItem 3" xfId="679"/>
    <cellStyle name="SAPBEXheaderItem 4" xfId="481"/>
    <cellStyle name="SAPBEXheaderItem 4 2" xfId="2741"/>
    <cellStyle name="SAPBEXheaderItem 4 3" xfId="2742"/>
    <cellStyle name="SAPBEXheaderItem 4 4" xfId="2740"/>
    <cellStyle name="SAPBEXheaderItem 5" xfId="2743"/>
    <cellStyle name="SAPBEXheaderText" xfId="331"/>
    <cellStyle name="SAPBEXheaderText 2" xfId="332"/>
    <cellStyle name="SAPBEXheaderText 2 2" xfId="5581"/>
    <cellStyle name="SAPBEXheaderText 3" xfId="680"/>
    <cellStyle name="SAPBEXheaderText 4" xfId="482"/>
    <cellStyle name="SAPBEXheaderText 4 2" xfId="2745"/>
    <cellStyle name="SAPBEXheaderText 4 3" xfId="2746"/>
    <cellStyle name="SAPBEXheaderText 4 4" xfId="2744"/>
    <cellStyle name="SAPBEXheaderText 5" xfId="2747"/>
    <cellStyle name="SAPBEXHLevel0" xfId="333"/>
    <cellStyle name="SAPBEXHLevel0 10" xfId="3842"/>
    <cellStyle name="SAPBEXHLevel0 11" xfId="5168"/>
    <cellStyle name="SAPBEXHLevel0 12" xfId="1785"/>
    <cellStyle name="SAPBEXHLevel0 2" xfId="334"/>
    <cellStyle name="SAPBEXHLevel0 2 2" xfId="708"/>
    <cellStyle name="SAPBEXHLevel0 2 2 2" xfId="3535"/>
    <cellStyle name="SAPBEXHLevel0 2 3" xfId="5169"/>
    <cellStyle name="SAPBEXHLevel0 2 4" xfId="2749"/>
    <cellStyle name="SAPBEXHLevel0 3" xfId="335"/>
    <cellStyle name="SAPBEXHLevel0 3 2" xfId="3536"/>
    <cellStyle name="SAPBEXHLevel0 3 3" xfId="5170"/>
    <cellStyle name="SAPBEXHLevel0 3 4" xfId="2750"/>
    <cellStyle name="SAPBEXHLevel0 4" xfId="336"/>
    <cellStyle name="SAPBEXHLevel0 4 2" xfId="337"/>
    <cellStyle name="SAPBEXHLevel0 4 2 2" xfId="3537"/>
    <cellStyle name="SAPBEXHLevel0 4 3" xfId="5171"/>
    <cellStyle name="SAPBEXHLevel0 4 4" xfId="2751"/>
    <cellStyle name="SAPBEXHLevel0 5" xfId="811"/>
    <cellStyle name="SAPBEXHLevel0 5 2" xfId="844"/>
    <cellStyle name="SAPBEXHLevel0 5 2 2" xfId="3539"/>
    <cellStyle name="SAPBEXHLevel0 5 2 3" xfId="5173"/>
    <cellStyle name="SAPBEXHLevel0 5 2 4" xfId="2753"/>
    <cellStyle name="SAPBEXHLevel0 5 3" xfId="2754"/>
    <cellStyle name="SAPBEXHLevel0 5 3 2" xfId="3540"/>
    <cellStyle name="SAPBEXHLevel0 5 3 3" xfId="5174"/>
    <cellStyle name="SAPBEXHLevel0 5 4" xfId="3538"/>
    <cellStyle name="SAPBEXHLevel0 5 5" xfId="5172"/>
    <cellStyle name="SAPBEXHLevel0 5 6" xfId="2752"/>
    <cellStyle name="SAPBEXHLevel0 6" xfId="483"/>
    <cellStyle name="SAPBEXHLevel0 6 2" xfId="3534"/>
    <cellStyle name="SAPBEXHLevel0 6 3" xfId="5175"/>
    <cellStyle name="SAPBEXHLevel0 6 4" xfId="2748"/>
    <cellStyle name="SAPBEXHLevel0 7" xfId="3173"/>
    <cellStyle name="SAPBEXHLevel0 7 2" xfId="3680"/>
    <cellStyle name="SAPBEXHLevel0 7 3" xfId="5176"/>
    <cellStyle name="SAPBEXHLevel0 8" xfId="3366"/>
    <cellStyle name="SAPBEXHLevel0 8 2" xfId="3694"/>
    <cellStyle name="SAPBEXHLevel0 9" xfId="3475"/>
    <cellStyle name="SAPBEXHLevel0X" xfId="338"/>
    <cellStyle name="SAPBEXHLevel0X 10" xfId="3843"/>
    <cellStyle name="SAPBEXHLevel0X 11" xfId="5177"/>
    <cellStyle name="SAPBEXHLevel0X 12" xfId="1786"/>
    <cellStyle name="SAPBEXHLevel0X 2" xfId="339"/>
    <cellStyle name="SAPBEXHLevel0X 2 2" xfId="3542"/>
    <cellStyle name="SAPBEXHLevel0X 2 3" xfId="5178"/>
    <cellStyle name="SAPBEXHLevel0X 2 4" xfId="2756"/>
    <cellStyle name="SAPBEXHLevel0X 3" xfId="340"/>
    <cellStyle name="SAPBEXHLevel0X 3 2" xfId="3543"/>
    <cellStyle name="SAPBEXHLevel0X 3 3" xfId="5179"/>
    <cellStyle name="SAPBEXHLevel0X 3 4" xfId="2757"/>
    <cellStyle name="SAPBEXHLevel0X 4" xfId="341"/>
    <cellStyle name="SAPBEXHLevel0X 4 2" xfId="342"/>
    <cellStyle name="SAPBEXHLevel0X 4 2 2" xfId="3544"/>
    <cellStyle name="SAPBEXHLevel0X 4 3" xfId="5180"/>
    <cellStyle name="SAPBEXHLevel0X 4 4" xfId="2758"/>
    <cellStyle name="SAPBEXHLevel0X 5" xfId="812"/>
    <cellStyle name="SAPBEXHLevel0X 5 2" xfId="845"/>
    <cellStyle name="SAPBEXHLevel0X 5 2 2" xfId="3546"/>
    <cellStyle name="SAPBEXHLevel0X 5 2 3" xfId="5182"/>
    <cellStyle name="SAPBEXHLevel0X 5 2 4" xfId="2760"/>
    <cellStyle name="SAPBEXHLevel0X 5 3" xfId="2761"/>
    <cellStyle name="SAPBEXHLevel0X 5 3 2" xfId="3547"/>
    <cellStyle name="SAPBEXHLevel0X 5 3 3" xfId="5183"/>
    <cellStyle name="SAPBEXHLevel0X 5 4" xfId="3545"/>
    <cellStyle name="SAPBEXHLevel0X 5 5" xfId="5181"/>
    <cellStyle name="SAPBEXHLevel0X 5 6" xfId="2759"/>
    <cellStyle name="SAPBEXHLevel0X 6" xfId="484"/>
    <cellStyle name="SAPBEXHLevel0X 6 2" xfId="3541"/>
    <cellStyle name="SAPBEXHLevel0X 6 3" xfId="5184"/>
    <cellStyle name="SAPBEXHLevel0X 6 4" xfId="2755"/>
    <cellStyle name="SAPBEXHLevel0X 7" xfId="3174"/>
    <cellStyle name="SAPBEXHLevel0X 7 2" xfId="3681"/>
    <cellStyle name="SAPBEXHLevel0X 7 3" xfId="5185"/>
    <cellStyle name="SAPBEXHLevel0X 8" xfId="3367"/>
    <cellStyle name="SAPBEXHLevel0X 8 2" xfId="3695"/>
    <cellStyle name="SAPBEXHLevel0X 9" xfId="3476"/>
    <cellStyle name="SAPBEXHLevel1" xfId="343"/>
    <cellStyle name="SAPBEXHLevel1 10" xfId="3844"/>
    <cellStyle name="SAPBEXHLevel1 11" xfId="5186"/>
    <cellStyle name="SAPBEXHLevel1 12" xfId="1787"/>
    <cellStyle name="SAPBEXHLevel1 2" xfId="344"/>
    <cellStyle name="SAPBEXHLevel1 2 2" xfId="710"/>
    <cellStyle name="SAPBEXHLevel1 2 2 2" xfId="3549"/>
    <cellStyle name="SAPBEXHLevel1 2 3" xfId="5187"/>
    <cellStyle name="SAPBEXHLevel1 2 4" xfId="2763"/>
    <cellStyle name="SAPBEXHLevel1 3" xfId="345"/>
    <cellStyle name="SAPBEXHLevel1 3 2" xfId="3550"/>
    <cellStyle name="SAPBEXHLevel1 3 3" xfId="5188"/>
    <cellStyle name="SAPBEXHLevel1 3 4" xfId="2764"/>
    <cellStyle name="SAPBEXHLevel1 4" xfId="346"/>
    <cellStyle name="SAPBEXHLevel1 4 2" xfId="347"/>
    <cellStyle name="SAPBEXHLevel1 4 2 2" xfId="3551"/>
    <cellStyle name="SAPBEXHLevel1 4 3" xfId="5189"/>
    <cellStyle name="SAPBEXHLevel1 4 4" xfId="2765"/>
    <cellStyle name="SAPBEXHLevel1 5" xfId="813"/>
    <cellStyle name="SAPBEXHLevel1 5 2" xfId="846"/>
    <cellStyle name="SAPBEXHLevel1 5 2 2" xfId="3553"/>
    <cellStyle name="SAPBEXHLevel1 5 2 3" xfId="5191"/>
    <cellStyle name="SAPBEXHLevel1 5 2 4" xfId="2767"/>
    <cellStyle name="SAPBEXHLevel1 5 3" xfId="2768"/>
    <cellStyle name="SAPBEXHLevel1 5 3 2" xfId="3554"/>
    <cellStyle name="SAPBEXHLevel1 5 3 3" xfId="5192"/>
    <cellStyle name="SAPBEXHLevel1 5 4" xfId="3552"/>
    <cellStyle name="SAPBEXHLevel1 5 5" xfId="5190"/>
    <cellStyle name="SAPBEXHLevel1 5 6" xfId="2766"/>
    <cellStyle name="SAPBEXHLevel1 6" xfId="485"/>
    <cellStyle name="SAPBEXHLevel1 6 2" xfId="3548"/>
    <cellStyle name="SAPBEXHLevel1 6 3" xfId="5193"/>
    <cellStyle name="SAPBEXHLevel1 6 4" xfId="2762"/>
    <cellStyle name="SAPBEXHLevel1 7" xfId="3175"/>
    <cellStyle name="SAPBEXHLevel1 7 2" xfId="3682"/>
    <cellStyle name="SAPBEXHLevel1 7 3" xfId="5194"/>
    <cellStyle name="SAPBEXHLevel1 8" xfId="3368"/>
    <cellStyle name="SAPBEXHLevel1 8 2" xfId="3696"/>
    <cellStyle name="SAPBEXHLevel1 9" xfId="3477"/>
    <cellStyle name="SAPBEXHLevel1X" xfId="348"/>
    <cellStyle name="SAPBEXHLevel1X 10" xfId="3845"/>
    <cellStyle name="SAPBEXHLevel1X 11" xfId="5195"/>
    <cellStyle name="SAPBEXHLevel1X 12" xfId="1788"/>
    <cellStyle name="SAPBEXHLevel1X 2" xfId="349"/>
    <cellStyle name="SAPBEXHLevel1X 2 2" xfId="3556"/>
    <cellStyle name="SAPBEXHLevel1X 2 3" xfId="5196"/>
    <cellStyle name="SAPBEXHLevel1X 2 4" xfId="2770"/>
    <cellStyle name="SAPBEXHLevel1X 3" xfId="350"/>
    <cellStyle name="SAPBEXHLevel1X 3 2" xfId="3557"/>
    <cellStyle name="SAPBEXHLevel1X 3 3" xfId="5197"/>
    <cellStyle name="SAPBEXHLevel1X 3 4" xfId="2771"/>
    <cellStyle name="SAPBEXHLevel1X 4" xfId="351"/>
    <cellStyle name="SAPBEXHLevel1X 4 2" xfId="352"/>
    <cellStyle name="SAPBEXHLevel1X 4 2 2" xfId="3558"/>
    <cellStyle name="SAPBEXHLevel1X 4 3" xfId="5198"/>
    <cellStyle name="SAPBEXHLevel1X 4 4" xfId="2772"/>
    <cellStyle name="SAPBEXHLevel1X 5" xfId="814"/>
    <cellStyle name="SAPBEXHLevel1X 5 2" xfId="847"/>
    <cellStyle name="SAPBEXHLevel1X 5 2 2" xfId="3560"/>
    <cellStyle name="SAPBEXHLevel1X 5 2 3" xfId="5200"/>
    <cellStyle name="SAPBEXHLevel1X 5 2 4" xfId="2774"/>
    <cellStyle name="SAPBEXHLevel1X 5 3" xfId="2775"/>
    <cellStyle name="SAPBEXHLevel1X 5 3 2" xfId="3561"/>
    <cellStyle name="SAPBEXHLevel1X 5 3 3" xfId="5201"/>
    <cellStyle name="SAPBEXHLevel1X 5 4" xfId="3559"/>
    <cellStyle name="SAPBEXHLevel1X 5 5" xfId="5199"/>
    <cellStyle name="SAPBEXHLevel1X 5 6" xfId="2773"/>
    <cellStyle name="SAPBEXHLevel1X 6" xfId="486"/>
    <cellStyle name="SAPBEXHLevel1X 6 2" xfId="3555"/>
    <cellStyle name="SAPBEXHLevel1X 6 3" xfId="5202"/>
    <cellStyle name="SAPBEXHLevel1X 6 4" xfId="2769"/>
    <cellStyle name="SAPBEXHLevel1X 7" xfId="3176"/>
    <cellStyle name="SAPBEXHLevel1X 7 2" xfId="3683"/>
    <cellStyle name="SAPBEXHLevel1X 7 3" xfId="5203"/>
    <cellStyle name="SAPBEXHLevel1X 8" xfId="3369"/>
    <cellStyle name="SAPBEXHLevel1X 8 2" xfId="3697"/>
    <cellStyle name="SAPBEXHLevel1X 9" xfId="3478"/>
    <cellStyle name="SAPBEXHLevel2" xfId="353"/>
    <cellStyle name="SAPBEXHLevel2 10" xfId="3846"/>
    <cellStyle name="SAPBEXHLevel2 11" xfId="5204"/>
    <cellStyle name="SAPBEXHLevel2 12" xfId="1789"/>
    <cellStyle name="SAPBEXHLevel2 2" xfId="354"/>
    <cellStyle name="SAPBEXHLevel2 2 2" xfId="711"/>
    <cellStyle name="SAPBEXHLevel2 2 2 2" xfId="3563"/>
    <cellStyle name="SAPBEXHLevel2 2 3" xfId="5205"/>
    <cellStyle name="SAPBEXHLevel2 2 4" xfId="2777"/>
    <cellStyle name="SAPBEXHLevel2 3" xfId="355"/>
    <cellStyle name="SAPBEXHLevel2 3 2" xfId="3564"/>
    <cellStyle name="SAPBEXHLevel2 3 3" xfId="5206"/>
    <cellStyle name="SAPBEXHLevel2 3 4" xfId="2778"/>
    <cellStyle name="SAPBEXHLevel2 4" xfId="356"/>
    <cellStyle name="SAPBEXHLevel2 4 2" xfId="357"/>
    <cellStyle name="SAPBEXHLevel2 4 2 2" xfId="3565"/>
    <cellStyle name="SAPBEXHLevel2 4 3" xfId="5207"/>
    <cellStyle name="SAPBEXHLevel2 4 4" xfId="2779"/>
    <cellStyle name="SAPBEXHLevel2 5" xfId="815"/>
    <cellStyle name="SAPBEXHLevel2 5 2" xfId="848"/>
    <cellStyle name="SAPBEXHLevel2 5 2 2" xfId="3567"/>
    <cellStyle name="SAPBEXHLevel2 5 2 3" xfId="5209"/>
    <cellStyle name="SAPBEXHLevel2 5 2 4" xfId="2781"/>
    <cellStyle name="SAPBEXHLevel2 5 3" xfId="2782"/>
    <cellStyle name="SAPBEXHLevel2 5 3 2" xfId="3568"/>
    <cellStyle name="SAPBEXHLevel2 5 3 3" xfId="5210"/>
    <cellStyle name="SAPBEXHLevel2 5 4" xfId="3566"/>
    <cellStyle name="SAPBEXHLevel2 5 5" xfId="5208"/>
    <cellStyle name="SAPBEXHLevel2 5 6" xfId="2780"/>
    <cellStyle name="SAPBEXHLevel2 6" xfId="487"/>
    <cellStyle name="SAPBEXHLevel2 6 2" xfId="3562"/>
    <cellStyle name="SAPBEXHLevel2 6 3" xfId="5211"/>
    <cellStyle name="SAPBEXHLevel2 6 4" xfId="2776"/>
    <cellStyle name="SAPBEXHLevel2 7" xfId="3177"/>
    <cellStyle name="SAPBEXHLevel2 7 2" xfId="3684"/>
    <cellStyle name="SAPBEXHLevel2 7 3" xfId="5212"/>
    <cellStyle name="SAPBEXHLevel2 8" xfId="3370"/>
    <cellStyle name="SAPBEXHLevel2 8 2" xfId="3698"/>
    <cellStyle name="SAPBEXHLevel2 9" xfId="3479"/>
    <cellStyle name="SAPBEXHLevel2X" xfId="358"/>
    <cellStyle name="SAPBEXHLevel2X 10" xfId="3847"/>
    <cellStyle name="SAPBEXHLevel2X 11" xfId="5213"/>
    <cellStyle name="SAPBEXHLevel2X 12" xfId="1790"/>
    <cellStyle name="SAPBEXHLevel2X 2" xfId="359"/>
    <cellStyle name="SAPBEXHLevel2X 2 2" xfId="3570"/>
    <cellStyle name="SAPBEXHLevel2X 2 3" xfId="5214"/>
    <cellStyle name="SAPBEXHLevel2X 2 4" xfId="2784"/>
    <cellStyle name="SAPBEXHLevel2X 3" xfId="360"/>
    <cellStyle name="SAPBEXHLevel2X 3 2" xfId="3571"/>
    <cellStyle name="SAPBEXHLevel2X 3 3" xfId="5215"/>
    <cellStyle name="SAPBEXHLevel2X 3 4" xfId="2785"/>
    <cellStyle name="SAPBEXHLevel2X 4" xfId="361"/>
    <cellStyle name="SAPBEXHLevel2X 4 2" xfId="362"/>
    <cellStyle name="SAPBEXHLevel2X 4 2 2" xfId="3572"/>
    <cellStyle name="SAPBEXHLevel2X 4 3" xfId="5216"/>
    <cellStyle name="SAPBEXHLevel2X 4 4" xfId="2786"/>
    <cellStyle name="SAPBEXHLevel2X 5" xfId="816"/>
    <cellStyle name="SAPBEXHLevel2X 5 2" xfId="849"/>
    <cellStyle name="SAPBEXHLevel2X 5 2 2" xfId="3574"/>
    <cellStyle name="SAPBEXHLevel2X 5 2 3" xfId="5218"/>
    <cellStyle name="SAPBEXHLevel2X 5 2 4" xfId="2788"/>
    <cellStyle name="SAPBEXHLevel2X 5 3" xfId="2789"/>
    <cellStyle name="SAPBEXHLevel2X 5 3 2" xfId="3575"/>
    <cellStyle name="SAPBEXHLevel2X 5 3 3" xfId="5219"/>
    <cellStyle name="SAPBEXHLevel2X 5 4" xfId="3573"/>
    <cellStyle name="SAPBEXHLevel2X 5 5" xfId="5217"/>
    <cellStyle name="SAPBEXHLevel2X 5 6" xfId="2787"/>
    <cellStyle name="SAPBEXHLevel2X 6" xfId="488"/>
    <cellStyle name="SAPBEXHLevel2X 6 2" xfId="3569"/>
    <cellStyle name="SAPBEXHLevel2X 6 3" xfId="5220"/>
    <cellStyle name="SAPBEXHLevel2X 6 4" xfId="2783"/>
    <cellStyle name="SAPBEXHLevel2X 7" xfId="3178"/>
    <cellStyle name="SAPBEXHLevel2X 7 2" xfId="3685"/>
    <cellStyle name="SAPBEXHLevel2X 7 3" xfId="5221"/>
    <cellStyle name="SAPBEXHLevel2X 8" xfId="3371"/>
    <cellStyle name="SAPBEXHLevel2X 8 2" xfId="3699"/>
    <cellStyle name="SAPBEXHLevel2X 9" xfId="3480"/>
    <cellStyle name="SAPBEXHLevel3" xfId="363"/>
    <cellStyle name="SAPBEXHLevel3 10" xfId="3848"/>
    <cellStyle name="SAPBEXHLevel3 11" xfId="5222"/>
    <cellStyle name="SAPBEXHLevel3 12" xfId="1791"/>
    <cellStyle name="SAPBEXHLevel3 2" xfId="364"/>
    <cellStyle name="SAPBEXHLevel3 2 2" xfId="712"/>
    <cellStyle name="SAPBEXHLevel3 2 2 2" xfId="3577"/>
    <cellStyle name="SAPBEXHLevel3 2 3" xfId="5223"/>
    <cellStyle name="SAPBEXHLevel3 2 4" xfId="2791"/>
    <cellStyle name="SAPBEXHLevel3 3" xfId="365"/>
    <cellStyle name="SAPBEXHLevel3 3 2" xfId="3578"/>
    <cellStyle name="SAPBEXHLevel3 3 3" xfId="5224"/>
    <cellStyle name="SAPBEXHLevel3 3 4" xfId="2792"/>
    <cellStyle name="SAPBEXHLevel3 4" xfId="366"/>
    <cellStyle name="SAPBEXHLevel3 4 2" xfId="367"/>
    <cellStyle name="SAPBEXHLevel3 4 2 2" xfId="3579"/>
    <cellStyle name="SAPBEXHLevel3 4 3" xfId="5225"/>
    <cellStyle name="SAPBEXHLevel3 4 4" xfId="2793"/>
    <cellStyle name="SAPBEXHLevel3 5" xfId="817"/>
    <cellStyle name="SAPBEXHLevel3 5 2" xfId="850"/>
    <cellStyle name="SAPBEXHLevel3 5 2 2" xfId="3581"/>
    <cellStyle name="SAPBEXHLevel3 5 2 3" xfId="5227"/>
    <cellStyle name="SAPBEXHLevel3 5 2 4" xfId="2795"/>
    <cellStyle name="SAPBEXHLevel3 5 3" xfId="2796"/>
    <cellStyle name="SAPBEXHLevel3 5 3 2" xfId="3582"/>
    <cellStyle name="SAPBEXHLevel3 5 3 3" xfId="5228"/>
    <cellStyle name="SAPBEXHLevel3 5 4" xfId="3580"/>
    <cellStyle name="SAPBEXHLevel3 5 5" xfId="5226"/>
    <cellStyle name="SAPBEXHLevel3 5 6" xfId="2794"/>
    <cellStyle name="SAPBEXHLevel3 6" xfId="489"/>
    <cellStyle name="SAPBEXHLevel3 6 2" xfId="3576"/>
    <cellStyle name="SAPBEXHLevel3 6 3" xfId="5229"/>
    <cellStyle name="SAPBEXHLevel3 6 4" xfId="2790"/>
    <cellStyle name="SAPBEXHLevel3 7" xfId="3179"/>
    <cellStyle name="SAPBEXHLevel3 7 2" xfId="3686"/>
    <cellStyle name="SAPBEXHLevel3 7 3" xfId="5230"/>
    <cellStyle name="SAPBEXHLevel3 8" xfId="3372"/>
    <cellStyle name="SAPBEXHLevel3 8 2" xfId="3700"/>
    <cellStyle name="SAPBEXHLevel3 9" xfId="3481"/>
    <cellStyle name="SAPBEXHLevel3X" xfId="368"/>
    <cellStyle name="SAPBEXHLevel3X 10" xfId="3849"/>
    <cellStyle name="SAPBEXHLevel3X 11" xfId="5231"/>
    <cellStyle name="SAPBEXHLevel3X 12" xfId="1792"/>
    <cellStyle name="SAPBEXHLevel3X 2" xfId="369"/>
    <cellStyle name="SAPBEXHLevel3X 2 2" xfId="3584"/>
    <cellStyle name="SAPBEXHLevel3X 2 3" xfId="5232"/>
    <cellStyle name="SAPBEXHLevel3X 2 4" xfId="2798"/>
    <cellStyle name="SAPBEXHLevel3X 3" xfId="370"/>
    <cellStyle name="SAPBEXHLevel3X 3 2" xfId="3585"/>
    <cellStyle name="SAPBEXHLevel3X 3 3" xfId="5233"/>
    <cellStyle name="SAPBEXHLevel3X 3 4" xfId="2799"/>
    <cellStyle name="SAPBEXHLevel3X 4" xfId="371"/>
    <cellStyle name="SAPBEXHLevel3X 4 2" xfId="372"/>
    <cellStyle name="SAPBEXHLevel3X 4 2 2" xfId="3586"/>
    <cellStyle name="SAPBEXHLevel3X 4 3" xfId="5234"/>
    <cellStyle name="SAPBEXHLevel3X 4 4" xfId="2800"/>
    <cellStyle name="SAPBEXHLevel3X 5" xfId="818"/>
    <cellStyle name="SAPBEXHLevel3X 5 2" xfId="851"/>
    <cellStyle name="SAPBEXHLevel3X 5 2 2" xfId="3588"/>
    <cellStyle name="SAPBEXHLevel3X 5 2 3" xfId="5236"/>
    <cellStyle name="SAPBEXHLevel3X 5 2 4" xfId="2802"/>
    <cellStyle name="SAPBEXHLevel3X 5 3" xfId="2803"/>
    <cellStyle name="SAPBEXHLevel3X 5 3 2" xfId="3589"/>
    <cellStyle name="SAPBEXHLevel3X 5 3 3" xfId="5237"/>
    <cellStyle name="SAPBEXHLevel3X 5 4" xfId="3587"/>
    <cellStyle name="SAPBEXHLevel3X 5 5" xfId="5235"/>
    <cellStyle name="SAPBEXHLevel3X 5 6" xfId="2801"/>
    <cellStyle name="SAPBEXHLevel3X 6" xfId="490"/>
    <cellStyle name="SAPBEXHLevel3X 6 2" xfId="3583"/>
    <cellStyle name="SAPBEXHLevel3X 6 3" xfId="5238"/>
    <cellStyle name="SAPBEXHLevel3X 6 4" xfId="2797"/>
    <cellStyle name="SAPBEXHLevel3X 7" xfId="3180"/>
    <cellStyle name="SAPBEXHLevel3X 7 2" xfId="3687"/>
    <cellStyle name="SAPBEXHLevel3X 7 3" xfId="5239"/>
    <cellStyle name="SAPBEXHLevel3X 8" xfId="3373"/>
    <cellStyle name="SAPBEXHLevel3X 8 2" xfId="3701"/>
    <cellStyle name="SAPBEXHLevel3X 9" xfId="3482"/>
    <cellStyle name="SAPBEXinputData" xfId="373"/>
    <cellStyle name="SAPBEXinputData 10" xfId="3850"/>
    <cellStyle name="SAPBEXinputData 11" xfId="5240"/>
    <cellStyle name="SAPBEXinputData 12" xfId="1793"/>
    <cellStyle name="SAPBEXinputData 2" xfId="374"/>
    <cellStyle name="SAPBEXinputData 2 2" xfId="3591"/>
    <cellStyle name="SAPBEXinputData 2 3" xfId="5241"/>
    <cellStyle name="SAPBEXinputData 2 4" xfId="2805"/>
    <cellStyle name="SAPBEXinputData 3" xfId="375"/>
    <cellStyle name="SAPBEXinputData 3 2" xfId="3592"/>
    <cellStyle name="SAPBEXinputData 3 3" xfId="5242"/>
    <cellStyle name="SAPBEXinputData 3 4" xfId="2806"/>
    <cellStyle name="SAPBEXinputData 4" xfId="376"/>
    <cellStyle name="SAPBEXinputData 4 2" xfId="377"/>
    <cellStyle name="SAPBEXinputData 4 2 2" xfId="3593"/>
    <cellStyle name="SAPBEXinputData 4 3" xfId="5243"/>
    <cellStyle name="SAPBEXinputData 4 4" xfId="2807"/>
    <cellStyle name="SAPBEXinputData 5" xfId="819"/>
    <cellStyle name="SAPBEXinputData 5 2" xfId="852"/>
    <cellStyle name="SAPBEXinputData 5 2 2" xfId="3595"/>
    <cellStyle name="SAPBEXinputData 5 2 3" xfId="5245"/>
    <cellStyle name="SAPBEXinputData 5 2 4" xfId="2809"/>
    <cellStyle name="SAPBEXinputData 5 3" xfId="2810"/>
    <cellStyle name="SAPBEXinputData 5 3 2" xfId="3596"/>
    <cellStyle name="SAPBEXinputData 5 3 3" xfId="5246"/>
    <cellStyle name="SAPBEXinputData 5 4" xfId="3594"/>
    <cellStyle name="SAPBEXinputData 5 5" xfId="5244"/>
    <cellStyle name="SAPBEXinputData 5 6" xfId="2808"/>
    <cellStyle name="SAPBEXinputData 6" xfId="491"/>
    <cellStyle name="SAPBEXinputData 6 2" xfId="3590"/>
    <cellStyle name="SAPBEXinputData 6 3" xfId="5247"/>
    <cellStyle name="SAPBEXinputData 6 4" xfId="2804"/>
    <cellStyle name="SAPBEXinputData 7" xfId="3181"/>
    <cellStyle name="SAPBEXinputData 7 2" xfId="3688"/>
    <cellStyle name="SAPBEXinputData 7 3" xfId="5248"/>
    <cellStyle name="SAPBEXinputData 8" xfId="3374"/>
    <cellStyle name="SAPBEXinputData 8 2" xfId="3702"/>
    <cellStyle name="SAPBEXinputData 9" xfId="3483"/>
    <cellStyle name="SAPBEXItemHeader" xfId="378"/>
    <cellStyle name="SAPBEXItemHeader 2" xfId="3037"/>
    <cellStyle name="SAPBEXItemHeader 2 2" xfId="5250"/>
    <cellStyle name="SAPBEXItemHeader 3" xfId="5249"/>
    <cellStyle name="SAPBEXItemHeader 4" xfId="3036"/>
    <cellStyle name="SAPBEXresData" xfId="379"/>
    <cellStyle name="SAPBEXresData 2" xfId="380"/>
    <cellStyle name="SAPBEXresData 2 2" xfId="5582"/>
    <cellStyle name="SAPBEXresData 3" xfId="492"/>
    <cellStyle name="SAPBEXresDataEmph" xfId="381"/>
    <cellStyle name="SAPBEXresDataEmph 2" xfId="681"/>
    <cellStyle name="SAPBEXresDataEmph 2 2" xfId="5583"/>
    <cellStyle name="SAPBEXresDataEmph 3" xfId="493"/>
    <cellStyle name="SAPBEXresItem" xfId="382"/>
    <cellStyle name="SAPBEXresItem 2" xfId="383"/>
    <cellStyle name="SAPBEXresItem 2 2" xfId="713"/>
    <cellStyle name="SAPBEXresItem 2 3" xfId="5422"/>
    <cellStyle name="SAPBEXresItem 3" xfId="682"/>
    <cellStyle name="SAPBEXresItem 4" xfId="494"/>
    <cellStyle name="SAPBEXresItemX" xfId="384"/>
    <cellStyle name="SAPBEXresItemX 2" xfId="385"/>
    <cellStyle name="SAPBEXresItemX 2 2" xfId="3038"/>
    <cellStyle name="SAPBEXresItemX 2 2 2" xfId="5253"/>
    <cellStyle name="SAPBEXresItemX 2 3" xfId="5252"/>
    <cellStyle name="SAPBEXresItemX 2 4" xfId="2811"/>
    <cellStyle name="SAPBEXresItemX 3" xfId="495"/>
    <cellStyle name="SAPBEXresItemX 3 2" xfId="5254"/>
    <cellStyle name="SAPBEXresItemX 3 3" xfId="3039"/>
    <cellStyle name="SAPBEXresItemX 4" xfId="3182"/>
    <cellStyle name="SAPBEXresItemX 4 2" xfId="5255"/>
    <cellStyle name="SAPBEXresItemX 5" xfId="3375"/>
    <cellStyle name="SAPBEXresItemX 6" xfId="3851"/>
    <cellStyle name="SAPBEXresItemX 7" xfId="5251"/>
    <cellStyle name="SAPBEXresItemX 8" xfId="1794"/>
    <cellStyle name="SAPBEXstdData" xfId="386"/>
    <cellStyle name="SAPBEXstdData 2" xfId="387"/>
    <cellStyle name="SAPBEXstdData 2 2" xfId="709"/>
    <cellStyle name="SAPBEXstdData 2 3" xfId="5423"/>
    <cellStyle name="SAPBEXstdData 3" xfId="683"/>
    <cellStyle name="SAPBEXstdData 3 2" xfId="3183"/>
    <cellStyle name="SAPBEXstdData 4" xfId="496"/>
    <cellStyle name="SAPBEXstdDataEmph" xfId="388"/>
    <cellStyle name="SAPBEXstdDataEmph 2" xfId="684"/>
    <cellStyle name="SAPBEXstdDataEmph 2 2" xfId="5584"/>
    <cellStyle name="SAPBEXstdDataEmph 3" xfId="497"/>
    <cellStyle name="SAPBEXstdItem" xfId="389"/>
    <cellStyle name="SAPBEXstdItem 2" xfId="390"/>
    <cellStyle name="SAPBEXstdItem 2 2" xfId="707"/>
    <cellStyle name="SAPBEXstdItem 2 3" xfId="5424"/>
    <cellStyle name="SAPBEXstdItem 3" xfId="685"/>
    <cellStyle name="SAPBEXstdItem 3 2" xfId="3184"/>
    <cellStyle name="SAPBEXstdItem 4" xfId="498"/>
    <cellStyle name="SAPBEXstdItem_BCD O&amp;M Consolidated Load File" xfId="5587"/>
    <cellStyle name="SAPBEXstdItemX" xfId="391"/>
    <cellStyle name="SAPBEXstdItemX 2" xfId="392"/>
    <cellStyle name="SAPBEXstdItemX 2 2" xfId="3040"/>
    <cellStyle name="SAPBEXstdItemX 2 2 2" xfId="5258"/>
    <cellStyle name="SAPBEXstdItemX 2 3" xfId="5257"/>
    <cellStyle name="SAPBEXstdItemX 2 4" xfId="2812"/>
    <cellStyle name="SAPBEXstdItemX 3" xfId="499"/>
    <cellStyle name="SAPBEXstdItemX 3 2" xfId="5259"/>
    <cellStyle name="SAPBEXstdItemX 3 3" xfId="3041"/>
    <cellStyle name="SAPBEXstdItemX 4" xfId="3185"/>
    <cellStyle name="SAPBEXstdItemX 4 2" xfId="5260"/>
    <cellStyle name="SAPBEXstdItemX 5" xfId="3377"/>
    <cellStyle name="SAPBEXstdItemX 6" xfId="3852"/>
    <cellStyle name="SAPBEXstdItemX 7" xfId="5256"/>
    <cellStyle name="SAPBEXstdItemX 8" xfId="1795"/>
    <cellStyle name="SAPBEXtitle" xfId="393"/>
    <cellStyle name="SAPBEXtitle 2" xfId="394"/>
    <cellStyle name="SAPBEXtitle 2 2" xfId="395"/>
    <cellStyle name="SAPBEXtitle 2 3" xfId="5585"/>
    <cellStyle name="SAPBEXtitle 3" xfId="686"/>
    <cellStyle name="SAPBEXtitle 4" xfId="500"/>
    <cellStyle name="SAPBEXtitle 4 2" xfId="2814"/>
    <cellStyle name="SAPBEXtitle 4 3" xfId="2815"/>
    <cellStyle name="SAPBEXtitle 4 4" xfId="2813"/>
    <cellStyle name="SAPBEXunassignedItem" xfId="396"/>
    <cellStyle name="SAPBEXunassignedItem 2" xfId="727"/>
    <cellStyle name="SAPBEXunassignedItem 2 2" xfId="5262"/>
    <cellStyle name="SAPBEXunassignedItem 2 3" xfId="3043"/>
    <cellStyle name="SAPBEXunassignedItem 3" xfId="5261"/>
    <cellStyle name="SAPBEXunassignedItem 4" xfId="3042"/>
    <cellStyle name="SAPBEXundefined" xfId="397"/>
    <cellStyle name="SAPBEXundefined 2" xfId="687"/>
    <cellStyle name="SAPBEXundefined 2 2" xfId="5586"/>
    <cellStyle name="SAPBEXundefined 3" xfId="501"/>
    <cellStyle name="Sheet Title" xfId="398"/>
    <cellStyle name="Sheet Title 2" xfId="2816"/>
    <cellStyle name="Sheet Title 2 2" xfId="5264"/>
    <cellStyle name="Sheet Title 3" xfId="3187"/>
    <cellStyle name="Sheet Title 3 2" xfId="5265"/>
    <cellStyle name="Sheet Title 4" xfId="3379"/>
    <cellStyle name="Sheet Title 5" xfId="3854"/>
    <cellStyle name="Sheet Title 6" xfId="5263"/>
    <cellStyle name="Sheet Title 7" xfId="1797"/>
    <cellStyle name="Style 26" xfId="2884"/>
    <cellStyle name="Style 26 2" xfId="2990"/>
    <cellStyle name="Style 26 2 2" xfId="5267"/>
    <cellStyle name="Style 26 3" xfId="3044"/>
    <cellStyle name="Style 26 3 2" xfId="5268"/>
    <cellStyle name="Style 26 4" xfId="5269"/>
    <cellStyle name="Style 26 5" xfId="5266"/>
    <cellStyle name="Title" xfId="427" builtinId="15" customBuiltin="1"/>
    <cellStyle name="Title 2" xfId="399"/>
    <cellStyle name="Title 2 10" xfId="5270"/>
    <cellStyle name="Title 2 11" xfId="2817"/>
    <cellStyle name="Title 2 2" xfId="820"/>
    <cellStyle name="Title 2 2 2" xfId="5271"/>
    <cellStyle name="Title 2 2 3" xfId="2818"/>
    <cellStyle name="Title 2 3" xfId="688"/>
    <cellStyle name="Title 2 3 2" xfId="5272"/>
    <cellStyle name="Title 2 3 3" xfId="2819"/>
    <cellStyle name="Title 2 4" xfId="2820"/>
    <cellStyle name="Title 2 4 2" xfId="5273"/>
    <cellStyle name="Title 2 4 3" xfId="5425"/>
    <cellStyle name="Title 2 5" xfId="2930"/>
    <cellStyle name="Title 2 5 2" xfId="5274"/>
    <cellStyle name="Title 2 6" xfId="3188"/>
    <cellStyle name="Title 2 6 2" xfId="5275"/>
    <cellStyle name="Title 2 7" xfId="3384"/>
    <cellStyle name="Title 2 7 2" xfId="5276"/>
    <cellStyle name="Title 2 8" xfId="3756"/>
    <cellStyle name="Title 2 9" xfId="3855"/>
    <cellStyle name="Title 3" xfId="400"/>
    <cellStyle name="Title 3 2" xfId="5277"/>
    <cellStyle name="Title 3 3" xfId="2821"/>
    <cellStyle name="Title 4" xfId="401"/>
    <cellStyle name="Title 4 2" xfId="5278"/>
    <cellStyle name="Title 4 3" xfId="2822"/>
    <cellStyle name="Title 5" xfId="402"/>
    <cellStyle name="Title 5 2" xfId="5279"/>
    <cellStyle name="Title 5 3" xfId="3283"/>
    <cellStyle name="Title 6" xfId="403"/>
    <cellStyle name="Title 6 2" xfId="3380"/>
    <cellStyle name="Title 7" xfId="404"/>
    <cellStyle name="Title 7 2" xfId="3058"/>
    <cellStyle name="Total 2" xfId="405"/>
    <cellStyle name="Total 2 10" xfId="5280"/>
    <cellStyle name="Total 2 11" xfId="2823"/>
    <cellStyle name="Total 2 2" xfId="689"/>
    <cellStyle name="Total 2 2 2" xfId="3190"/>
    <cellStyle name="Total 2 2 2 2" xfId="5282"/>
    <cellStyle name="Total 2 2 3" xfId="5281"/>
    <cellStyle name="Total 2 2 4" xfId="2824"/>
    <cellStyle name="Total 2 3" xfId="899"/>
    <cellStyle name="Total 2 3 2" xfId="5283"/>
    <cellStyle name="Total 2 3 3" xfId="2825"/>
    <cellStyle name="Total 2 4" xfId="2826"/>
    <cellStyle name="Total 2 4 2" xfId="5284"/>
    <cellStyle name="Total 2 4 3" xfId="5426"/>
    <cellStyle name="Total 2 5" xfId="2931"/>
    <cellStyle name="Total 2 5 2" xfId="5285"/>
    <cellStyle name="Total 2 6" xfId="3189"/>
    <cellStyle name="Total 2 6 2" xfId="5286"/>
    <cellStyle name="Total 2 7" xfId="3400"/>
    <cellStyle name="Total 2 7 2" xfId="5287"/>
    <cellStyle name="Total 2 8" xfId="3757"/>
    <cellStyle name="Total 2 9" xfId="3856"/>
    <cellStyle name="Total 3" xfId="406"/>
    <cellStyle name="Total 3 2" xfId="2828"/>
    <cellStyle name="Total 3 2 2" xfId="5289"/>
    <cellStyle name="Total 3 3" xfId="2829"/>
    <cellStyle name="Total 3 3 2" xfId="5290"/>
    <cellStyle name="Total 3 4" xfId="5288"/>
    <cellStyle name="Total 3 5" xfId="2827"/>
    <cellStyle name="Total 4" xfId="407"/>
    <cellStyle name="Total 4 2" xfId="5291"/>
    <cellStyle name="Total 4 3" xfId="2830"/>
    <cellStyle name="Total 5" xfId="408"/>
    <cellStyle name="Total 5 2" xfId="3381"/>
    <cellStyle name="Total 6" xfId="409"/>
    <cellStyle name="Total 7" xfId="410"/>
    <cellStyle name="Total 8" xfId="566"/>
    <cellStyle name="Total 9" xfId="5602"/>
    <cellStyle name="Unprot" xfId="2885"/>
    <cellStyle name="Unprot 2" xfId="2886"/>
    <cellStyle name="Unprot$" xfId="2887"/>
    <cellStyle name="Unprot$ 2" xfId="3045"/>
    <cellStyle name="Unprotect" xfId="2888"/>
    <cellStyle name="Warning Text 2" xfId="411"/>
    <cellStyle name="Warning Text 2 10" xfId="5293"/>
    <cellStyle name="Warning Text 2 11" xfId="2831"/>
    <cellStyle name="Warning Text 2 2" xfId="690"/>
    <cellStyle name="Warning Text 2 2 2" xfId="3192"/>
    <cellStyle name="Warning Text 2 2 2 2" xfId="5295"/>
    <cellStyle name="Warning Text 2 2 3" xfId="5294"/>
    <cellStyle name="Warning Text 2 2 4" xfId="2832"/>
    <cellStyle name="Warning Text 2 3" xfId="821"/>
    <cellStyle name="Warning Text 2 3 2" xfId="5296"/>
    <cellStyle name="Warning Text 2 3 3" xfId="2833"/>
    <cellStyle name="Warning Text 2 4" xfId="502"/>
    <cellStyle name="Warning Text 2 4 2" xfId="5297"/>
    <cellStyle name="Warning Text 2 4 3" xfId="2834"/>
    <cellStyle name="Warning Text 2 5" xfId="900"/>
    <cellStyle name="Warning Text 2 5 2" xfId="5298"/>
    <cellStyle name="Warning Text 2 5 3" xfId="2932"/>
    <cellStyle name="Warning Text 2 6" xfId="3191"/>
    <cellStyle name="Warning Text 2 6 2" xfId="5299"/>
    <cellStyle name="Warning Text 2 6 3" xfId="5427"/>
    <cellStyle name="Warning Text 2 7" xfId="3397"/>
    <cellStyle name="Warning Text 2 7 2" xfId="5300"/>
    <cellStyle name="Warning Text 2 8" xfId="3758"/>
    <cellStyle name="Warning Text 2 9" xfId="3857"/>
    <cellStyle name="Warning Text 3" xfId="412"/>
    <cellStyle name="Warning Text 3 2" xfId="2836"/>
    <cellStyle name="Warning Text 3 2 2" xfId="5302"/>
    <cellStyle name="Warning Text 3 3" xfId="2837"/>
    <cellStyle name="Warning Text 3 3 2" xfId="5303"/>
    <cellStyle name="Warning Text 3 4" xfId="5301"/>
    <cellStyle name="Warning Text 3 5" xfId="2835"/>
    <cellStyle name="Warning Text 4" xfId="413"/>
    <cellStyle name="Warning Text 4 2" xfId="5304"/>
    <cellStyle name="Warning Text 4 3" xfId="2838"/>
    <cellStyle name="Warning Text 5" xfId="414"/>
    <cellStyle name="Warning Text 5 2" xfId="3382"/>
    <cellStyle name="Warning Text 6" xfId="415"/>
    <cellStyle name="Warning Text 7" xfId="416"/>
    <cellStyle name="Warning Text 8" xfId="572"/>
    <cellStyle name="Warning Text 9" xfId="5600"/>
  </cellStyles>
  <dxfs count="63">
    <dxf>
      <fill>
        <patternFill patternType="solid">
          <fgColor theme="0" tint="-0.14996795556505021"/>
          <bgColor theme="0" tint="-4.9989318521683403E-2"/>
        </patternFill>
      </fill>
    </dxf>
    <dxf>
      <fill>
        <patternFill patternType="solid">
          <fgColor theme="0" tint="-0.14996795556505021"/>
          <bgColor theme="0" tint="-4.9989318521683403E-2"/>
        </patternFill>
      </fill>
    </dxf>
    <dxf>
      <font>
        <b/>
        <color theme="1"/>
      </font>
    </dxf>
    <dxf>
      <font>
        <b/>
        <color theme="1"/>
      </font>
    </dxf>
    <dxf>
      <font>
        <b/>
        <color theme="1"/>
      </font>
      <border>
        <top style="double">
          <color theme="1"/>
        </top>
      </border>
    </dxf>
    <dxf>
      <font>
        <b/>
        <color theme="1"/>
      </font>
      <border>
        <bottom style="medium">
          <color theme="1"/>
        </bottom>
      </border>
    </dxf>
    <dxf>
      <font>
        <color theme="1"/>
      </font>
      <border>
        <left style="thin">
          <color theme="1"/>
        </left>
        <right style="thin">
          <color theme="1"/>
        </right>
        <top style="thin">
          <color theme="1"/>
        </top>
        <bottom style="thin">
          <color theme="1"/>
        </bottom>
        <vertical style="thin">
          <color theme="1"/>
        </vertical>
        <horizontal style="thin">
          <color theme="1"/>
        </horizontal>
      </border>
    </dxf>
    <dxf>
      <border>
        <top style="thin">
          <color theme="4" tint="0.79998168889431442"/>
        </top>
        <bottom style="thin">
          <color theme="4" tint="0.79998168889431442"/>
        </bottom>
      </border>
    </dxf>
    <dxf>
      <font>
        <b/>
        <i val="0"/>
        <color theme="0"/>
      </font>
      <border>
        <top style="thin">
          <color theme="4" tint="0.79998168889431442"/>
        </top>
        <bottom style="thin">
          <color theme="4" tint="0.79998168889431442"/>
        </bottom>
      </border>
    </dxf>
    <dxf>
      <fill>
        <patternFill patternType="solid">
          <fgColor theme="4" tint="0.79998168889431442"/>
          <bgColor theme="4" tint="0.79998168889431442"/>
        </patternFill>
      </fill>
      <border>
        <bottom style="thin">
          <color theme="4"/>
        </bottom>
      </border>
    </dxf>
    <dxf>
      <font>
        <b/>
        <i val="0"/>
        <color theme="0"/>
      </font>
      <fill>
        <patternFill patternType="solid">
          <fgColor theme="4" tint="0.39994506668294322"/>
          <bgColor theme="4" tint="0.59996337778862885"/>
        </patternFill>
      </fill>
      <border>
        <bottom style="thin">
          <color theme="4" tint="0.79998168889431442"/>
        </bottom>
        <horizontal style="thin">
          <color theme="4" tint="0.39997558519241921"/>
        </horizontal>
      </border>
    </dxf>
    <dxf>
      <border>
        <bottom style="thin">
          <color theme="4" tint="0.59999389629810485"/>
        </bottom>
      </border>
    </dxf>
    <dxf>
      <font>
        <b/>
        <color theme="1"/>
      </font>
      <fill>
        <patternFill patternType="solid">
          <fgColor theme="0" tint="-0.14999847407452621"/>
          <bgColor theme="0" tint="-0.14999847407452621"/>
        </patternFill>
      </fill>
    </dxf>
    <dxf>
      <font>
        <b/>
        <color theme="0"/>
      </font>
      <fill>
        <patternFill patternType="solid">
          <fgColor theme="4" tint="0.39997558519241921"/>
          <bgColor theme="4" tint="0.39997558519241921"/>
        </patternFill>
      </fill>
    </dxf>
    <dxf>
      <font>
        <b/>
        <color theme="0"/>
      </font>
    </dxf>
    <dxf>
      <border>
        <left style="thin">
          <color theme="4" tint="-0.249977111117893"/>
        </left>
        <right style="thin">
          <color theme="4" tint="-0.249977111117893"/>
        </right>
      </border>
    </dxf>
    <dxf>
      <fill>
        <patternFill>
          <bgColor theme="5" tint="0.79998168889431442"/>
        </patternFill>
      </fill>
      <border>
        <top style="thin">
          <color theme="4" tint="-0.249977111117893"/>
        </top>
        <bottom style="thin">
          <color theme="4" tint="-0.249977111117893"/>
        </bottom>
        <horizontal style="thin">
          <color theme="4" tint="-0.249977111117893"/>
        </horizontal>
      </border>
    </dxf>
    <dxf>
      <fill>
        <patternFill>
          <bgColor theme="4" tint="0.79998168889431442"/>
        </patternFill>
      </fill>
    </dxf>
    <dxf>
      <font>
        <b/>
        <i val="0"/>
        <color theme="1"/>
      </font>
      <fill>
        <patternFill>
          <bgColor theme="4" tint="-0.499984740745262"/>
        </patternFill>
      </fill>
      <border>
        <top style="double">
          <color theme="4" tint="-0.249977111117893"/>
        </top>
      </border>
    </dxf>
    <dxf>
      <font>
        <b/>
        <i val="0"/>
        <color theme="4" tint="0.79998168889431442"/>
      </font>
      <fill>
        <patternFill patternType="solid">
          <fgColor theme="4" tint="-0.249977111117893"/>
          <bgColor theme="4" tint="-0.249977111117893"/>
        </patternFill>
      </fill>
      <border>
        <horizontal style="thin">
          <color theme="4" tint="-0.249977111117893"/>
        </horizontal>
      </border>
    </dxf>
    <dxf>
      <font>
        <color theme="1"/>
      </font>
      <border>
        <horizontal style="thin">
          <color theme="4" tint="0.79998168889431442"/>
        </horizontal>
      </border>
    </dxf>
    <dxf>
      <fill>
        <patternFill patternType="solid">
          <fgColor theme="0" tint="-0.14999847407452621"/>
          <bgColor theme="0" tint="-0.14999847407452621"/>
        </patternFill>
      </fill>
      <border>
        <bottom style="thin">
          <color theme="0" tint="-0.34998626667073579"/>
        </bottom>
      </border>
    </dxf>
    <dxf>
      <fill>
        <patternFill patternType="solid">
          <fgColor theme="0" tint="-0.14999847407452621"/>
          <bgColor theme="0" tint="-0.14999847407452621"/>
        </patternFill>
      </fill>
      <border>
        <bottom style="thin">
          <color theme="0" tint="-0.34998626667073579"/>
        </bottom>
      </border>
    </dxf>
    <dxf>
      <font>
        <b/>
        <color theme="1"/>
      </font>
    </dxf>
    <dxf>
      <font>
        <b/>
        <color theme="1"/>
      </font>
      <fill>
        <patternFill>
          <bgColor theme="0" tint="-4.9989318521683403E-2"/>
        </patternFill>
      </fill>
      <border>
        <bottom style="thin">
          <color theme="0" tint="-0.34998626667073579"/>
        </bottom>
      </border>
    </dxf>
    <dxf>
      <fill>
        <patternFill>
          <bgColor theme="4" tint="0.79998168889431442"/>
        </patternFill>
      </fill>
    </dxf>
    <dxf>
      <font>
        <b/>
        <color theme="1"/>
      </font>
      <fill>
        <patternFill>
          <bgColor theme="4" tint="0.79998168889431442"/>
        </patternFill>
      </fill>
    </dxf>
    <dxf>
      <font>
        <b/>
        <color theme="1"/>
      </font>
      <border>
        <top style="thin">
          <color theme="1" tint="0.499984740745262"/>
        </top>
        <bottom style="thin">
          <color theme="1" tint="0.499984740745262"/>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bgColor theme="4" tint="0.79998168889431442"/>
        </patternFill>
      </fill>
    </dxf>
    <dxf>
      <fill>
        <patternFill patternType="solid">
          <fgColor theme="0" tint="-0.14999847407452621"/>
          <bgColor theme="0" tint="-0.14999847407452621"/>
        </patternFill>
      </fill>
    </dxf>
    <dxf>
      <fill>
        <patternFill>
          <bgColor theme="7" tint="0.79998168889431442"/>
        </patternFill>
      </fill>
    </dxf>
    <dxf>
      <font>
        <b/>
        <color theme="1"/>
      </font>
      <fill>
        <patternFill patternType="solid">
          <fgColor theme="0" tint="-0.14999847407452621"/>
          <bgColor theme="0" tint="-0.14999847407452621"/>
        </patternFill>
      </fill>
      <border>
        <top style="thin">
          <color theme="0" tint="-0.34998626667073579"/>
        </top>
      </border>
    </dxf>
    <dxf>
      <font>
        <b/>
        <color theme="1"/>
      </font>
      <fill>
        <patternFill patternType="solid">
          <fgColor theme="0" tint="-0.14999847407452621"/>
          <bgColor theme="0" tint="-0.14999847407452621"/>
        </patternFill>
      </fill>
      <border>
        <bottom style="thin">
          <color theme="0" tint="-0.34998626667073579"/>
        </bottom>
      </border>
    </dxf>
    <dxf>
      <border diagonalUp="0" diagonalDown="0">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fill>
        <patternFill patternType="solid">
          <fgColor theme="0" tint="-0.14999847407452621"/>
          <bgColor theme="0" tint="-0.14999847407452621"/>
        </patternFill>
      </fill>
      <border>
        <bottom style="thin">
          <color theme="0" tint="-0.34998626667073579"/>
        </bottom>
      </border>
    </dxf>
    <dxf>
      <fill>
        <patternFill patternType="solid">
          <fgColor theme="0" tint="-0.14999847407452621"/>
          <bgColor theme="0" tint="-0.14999847407452621"/>
        </patternFill>
      </fill>
      <border>
        <bottom style="thin">
          <color theme="0" tint="-0.34998626667073579"/>
        </bottom>
      </border>
    </dxf>
    <dxf>
      <font>
        <b/>
        <color theme="1"/>
      </font>
    </dxf>
    <dxf>
      <font>
        <b/>
        <color theme="1"/>
      </font>
      <fill>
        <patternFill>
          <bgColor theme="0" tint="-4.9989318521683403E-2"/>
        </patternFill>
      </fill>
      <border>
        <bottom style="thin">
          <color theme="0" tint="-0.34998626667073579"/>
        </bottom>
      </border>
    </dxf>
    <dxf>
      <font>
        <b/>
        <color theme="1"/>
      </font>
      <fill>
        <patternFill>
          <bgColor theme="4" tint="0.79998168889431442"/>
        </patternFill>
      </fill>
    </dxf>
    <dxf>
      <font>
        <b/>
        <color theme="1"/>
      </font>
      <border>
        <top style="thin">
          <color theme="1" tint="0.499984740745262"/>
        </top>
        <bottom style="thin">
          <color theme="1" tint="0.499984740745262"/>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bgColor theme="4" tint="0.79998168889431442"/>
        </patternFill>
      </fill>
    </dxf>
    <dxf>
      <fill>
        <patternFill patternType="solid">
          <fgColor theme="0" tint="-0.14999847407452621"/>
          <bgColor theme="0" tint="-0.14999847407452621"/>
        </patternFill>
      </fill>
    </dxf>
    <dxf>
      <fill>
        <patternFill>
          <bgColor theme="7" tint="0.79998168889431442"/>
        </patternFill>
      </fill>
    </dxf>
    <dxf>
      <font>
        <b/>
        <color theme="1"/>
      </font>
      <fill>
        <patternFill patternType="solid">
          <fgColor theme="0" tint="-0.14999847407452621"/>
          <bgColor theme="0" tint="-0.14999847407452621"/>
        </patternFill>
      </fill>
      <border>
        <top style="thin">
          <color theme="0" tint="-0.34998626667073579"/>
        </top>
      </border>
    </dxf>
    <dxf>
      <font>
        <b/>
        <color theme="1"/>
      </font>
      <fill>
        <patternFill patternType="solid">
          <fgColor theme="0" tint="-0.14999847407452621"/>
          <bgColor theme="0" tint="-0.14999847407452621"/>
        </patternFill>
      </fill>
      <border>
        <bottom style="thin">
          <color theme="0" tint="-0.34998626667073579"/>
        </bottom>
      </border>
    </dxf>
    <dxf>
      <border diagonalUp="0" diagonalDown="0">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fill>
        <patternFill patternType="solid">
          <fgColor theme="0" tint="-0.14999847407452621"/>
          <bgColor theme="0" tint="-0.14999847407452621"/>
        </patternFill>
      </fill>
      <border>
        <bottom style="thin">
          <color theme="0" tint="-0.34998626667073579"/>
        </bottom>
      </border>
    </dxf>
    <dxf>
      <fill>
        <patternFill patternType="solid">
          <fgColor theme="0" tint="-0.14999847407452621"/>
          <bgColor theme="0" tint="-0.14999847407452621"/>
        </patternFill>
      </fill>
      <border>
        <bottom style="thin">
          <color theme="0" tint="-0.34998626667073579"/>
        </bottom>
      </border>
    </dxf>
    <dxf>
      <font>
        <b/>
        <color theme="1"/>
      </font>
    </dxf>
    <dxf>
      <font>
        <b/>
        <color theme="1"/>
      </font>
      <fill>
        <patternFill>
          <bgColor theme="0" tint="-4.9989318521683403E-2"/>
        </patternFill>
      </fill>
      <border>
        <bottom style="thin">
          <color theme="0" tint="-0.34998626667073579"/>
        </bottom>
      </border>
    </dxf>
    <dxf>
      <font>
        <b/>
        <color theme="1"/>
      </font>
      <fill>
        <patternFill>
          <bgColor theme="4" tint="0.79998168889431442"/>
        </patternFill>
      </fill>
    </dxf>
    <dxf>
      <font>
        <b/>
        <color theme="1"/>
      </font>
      <border>
        <top style="thin">
          <color theme="1" tint="0.499984740745262"/>
        </top>
        <bottom style="thin">
          <color theme="1" tint="0.499984740745262"/>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ill>
        <patternFill>
          <bgColor theme="7" tint="0.79998168889431442"/>
        </patternFill>
      </fill>
    </dxf>
    <dxf>
      <font>
        <b/>
        <color theme="1"/>
      </font>
      <fill>
        <patternFill patternType="solid">
          <fgColor theme="0" tint="-0.14999847407452621"/>
          <bgColor theme="0" tint="-0.14999847407452621"/>
        </patternFill>
      </fill>
      <border>
        <top style="thin">
          <color theme="0" tint="-0.34998626667073579"/>
        </top>
      </border>
    </dxf>
    <dxf>
      <font>
        <b/>
        <color theme="1"/>
      </font>
      <fill>
        <patternFill patternType="solid">
          <fgColor theme="0" tint="-0.14999847407452621"/>
          <bgColor theme="0" tint="-0.14999847407452621"/>
        </patternFill>
      </fill>
      <border>
        <bottom style="thin">
          <color theme="0" tint="-0.34998626667073579"/>
        </bottom>
      </border>
    </dxf>
    <dxf>
      <border diagonalUp="0" diagonalDown="0">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s>
  <tableStyles count="5" defaultTableStyle="TableStyleMedium2" defaultPivotStyle="PivotStyleLight16">
    <tableStyle name="FinancialPivot" table="0" count="13">
      <tableStyleElement type="wholeTable" dxfId="62"/>
      <tableStyleElement type="headerRow" dxfId="61"/>
      <tableStyleElement type="totalRow" dxfId="60"/>
      <tableStyleElement type="lastColumn" dxfId="59"/>
      <tableStyleElement type="firstRowStripe" dxfId="58"/>
      <tableStyleElement type="firstColumnStripe" dxfId="57"/>
      <tableStyleElement type="firstSubtotalColumn" dxfId="56"/>
      <tableStyleElement type="firstSubtotalRow" dxfId="55"/>
      <tableStyleElement type="secondSubtotalRow" dxfId="54"/>
      <tableStyleElement type="firstRowSubheading" dxfId="53"/>
      <tableStyleElement type="secondRowSubheading" dxfId="52"/>
      <tableStyleElement type="pageFieldLabels" dxfId="51"/>
      <tableStyleElement type="pageFieldValues" dxfId="50"/>
    </tableStyle>
    <tableStyle name="FinancialPivot 2" table="0" count="14">
      <tableStyleElement type="wholeTable" dxfId="49"/>
      <tableStyleElement type="headerRow" dxfId="48"/>
      <tableStyleElement type="totalRow" dxfId="47"/>
      <tableStyleElement type="lastColumn" dxfId="46"/>
      <tableStyleElement type="firstRowStripe" dxfId="45"/>
      <tableStyleElement type="secondRowStripe" dxfId="44"/>
      <tableStyleElement type="firstColumnStripe" dxfId="43"/>
      <tableStyleElement type="firstSubtotalColumn" dxfId="42"/>
      <tableStyleElement type="firstSubtotalRow" dxfId="41"/>
      <tableStyleElement type="secondSubtotalRow" dxfId="40"/>
      <tableStyleElement type="firstRowSubheading" dxfId="39"/>
      <tableStyleElement type="secondRowSubheading" dxfId="38"/>
      <tableStyleElement type="pageFieldLabels" dxfId="37"/>
      <tableStyleElement type="pageFieldValues" dxfId="36"/>
    </tableStyle>
    <tableStyle name="FinancialPivot 3" table="0" count="15">
      <tableStyleElement type="wholeTable" dxfId="35"/>
      <tableStyleElement type="headerRow" dxfId="34"/>
      <tableStyleElement type="totalRow" dxfId="33"/>
      <tableStyleElement type="lastColumn" dxfId="32"/>
      <tableStyleElement type="firstRowStripe" dxfId="31"/>
      <tableStyleElement type="secondRowStripe" dxfId="30"/>
      <tableStyleElement type="firstColumnStripe" dxfId="29"/>
      <tableStyleElement type="firstSubtotalColumn" dxfId="28"/>
      <tableStyleElement type="firstSubtotalRow" dxfId="27"/>
      <tableStyleElement type="secondSubtotalRow" dxfId="26"/>
      <tableStyleElement type="firstColumnSubheading" dxfId="25"/>
      <tableStyleElement type="firstRowSubheading" dxfId="24"/>
      <tableStyleElement type="secondRowSubheading" dxfId="23"/>
      <tableStyleElement type="pageFieldLabels" dxfId="22"/>
      <tableStyleElement type="pageFieldValues" dxfId="21"/>
    </tableStyle>
    <tableStyle name="JeremyStyle" table="0" count="14">
      <tableStyleElement type="wholeTable" dxfId="20"/>
      <tableStyleElement type="headerRow" dxfId="19"/>
      <tableStyleElement type="totalRow" dxfId="18"/>
      <tableStyleElement type="lastColumn" dxfId="17"/>
      <tableStyleElement type="firstRowStripe" size="2" dxfId="16"/>
      <tableStyleElement type="firstColumnStripe" dxfId="15"/>
      <tableStyleElement type="firstHeaderCell" dxfId="14"/>
      <tableStyleElement type="firstSubtotalRow" dxfId="13"/>
      <tableStyleElement type="secondSubtotalRow" dxfId="12"/>
      <tableStyleElement type="firstColumnSubheading" dxfId="11"/>
      <tableStyleElement type="firstRowSubheading" dxfId="10"/>
      <tableStyleElement type="secondRowSubheading" dxfId="9"/>
      <tableStyleElement type="pageFieldLabels" dxfId="8"/>
      <tableStyleElement type="pageFieldValues" dxfId="7"/>
    </tableStyle>
    <tableStyle name="LightGray"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PA/Regulatory%20Policy/Team%20Kubasek/Team%20Castle/Demand%20Response%20Reporting/DR%20&amp;%20ILP%20Monthly%20Report%20(WG2)/2014-04/SCE%20CPUC%20Monthly%20ILP%20and%20DR%20Report%20-%20April%20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 MW ExPost &amp; ExAnte"/>
      <sheetName val="Load Impacts (ExPost &amp; ExAnte)"/>
      <sheetName val="2009 TA-TI Distribution"/>
      <sheetName val="2012 TA-TI Distribution"/>
      <sheetName val="2012-2014 DRP Expenditures"/>
      <sheetName val="DRP Carryover Expenditures"/>
      <sheetName val="Incentives"/>
      <sheetName val="Marketing-Monthly"/>
      <sheetName val="Marketing-Quarterly"/>
      <sheetName val="Fund Shift Log"/>
      <sheetName val="Event Summary"/>
    </sheetNames>
    <sheetDataSet>
      <sheetData sheetId="0" refreshError="1"/>
      <sheetData sheetId="1">
        <row r="6">
          <cell r="C6" t="str">
            <v>January</v>
          </cell>
          <cell r="D6" t="str">
            <v>February</v>
          </cell>
          <cell r="E6" t="str">
            <v>March</v>
          </cell>
          <cell r="F6" t="str">
            <v>April</v>
          </cell>
          <cell r="G6" t="str">
            <v>May</v>
          </cell>
          <cell r="H6" t="str">
            <v>June</v>
          </cell>
          <cell r="I6" t="str">
            <v>July</v>
          </cell>
          <cell r="J6" t="str">
            <v>August</v>
          </cell>
          <cell r="K6" t="str">
            <v>September</v>
          </cell>
          <cell r="L6" t="str">
            <v>October</v>
          </cell>
          <cell r="M6" t="str">
            <v>November</v>
          </cell>
          <cell r="N6" t="str">
            <v>December</v>
          </cell>
        </row>
        <row r="7">
          <cell r="B7" t="str">
            <v>Agricultural Pumping Interruptible (API)</v>
          </cell>
          <cell r="C7">
            <v>37.1</v>
          </cell>
          <cell r="D7">
            <v>37.1</v>
          </cell>
          <cell r="E7">
            <v>37.1</v>
          </cell>
          <cell r="F7">
            <v>37.1</v>
          </cell>
          <cell r="G7">
            <v>37.1</v>
          </cell>
          <cell r="H7">
            <v>37.1</v>
          </cell>
          <cell r="I7">
            <v>37.1</v>
          </cell>
          <cell r="J7">
            <v>37.1</v>
          </cell>
          <cell r="K7">
            <v>37.1</v>
          </cell>
          <cell r="L7">
            <v>37.1</v>
          </cell>
          <cell r="M7">
            <v>37.1</v>
          </cell>
          <cell r="N7">
            <v>37.1</v>
          </cell>
        </row>
        <row r="8">
          <cell r="B8" t="str">
            <v>AMP Contracts/DR Contracts (AMP) - Day Ahead</v>
          </cell>
          <cell r="C8">
            <v>33.299999999999997</v>
          </cell>
          <cell r="D8">
            <v>33.299999999999997</v>
          </cell>
          <cell r="E8">
            <v>33.299999999999997</v>
          </cell>
          <cell r="F8">
            <v>33.299999999999997</v>
          </cell>
          <cell r="G8">
            <v>33.299999999999997</v>
          </cell>
          <cell r="H8">
            <v>33.299999999999997</v>
          </cell>
          <cell r="I8">
            <v>33.299999999999997</v>
          </cell>
          <cell r="J8">
            <v>33.299999999999997</v>
          </cell>
          <cell r="K8">
            <v>33.299999999999997</v>
          </cell>
          <cell r="L8">
            <v>33.299999999999997</v>
          </cell>
          <cell r="M8">
            <v>33.299999999999997</v>
          </cell>
          <cell r="N8">
            <v>33.299999999999997</v>
          </cell>
        </row>
        <row r="9">
          <cell r="B9" t="str">
            <v>AMP Contracts/DR Contracts (AMP) - Day Of</v>
          </cell>
          <cell r="C9">
            <v>79.7</v>
          </cell>
          <cell r="D9">
            <v>79.7</v>
          </cell>
          <cell r="E9">
            <v>79.7</v>
          </cell>
          <cell r="F9">
            <v>79.7</v>
          </cell>
          <cell r="G9">
            <v>79.7</v>
          </cell>
          <cell r="H9">
            <v>79.7</v>
          </cell>
          <cell r="I9">
            <v>79.7</v>
          </cell>
          <cell r="J9">
            <v>79.7</v>
          </cell>
          <cell r="K9">
            <v>79.7</v>
          </cell>
          <cell r="L9">
            <v>79.7</v>
          </cell>
          <cell r="M9">
            <v>79.7</v>
          </cell>
          <cell r="N9">
            <v>79.7</v>
          </cell>
        </row>
        <row r="10">
          <cell r="B10" t="str">
            <v>Base Interruptible Program (BIP) 15 Minute Option</v>
          </cell>
          <cell r="C10">
            <v>1063.3</v>
          </cell>
          <cell r="D10">
            <v>1063.3</v>
          </cell>
          <cell r="E10">
            <v>1063.3</v>
          </cell>
          <cell r="F10">
            <v>1063.3</v>
          </cell>
          <cell r="G10">
            <v>1063.3</v>
          </cell>
          <cell r="H10">
            <v>1063.3</v>
          </cell>
          <cell r="I10">
            <v>1063.3</v>
          </cell>
          <cell r="J10">
            <v>1063.3</v>
          </cell>
          <cell r="K10">
            <v>1063.3</v>
          </cell>
          <cell r="L10">
            <v>1063.3</v>
          </cell>
          <cell r="M10">
            <v>1063.3</v>
          </cell>
          <cell r="N10">
            <v>1063.3</v>
          </cell>
        </row>
        <row r="11">
          <cell r="B11" t="str">
            <v>Base Interruptible Program (BIP) 30 Minute Option</v>
          </cell>
          <cell r="C11">
            <v>1063.3</v>
          </cell>
          <cell r="D11">
            <v>1063.3</v>
          </cell>
          <cell r="E11">
            <v>1063.3</v>
          </cell>
          <cell r="F11">
            <v>1063.3</v>
          </cell>
          <cell r="G11">
            <v>1063.3</v>
          </cell>
          <cell r="H11">
            <v>1063.3</v>
          </cell>
          <cell r="I11">
            <v>1063.3</v>
          </cell>
          <cell r="J11">
            <v>1063.3</v>
          </cell>
          <cell r="K11">
            <v>1063.3</v>
          </cell>
          <cell r="L11">
            <v>1063.3</v>
          </cell>
          <cell r="M11">
            <v>1063.3</v>
          </cell>
          <cell r="N11">
            <v>1063.3</v>
          </cell>
        </row>
        <row r="12">
          <cell r="B12" t="str">
            <v>Capacity Bidding Program (CBP) Day Ahead</v>
          </cell>
          <cell r="C12">
            <v>145.4</v>
          </cell>
          <cell r="D12">
            <v>145.4</v>
          </cell>
          <cell r="E12">
            <v>145.4</v>
          </cell>
          <cell r="F12">
            <v>145.4</v>
          </cell>
          <cell r="G12">
            <v>145.4</v>
          </cell>
          <cell r="H12">
            <v>145.4</v>
          </cell>
          <cell r="I12">
            <v>145.4</v>
          </cell>
          <cell r="J12">
            <v>145.4</v>
          </cell>
          <cell r="K12">
            <v>145.4</v>
          </cell>
          <cell r="L12">
            <v>145.4</v>
          </cell>
          <cell r="M12">
            <v>145.4</v>
          </cell>
          <cell r="N12">
            <v>145.4</v>
          </cell>
        </row>
        <row r="13">
          <cell r="B13" t="str">
            <v>Capacity Bidding Program (CBP) Day Of</v>
          </cell>
          <cell r="C13">
            <v>43.9</v>
          </cell>
          <cell r="D13">
            <v>43.9</v>
          </cell>
          <cell r="E13">
            <v>43.9</v>
          </cell>
          <cell r="F13">
            <v>43.9</v>
          </cell>
          <cell r="G13">
            <v>43.9</v>
          </cell>
          <cell r="H13">
            <v>43.9</v>
          </cell>
          <cell r="I13">
            <v>43.9</v>
          </cell>
          <cell r="J13">
            <v>43.9</v>
          </cell>
          <cell r="K13">
            <v>43.9</v>
          </cell>
          <cell r="L13">
            <v>43.9</v>
          </cell>
          <cell r="M13">
            <v>43.9</v>
          </cell>
          <cell r="N13">
            <v>43.9</v>
          </cell>
        </row>
        <row r="14">
          <cell r="B14" t="str">
            <v>Demand Bidding Program (DBP)</v>
          </cell>
          <cell r="C14">
            <v>75.8</v>
          </cell>
          <cell r="D14">
            <v>75.8</v>
          </cell>
          <cell r="E14">
            <v>75.8</v>
          </cell>
          <cell r="F14">
            <v>75.8</v>
          </cell>
          <cell r="G14">
            <v>75.8</v>
          </cell>
          <cell r="H14">
            <v>75.8</v>
          </cell>
          <cell r="I14">
            <v>75.8</v>
          </cell>
          <cell r="J14">
            <v>75.8</v>
          </cell>
          <cell r="K14">
            <v>75.8</v>
          </cell>
          <cell r="L14">
            <v>75.8</v>
          </cell>
          <cell r="M14">
            <v>75.8</v>
          </cell>
          <cell r="N14">
            <v>75.8</v>
          </cell>
        </row>
        <row r="15">
          <cell r="B15" t="str">
            <v>Optional Binding Mandatory Curtailment (OBMC)</v>
          </cell>
          <cell r="C15">
            <v>1517</v>
          </cell>
          <cell r="D15">
            <v>1517</v>
          </cell>
          <cell r="E15">
            <v>1517</v>
          </cell>
          <cell r="F15">
            <v>1517</v>
          </cell>
          <cell r="G15">
            <v>1517</v>
          </cell>
          <cell r="H15">
            <v>1517</v>
          </cell>
          <cell r="I15">
            <v>1517</v>
          </cell>
          <cell r="J15">
            <v>1517</v>
          </cell>
          <cell r="K15">
            <v>1517</v>
          </cell>
          <cell r="L15">
            <v>1517</v>
          </cell>
          <cell r="M15">
            <v>1517</v>
          </cell>
          <cell r="N15">
            <v>1517</v>
          </cell>
        </row>
        <row r="16">
          <cell r="B16" t="str">
            <v>Real Time Pricing (RTP)</v>
          </cell>
          <cell r="C16">
            <v>8</v>
          </cell>
          <cell r="D16">
            <v>8</v>
          </cell>
          <cell r="E16">
            <v>5.4</v>
          </cell>
          <cell r="F16">
            <v>2.9</v>
          </cell>
          <cell r="G16">
            <v>2.9</v>
          </cell>
          <cell r="H16">
            <v>18.899999999999999</v>
          </cell>
          <cell r="I16">
            <v>239.4</v>
          </cell>
          <cell r="J16">
            <v>227.7</v>
          </cell>
          <cell r="K16">
            <v>229.4</v>
          </cell>
          <cell r="L16">
            <v>180.2</v>
          </cell>
          <cell r="M16">
            <v>4.5999999999999996</v>
          </cell>
          <cell r="N16">
            <v>4.5999999999999996</v>
          </cell>
        </row>
        <row r="17">
          <cell r="B17" t="str">
            <v>Save Power Day (SPD/PTR)</v>
          </cell>
          <cell r="C17">
            <v>0.04</v>
          </cell>
          <cell r="D17">
            <v>0.04</v>
          </cell>
          <cell r="E17">
            <v>0.04</v>
          </cell>
          <cell r="F17">
            <v>0.04</v>
          </cell>
          <cell r="G17">
            <v>0.04</v>
          </cell>
          <cell r="H17">
            <v>0.04</v>
          </cell>
          <cell r="I17">
            <v>0.04</v>
          </cell>
          <cell r="J17">
            <v>0.04</v>
          </cell>
          <cell r="K17">
            <v>0.04</v>
          </cell>
          <cell r="L17">
            <v>0.04</v>
          </cell>
          <cell r="M17">
            <v>0.04</v>
          </cell>
          <cell r="N17">
            <v>0.04</v>
          </cell>
        </row>
        <row r="18">
          <cell r="B18" t="str">
            <v>Scheduled Load Reduction Program (SLRP)</v>
          </cell>
          <cell r="C18" t="str">
            <v>N/A</v>
          </cell>
          <cell r="D18" t="str">
            <v>N/A</v>
          </cell>
          <cell r="E18" t="str">
            <v>N/A</v>
          </cell>
          <cell r="F18" t="str">
            <v>N/A</v>
          </cell>
          <cell r="G18" t="str">
            <v>N/A</v>
          </cell>
          <cell r="H18" t="str">
            <v>N/A</v>
          </cell>
          <cell r="I18" t="str">
            <v>N/A</v>
          </cell>
          <cell r="J18" t="str">
            <v>N/A</v>
          </cell>
          <cell r="K18" t="str">
            <v>N/A</v>
          </cell>
          <cell r="L18" t="str">
            <v>N/A</v>
          </cell>
          <cell r="M18" t="str">
            <v>N/A</v>
          </cell>
          <cell r="N18" t="str">
            <v>N/A</v>
          </cell>
        </row>
        <row r="19">
          <cell r="B19" t="str">
            <v>Summer Advantage Incentive (SAI/CPP)</v>
          </cell>
          <cell r="C19">
            <v>14.2</v>
          </cell>
          <cell r="D19">
            <v>14.2</v>
          </cell>
          <cell r="E19">
            <v>14.2</v>
          </cell>
          <cell r="F19">
            <v>14.2</v>
          </cell>
          <cell r="G19">
            <v>14.2</v>
          </cell>
          <cell r="H19">
            <v>14.2</v>
          </cell>
          <cell r="I19">
            <v>14.2</v>
          </cell>
          <cell r="J19">
            <v>14.2</v>
          </cell>
          <cell r="K19">
            <v>14.2</v>
          </cell>
          <cell r="L19">
            <v>14.2</v>
          </cell>
          <cell r="M19">
            <v>14.2</v>
          </cell>
          <cell r="N19">
            <v>14.2</v>
          </cell>
        </row>
        <row r="20">
          <cell r="B20" t="str">
            <v>Summer Discount Plan (SDP) - Commercial</v>
          </cell>
          <cell r="C20">
            <v>2.7</v>
          </cell>
          <cell r="D20">
            <v>2.7</v>
          </cell>
          <cell r="E20">
            <v>2.7</v>
          </cell>
          <cell r="F20">
            <v>2.7</v>
          </cell>
          <cell r="G20">
            <v>2.7</v>
          </cell>
          <cell r="H20">
            <v>2.7</v>
          </cell>
          <cell r="I20">
            <v>2.7</v>
          </cell>
          <cell r="J20">
            <v>2.7</v>
          </cell>
          <cell r="K20">
            <v>2.7</v>
          </cell>
          <cell r="L20">
            <v>2.7</v>
          </cell>
          <cell r="M20">
            <v>2.7</v>
          </cell>
          <cell r="N20">
            <v>2.7</v>
          </cell>
        </row>
        <row r="21">
          <cell r="B21" t="str">
            <v>Summer Discount Plan (SDP) - Residential</v>
          </cell>
          <cell r="C21">
            <v>0.9</v>
          </cell>
          <cell r="D21">
            <v>0.9</v>
          </cell>
          <cell r="E21">
            <v>0.9</v>
          </cell>
          <cell r="F21">
            <v>0.9</v>
          </cell>
          <cell r="G21">
            <v>0.9</v>
          </cell>
          <cell r="H21">
            <v>0.9</v>
          </cell>
          <cell r="I21">
            <v>0.9</v>
          </cell>
          <cell r="J21">
            <v>0.9</v>
          </cell>
          <cell r="K21">
            <v>0.9</v>
          </cell>
          <cell r="L21">
            <v>0.9</v>
          </cell>
          <cell r="M21">
            <v>0.9</v>
          </cell>
          <cell r="N21">
            <v>0.9</v>
          </cell>
        </row>
        <row r="29">
          <cell r="C29" t="str">
            <v>January</v>
          </cell>
          <cell r="D29" t="str">
            <v>February</v>
          </cell>
          <cell r="E29" t="str">
            <v>March</v>
          </cell>
          <cell r="F29" t="str">
            <v>April</v>
          </cell>
          <cell r="G29" t="str">
            <v>May</v>
          </cell>
          <cell r="H29" t="str">
            <v>June</v>
          </cell>
          <cell r="I29" t="str">
            <v>July</v>
          </cell>
          <cell r="J29" t="str">
            <v>August</v>
          </cell>
          <cell r="K29" t="str">
            <v>September</v>
          </cell>
          <cell r="L29" t="str">
            <v>October</v>
          </cell>
          <cell r="M29" t="str">
            <v>November</v>
          </cell>
          <cell r="N29" t="str">
            <v>December</v>
          </cell>
        </row>
        <row r="30">
          <cell r="B30" t="str">
            <v>Agricultural Pumping Interruptible (API)</v>
          </cell>
          <cell r="C30">
            <v>24.2</v>
          </cell>
          <cell r="D30">
            <v>29.8</v>
          </cell>
          <cell r="E30">
            <v>35.200000000000003</v>
          </cell>
          <cell r="F30">
            <v>49.4</v>
          </cell>
          <cell r="G30">
            <v>51.9</v>
          </cell>
          <cell r="H30">
            <v>54.6</v>
          </cell>
          <cell r="I30">
            <v>53.2</v>
          </cell>
          <cell r="J30">
            <v>53.9</v>
          </cell>
          <cell r="K30">
            <v>42.8</v>
          </cell>
          <cell r="L30">
            <v>36.1</v>
          </cell>
          <cell r="M30">
            <v>27.7</v>
          </cell>
          <cell r="N30">
            <v>25.8</v>
          </cell>
        </row>
        <row r="31">
          <cell r="B31" t="str">
            <v>AMP Contracts/DR Contracts (AMP) - Day Ahead</v>
          </cell>
          <cell r="C31">
            <v>0</v>
          </cell>
          <cell r="D31">
            <v>0</v>
          </cell>
          <cell r="E31">
            <v>0</v>
          </cell>
          <cell r="F31">
            <v>0</v>
          </cell>
          <cell r="G31">
            <v>0</v>
          </cell>
          <cell r="H31">
            <v>0</v>
          </cell>
          <cell r="I31">
            <v>0</v>
          </cell>
          <cell r="J31">
            <v>0</v>
          </cell>
          <cell r="K31">
            <v>0</v>
          </cell>
          <cell r="L31">
            <v>0</v>
          </cell>
          <cell r="M31">
            <v>0</v>
          </cell>
          <cell r="N31">
            <v>0</v>
          </cell>
        </row>
        <row r="32">
          <cell r="B32" t="str">
            <v>AMP Contracts/DR Contracts (AMP) - Day Of</v>
          </cell>
          <cell r="C32">
            <v>49.9</v>
          </cell>
          <cell r="D32">
            <v>54.1</v>
          </cell>
          <cell r="E32">
            <v>57</v>
          </cell>
          <cell r="F32">
            <v>79.099999999999994</v>
          </cell>
          <cell r="G32">
            <v>73.099999999999994</v>
          </cell>
          <cell r="H32">
            <v>77.3</v>
          </cell>
          <cell r="I32">
            <v>78.3</v>
          </cell>
          <cell r="J32">
            <v>78.599999999999994</v>
          </cell>
          <cell r="K32">
            <v>74.7</v>
          </cell>
          <cell r="L32">
            <v>88.6</v>
          </cell>
          <cell r="M32">
            <v>58.9</v>
          </cell>
          <cell r="N32">
            <v>48.8</v>
          </cell>
        </row>
        <row r="33">
          <cell r="B33" t="str">
            <v>Base Interruptible Program (BIP) 15 Minute Option</v>
          </cell>
          <cell r="C33">
            <v>1641.4</v>
          </cell>
          <cell r="D33">
            <v>1860.7</v>
          </cell>
          <cell r="E33">
            <v>1824</v>
          </cell>
          <cell r="F33">
            <v>1928.5</v>
          </cell>
          <cell r="G33">
            <v>1957.7</v>
          </cell>
          <cell r="H33">
            <v>2021.1</v>
          </cell>
          <cell r="I33">
            <v>1933.2</v>
          </cell>
          <cell r="J33">
            <v>2054.6</v>
          </cell>
          <cell r="K33">
            <v>2044.8</v>
          </cell>
          <cell r="L33">
            <v>1990.5</v>
          </cell>
          <cell r="M33">
            <v>1970.1</v>
          </cell>
          <cell r="N33">
            <v>1744.7</v>
          </cell>
        </row>
        <row r="34">
          <cell r="B34" t="str">
            <v>Base Interruptible Program (BIP) 30 Minute Option</v>
          </cell>
          <cell r="C34">
            <v>793.8</v>
          </cell>
          <cell r="D34">
            <v>821.2</v>
          </cell>
          <cell r="E34">
            <v>820.4</v>
          </cell>
          <cell r="F34">
            <v>870.8</v>
          </cell>
          <cell r="G34">
            <v>904.8</v>
          </cell>
          <cell r="H34">
            <v>940.2</v>
          </cell>
          <cell r="I34">
            <v>933.3</v>
          </cell>
          <cell r="J34">
            <v>908.2</v>
          </cell>
          <cell r="K34">
            <v>937.8</v>
          </cell>
          <cell r="L34">
            <v>853.1</v>
          </cell>
          <cell r="M34">
            <v>823.8</v>
          </cell>
          <cell r="N34">
            <v>751.4</v>
          </cell>
        </row>
        <row r="35">
          <cell r="B35" t="str">
            <v>Capacity Bidding Program (CBP) Day Ahead</v>
          </cell>
          <cell r="C35">
            <v>29</v>
          </cell>
          <cell r="D35">
            <v>30.3</v>
          </cell>
          <cell r="E35">
            <v>32.700000000000003</v>
          </cell>
          <cell r="F35">
            <v>38</v>
          </cell>
          <cell r="G35">
            <v>42.6</v>
          </cell>
          <cell r="H35">
            <v>43.8</v>
          </cell>
          <cell r="I35">
            <v>44.4</v>
          </cell>
          <cell r="J35">
            <v>46.8</v>
          </cell>
          <cell r="K35">
            <v>48</v>
          </cell>
          <cell r="L35">
            <v>66.599999999999994</v>
          </cell>
          <cell r="M35">
            <v>30.8</v>
          </cell>
          <cell r="N35">
            <v>29.7</v>
          </cell>
        </row>
        <row r="36">
          <cell r="B36" t="str">
            <v>Capacity Bidding Program (CBP) Day Of</v>
          </cell>
          <cell r="C36">
            <v>67.3</v>
          </cell>
          <cell r="D36">
            <v>67.5</v>
          </cell>
          <cell r="E36">
            <v>68.400000000000006</v>
          </cell>
          <cell r="F36">
            <v>71.5</v>
          </cell>
          <cell r="G36">
            <v>50.6</v>
          </cell>
          <cell r="H36">
            <v>50.7</v>
          </cell>
          <cell r="I36">
            <v>51.8</v>
          </cell>
          <cell r="J36">
            <v>52.8</v>
          </cell>
          <cell r="K36">
            <v>51.9</v>
          </cell>
          <cell r="L36">
            <v>70.599999999999994</v>
          </cell>
          <cell r="M36">
            <v>73.3</v>
          </cell>
          <cell r="N36">
            <v>68.099999999999994</v>
          </cell>
        </row>
        <row r="37">
          <cell r="B37" t="str">
            <v>Demand Bidding Program (DBP)</v>
          </cell>
          <cell r="C37">
            <v>48.6</v>
          </cell>
          <cell r="D37">
            <v>63.3</v>
          </cell>
          <cell r="E37">
            <v>103.5</v>
          </cell>
          <cell r="F37">
            <v>130.6</v>
          </cell>
          <cell r="G37">
            <v>126.4</v>
          </cell>
          <cell r="H37">
            <v>133.6</v>
          </cell>
          <cell r="I37">
            <v>115.5</v>
          </cell>
          <cell r="J37">
            <v>131.9</v>
          </cell>
          <cell r="K37">
            <v>131</v>
          </cell>
          <cell r="L37">
            <v>130</v>
          </cell>
          <cell r="M37">
            <v>118.6</v>
          </cell>
          <cell r="N37">
            <v>110.1</v>
          </cell>
        </row>
        <row r="38">
          <cell r="B38" t="str">
            <v>Optional Binding Mandatory Curtailment (OBMC)</v>
          </cell>
          <cell r="C38">
            <v>1596.9</v>
          </cell>
          <cell r="D38">
            <v>1599.4</v>
          </cell>
          <cell r="E38">
            <v>1601.1</v>
          </cell>
          <cell r="F38">
            <v>1555.4</v>
          </cell>
          <cell r="G38">
            <v>1609.8</v>
          </cell>
          <cell r="H38">
            <v>1524.3</v>
          </cell>
          <cell r="I38">
            <v>1510.6</v>
          </cell>
          <cell r="J38">
            <v>1532.1</v>
          </cell>
          <cell r="K38">
            <v>1469.2</v>
          </cell>
          <cell r="L38">
            <v>1450.6</v>
          </cell>
          <cell r="M38">
            <v>1498.3</v>
          </cell>
          <cell r="N38">
            <v>1348.1</v>
          </cell>
        </row>
        <row r="39">
          <cell r="B39" t="str">
            <v>Real Time Pricing (RTP)</v>
          </cell>
          <cell r="C39">
            <v>6.6</v>
          </cell>
          <cell r="D39">
            <v>6.6</v>
          </cell>
          <cell r="E39">
            <v>6.7</v>
          </cell>
          <cell r="F39">
            <v>2.9</v>
          </cell>
          <cell r="G39">
            <v>3</v>
          </cell>
          <cell r="H39">
            <v>-101.1</v>
          </cell>
          <cell r="I39">
            <v>47</v>
          </cell>
          <cell r="J39">
            <v>273.5</v>
          </cell>
          <cell r="K39">
            <v>263.39999999999998</v>
          </cell>
          <cell r="L39">
            <v>140.4</v>
          </cell>
          <cell r="M39">
            <v>7.3</v>
          </cell>
          <cell r="N39">
            <v>7.3</v>
          </cell>
        </row>
        <row r="40">
          <cell r="B40" t="str">
            <v>Save Power Day (SPD/PTR)</v>
          </cell>
          <cell r="C40">
            <v>0.04</v>
          </cell>
          <cell r="D40">
            <v>0.04</v>
          </cell>
          <cell r="E40">
            <v>0.04</v>
          </cell>
          <cell r="F40">
            <v>0.05</v>
          </cell>
          <cell r="G40">
            <v>0.05</v>
          </cell>
          <cell r="H40">
            <v>0.06</v>
          </cell>
          <cell r="I40">
            <v>7.0000000000000007E-2</v>
          </cell>
          <cell r="J40">
            <v>7.0000000000000007E-2</v>
          </cell>
          <cell r="K40">
            <v>7.0000000000000007E-2</v>
          </cell>
          <cell r="L40">
            <v>0.06</v>
          </cell>
          <cell r="M40">
            <v>0.05</v>
          </cell>
          <cell r="N40">
            <v>0.04</v>
          </cell>
        </row>
        <row r="41">
          <cell r="B41" t="str">
            <v>Scheduled Load Reduction Program (SLRP)</v>
          </cell>
          <cell r="C41" t="str">
            <v>N/A</v>
          </cell>
          <cell r="D41" t="str">
            <v>N/A</v>
          </cell>
          <cell r="E41" t="str">
            <v>N/A</v>
          </cell>
          <cell r="F41" t="str">
            <v>N/A</v>
          </cell>
          <cell r="G41" t="str">
            <v>N/A</v>
          </cell>
          <cell r="H41" t="str">
            <v>N/A</v>
          </cell>
          <cell r="I41" t="str">
            <v>N/A</v>
          </cell>
          <cell r="J41" t="str">
            <v>N/A</v>
          </cell>
          <cell r="K41" t="str">
            <v>N/A</v>
          </cell>
          <cell r="L41" t="str">
            <v>N/A</v>
          </cell>
          <cell r="M41" t="str">
            <v>N/A</v>
          </cell>
          <cell r="N41" t="str">
            <v>N/A</v>
          </cell>
        </row>
        <row r="42">
          <cell r="B42" t="str">
            <v>Summer Advantage Incentive (SAI/CPP)</v>
          </cell>
          <cell r="C42">
            <v>5.9</v>
          </cell>
          <cell r="D42">
            <v>5.9</v>
          </cell>
          <cell r="E42">
            <v>5.9</v>
          </cell>
          <cell r="F42">
            <v>14.5</v>
          </cell>
          <cell r="G42">
            <v>15</v>
          </cell>
          <cell r="H42">
            <v>14.3</v>
          </cell>
          <cell r="I42">
            <v>14.3</v>
          </cell>
          <cell r="J42">
            <v>14.3</v>
          </cell>
          <cell r="K42">
            <v>15</v>
          </cell>
          <cell r="L42">
            <v>15.5</v>
          </cell>
          <cell r="M42">
            <v>6.3</v>
          </cell>
          <cell r="N42">
            <v>5.9</v>
          </cell>
        </row>
        <row r="43">
          <cell r="B43" t="str">
            <v>Summer Discount Plan (SDP) - Commercial</v>
          </cell>
          <cell r="C43">
            <v>0</v>
          </cell>
          <cell r="D43">
            <v>0</v>
          </cell>
          <cell r="E43">
            <v>0</v>
          </cell>
          <cell r="F43">
            <v>0.9</v>
          </cell>
          <cell r="G43">
            <v>1.7</v>
          </cell>
          <cell r="H43">
            <v>1.9</v>
          </cell>
          <cell r="I43">
            <v>2.4</v>
          </cell>
          <cell r="J43">
            <v>3</v>
          </cell>
          <cell r="K43">
            <v>3</v>
          </cell>
          <cell r="L43">
            <v>2</v>
          </cell>
          <cell r="M43">
            <v>0.2</v>
          </cell>
          <cell r="N43">
            <v>0</v>
          </cell>
        </row>
        <row r="44">
          <cell r="B44" t="str">
            <v>Summer Discount Plan (SDP) - Residential</v>
          </cell>
          <cell r="C44">
            <v>0</v>
          </cell>
          <cell r="D44">
            <v>0</v>
          </cell>
          <cell r="E44">
            <v>0</v>
          </cell>
          <cell r="F44">
            <v>0.2</v>
          </cell>
          <cell r="G44">
            <v>0.5</v>
          </cell>
          <cell r="H44">
            <v>0.6</v>
          </cell>
          <cell r="I44">
            <v>0.7</v>
          </cell>
          <cell r="J44">
            <v>0.9</v>
          </cell>
          <cell r="K44">
            <v>0.9</v>
          </cell>
          <cell r="L44">
            <v>0.4</v>
          </cell>
          <cell r="M44">
            <v>0</v>
          </cell>
          <cell r="N44">
            <v>0</v>
          </cell>
        </row>
      </sheetData>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79998168889431442"/>
    <pageSetUpPr fitToPage="1"/>
  </sheetPr>
  <dimension ref="A1:AF69"/>
  <sheetViews>
    <sheetView showGridLines="0" tabSelected="1" zoomScale="80" zoomScaleNormal="80" zoomScaleSheetLayoutView="80" zoomScalePageLayoutView="80" workbookViewId="0">
      <selection activeCell="S21" sqref="S21"/>
    </sheetView>
  </sheetViews>
  <sheetFormatPr defaultColWidth="9.33203125" defaultRowHeight="12.75" x14ac:dyDescent="0.2"/>
  <cols>
    <col min="1" max="1" width="1.6640625" style="376" customWidth="1"/>
    <col min="2" max="2" width="54.33203125" style="236" customWidth="1"/>
    <col min="3" max="3" width="13" style="237" customWidth="1"/>
    <col min="4" max="5" width="13" style="236" customWidth="1"/>
    <col min="6" max="6" width="13" style="237" customWidth="1"/>
    <col min="7" max="8" width="13" style="236" customWidth="1"/>
    <col min="9" max="9" width="13" style="237" customWidth="1"/>
    <col min="10" max="11" width="13" style="236" customWidth="1"/>
    <col min="12" max="12" width="13" style="237" customWidth="1"/>
    <col min="13" max="14" width="13" style="236" customWidth="1"/>
    <col min="15" max="15" width="13" style="237" customWidth="1"/>
    <col min="16" max="17" width="13" style="236" customWidth="1"/>
    <col min="18" max="18" width="13" style="237" customWidth="1"/>
    <col min="19" max="20" width="13" style="236" customWidth="1"/>
    <col min="21" max="21" width="18.1640625" style="237" customWidth="1"/>
    <col min="22" max="22" width="11.33203125" style="236" customWidth="1"/>
    <col min="23" max="16384" width="9.33203125" style="236"/>
  </cols>
  <sheetData>
    <row r="1" spans="2:32" ht="16.5" customHeight="1" x14ac:dyDescent="0.25">
      <c r="B1" s="1" t="s">
        <v>0</v>
      </c>
    </row>
    <row r="2" spans="2:32" x14ac:dyDescent="0.2">
      <c r="B2" s="3"/>
    </row>
    <row r="3" spans="2:32" ht="18" customHeight="1" x14ac:dyDescent="0.25">
      <c r="B3" s="1" t="s">
        <v>279</v>
      </c>
      <c r="U3" s="4"/>
    </row>
    <row r="4" spans="2:32" ht="14.25" customHeight="1" x14ac:dyDescent="0.2"/>
    <row r="5" spans="2:32" ht="15" customHeight="1" x14ac:dyDescent="0.2">
      <c r="B5" s="5"/>
      <c r="C5" s="577" t="s">
        <v>1</v>
      </c>
      <c r="D5" s="578"/>
      <c r="E5" s="579"/>
      <c r="F5" s="577" t="s">
        <v>2</v>
      </c>
      <c r="G5" s="578"/>
      <c r="H5" s="579"/>
      <c r="I5" s="577" t="s">
        <v>3</v>
      </c>
      <c r="J5" s="578"/>
      <c r="K5" s="579"/>
      <c r="L5" s="577" t="s">
        <v>4</v>
      </c>
      <c r="M5" s="578"/>
      <c r="N5" s="579"/>
      <c r="O5" s="577" t="s">
        <v>5</v>
      </c>
      <c r="P5" s="578"/>
      <c r="Q5" s="579"/>
      <c r="R5" s="577" t="s">
        <v>6</v>
      </c>
      <c r="S5" s="578"/>
      <c r="T5" s="579"/>
    </row>
    <row r="6" spans="2:32" s="8" customFormat="1" ht="45.75" customHeight="1" x14ac:dyDescent="0.25">
      <c r="B6" s="6" t="s">
        <v>7</v>
      </c>
      <c r="C6" s="561" t="s">
        <v>8</v>
      </c>
      <c r="D6" s="561" t="s">
        <v>277</v>
      </c>
      <c r="E6" s="562" t="s">
        <v>278</v>
      </c>
      <c r="F6" s="561" t="s">
        <v>8</v>
      </c>
      <c r="G6" s="561" t="s">
        <v>277</v>
      </c>
      <c r="H6" s="562" t="s">
        <v>278</v>
      </c>
      <c r="I6" s="561" t="s">
        <v>8</v>
      </c>
      <c r="J6" s="561" t="s">
        <v>277</v>
      </c>
      <c r="K6" s="562" t="s">
        <v>278</v>
      </c>
      <c r="L6" s="561" t="s">
        <v>8</v>
      </c>
      <c r="M6" s="561" t="s">
        <v>277</v>
      </c>
      <c r="N6" s="562" t="s">
        <v>278</v>
      </c>
      <c r="O6" s="561" t="s">
        <v>8</v>
      </c>
      <c r="P6" s="561" t="s">
        <v>277</v>
      </c>
      <c r="Q6" s="562" t="s">
        <v>278</v>
      </c>
      <c r="R6" s="561" t="s">
        <v>8</v>
      </c>
      <c r="S6" s="561" t="s">
        <v>277</v>
      </c>
      <c r="T6" s="562" t="s">
        <v>278</v>
      </c>
      <c r="U6" s="7" t="s">
        <v>241</v>
      </c>
    </row>
    <row r="7" spans="2:32" s="15" customFormat="1" ht="13.5" customHeight="1" x14ac:dyDescent="0.2">
      <c r="B7" s="9" t="s">
        <v>9</v>
      </c>
      <c r="C7" s="10"/>
      <c r="D7" s="11"/>
      <c r="E7" s="12"/>
      <c r="F7" s="13"/>
      <c r="G7" s="487" t="str">
        <f>IF(F7="","",(IFERROR(F7*(INDEX(ExAnteData,MATCH($B7,ExAnteProg,0),MATCH(F$5,ExAnteMo,0)))/1000,0)))</f>
        <v/>
      </c>
      <c r="H7" s="488" t="str">
        <f>IF(F7="","",(IFERROR(F7*(INDEX(ExPostData,MATCH($B7,ExPostProg,0),MATCH(F$5,ExPostMo,0)))/1000,0)))</f>
        <v/>
      </c>
      <c r="I7" s="13"/>
      <c r="J7" s="11"/>
      <c r="K7" s="11"/>
      <c r="L7" s="13"/>
      <c r="M7" s="11"/>
      <c r="N7" s="14"/>
      <c r="O7" s="13"/>
      <c r="P7" s="11"/>
      <c r="Q7" s="14"/>
      <c r="R7" s="13"/>
      <c r="S7" s="11"/>
      <c r="T7" s="14"/>
      <c r="U7" s="505"/>
    </row>
    <row r="8" spans="2:32" x14ac:dyDescent="0.2">
      <c r="B8" s="423" t="s">
        <v>186</v>
      </c>
      <c r="C8" s="424">
        <v>66</v>
      </c>
      <c r="D8" s="425">
        <f>IF(C8="","",(IFERROR(C8*(INDEX(ExAnteData,MATCH($B8,ExAnteProg,0),MATCH(C$5,ExAnteMo,0)))/1000,0)))</f>
        <v>135.84780000000001</v>
      </c>
      <c r="E8" s="426">
        <f>IF(C8="","",(IFERROR(C8*(INDEX(ExPostData,MATCH($B8,ExPostProg,0),MATCH(C$5,ExPostMo,0)))/1000,0)))</f>
        <v>129.624</v>
      </c>
      <c r="F8" s="424">
        <v>65</v>
      </c>
      <c r="G8" s="487">
        <f>IF(F8="","",(IFERROR(F8*(INDEX(ExAnteData,MATCH($B8,ExAnteProg,0),MATCH(F$5,ExAnteMo,0)))/1000,0)))</f>
        <v>123.27249999999999</v>
      </c>
      <c r="H8" s="488">
        <f>IF(F8="","",(IFERROR(F8*(INDEX(ExPostData,MATCH($B8,ExPostProg,0),MATCH(F$5,ExPostMo,0)))/1000,0)))</f>
        <v>127.66</v>
      </c>
      <c r="I8" s="424">
        <v>65</v>
      </c>
      <c r="J8" s="425">
        <f>IF(I8="","",(IFERROR(I8*(INDEX(ExAnteData,MATCH($B8,ExAnteProg,0),MATCH(I$5,ExAnteMo,0)))/1000,0)))</f>
        <v>142.02500000000001</v>
      </c>
      <c r="K8" s="426">
        <f>IF(I8="","",(IFERROR(I8*(INDEX(ExPostData,MATCH($B8,ExPostProg,0),MATCH(I$5,ExPostMo,0)))/1000,0)))</f>
        <v>127.66</v>
      </c>
      <c r="L8" s="424">
        <v>66</v>
      </c>
      <c r="M8" s="425">
        <f>IF(L8="","",(IFERROR(L8*(INDEX(ExAnteData,MATCH($B8,ExAnteProg,0),MATCH(L$5,ExAnteMo,0)))/1000,0)))</f>
        <v>147.59580000000003</v>
      </c>
      <c r="N8" s="426">
        <f>IF(L8="","",(IFERROR(L8*(INDEX(ExPostData,MATCH($B8,ExPostProg,0),MATCH(L$5,ExPostMo,0)))/1000,0)))</f>
        <v>129.624</v>
      </c>
      <c r="O8" s="424">
        <v>65</v>
      </c>
      <c r="P8" s="425">
        <f>IF(O8="","",(IFERROR(O8*(INDEX(ExAnteData,MATCH($B8,ExAnteProg,0),MATCH(O$5,ExAnteMo,0)))/1000,0)))</f>
        <v>136.66900000000001</v>
      </c>
      <c r="Q8" s="426">
        <f>IF(O8="","",(IFERROR(O8*(INDEX(ExPostData,MATCH($B8,ExPostProg,0),MATCH(O$5,ExPostMo,0)))/1000,0)))</f>
        <v>127.66</v>
      </c>
      <c r="R8" s="424">
        <v>65</v>
      </c>
      <c r="S8" s="425">
        <f>IF(R8="","",(IFERROR(R8*(INDEX(ExAnteData,MATCH($B8,ExAnteProg,0),MATCH(R$5,ExAnteMo,0)))/1000,0)))</f>
        <v>138.67750000000001</v>
      </c>
      <c r="T8" s="426">
        <f>IF(R8="","",(IFERROR(R8*(INDEX(ExPostData,MATCH($B8,ExPostProg,0),MATCH(R$5,ExPostMo,0)))/1000,0)))</f>
        <v>127.66</v>
      </c>
      <c r="U8" s="505">
        <v>11575</v>
      </c>
    </row>
    <row r="9" spans="2:32" x14ac:dyDescent="0.2">
      <c r="B9" s="423" t="s">
        <v>185</v>
      </c>
      <c r="C9" s="424">
        <v>514</v>
      </c>
      <c r="D9" s="425">
        <f>IF(C9="","",(IFERROR(C9*(INDEX(ExAnteData,MATCH($B9,ExAnteProg,0),MATCH(C$5,ExAnteMo,0)))/1000,0)))</f>
        <v>498.47719999999993</v>
      </c>
      <c r="E9" s="426">
        <f>IF(C9="","",(IFERROR(C9*(INDEX(ExPostData,MATCH($B9,ExPostProg,0),MATCH(C$5,ExPostMo,0)))/1000,0)))</f>
        <v>454.53019999999998</v>
      </c>
      <c r="F9" s="424">
        <v>515</v>
      </c>
      <c r="G9" s="487">
        <f>IF(F9="","",(IFERROR(F9*(INDEX(ExAnteData,MATCH($B9,ExAnteProg,0),MATCH(F$5,ExAnteMo,0)))/1000,0)))</f>
        <v>479.46499999999997</v>
      </c>
      <c r="H9" s="488">
        <f>IF(F9="","",(IFERROR(F9*(INDEX(ExPostData,MATCH($B9,ExPostProg,0),MATCH(F$5,ExPostMo,0)))/1000,0)))</f>
        <v>455.41449999999998</v>
      </c>
      <c r="I9" s="424">
        <v>517</v>
      </c>
      <c r="J9" s="425">
        <f>IF(I9="","",(IFERROR(I9*(INDEX(ExAnteData,MATCH($B9,ExAnteProg,0),MATCH(I$5,ExAnteMo,0)))/1000,0)))</f>
        <v>516.06939999999997</v>
      </c>
      <c r="K9" s="426">
        <f>IF(I9="","",(IFERROR(I9*(INDEX(ExPostData,MATCH($B9,ExPostProg,0),MATCH(I$5,ExPostMo,0)))/1000,0)))</f>
        <v>457.18309999999997</v>
      </c>
      <c r="L9" s="424">
        <v>519</v>
      </c>
      <c r="M9" s="425">
        <f>IF(L9="","",(IFERROR(L9*(INDEX(ExAnteData,MATCH($B9,ExAnteProg,0),MATCH(L$5,ExAnteMo,0)))/1000,0)))</f>
        <v>503.84519999999998</v>
      </c>
      <c r="N9" s="426">
        <f>IF(L9="","",(IFERROR(L9*(INDEX(ExPostData,MATCH($B9,ExPostProg,0),MATCH(L$5,ExPostMo,0)))/1000,0)))</f>
        <v>458.95169999999996</v>
      </c>
      <c r="O9" s="424">
        <v>537</v>
      </c>
      <c r="P9" s="425">
        <f>IF(O9="","",(IFERROR(O9*(INDEX(ExAnteData,MATCH($B9,ExAnteProg,0),MATCH(O$5,ExAnteMo,0)))/1000,0)))</f>
        <v>535.01310000000001</v>
      </c>
      <c r="Q9" s="426">
        <f>IF(O9="","",(IFERROR(O9*(INDEX(ExPostData,MATCH($B9,ExPostProg,0),MATCH(O$5,ExPostMo,0)))/1000,0)))</f>
        <v>474.8691</v>
      </c>
      <c r="R9" s="424">
        <v>541</v>
      </c>
      <c r="S9" s="425">
        <f>IF(R9="","",(IFERROR(R9*(INDEX(ExAnteData,MATCH($B9,ExAnteProg,0),MATCH(R$5,ExAnteMo,0)))/1000,0)))</f>
        <v>537.32120000000009</v>
      </c>
      <c r="T9" s="426">
        <f>IF(R9="","",(IFERROR(R9*(INDEX(ExPostData,MATCH($B9,ExPostProg,0),MATCH(R$5,ExPostMo,0)))/1000,0)))</f>
        <v>478.40629999999999</v>
      </c>
      <c r="U9" s="505">
        <v>11575</v>
      </c>
    </row>
    <row r="10" spans="2:32" x14ac:dyDescent="0.2">
      <c r="B10" s="16" t="s">
        <v>68</v>
      </c>
      <c r="C10" s="424">
        <v>11</v>
      </c>
      <c r="D10" s="425">
        <f>IF(C10="","",(IFERROR(C10*(INDEX(ExAnteData,MATCH($B10,ExAnteProg,0),MATCH(C$5,ExAnteMo,0)))/1000,0)))</f>
        <v>17.565900000000003</v>
      </c>
      <c r="E10" s="426">
        <f>IF(C10="","",(IFERROR(C10*(INDEX(ExPostData,MATCH($B10,ExPostProg,0),MATCH(C$5,ExPostMo,0)))/1000,0)))</f>
        <v>16.687000000000001</v>
      </c>
      <c r="F10" s="424">
        <v>11</v>
      </c>
      <c r="G10" s="487">
        <f>IF(F10="","",(IFERROR(F10*(INDEX(ExAnteData,MATCH($B10,ExAnteProg,0),MATCH(F$5,ExAnteMo,0)))/1000,0)))</f>
        <v>17.593400000000003</v>
      </c>
      <c r="H10" s="488">
        <f>IF(F10="","",(IFERROR(F10*(INDEX(ExPostData,MATCH($B10,ExPostProg,0),MATCH(F$5,ExPostMo,0)))/1000,0)))</f>
        <v>16.687000000000001</v>
      </c>
      <c r="I10" s="424">
        <v>11</v>
      </c>
      <c r="J10" s="425">
        <f>IF(I10="","",(IFERROR(I10*(INDEX(ExAnteData,MATCH($B10,ExAnteProg,0),MATCH(I$5,ExAnteMo,0)))/1000,0)))</f>
        <v>17.612099999999998</v>
      </c>
      <c r="K10" s="426">
        <f>IF(I10="","",(IFERROR(I10*(INDEX(ExPostData,MATCH($B10,ExPostProg,0),MATCH(I$5,ExPostMo,0)))/1000,0)))</f>
        <v>16.687000000000001</v>
      </c>
      <c r="L10" s="424">
        <v>11</v>
      </c>
      <c r="M10" s="425">
        <f>IF(L10="","",(IFERROR(L10*(INDEX(ExAnteData,MATCH($B10,ExAnteProg,0),MATCH(L$5,ExAnteMo,0)))/1000,0)))</f>
        <v>17.109400000000001</v>
      </c>
      <c r="N10" s="426">
        <f>IF(L10="","",(IFERROR(L10*(INDEX(ExPostData,MATCH($B10,ExPostProg,0),MATCH(L$5,ExPostMo,0)))/1000,0)))</f>
        <v>16.687000000000001</v>
      </c>
      <c r="O10" s="424">
        <v>11</v>
      </c>
      <c r="P10" s="425">
        <f>IF(O10="","",(IFERROR(O10*(INDEX(ExAnteData,MATCH($B10,ExAnteProg,0),MATCH(O$5,ExAnteMo,0)))/1000,0)))</f>
        <v>17.707799999999999</v>
      </c>
      <c r="Q10" s="426">
        <f>IF(O10="","",(IFERROR(O10*(INDEX(ExPostData,MATCH($B10,ExPostProg,0),MATCH(O$5,ExPostMo,0)))/1000,0)))</f>
        <v>16.687000000000001</v>
      </c>
      <c r="R10" s="424">
        <v>11</v>
      </c>
      <c r="S10" s="425">
        <f>IF(R10="","",(IFERROR(R10*(INDEX(ExAnteData,MATCH($B10,ExAnteProg,0),MATCH(R$5,ExAnteMo,0)))/1000,0)))</f>
        <v>16.767299999999999</v>
      </c>
      <c r="T10" s="426">
        <f>IF(R10="","",(IFERROR(R10*(INDEX(ExPostData,MATCH($B10,ExPostProg,0),MATCH(R$5,ExPostMo,0)))/1000,0)))</f>
        <v>16.687000000000001</v>
      </c>
      <c r="U10" s="505" t="s">
        <v>11</v>
      </c>
    </row>
    <row r="11" spans="2:32" x14ac:dyDescent="0.2">
      <c r="B11" s="16" t="s">
        <v>178</v>
      </c>
      <c r="C11" s="424">
        <v>1204</v>
      </c>
      <c r="D11" s="425">
        <f>IF(C11="","",(IFERROR(C11*(INDEX(ExAnteData,MATCH($B11,ExAnteProg,0),MATCH(C$5,ExAnteMo,0)))/1000,0)))</f>
        <v>33.11</v>
      </c>
      <c r="E11" s="426">
        <f>IF(C11="","",(IFERROR(C11*(INDEX(ExPostData,MATCH($B11,ExPostProg,0),MATCH(C$5,ExPostMo,0)))/1000,0)))</f>
        <v>25.765599999999999</v>
      </c>
      <c r="F11" s="424">
        <v>1199</v>
      </c>
      <c r="G11" s="425">
        <f>IF(F11="","",(IFERROR(F11*(INDEX(ExAnteData,MATCH($B11,ExAnteProg,0),MATCH(F$5,ExAnteMo,0)))/1000,0)))</f>
        <v>30.2148</v>
      </c>
      <c r="H11" s="426">
        <f>IF(F11="","",(IFERROR(F11*(INDEX(ExPostData,MATCH($B11,ExPostProg,0),MATCH(F$5,ExPostMo,0)))/1000,0)))</f>
        <v>25.6586</v>
      </c>
      <c r="I11" s="424">
        <v>1196</v>
      </c>
      <c r="J11" s="425">
        <f>IF(I11="","",(IFERROR(I11*(INDEX(ExAnteData,MATCH($B11,ExAnteProg,0),MATCH(I$5,ExAnteMo,0)))/1000,0)))</f>
        <v>39.826799999999999</v>
      </c>
      <c r="K11" s="426">
        <f>IF(I11="","",(IFERROR(I11*(INDEX(ExPostData,MATCH($B11,ExPostProg,0),MATCH(I$5,ExPostMo,0)))/1000,0)))</f>
        <v>25.594399999999997</v>
      </c>
      <c r="L11" s="424">
        <v>1199</v>
      </c>
      <c r="M11" s="425">
        <f>IF(L11="","",(IFERROR(L11*(INDEX(ExAnteData,MATCH($B11,ExAnteProg,0),MATCH(L$5,ExAnteMo,0)))/1000,0)))</f>
        <v>55.393800000000006</v>
      </c>
      <c r="N11" s="426">
        <f>IF(L11="","",(IFERROR(L11*(INDEX(ExPostData,MATCH($B11,ExPostProg,0),MATCH(L$5,ExPostMo,0)))/1000,0)))</f>
        <v>25.6586</v>
      </c>
      <c r="O11" s="424">
        <v>1206</v>
      </c>
      <c r="P11" s="425">
        <f>IF(O11="","",(IFERROR(O11*(INDEX(ExAnteData,MATCH($B11,ExAnteProg,0),MATCH(O$5,ExAnteMo,0)))/1000,0)))</f>
        <v>59.335200000000007</v>
      </c>
      <c r="Q11" s="426">
        <f>IF(O11="","",(IFERROR(O11*(INDEX(ExPostData,MATCH($B11,ExPostProg,0),MATCH(O$5,ExPostMo,0)))/1000,0)))</f>
        <v>25.808399999999999</v>
      </c>
      <c r="R11" s="424">
        <v>1216</v>
      </c>
      <c r="S11" s="425">
        <f>IF(R11="","",(IFERROR(R11*(INDEX(ExAnteData,MATCH($B11,ExAnteProg,0),MATCH(R$5,ExAnteMo,0)))/1000,0)))</f>
        <v>64.812799999999996</v>
      </c>
      <c r="T11" s="426">
        <f>IF(R11="","",(IFERROR(R11*(INDEX(ExPostData,MATCH($B11,ExPostProg,0),MATCH(R$5,ExPostMo,0)))/1000,0)))</f>
        <v>26.022399999999998</v>
      </c>
      <c r="U11" s="505">
        <v>9785</v>
      </c>
    </row>
    <row r="12" spans="2:32" s="15" customFormat="1" ht="14.25" customHeight="1" thickBot="1" x14ac:dyDescent="0.2">
      <c r="B12" s="19" t="s">
        <v>12</v>
      </c>
      <c r="C12" s="332">
        <f t="shared" ref="C12:T12" si="0">SUM(C8:C11)</f>
        <v>1795</v>
      </c>
      <c r="D12" s="21">
        <f t="shared" si="0"/>
        <v>685.0009</v>
      </c>
      <c r="E12" s="22">
        <f t="shared" si="0"/>
        <v>626.60679999999991</v>
      </c>
      <c r="F12" s="332">
        <f t="shared" si="0"/>
        <v>1790</v>
      </c>
      <c r="G12" s="21">
        <f t="shared" si="0"/>
        <v>650.5456999999999</v>
      </c>
      <c r="H12" s="22">
        <f t="shared" si="0"/>
        <v>625.42009999999993</v>
      </c>
      <c r="I12" s="332">
        <f t="shared" si="0"/>
        <v>1789</v>
      </c>
      <c r="J12" s="21">
        <f t="shared" si="0"/>
        <v>715.53330000000005</v>
      </c>
      <c r="K12" s="22">
        <f t="shared" si="0"/>
        <v>627.1244999999999</v>
      </c>
      <c r="L12" s="332">
        <f t="shared" si="0"/>
        <v>1795</v>
      </c>
      <c r="M12" s="21">
        <f t="shared" si="0"/>
        <v>723.94420000000014</v>
      </c>
      <c r="N12" s="22">
        <f t="shared" si="0"/>
        <v>630.92129999999997</v>
      </c>
      <c r="O12" s="332">
        <f t="shared" si="0"/>
        <v>1819</v>
      </c>
      <c r="P12" s="21">
        <f t="shared" si="0"/>
        <v>748.7251</v>
      </c>
      <c r="Q12" s="22">
        <f t="shared" si="0"/>
        <v>645.02449999999999</v>
      </c>
      <c r="R12" s="332">
        <f t="shared" si="0"/>
        <v>1833</v>
      </c>
      <c r="S12" s="21">
        <f t="shared" si="0"/>
        <v>757.57880000000011</v>
      </c>
      <c r="T12" s="22">
        <f t="shared" si="0"/>
        <v>648.77569999999992</v>
      </c>
      <c r="U12" s="506"/>
    </row>
    <row r="13" spans="2:32" s="15" customFormat="1" ht="13.5" customHeight="1" thickTop="1" x14ac:dyDescent="0.2">
      <c r="B13" s="23" t="s">
        <v>13</v>
      </c>
      <c r="C13" s="17"/>
      <c r="D13" s="24"/>
      <c r="E13" s="25"/>
      <c r="F13" s="17"/>
      <c r="G13" s="24"/>
      <c r="H13" s="25"/>
      <c r="I13" s="17"/>
      <c r="J13" s="24"/>
      <c r="K13" s="25"/>
      <c r="L13" s="17"/>
      <c r="M13" s="24"/>
      <c r="N13" s="25"/>
      <c r="O13" s="17"/>
      <c r="P13" s="24"/>
      <c r="Q13" s="25"/>
      <c r="R13" s="18"/>
      <c r="S13" s="24"/>
      <c r="T13" s="25"/>
      <c r="U13" s="507"/>
      <c r="V13" s="26"/>
      <c r="W13" s="26"/>
      <c r="X13" s="26"/>
      <c r="Y13" s="26"/>
      <c r="Z13" s="26"/>
      <c r="AA13" s="26"/>
      <c r="AB13" s="26"/>
      <c r="AC13" s="26"/>
      <c r="AD13" s="26"/>
      <c r="AE13" s="26"/>
      <c r="AF13" s="26"/>
    </row>
    <row r="14" spans="2:32" x14ac:dyDescent="0.2">
      <c r="B14" s="16" t="s">
        <v>193</v>
      </c>
      <c r="C14" s="424">
        <v>312032</v>
      </c>
      <c r="D14" s="425">
        <f t="shared" ref="D14:D19" si="1">IF(C14="","",(IFERROR(C14*(INDEX(ExAnteData,MATCH($B14,ExAnteProg,0),MATCH(C$5,ExAnteMo,0)))/1000,0)))</f>
        <v>0</v>
      </c>
      <c r="E14" s="426">
        <f t="shared" ref="E14:E19" si="2">IF(C14="","",(IFERROR(C14*(INDEX(ExPostData,MATCH($B14,ExPostProg,0),MATCH(C$5,ExPostMo,0)))/1000,0)))</f>
        <v>218.42239999999998</v>
      </c>
      <c r="F14" s="17">
        <v>310843</v>
      </c>
      <c r="G14" s="487">
        <f t="shared" ref="G14:G19" si="3">IF(F14="","",(IFERROR(F14*(INDEX(ExAnteData,MATCH($B14,ExAnteProg,0),MATCH(F$5,ExAnteMo,0)))/1000,0)))</f>
        <v>0</v>
      </c>
      <c r="H14" s="488">
        <f t="shared" ref="H14:H19" si="4">IF(F14="","",(IFERROR(F14*(INDEX(ExPostData,MATCH($B14,ExPostProg,0),MATCH(F$5,ExPostMo,0)))/1000,0)))</f>
        <v>217.59009999999998</v>
      </c>
      <c r="I14" s="424">
        <v>309248</v>
      </c>
      <c r="J14" s="487">
        <f t="shared" ref="J14:J19" si="5">IF(I14="","",(IFERROR(I14*(INDEX(ExAnteData,MATCH($B14,ExAnteProg,0),MATCH(I$5,ExAnteMo,0)))/1000,0)))</f>
        <v>0</v>
      </c>
      <c r="K14" s="426">
        <f t="shared" ref="K14:K19" si="6">IF(I14="","",(IFERROR(I14*(INDEX(ExPostData,MATCH($B14,ExPostProg,0),MATCH(I$5,ExPostMo,0)))/1000,0)))</f>
        <v>216.47359999999998</v>
      </c>
      <c r="L14" s="424">
        <v>306526</v>
      </c>
      <c r="M14" s="425">
        <f t="shared" ref="M14:M19" si="7">IF(L14="","",(IFERROR(L14*(INDEX(ExAnteData,MATCH($B14,ExAnteProg,0),MATCH(L$5,ExAnteMo,0)))/1000,0)))</f>
        <v>130.10700911013441</v>
      </c>
      <c r="N14" s="426">
        <f t="shared" ref="N14:N19" si="8">IF(L14="","",(IFERROR(L14*(INDEX(ExPostData,MATCH($B14,ExPostProg,0),MATCH(L$5,ExPostMo,0)))/1000,0)))</f>
        <v>214.56819999999999</v>
      </c>
      <c r="O14" s="424">
        <v>305344</v>
      </c>
      <c r="P14" s="425">
        <f>IF(O14="","",(IFERROR(O14*(INDEX(ExAnteData,MATCH($B14,ExAnteProg,0),MATCH(O$5,ExAnteMo,0)))/1000,0)))</f>
        <v>167.50161131425224</v>
      </c>
      <c r="Q14" s="426">
        <f>IF(O14="","",(IFERROR(O14*(INDEX(ExPostData,MATCH($B14,ExPostProg,0),MATCH(O$5,ExPostMo,0)))/1000,0)))</f>
        <v>213.74079999999998</v>
      </c>
      <c r="R14" s="424">
        <v>304659</v>
      </c>
      <c r="S14" s="425">
        <f>IF(R14="","",(IFERROR(R14*(INDEX(ExAnteData,MATCH($B14,ExAnteProg,0),MATCH(R$5,ExAnteMo,0)))/1000,0)))</f>
        <v>194.30304647239595</v>
      </c>
      <c r="T14" s="426">
        <f>IF(R14="","",(IFERROR(R14*(INDEX(ExPostData,MATCH($B14,ExPostProg,0),MATCH(R$5,ExPostMo,0)))/1000,0)))</f>
        <v>213.26129999999998</v>
      </c>
      <c r="U14" s="505">
        <v>2156816</v>
      </c>
      <c r="V14" s="27"/>
      <c r="W14" s="27"/>
      <c r="X14" s="27"/>
      <c r="Y14" s="27"/>
      <c r="Z14" s="27"/>
      <c r="AA14" s="27"/>
      <c r="AB14" s="27"/>
      <c r="AC14" s="27"/>
      <c r="AD14" s="27"/>
      <c r="AE14" s="27"/>
      <c r="AF14" s="27"/>
    </row>
    <row r="15" spans="2:32" x14ac:dyDescent="0.2">
      <c r="B15" s="16" t="s">
        <v>204</v>
      </c>
      <c r="C15" s="424">
        <v>12378</v>
      </c>
      <c r="D15" s="487">
        <f t="shared" si="1"/>
        <v>0</v>
      </c>
      <c r="E15" s="488">
        <f t="shared" si="2"/>
        <v>51.987600000000008</v>
      </c>
      <c r="F15" s="424">
        <v>12302</v>
      </c>
      <c r="G15" s="487">
        <f t="shared" si="3"/>
        <v>0</v>
      </c>
      <c r="H15" s="488">
        <f t="shared" si="4"/>
        <v>51.668399999999998</v>
      </c>
      <c r="I15" s="424">
        <v>12240</v>
      </c>
      <c r="J15" s="487">
        <f t="shared" si="5"/>
        <v>0</v>
      </c>
      <c r="K15" s="488">
        <f t="shared" si="6"/>
        <v>51.408000000000001</v>
      </c>
      <c r="L15" s="424">
        <v>12073</v>
      </c>
      <c r="M15" s="487">
        <f t="shared" si="7"/>
        <v>28.053847704964458</v>
      </c>
      <c r="N15" s="488">
        <f t="shared" si="8"/>
        <v>50.706600000000002</v>
      </c>
      <c r="O15" s="424">
        <v>12117</v>
      </c>
      <c r="P15" s="487">
        <f>IF(O15="","",(IFERROR(O15*(INDEX(ExAnteData,MATCH($B15,ExAnteProg,0),MATCH(O$5,ExAnteMo,0)))/1000,0)))</f>
        <v>30.683173822730527</v>
      </c>
      <c r="Q15" s="488">
        <f>IF(O15="","",(IFERROR(O15*(INDEX(ExPostData,MATCH($B15,ExPostProg,0),MATCH(O$5,ExPostMo,0)))/1000,0)))</f>
        <v>50.891400000000004</v>
      </c>
      <c r="R15" s="424">
        <v>12115</v>
      </c>
      <c r="S15" s="487">
        <f>IF(R15="","",(IFERROR(R15*(INDEX(ExAnteData,MATCH($B15,ExAnteProg,0),MATCH(R$5,ExAnteMo,0)))/1000,0)))</f>
        <v>35.750558314975613</v>
      </c>
      <c r="T15" s="488">
        <f>IF(R15="","",(IFERROR(R15*(INDEX(ExPostData,MATCH($B15,ExPostProg,0),MATCH(R$5,ExPostMo,0)))/1000,0)))</f>
        <v>50.883000000000003</v>
      </c>
      <c r="U15" s="505">
        <v>469113</v>
      </c>
    </row>
    <row r="16" spans="2:32" x14ac:dyDescent="0.2">
      <c r="B16" s="16" t="s">
        <v>184</v>
      </c>
      <c r="C16" s="424">
        <v>3622</v>
      </c>
      <c r="D16" s="425">
        <f t="shared" si="1"/>
        <v>20.862719999999996</v>
      </c>
      <c r="E16" s="426">
        <f t="shared" si="2"/>
        <v>40.2042</v>
      </c>
      <c r="F16" s="17">
        <v>3640</v>
      </c>
      <c r="G16" s="487">
        <f t="shared" si="3"/>
        <v>20.93</v>
      </c>
      <c r="H16" s="488">
        <f t="shared" si="4"/>
        <v>40.404000000000003</v>
      </c>
      <c r="I16" s="424">
        <v>3644</v>
      </c>
      <c r="J16" s="487">
        <f t="shared" si="5"/>
        <v>21.53604</v>
      </c>
      <c r="K16" s="426">
        <f t="shared" si="6"/>
        <v>40.448399999999999</v>
      </c>
      <c r="L16" s="424">
        <v>3630</v>
      </c>
      <c r="M16" s="425">
        <f t="shared" si="7"/>
        <v>36.263700000000007</v>
      </c>
      <c r="N16" s="426">
        <f t="shared" si="8"/>
        <v>40.292999999999999</v>
      </c>
      <c r="O16" s="424">
        <v>3605</v>
      </c>
      <c r="P16" s="425">
        <f>IF(O16="","",(IFERROR(O16*(INDEX(ExAnteData,MATCH($B16,ExAnteProg,0),MATCH(O$5,ExAnteMo,0)))/1000,0)))</f>
        <v>36.013950000000001</v>
      </c>
      <c r="Q16" s="426">
        <f>IF(O16="","",(IFERROR(O16*(INDEX(ExPostData,MATCH($B16,ExPostProg,0),MATCH(O$5,ExPostMo,0)))/1000,0)))</f>
        <v>40.015500000000003</v>
      </c>
      <c r="R16" s="424">
        <v>3600</v>
      </c>
      <c r="S16" s="425">
        <f>IF(R16="","",(IFERROR(R16*(INDEX(ExAnteData,MATCH($B16,ExAnteProg,0),MATCH(R$5,ExAnteMo,0)))/1000,0)))</f>
        <v>34.164000000000001</v>
      </c>
      <c r="T16" s="426">
        <f>IF(R16="","",(IFERROR(R16*(INDEX(ExPostData,MATCH($B16,ExPostProg,0),MATCH(R$5,ExPostMo,0)))/1000,0)))</f>
        <v>39.96</v>
      </c>
      <c r="U16" s="505">
        <v>637645</v>
      </c>
      <c r="V16" s="27"/>
      <c r="W16" s="27"/>
      <c r="X16" s="27"/>
      <c r="Y16" s="27"/>
      <c r="Z16" s="27"/>
      <c r="AA16" s="27"/>
      <c r="AB16" s="27"/>
      <c r="AC16" s="27"/>
      <c r="AD16" s="27"/>
      <c r="AE16" s="27"/>
      <c r="AF16" s="27"/>
    </row>
    <row r="17" spans="2:32" x14ac:dyDescent="0.2">
      <c r="B17" s="16" t="s">
        <v>74</v>
      </c>
      <c r="C17" s="424">
        <v>910</v>
      </c>
      <c r="D17" s="425">
        <f t="shared" si="1"/>
        <v>93.820999999999998</v>
      </c>
      <c r="E17" s="426">
        <f t="shared" si="2"/>
        <v>102.92100000000001</v>
      </c>
      <c r="F17" s="17">
        <v>896</v>
      </c>
      <c r="G17" s="487">
        <f t="shared" si="3"/>
        <v>88.076800000000006</v>
      </c>
      <c r="H17" s="488">
        <f t="shared" si="4"/>
        <v>101.33759999999999</v>
      </c>
      <c r="I17" s="424">
        <v>894</v>
      </c>
      <c r="J17" s="487">
        <f t="shared" si="5"/>
        <v>102.2736</v>
      </c>
      <c r="K17" s="426">
        <f t="shared" si="6"/>
        <v>101.11139999999999</v>
      </c>
      <c r="L17" s="424">
        <v>779</v>
      </c>
      <c r="M17" s="425">
        <f t="shared" si="7"/>
        <v>106.2556</v>
      </c>
      <c r="N17" s="426">
        <f t="shared" si="8"/>
        <v>88.104900000000001</v>
      </c>
      <c r="O17" s="424">
        <v>779</v>
      </c>
      <c r="P17" s="425">
        <f>IF(O17="","",(IFERROR(O17*(INDEX(ExAnteData,MATCH($B17,ExAnteProg,0),MATCH(O$5,ExAnteMo,0)))/1000,0)))</f>
        <v>100.1794</v>
      </c>
      <c r="Q17" s="426">
        <f>IF(O17="","",(IFERROR(O17*(INDEX(ExPostData,MATCH($B17,ExPostProg,0),MATCH(O$5,ExPostMo,0)))/1000,0)))</f>
        <v>88.104900000000001</v>
      </c>
      <c r="R17" s="424">
        <v>783</v>
      </c>
      <c r="S17" s="425">
        <f>IF(R17="","",(IFERROR(R17*(INDEX(ExAnteData,MATCH($B17,ExAnteProg,0),MATCH(R$5,ExAnteMo,0)))/1000,0)))</f>
        <v>110.71620000000001</v>
      </c>
      <c r="T17" s="426">
        <f>IF(R17="","",(IFERROR(R17*(INDEX(ExPostData,MATCH($B17,ExPostProg,0),MATCH(R$5,ExPostMo,0)))/1000,0)))</f>
        <v>88.557299999999984</v>
      </c>
      <c r="U17" s="505">
        <v>637645</v>
      </c>
      <c r="V17" s="27"/>
      <c r="W17" s="27"/>
      <c r="X17" s="27"/>
      <c r="Y17" s="27"/>
      <c r="Z17" s="27"/>
      <c r="AA17" s="27"/>
      <c r="AB17" s="27"/>
      <c r="AC17" s="27"/>
      <c r="AD17" s="27"/>
      <c r="AE17" s="27"/>
      <c r="AF17" s="27"/>
    </row>
    <row r="18" spans="2:32" ht="12.75" customHeight="1" x14ac:dyDescent="0.2">
      <c r="B18" s="423" t="s">
        <v>188</v>
      </c>
      <c r="C18" s="446">
        <v>169</v>
      </c>
      <c r="D18" s="425">
        <f t="shared" si="1"/>
        <v>5.1207000000000003</v>
      </c>
      <c r="E18" s="426">
        <f t="shared" si="2"/>
        <v>7.0134999999999996</v>
      </c>
      <c r="F18" s="446">
        <v>170</v>
      </c>
      <c r="G18" s="487">
        <f t="shared" si="3"/>
        <v>5.1340000000000003</v>
      </c>
      <c r="H18" s="488">
        <f t="shared" si="4"/>
        <v>7.0549999999999997</v>
      </c>
      <c r="I18" s="446">
        <v>32</v>
      </c>
      <c r="J18" s="487">
        <f t="shared" si="5"/>
        <v>0.99199999999999999</v>
      </c>
      <c r="K18" s="426">
        <f t="shared" si="6"/>
        <v>1.3280000000000001</v>
      </c>
      <c r="L18" s="446">
        <v>39</v>
      </c>
      <c r="M18" s="425">
        <f t="shared" si="7"/>
        <v>1.4975999999999998</v>
      </c>
      <c r="N18" s="426">
        <f t="shared" si="8"/>
        <v>1.6185</v>
      </c>
      <c r="O18" s="424">
        <v>41</v>
      </c>
      <c r="P18" s="425">
        <f>IF(O18="","",(IFERROR(O18*(INDEX(ExAnteData,MATCH("Capacity Bidding Program (CBP) Day Ahead",ExAnteProg,0),MATCH(O$5,ExAnteMo,0)))/1000,0)))</f>
        <v>1.5785</v>
      </c>
      <c r="Q18" s="426">
        <f>IF(O18="","",(IFERROR(O18*(INDEX(ExPostData,MATCH("Capacity Bidding Program (CBP) Day Ahead",ExPostProg,0),MATCH(O$5,ExPostMo,0)))/1000,0)))</f>
        <v>1.7015</v>
      </c>
      <c r="R18" s="424">
        <v>63</v>
      </c>
      <c r="S18" s="425">
        <f>IF(R18="","",(IFERROR(R18*(INDEX(ExAnteData,MATCH("Capacity Bidding Program (CBP) Day Ahead",ExAnteProg,0),MATCH(R$5,ExAnteMo,0)))/1000,0)))</f>
        <v>2.5011000000000005</v>
      </c>
      <c r="T18" s="426">
        <f>IF(R18="","",(IFERROR(R18*(INDEX(ExPostData,MATCH("Capacity Bidding Program (CBP) Day Ahead",ExPostProg,0),MATCH(R$5,ExPostMo,0)))/1000,0)))</f>
        <v>2.6145</v>
      </c>
      <c r="U18" s="505">
        <v>637645</v>
      </c>
      <c r="V18" s="27"/>
      <c r="W18" s="27"/>
      <c r="X18" s="27"/>
      <c r="Y18" s="27"/>
      <c r="Z18" s="27"/>
      <c r="AA18" s="27"/>
      <c r="AB18" s="27"/>
      <c r="AC18" s="27"/>
      <c r="AD18" s="27"/>
      <c r="AE18" s="27"/>
      <c r="AF18" s="27"/>
    </row>
    <row r="19" spans="2:32" ht="12.75" customHeight="1" x14ac:dyDescent="0.2">
      <c r="B19" s="423" t="s">
        <v>187</v>
      </c>
      <c r="C19" s="446">
        <v>519</v>
      </c>
      <c r="D19" s="425">
        <f t="shared" si="1"/>
        <v>14.220599999999999</v>
      </c>
      <c r="E19" s="426">
        <f t="shared" si="2"/>
        <v>22.109400000000001</v>
      </c>
      <c r="F19" s="446">
        <v>512</v>
      </c>
      <c r="G19" s="487">
        <f t="shared" si="3"/>
        <v>15.0528</v>
      </c>
      <c r="H19" s="488">
        <f t="shared" si="4"/>
        <v>21.811199999999999</v>
      </c>
      <c r="I19" s="446">
        <v>716</v>
      </c>
      <c r="J19" s="487">
        <f t="shared" si="5"/>
        <v>22.196000000000002</v>
      </c>
      <c r="K19" s="426">
        <f t="shared" si="6"/>
        <v>30.501600000000003</v>
      </c>
      <c r="L19" s="446">
        <v>726</v>
      </c>
      <c r="M19" s="425">
        <f t="shared" si="7"/>
        <v>27.079799999999999</v>
      </c>
      <c r="N19" s="426">
        <f t="shared" si="8"/>
        <v>30.927600000000002</v>
      </c>
      <c r="O19" s="424">
        <v>953</v>
      </c>
      <c r="P19" s="425">
        <f>IF(O19="","",(IFERROR(O19*(INDEX(ExAnteData,MATCH("Capacity Bidding Program (CBP) Day Of",ExAnteProg,0),MATCH(O$5,ExAnteMo,0)))/1000,0)))</f>
        <v>36.881100000000004</v>
      </c>
      <c r="Q19" s="426">
        <f>IF(O19="","",(IFERROR(O19*(INDEX(ExPostData,MATCH("Capacity Bidding Program (CBP) Day Of",ExPostProg,0),MATCH(O$5,ExPostMo,0)))/1000,0)))</f>
        <v>40.597799999999999</v>
      </c>
      <c r="R19" s="424">
        <v>870</v>
      </c>
      <c r="S19" s="425">
        <f>IF(R19="","",(IFERROR(R19*(INDEX(ExAnteData,MATCH("Capacity Bidding Program (CBP) Day Of",ExAnteProg,0),MATCH(R$5,ExAnteMo,0)))/1000,0)))</f>
        <v>35.234999999999999</v>
      </c>
      <c r="T19" s="426">
        <f>IF(R19="","",(IFERROR(R19*(INDEX(ExPostData,MATCH("Capacity Bidding Program (CBP) Day Of",ExPostProg,0),MATCH(R$5,ExPostMo,0)))/1000,0)))</f>
        <v>37.061999999999998</v>
      </c>
      <c r="U19" s="505">
        <v>637645</v>
      </c>
      <c r="V19" s="27"/>
      <c r="W19" s="27"/>
      <c r="X19" s="27"/>
      <c r="Y19" s="27"/>
      <c r="Z19" s="27"/>
      <c r="AA19" s="27"/>
      <c r="AB19" s="27"/>
      <c r="AC19" s="27"/>
      <c r="AD19" s="27"/>
      <c r="AE19" s="27"/>
      <c r="AF19" s="27"/>
    </row>
    <row r="20" spans="2:32" x14ac:dyDescent="0.2">
      <c r="B20" s="480" t="s">
        <v>200</v>
      </c>
      <c r="C20" s="446">
        <v>698</v>
      </c>
      <c r="D20" s="425">
        <v>42.508199999999995</v>
      </c>
      <c r="E20" s="426">
        <v>68.543600000000012</v>
      </c>
      <c r="F20" s="28">
        <v>728</v>
      </c>
      <c r="G20" s="487">
        <v>47.465600000000002</v>
      </c>
      <c r="H20" s="488">
        <v>71.48960000000001</v>
      </c>
      <c r="I20" s="28">
        <v>759</v>
      </c>
      <c r="J20" s="487">
        <v>74.533799999999999</v>
      </c>
      <c r="K20" s="426">
        <v>50.625300000000003</v>
      </c>
      <c r="L20" s="28">
        <v>763</v>
      </c>
      <c r="M20" s="425">
        <v>61.116299999999995</v>
      </c>
      <c r="N20" s="426">
        <v>74.926600000000008</v>
      </c>
      <c r="O20" s="28">
        <v>1206</v>
      </c>
      <c r="P20" s="425">
        <v>99.133200000000002</v>
      </c>
      <c r="Q20" s="426">
        <v>118.42919999999999</v>
      </c>
      <c r="R20" s="28">
        <v>1222</v>
      </c>
      <c r="S20" s="425">
        <v>102.4036</v>
      </c>
      <c r="T20" s="426">
        <v>120.00040000000001</v>
      </c>
      <c r="U20" s="505">
        <v>637645</v>
      </c>
    </row>
    <row r="21" spans="2:32" x14ac:dyDescent="0.2">
      <c r="B21" s="16" t="s">
        <v>182</v>
      </c>
      <c r="C21" s="424">
        <v>141</v>
      </c>
      <c r="D21" s="425">
        <f>IF(C21="","",(IFERROR(C21*(INDEX(ExAnteData,MATCH($B21,ExAnteProg,0),MATCH(C$5,ExAnteMo,0)))/1000,0)))</f>
        <v>0.28199999999999997</v>
      </c>
      <c r="E21" s="426">
        <f>IF(C21="","",(IFERROR(C21*(INDEX(ExPostData,MATCH($B21,ExPostProg,0),MATCH(C$5,ExPostMo,0)))/1000,0)))</f>
        <v>4.2299999999999997E-2</v>
      </c>
      <c r="F21" s="17">
        <v>150</v>
      </c>
      <c r="G21" s="487">
        <f>IF(F21="","",(IFERROR(F21*(INDEX(ExAnteData,MATCH($B21,ExAnteProg,0),MATCH(F$5,ExAnteMo,0)))/1000,0)))</f>
        <v>0.3</v>
      </c>
      <c r="H21" s="488">
        <f>IF(F21="","",(IFERROR(F21*(INDEX(ExPostData,MATCH($B21,ExPostProg,0),MATCH(F$5,ExPostMo,0)))/1000,0)))</f>
        <v>4.4999999999999998E-2</v>
      </c>
      <c r="I21" s="424">
        <v>150</v>
      </c>
      <c r="J21" s="487">
        <f>IF(I21="","",(IFERROR(I21*(INDEX(ExAnteData,MATCH($B21,ExAnteProg,0),MATCH(I$5,ExAnteMo,0)))/1000,0)))</f>
        <v>0.28499999999999998</v>
      </c>
      <c r="K21" s="426">
        <f>IF(I21="","",(IFERROR(I21*(INDEX(ExPostData,MATCH($B21,ExPostProg,0),MATCH(I$5,ExPostMo,0)))/1000,0)))</f>
        <v>1.4999999999999999E-2</v>
      </c>
      <c r="L21" s="424">
        <v>153</v>
      </c>
      <c r="M21" s="487">
        <f>IF(L21="","",(IFERROR(L21*(INDEX(ExAnteData,MATCH($B21,ExAnteProg,0),MATCH(L$5,ExAnteMo,0)))/1000,0)))</f>
        <v>1.5300000000000001E-2</v>
      </c>
      <c r="N21" s="426">
        <f>IF(L21="","",(IFERROR(L21*(INDEX(ExPostData,MATCH($B21,ExPostProg,0),MATCH(L$5,ExPostMo,0)))/1000,0)))</f>
        <v>13.8771</v>
      </c>
      <c r="O21" s="424">
        <v>152</v>
      </c>
      <c r="P21" s="425">
        <f>IF(O21="","",(IFERROR(O21*(INDEX(ExAnteData,MATCH($B21,ExAnteProg,0),MATCH(O$5,ExAnteMo,0)))/1000,0)))</f>
        <v>1.5200000000000002E-2</v>
      </c>
      <c r="Q21" s="426">
        <f>IF(O21="","",(IFERROR(O21*(INDEX(ExPostData,MATCH($B21,ExPostProg,0),MATCH(O$5,ExPostMo,0)))/1000,0)))</f>
        <v>15.412800000000001</v>
      </c>
      <c r="R21" s="424">
        <v>151</v>
      </c>
      <c r="S21" s="487">
        <v>102.4036</v>
      </c>
      <c r="T21" s="426">
        <f>IF(R21="","",(IFERROR(R21*(INDEX(ExPostData,MATCH($B21,ExPostProg,0),MATCH(R$5,ExPostMo,0)))/1000,0)))</f>
        <v>-14.209099999999999</v>
      </c>
      <c r="U21" s="505">
        <v>2912</v>
      </c>
    </row>
    <row r="22" spans="2:32" x14ac:dyDescent="0.2">
      <c r="B22" s="16" t="s">
        <v>183</v>
      </c>
      <c r="C22" s="424">
        <v>389593</v>
      </c>
      <c r="D22" s="425">
        <f>IF(C22="","",(IFERROR(C22*(INDEX(ExAnteData,MATCH($B22,ExAnteProg,0),MATCH(C$5,ExAnteMo,0)))/1000,0)))</f>
        <v>7.7918600000000007</v>
      </c>
      <c r="E22" s="426">
        <f>IF(C22="","",(IFERROR(C22*(INDEX(ExPostData,MATCH($B22,ExPostProg,0),MATCH(C$5,ExPostMo,0)))/1000,0)))</f>
        <v>31.167440000000003</v>
      </c>
      <c r="F22" s="17">
        <v>388734</v>
      </c>
      <c r="G22" s="487">
        <f>IF(F22="","",(IFERROR(F22*(INDEX(ExAnteData,MATCH($B22,ExAnteProg,0),MATCH(F$5,ExAnteMo,0)))/1000,0)))</f>
        <v>7.77468</v>
      </c>
      <c r="H22" s="488">
        <f>IF(F22="","",(IFERROR(F22*(INDEX(ExPostData,MATCH($B22,ExPostProg,0),MATCH(F$5,ExPostMo,0)))/1000,0)))</f>
        <v>31.09872</v>
      </c>
      <c r="I22" s="424">
        <v>387667</v>
      </c>
      <c r="J22" s="487">
        <f>IF(I22="","",(IFERROR(I22*(INDEX(ExAnteData,MATCH($B22,ExAnteProg,0),MATCH(I$5,ExAnteMo,0)))/1000,0)))</f>
        <v>11.63001</v>
      </c>
      <c r="K22" s="426">
        <f>IF(I22="","",(IFERROR(I22*(INDEX(ExPostData,MATCH($B22,ExPostProg,0),MATCH(I$5,ExPostMo,0)))/1000,0)))</f>
        <v>31.013360000000002</v>
      </c>
      <c r="L22" s="39">
        <v>386602</v>
      </c>
      <c r="M22" s="425">
        <f>IF(L22="","",(IFERROR(L22*(INDEX(ExAnteData,MATCH($B22,ExAnteProg,0),MATCH(L$5,ExAnteMo,0)))/1000,0)))</f>
        <v>27.062140000000003</v>
      </c>
      <c r="N22" s="426">
        <f>IF(L22="","",(IFERROR(L22*(INDEX(ExPostData,MATCH($B22,ExPostProg,0),MATCH(L$5,ExPostMo,0)))/1000,0)))</f>
        <v>30.928159999999998</v>
      </c>
      <c r="O22" s="424">
        <v>382917</v>
      </c>
      <c r="P22" s="425">
        <f>IF(O22="","",(IFERROR(O22*(INDEX(ExAnteData,MATCH($B22,ExAnteProg,0),MATCH(O$5,ExAnteMo,0)))/1000,0)))</f>
        <v>26.804190000000002</v>
      </c>
      <c r="Q22" s="426">
        <f>IF(O22="","",(IFERROR(O22*(INDEX(ExPostData,MATCH($B22,ExPostProg,0),MATCH(O$5,ExPostMo,0)))/1000,0)))</f>
        <v>30.63336</v>
      </c>
      <c r="R22" s="424">
        <v>383268</v>
      </c>
      <c r="S22" s="425">
        <f>IF(R22="","",(IFERROR(R22*(INDEX(ExAnteData,MATCH($B22,ExAnteProg,0),MATCH(R$5,ExAnteMo,0)))/1000,0)))</f>
        <v>26.828760000000003</v>
      </c>
      <c r="T22" s="426">
        <f>IF(R22="","",(IFERROR(R22*(INDEX(ExPostData,MATCH($B22,ExPostProg,0),MATCH(R$5,ExPostMo,0)))/1000,0)))</f>
        <v>30.661440000000002</v>
      </c>
      <c r="U22" s="505">
        <v>4313632</v>
      </c>
      <c r="V22" s="86"/>
    </row>
    <row r="23" spans="2:32" x14ac:dyDescent="0.2">
      <c r="B23" s="16" t="s">
        <v>70</v>
      </c>
      <c r="C23" s="424">
        <v>0</v>
      </c>
      <c r="D23" s="425">
        <f>IF(C23="","",(IFERROR(C23*(INDEX(ExAnteData,MATCH($B23,ExAnteProg,0),MATCH(C$5,ExAnteMo,0)))/1000,0)))</f>
        <v>0</v>
      </c>
      <c r="E23" s="426">
        <f>IF(C23="","",(IFERROR(C23*(INDEX(ExPostData,MATCH($B23,ExPostProg,0),MATCH(C$5,ExPostMo,0)))/1000,0)))</f>
        <v>0</v>
      </c>
      <c r="F23" s="29">
        <v>0</v>
      </c>
      <c r="G23" s="487">
        <f>IF(F23="","",(IFERROR(F23*(INDEX(ExAnteData,MATCH($B23,ExAnteProg,0),MATCH(F$5,ExAnteMo,0)))/1000,0)))</f>
        <v>0</v>
      </c>
      <c r="H23" s="488">
        <f>IF(F23="","",(IFERROR(F23*(INDEX(ExPostData,MATCH($B23,ExPostProg,0),MATCH(F$5,ExPostMo,0)))/1000,0)))</f>
        <v>0</v>
      </c>
      <c r="I23" s="379">
        <v>0</v>
      </c>
      <c r="J23" s="487">
        <f>IF(I23="","",(IFERROR(I23*(INDEX(ExAnteData,MATCH($B23,ExAnteProg,0),MATCH(I$5,ExAnteMo,0)))/1000,0)))</f>
        <v>0</v>
      </c>
      <c r="K23" s="426">
        <f>IF(I23="","",(IFERROR(I23*(INDEX(ExPostData,MATCH($B23,ExPostProg,0),MATCH(I$5,ExPostMo,0)))/1000,0)))</f>
        <v>0</v>
      </c>
      <c r="L23" s="424">
        <v>0</v>
      </c>
      <c r="M23" s="425">
        <f>IF(L23="","",(IFERROR(L23*(INDEX(ExAnteData,MATCH($B23,ExAnteProg,0),MATCH(L$5,ExAnteMo,0)))/1000,0)))</f>
        <v>0</v>
      </c>
      <c r="N23" s="426">
        <f>IF(L23="","",(IFERROR(L23*(INDEX(ExPostData,MATCH($B23,ExPostProg,0),MATCH(L$5,ExPostMo,0)))/1000,0)))</f>
        <v>0</v>
      </c>
      <c r="O23" s="424">
        <v>0</v>
      </c>
      <c r="P23" s="425">
        <f>IF(O23="","",(IFERROR(O23*(INDEX(ExAnteData,MATCH($B23,ExAnteProg,0),MATCH(O$5,ExAnteMo,0)))/1000,0)))</f>
        <v>0</v>
      </c>
      <c r="Q23" s="426">
        <f>IF(O23="","",(IFERROR(O23*(INDEX(ExPostData,MATCH($B23,ExPostProg,0),MATCH(O$5,ExPostMo,0)))/1000,0)))</f>
        <v>0</v>
      </c>
      <c r="R23" s="424">
        <v>0</v>
      </c>
      <c r="S23" s="425">
        <f>IF(R23="","",(IFERROR(R23*(INDEX(ExAnteData,MATCH($B23,ExAnteProg,0),MATCH(R$5,ExAnteMo,0)))/1000,0)))</f>
        <v>0</v>
      </c>
      <c r="T23" s="426">
        <f>IF(R23="","",(IFERROR(R23*(INDEX(ExPostData,MATCH($B23,ExPostProg,0),MATCH(R$5,ExPostMo,0)))/1000,0)))</f>
        <v>0</v>
      </c>
      <c r="U23" s="508">
        <v>24169</v>
      </c>
      <c r="V23" s="27"/>
      <c r="W23" s="27"/>
      <c r="X23" s="27"/>
      <c r="Y23" s="27"/>
      <c r="Z23" s="27"/>
      <c r="AA23" s="27"/>
      <c r="AB23" s="27"/>
      <c r="AC23" s="27"/>
      <c r="AD23" s="27"/>
      <c r="AE23" s="27"/>
      <c r="AF23" s="27"/>
    </row>
    <row r="24" spans="2:32" s="15" customFormat="1" ht="14.25" customHeight="1" thickBot="1" x14ac:dyDescent="0.2">
      <c r="B24" s="19" t="s">
        <v>15</v>
      </c>
      <c r="C24" s="30">
        <f t="shared" ref="C24:T24" si="9">SUM(C14:C23)</f>
        <v>720062</v>
      </c>
      <c r="D24" s="21">
        <f t="shared" si="9"/>
        <v>184.60708</v>
      </c>
      <c r="E24" s="22">
        <f t="shared" si="9"/>
        <v>542.41144000000008</v>
      </c>
      <c r="F24" s="30">
        <f t="shared" si="9"/>
        <v>717975</v>
      </c>
      <c r="G24" s="21">
        <f t="shared" si="9"/>
        <v>184.73388</v>
      </c>
      <c r="H24" s="22">
        <f t="shared" si="9"/>
        <v>542.49961999999994</v>
      </c>
      <c r="I24" s="30">
        <f t="shared" si="9"/>
        <v>715350</v>
      </c>
      <c r="J24" s="21">
        <f t="shared" si="9"/>
        <v>233.44645000000003</v>
      </c>
      <c r="K24" s="22">
        <f t="shared" si="9"/>
        <v>522.9246599999999</v>
      </c>
      <c r="L24" s="30">
        <f t="shared" si="9"/>
        <v>711291</v>
      </c>
      <c r="M24" s="21">
        <f t="shared" si="9"/>
        <v>417.45129681509889</v>
      </c>
      <c r="N24" s="22">
        <f t="shared" si="9"/>
        <v>545.95065999999997</v>
      </c>
      <c r="O24" s="30">
        <f t="shared" si="9"/>
        <v>707114</v>
      </c>
      <c r="P24" s="21">
        <f t="shared" si="9"/>
        <v>498.7903251369828</v>
      </c>
      <c r="Q24" s="22">
        <f t="shared" si="9"/>
        <v>599.52725999999996</v>
      </c>
      <c r="R24" s="332">
        <f t="shared" si="9"/>
        <v>706731</v>
      </c>
      <c r="S24" s="21">
        <f t="shared" si="9"/>
        <v>644.30586478737155</v>
      </c>
      <c r="T24" s="22">
        <f t="shared" si="9"/>
        <v>568.79084</v>
      </c>
      <c r="U24" s="31"/>
      <c r="V24" s="26"/>
      <c r="W24" s="26"/>
      <c r="X24" s="32"/>
      <c r="Y24" s="26"/>
      <c r="Z24" s="26"/>
      <c r="AA24" s="26"/>
      <c r="AB24" s="26"/>
      <c r="AC24" s="26"/>
      <c r="AD24" s="26"/>
      <c r="AE24" s="26"/>
      <c r="AF24" s="26"/>
    </row>
    <row r="25" spans="2:32" ht="14.25" customHeight="1" thickTop="1" thickBot="1" x14ac:dyDescent="0.25">
      <c r="B25" s="33" t="s">
        <v>16</v>
      </c>
      <c r="C25" s="34">
        <f t="shared" ref="C25:T25" si="10">SUM(C24,C12)</f>
        <v>721857</v>
      </c>
      <c r="D25" s="35">
        <f t="shared" si="10"/>
        <v>869.60798</v>
      </c>
      <c r="E25" s="36">
        <f t="shared" si="10"/>
        <v>1169.0182399999999</v>
      </c>
      <c r="F25" s="34">
        <f t="shared" si="10"/>
        <v>719765</v>
      </c>
      <c r="G25" s="35">
        <f t="shared" si="10"/>
        <v>835.2795799999999</v>
      </c>
      <c r="H25" s="36">
        <f t="shared" si="10"/>
        <v>1167.9197199999999</v>
      </c>
      <c r="I25" s="34">
        <f t="shared" si="10"/>
        <v>717139</v>
      </c>
      <c r="J25" s="35">
        <f t="shared" si="10"/>
        <v>948.97975000000008</v>
      </c>
      <c r="K25" s="36">
        <f t="shared" si="10"/>
        <v>1150.0491599999998</v>
      </c>
      <c r="L25" s="34">
        <f t="shared" si="10"/>
        <v>713086</v>
      </c>
      <c r="M25" s="35">
        <f t="shared" si="10"/>
        <v>1141.395496815099</v>
      </c>
      <c r="N25" s="36">
        <f t="shared" si="10"/>
        <v>1176.8719599999999</v>
      </c>
      <c r="O25" s="34">
        <f t="shared" si="10"/>
        <v>708933</v>
      </c>
      <c r="P25" s="35">
        <f t="shared" si="10"/>
        <v>1247.5154251369827</v>
      </c>
      <c r="Q25" s="36">
        <f t="shared" si="10"/>
        <v>1244.5517599999998</v>
      </c>
      <c r="R25" s="34">
        <f t="shared" si="10"/>
        <v>708564</v>
      </c>
      <c r="S25" s="35">
        <f t="shared" si="10"/>
        <v>1401.8846647873715</v>
      </c>
      <c r="T25" s="36">
        <f t="shared" si="10"/>
        <v>1217.5665399999998</v>
      </c>
      <c r="U25" s="39"/>
      <c r="V25" s="27"/>
      <c r="W25" s="27"/>
      <c r="X25" s="27"/>
      <c r="Y25" s="27"/>
      <c r="Z25" s="27"/>
      <c r="AA25" s="27"/>
      <c r="AB25" s="27"/>
      <c r="AC25" s="27"/>
      <c r="AD25" s="27"/>
      <c r="AE25" s="27"/>
      <c r="AF25" s="27"/>
    </row>
    <row r="26" spans="2:32" ht="13.5" thickTop="1" x14ac:dyDescent="0.2">
      <c r="C26" s="40"/>
      <c r="D26" s="41"/>
      <c r="E26" s="42"/>
      <c r="F26" s="40"/>
      <c r="G26" s="43"/>
      <c r="H26" s="42"/>
      <c r="I26" s="40"/>
      <c r="J26" s="41"/>
      <c r="K26" s="45"/>
      <c r="L26" s="46"/>
      <c r="M26" s="41"/>
      <c r="N26" s="44"/>
      <c r="O26" s="40"/>
      <c r="P26" s="41"/>
      <c r="Q26" s="44"/>
      <c r="R26" s="40"/>
      <c r="S26" s="41"/>
      <c r="T26" s="42"/>
    </row>
    <row r="27" spans="2:32" ht="9" customHeight="1" x14ac:dyDescent="0.2">
      <c r="C27" s="40"/>
      <c r="D27" s="44"/>
      <c r="E27" s="44"/>
      <c r="F27" s="40"/>
      <c r="G27" s="44"/>
      <c r="H27" s="44"/>
      <c r="I27" s="40"/>
      <c r="J27" s="44"/>
      <c r="K27" s="44"/>
      <c r="L27" s="40"/>
      <c r="M27" s="44"/>
      <c r="N27" s="44"/>
      <c r="O27" s="40"/>
      <c r="P27" s="44"/>
      <c r="Q27" s="44"/>
      <c r="R27" s="40"/>
      <c r="S27" s="44"/>
      <c r="T27" s="44"/>
    </row>
    <row r="28" spans="2:32" ht="15" customHeight="1" x14ac:dyDescent="0.2">
      <c r="B28" s="5"/>
      <c r="C28" s="574" t="s">
        <v>17</v>
      </c>
      <c r="D28" s="575"/>
      <c r="E28" s="576"/>
      <c r="F28" s="574" t="s">
        <v>18</v>
      </c>
      <c r="G28" s="575"/>
      <c r="H28" s="576"/>
      <c r="I28" s="574" t="s">
        <v>19</v>
      </c>
      <c r="J28" s="575"/>
      <c r="K28" s="576"/>
      <c r="L28" s="574" t="s">
        <v>20</v>
      </c>
      <c r="M28" s="575"/>
      <c r="N28" s="576"/>
      <c r="O28" s="574" t="s">
        <v>21</v>
      </c>
      <c r="P28" s="575"/>
      <c r="Q28" s="576"/>
      <c r="R28" s="574" t="s">
        <v>22</v>
      </c>
      <c r="S28" s="575"/>
      <c r="T28" s="576"/>
      <c r="U28" s="4"/>
      <c r="V28" s="47"/>
    </row>
    <row r="29" spans="2:32" s="8" customFormat="1" ht="45.75" customHeight="1" x14ac:dyDescent="0.25">
      <c r="B29" s="6" t="s">
        <v>7</v>
      </c>
      <c r="C29" s="561" t="s">
        <v>8</v>
      </c>
      <c r="D29" s="561" t="s">
        <v>277</v>
      </c>
      <c r="E29" s="562" t="s">
        <v>278</v>
      </c>
      <c r="F29" s="561" t="s">
        <v>8</v>
      </c>
      <c r="G29" s="561" t="s">
        <v>277</v>
      </c>
      <c r="H29" s="562" t="s">
        <v>278</v>
      </c>
      <c r="I29" s="561" t="s">
        <v>8</v>
      </c>
      <c r="J29" s="561" t="s">
        <v>277</v>
      </c>
      <c r="K29" s="562" t="s">
        <v>278</v>
      </c>
      <c r="L29" s="561" t="s">
        <v>8</v>
      </c>
      <c r="M29" s="561" t="s">
        <v>277</v>
      </c>
      <c r="N29" s="562" t="s">
        <v>278</v>
      </c>
      <c r="O29" s="561" t="s">
        <v>8</v>
      </c>
      <c r="P29" s="561" t="s">
        <v>277</v>
      </c>
      <c r="Q29" s="562" t="s">
        <v>278</v>
      </c>
      <c r="R29" s="561" t="s">
        <v>8</v>
      </c>
      <c r="S29" s="561" t="s">
        <v>277</v>
      </c>
      <c r="T29" s="562" t="s">
        <v>278</v>
      </c>
      <c r="U29" s="7" t="s">
        <v>241</v>
      </c>
      <c r="V29" s="48"/>
    </row>
    <row r="30" spans="2:32" s="15" customFormat="1" ht="13.5" customHeight="1" x14ac:dyDescent="0.2">
      <c r="B30" s="9" t="s">
        <v>9</v>
      </c>
      <c r="C30" s="49" t="s">
        <v>34</v>
      </c>
      <c r="D30" s="50"/>
      <c r="E30" s="51"/>
      <c r="F30" s="49"/>
      <c r="G30" s="50"/>
      <c r="H30" s="51"/>
      <c r="I30" s="49"/>
      <c r="J30" s="50"/>
      <c r="K30" s="50"/>
      <c r="L30" s="49"/>
      <c r="M30" s="50"/>
      <c r="N30" s="51"/>
      <c r="O30" s="49"/>
      <c r="P30" s="50"/>
      <c r="Q30" s="51"/>
      <c r="R30" s="49"/>
      <c r="S30" s="50"/>
      <c r="T30" s="51"/>
      <c r="U30" s="505"/>
      <c r="V30" s="52"/>
    </row>
    <row r="31" spans="2:32" x14ac:dyDescent="0.2">
      <c r="B31" s="423" t="s">
        <v>186</v>
      </c>
      <c r="C31" s="424"/>
      <c r="D31" s="425" t="str">
        <f>IF(C31="","",(IFERROR(C31*(INDEX(ExAnteData,MATCH($B31,ExAnteProg,0),MATCH(C$28,ExAnteMo,0)))/1000,0)))</f>
        <v/>
      </c>
      <c r="E31" s="426" t="str">
        <f>IF(C31="","",(IFERROR(C31*(INDEX(ExPostData,MATCH($B31,ExPostProg,0),MATCH(C$28,ExPostMo,0)))/1000,0)))</f>
        <v/>
      </c>
      <c r="F31" s="424"/>
      <c r="G31" s="425" t="str">
        <f>IF(F31="","",(IFERROR(F31*(INDEX(ExAnteData,MATCH($B31,ExAnteProg,0),MATCH(F$28,ExAnteMo,0)))/1000,0)))</f>
        <v/>
      </c>
      <c r="H31" s="426" t="str">
        <f>IF(F31="","",(IFERROR(F31*(INDEX(ExPostData,MATCH($B31,ExPostProg,0),MATCH(F$28,ExPostMo,0)))/1000,0)))</f>
        <v/>
      </c>
      <c r="I31" s="424"/>
      <c r="J31" s="487" t="str">
        <f>IF(I31="","",(IFERROR(I31*(INDEX(ExAnteData,MATCH($B31,ExAnteProg,0),MATCH(I$28,ExAnteMo,0)))/1000,0)))</f>
        <v/>
      </c>
      <c r="K31" s="488" t="str">
        <f>IF(I31="","",(IFERROR(I31*(INDEX(ExPostData,MATCH($B31,ExPostProg,0),MATCH(I$28,ExPostMo,0)))/1000,0)))</f>
        <v/>
      </c>
      <c r="L31" s="424"/>
      <c r="M31" s="487" t="str">
        <f>IF(L31="","",(IFERROR(L31*(INDEX(ExAnteData,MATCH($B31,ExAnteProg,0),MATCH(L$28,ExAnteMo,0)))/1000,0)))</f>
        <v/>
      </c>
      <c r="N31" s="488" t="str">
        <f>IF(L31="","",(IFERROR(L31*(INDEX(ExPostData,MATCH($B31,ExPostProg,0),MATCH(L$28,ExPostMo,0)))/1000,0)))</f>
        <v/>
      </c>
      <c r="O31" s="424"/>
      <c r="P31" s="487" t="str">
        <f>IF(O31="","",(IFERROR(O31*(INDEX(ExAnteData,MATCH($B31,ExAnteProg,0),MATCH(O$28,ExAnteMo,0)))/1000,0)))</f>
        <v/>
      </c>
      <c r="Q31" s="488" t="str">
        <f>IF(O31="","",(IFERROR(O31*(INDEX(ExPostData,MATCH($B31,ExPostProg,0),MATCH(O$28,ExPostMo,0)))/1000,0)))</f>
        <v/>
      </c>
      <c r="R31" s="424"/>
      <c r="S31" s="487" t="str">
        <f>IF(R31="","",(IFERROR(R31*(INDEX(ExAnteData,MATCH($B31,ExAnteProg,0),MATCH(R$28,ExAnteMo,0)))/1000,0)))</f>
        <v/>
      </c>
      <c r="T31" s="488" t="str">
        <f>IF(R31="","",(IFERROR(R31*(INDEX(ExPostData,MATCH($B31,ExPostProg,0),MATCH(R$28,ExPostMo,0)))/1000,0)))</f>
        <v/>
      </c>
      <c r="U31" s="505">
        <v>11575</v>
      </c>
      <c r="V31" s="53"/>
    </row>
    <row r="32" spans="2:32" x14ac:dyDescent="0.2">
      <c r="B32" s="423" t="s">
        <v>185</v>
      </c>
      <c r="C32" s="424"/>
      <c r="D32" s="425" t="str">
        <f>IF(C32="","",(IFERROR(C32*(INDEX(ExAnteData,MATCH($B32,ExAnteProg,0),MATCH(C$28,ExAnteMo,0)))/1000,0)))</f>
        <v/>
      </c>
      <c r="E32" s="426" t="str">
        <f>IF(C32="","",(IFERROR(C32*(INDEX(ExPostData,MATCH($B32,ExPostProg,0),MATCH(C$28,ExPostMo,0)))/1000,0)))</f>
        <v/>
      </c>
      <c r="F32" s="424"/>
      <c r="G32" s="425" t="str">
        <f>IF(F32="","",(IFERROR(F32*(INDEX(ExAnteData,MATCH($B32,ExAnteProg,0),MATCH(F$28,ExAnteMo,0)))/1000,0)))</f>
        <v/>
      </c>
      <c r="H32" s="426" t="str">
        <f>IF(F32="","",(IFERROR(F32*(INDEX(ExPostData,MATCH($B32,ExPostProg,0),MATCH(F$28,ExPostMo,0)))/1000,0)))</f>
        <v/>
      </c>
      <c r="I32" s="424"/>
      <c r="J32" s="487" t="str">
        <f>IF(I32="","",(IFERROR(I32*(INDEX(ExAnteData,MATCH($B32,ExAnteProg,0),MATCH(I$28,ExAnteMo,0)))/1000,0)))</f>
        <v/>
      </c>
      <c r="K32" s="488" t="str">
        <f>IF(I32="","",(IFERROR(I32*(INDEX(ExPostData,MATCH($B32,ExPostProg,0),MATCH(I$28,ExPostMo,0)))/1000,0)))</f>
        <v/>
      </c>
      <c r="L32" s="424"/>
      <c r="M32" s="487" t="str">
        <f>IF(L32="","",(IFERROR(L32*(INDEX(ExAnteData,MATCH($B32,ExAnteProg,0),MATCH(L$28,ExAnteMo,0)))/1000,0)))</f>
        <v/>
      </c>
      <c r="N32" s="488" t="str">
        <f>IF(L32="","",(IFERROR(L32*(INDEX(ExPostData,MATCH($B32,ExPostProg,0),MATCH(L$28,ExPostMo,0)))/1000,0)))</f>
        <v/>
      </c>
      <c r="O32" s="424"/>
      <c r="P32" s="487" t="str">
        <f>IF(O32="","",(IFERROR(O32*(INDEX(ExAnteData,MATCH($B32,ExAnteProg,0),MATCH(O$28,ExAnteMo,0)))/1000,0)))</f>
        <v/>
      </c>
      <c r="Q32" s="488" t="str">
        <f>IF(O32="","",(IFERROR(O32*(INDEX(ExPostData,MATCH($B32,ExPostProg,0),MATCH(O$28,ExPostMo,0)))/1000,0)))</f>
        <v/>
      </c>
      <c r="R32" s="424"/>
      <c r="S32" s="487" t="str">
        <f>IF(R32="","",(IFERROR(R32*(INDEX(ExAnteData,MATCH($B32,ExAnteProg,0),MATCH(R$28,ExAnteMo,0)))/1000,0)))</f>
        <v/>
      </c>
      <c r="T32" s="488" t="str">
        <f>IF(R32="","",(IFERROR(R32*(INDEX(ExPostData,MATCH($B32,ExPostProg,0),MATCH(R$28,ExPostMo,0)))/1000,0)))</f>
        <v/>
      </c>
      <c r="U32" s="505">
        <v>11575</v>
      </c>
      <c r="V32" s="53"/>
    </row>
    <row r="33" spans="2:22" x14ac:dyDescent="0.2">
      <c r="B33" s="423" t="s">
        <v>68</v>
      </c>
      <c r="C33" s="424"/>
      <c r="D33" s="425" t="str">
        <f>IF(C33="","",(IFERROR(C33*(INDEX(ExAnteData,MATCH($B33,ExAnteProg,0),MATCH(C$28,ExAnteMo,0)))/1000,0)))</f>
        <v/>
      </c>
      <c r="E33" s="426" t="str">
        <f>IF(C33="","",(IFERROR(C33*(INDEX(ExPostData,MATCH($B33,ExPostProg,0),MATCH(C$28,ExPostMo,0)))/1000,0)))</f>
        <v/>
      </c>
      <c r="F33" s="424"/>
      <c r="G33" s="425" t="str">
        <f>IF(F33="","",(IFERROR(F33*(INDEX(ExAnteData,MATCH($B33,ExAnteProg,0),MATCH(F$28,ExAnteMo,0)))/1000,0)))</f>
        <v/>
      </c>
      <c r="H33" s="426" t="str">
        <f>IF(F33="","",(IFERROR(F33*(INDEX(ExPostData,MATCH($B33,ExPostProg,0),MATCH(F$28,ExPostMo,0)))/1000,0)))</f>
        <v/>
      </c>
      <c r="I33" s="424"/>
      <c r="J33" s="487" t="str">
        <f>IF(I33="","",(IFERROR(I33*(INDEX(ExAnteData,MATCH($B33,ExAnteProg,0),MATCH(I$28,ExAnteMo,0)))/1000,0)))</f>
        <v/>
      </c>
      <c r="K33" s="488" t="str">
        <f>IF(I33="","",(IFERROR(I33*(INDEX(ExPostData,MATCH($B33,ExPostProg,0),MATCH(I$28,ExPostMo,0)))/1000,0)))</f>
        <v/>
      </c>
      <c r="L33" s="424"/>
      <c r="M33" s="487" t="str">
        <f>IF(L33="","",(IFERROR(L33*(INDEX(ExAnteData,MATCH($B33,ExAnteProg,0),MATCH(L$28,ExAnteMo,0)))/1000,0)))</f>
        <v/>
      </c>
      <c r="N33" s="488" t="str">
        <f>IF(L33="","",(IFERROR(L33*(INDEX(ExPostData,MATCH($B33,ExPostProg,0),MATCH(L$28,ExPostMo,0)))/1000,0)))</f>
        <v/>
      </c>
      <c r="O33" s="424"/>
      <c r="P33" s="487" t="str">
        <f>IF(O33="","",(IFERROR(O33*(INDEX(ExAnteData,MATCH($B33,ExAnteProg,0),MATCH(O$28,ExAnteMo,0)))/1000,0)))</f>
        <v/>
      </c>
      <c r="Q33" s="488" t="str">
        <f>IF(O33="","",(IFERROR(O33*(INDEX(ExPostData,MATCH($B33,ExPostProg,0),MATCH(O$28,ExPostMo,0)))/1000,0)))</f>
        <v/>
      </c>
      <c r="R33" s="424"/>
      <c r="S33" s="487" t="str">
        <f>IF(R33="","",(IFERROR(R33*(INDEX(ExAnteData,MATCH($B33,ExAnteProg,0),MATCH(R$28,ExAnteMo,0)))/1000,0)))</f>
        <v/>
      </c>
      <c r="T33" s="488" t="str">
        <f>IF(R33="","",(IFERROR(R33*(INDEX(ExPostData,MATCH($B33,ExPostProg,0),MATCH(R$28,ExPostMo,0)))/1000,0)))</f>
        <v/>
      </c>
      <c r="U33" s="505" t="s">
        <v>11</v>
      </c>
      <c r="V33" s="53"/>
    </row>
    <row r="34" spans="2:22" x14ac:dyDescent="0.2">
      <c r="B34" s="423" t="s">
        <v>178</v>
      </c>
      <c r="C34" s="424"/>
      <c r="D34" s="425" t="str">
        <f>IF(C34="","",(IFERROR(C34*(INDEX(ExAnteData,MATCH($B34,ExAnteProg,0),MATCH(C$28,ExAnteMo,0)))/1000,0)))</f>
        <v/>
      </c>
      <c r="E34" s="426" t="str">
        <f>IF(C34="","",(IFERROR(C34*(INDEX(ExPostData,MATCH($B34,ExPostProg,0),MATCH(C$28,ExPostMo,0)))/1000,0)))</f>
        <v/>
      </c>
      <c r="F34" s="424"/>
      <c r="G34" s="425" t="str">
        <f>IF(F34="","",(IFERROR(F34*(INDEX(ExAnteData,MATCH($B34,ExAnteProg,0),MATCH(F$28,ExAnteMo,0)))/1000,0)))</f>
        <v/>
      </c>
      <c r="H34" s="426" t="str">
        <f>IF(F34="","",(IFERROR(F34*(INDEX(ExPostData,MATCH($B34,ExPostProg,0),MATCH(F$28,ExPostMo,0)))/1000,0)))</f>
        <v/>
      </c>
      <c r="I34" s="424"/>
      <c r="J34" s="487" t="str">
        <f>IF(I34="","",(IFERROR(I34*(INDEX(ExAnteData,MATCH($B34,ExAnteProg,0),MATCH(I$28,ExAnteMo,0)))/1000,0)))</f>
        <v/>
      </c>
      <c r="K34" s="488" t="str">
        <f>IF(I34="","",(IFERROR(I34*(INDEX(ExPostData,MATCH($B34,ExPostProg,0),MATCH(I$28,ExPostMo,0)))/1000,0)))</f>
        <v/>
      </c>
      <c r="L34" s="424"/>
      <c r="M34" s="487" t="str">
        <f>IF(L34="","",(IFERROR(L34*(INDEX(ExAnteData,MATCH($B34,ExAnteProg,0),MATCH(L$28,ExAnteMo,0)))/1000,0)))</f>
        <v/>
      </c>
      <c r="N34" s="488" t="str">
        <f>IF(L34="","",(IFERROR(L34*(INDEX(ExPostData,MATCH($B34,ExPostProg,0),MATCH(L$28,ExPostMo,0)))/1000,0)))</f>
        <v/>
      </c>
      <c r="O34" s="424"/>
      <c r="P34" s="487" t="str">
        <f>IF(O34="","",(IFERROR(O34*(INDEX(ExAnteData,MATCH($B34,ExAnteProg,0),MATCH(O$28,ExAnteMo,0)))/1000,0)))</f>
        <v/>
      </c>
      <c r="Q34" s="488" t="str">
        <f>IF(O34="","",(IFERROR(O34*(INDEX(ExPostData,MATCH($B34,ExPostProg,0),MATCH(O$28,ExPostMo,0)))/1000,0)))</f>
        <v/>
      </c>
      <c r="R34" s="424"/>
      <c r="S34" s="487" t="str">
        <f>IF(R34="","",(IFERROR(R34*(INDEX(ExAnteData,MATCH($B34,ExAnteProg,0),MATCH(R$28,ExAnteMo,0)))/1000,0)))</f>
        <v/>
      </c>
      <c r="T34" s="488" t="str">
        <f>IF(R34="","",(IFERROR(R34*(INDEX(ExPostData,MATCH($B34,ExPostProg,0),MATCH(R$28,ExPostMo,0)))/1000,0)))</f>
        <v/>
      </c>
      <c r="U34" s="505">
        <v>9785</v>
      </c>
      <c r="V34" s="53"/>
    </row>
    <row r="35" spans="2:22" s="15" customFormat="1" ht="14.25" customHeight="1" thickBot="1" x14ac:dyDescent="0.2">
      <c r="B35" s="19" t="s">
        <v>12</v>
      </c>
      <c r="C35" s="482">
        <f t="shared" ref="C35:T35" si="11">SUM(C31:C34)</f>
        <v>0</v>
      </c>
      <c r="D35" s="21">
        <f t="shared" si="11"/>
        <v>0</v>
      </c>
      <c r="E35" s="22">
        <f t="shared" si="11"/>
        <v>0</v>
      </c>
      <c r="F35" s="332">
        <f t="shared" si="11"/>
        <v>0</v>
      </c>
      <c r="G35" s="21">
        <f t="shared" si="11"/>
        <v>0</v>
      </c>
      <c r="H35" s="22">
        <f t="shared" si="11"/>
        <v>0</v>
      </c>
      <c r="I35" s="332">
        <f t="shared" si="11"/>
        <v>0</v>
      </c>
      <c r="J35" s="21">
        <f t="shared" si="11"/>
        <v>0</v>
      </c>
      <c r="K35" s="22">
        <f t="shared" si="11"/>
        <v>0</v>
      </c>
      <c r="L35" s="332">
        <f t="shared" si="11"/>
        <v>0</v>
      </c>
      <c r="M35" s="21">
        <f t="shared" si="11"/>
        <v>0</v>
      </c>
      <c r="N35" s="22">
        <f t="shared" si="11"/>
        <v>0</v>
      </c>
      <c r="O35" s="332">
        <f t="shared" si="11"/>
        <v>0</v>
      </c>
      <c r="P35" s="21">
        <f t="shared" si="11"/>
        <v>0</v>
      </c>
      <c r="Q35" s="22">
        <f t="shared" si="11"/>
        <v>0</v>
      </c>
      <c r="R35" s="332">
        <f t="shared" si="11"/>
        <v>0</v>
      </c>
      <c r="S35" s="21">
        <f t="shared" si="11"/>
        <v>0</v>
      </c>
      <c r="T35" s="22">
        <f t="shared" si="11"/>
        <v>0</v>
      </c>
      <c r="U35" s="506"/>
      <c r="V35" s="52"/>
    </row>
    <row r="36" spans="2:22" s="15" customFormat="1" ht="13.5" customHeight="1" thickTop="1" x14ac:dyDescent="0.2">
      <c r="B36" s="9" t="s">
        <v>13</v>
      </c>
      <c r="C36" s="424"/>
      <c r="D36" s="54"/>
      <c r="E36" s="51"/>
      <c r="F36" s="17"/>
      <c r="G36" s="54"/>
      <c r="H36" s="51"/>
      <c r="I36" s="17"/>
      <c r="J36" s="55"/>
      <c r="K36" s="51"/>
      <c r="L36" s="17"/>
      <c r="M36" s="54"/>
      <c r="N36" s="51"/>
      <c r="O36" s="424"/>
      <c r="P36" s="54"/>
      <c r="Q36" s="51"/>
      <c r="R36" s="17"/>
      <c r="S36" s="50"/>
      <c r="T36" s="56"/>
      <c r="U36" s="507"/>
      <c r="V36" s="52"/>
    </row>
    <row r="37" spans="2:22" x14ac:dyDescent="0.2">
      <c r="B37" s="423" t="s">
        <v>193</v>
      </c>
      <c r="C37" s="424"/>
      <c r="D37" s="425" t="str">
        <f>IF(C37="","",(IFERROR(C37*(INDEX(ExAnteData,MATCH($B37,ExAnteProg,0),MATCH(C$28,ExAnteMo,0)))/1000,0)))</f>
        <v/>
      </c>
      <c r="E37" s="426" t="str">
        <f>IF(C37="","",(IFERROR(C37*(INDEX(ExPostData,MATCH($B37,ExPostProg,0),MATCH(C$28,ExPostMo,0)))/1000,0)))</f>
        <v/>
      </c>
      <c r="F37" s="424"/>
      <c r="G37" s="425" t="str">
        <f>IF(F37="","",(IFERROR(F37*(INDEX(ExAnteData,MATCH($B37,ExAnteProg,0),MATCH(F$28,ExAnteMo,0)))/1000,0)))</f>
        <v/>
      </c>
      <c r="H37" s="426" t="str">
        <f>IF(F37="","",(IFERROR(F37*(INDEX(ExPostData,MATCH($B37,ExPostProg,0),MATCH(F$28,ExPostMo,0)))/1000,0)))</f>
        <v/>
      </c>
      <c r="I37" s="424"/>
      <c r="J37" s="487" t="str">
        <f>IF(I37="","",(IFERROR(I37*(INDEX(ExAnteData,MATCH($B37,ExAnteProg,0),MATCH(I$28,ExAnteMo,0)))/1000,0)))</f>
        <v/>
      </c>
      <c r="K37" s="488" t="str">
        <f>IF(I37="","",(IFERROR(I37*(INDEX(ExPostData,MATCH($B37,ExPostProg,0),MATCH(I$28,ExPostMo,0)))/1000,0)))</f>
        <v/>
      </c>
      <c r="L37" s="424"/>
      <c r="M37" s="487" t="str">
        <f>IF(L37="","",(IFERROR(L37*(INDEX(ExAnteData,MATCH($B37,ExAnteProg,0),MATCH(L$28,ExAnteMo,0)))/1000,0)))</f>
        <v/>
      </c>
      <c r="N37" s="488" t="str">
        <f>IF(L37="","",(IFERROR(L37*(INDEX(ExPostData,MATCH($B37,ExPostProg,0),MATCH(L$28,ExPostMo,0)))/1000,0)))</f>
        <v/>
      </c>
      <c r="O37" s="424"/>
      <c r="P37" s="487" t="str">
        <f>IF(O37="","",(IFERROR(O37*(INDEX(ExAnteData,MATCH($B37,ExAnteProg,0),MATCH(O$28,ExAnteMo,0)))/1000,0)))</f>
        <v/>
      </c>
      <c r="Q37" s="488" t="str">
        <f>IF(O37="","",(IFERROR(O37*(INDEX(ExPostData,MATCH($B37,ExPostProg,0),MATCH(O$28,ExPostMo,0)))/1000,0)))</f>
        <v/>
      </c>
      <c r="R37" s="424"/>
      <c r="S37" s="487" t="str">
        <f>IF(R37="","",(IFERROR(R37*(INDEX(ExAnteData,MATCH($B37,ExAnteProg,0),MATCH(R$28,ExAnteMo,0)))/1000,0)))</f>
        <v/>
      </c>
      <c r="T37" s="488" t="str">
        <f>IF(R37="","",(IFERROR(R37*(INDEX(ExPostData,MATCH($B37,ExPostProg,0),MATCH(R$28,ExPostMo,0)))/1000,0)))</f>
        <v/>
      </c>
      <c r="U37" s="505">
        <v>2156816</v>
      </c>
      <c r="V37" s="53"/>
    </row>
    <row r="38" spans="2:22" x14ac:dyDescent="0.2">
      <c r="B38" s="423" t="s">
        <v>204</v>
      </c>
      <c r="C38" s="424"/>
      <c r="D38" s="487" t="str">
        <f>IF(C38="","",(IFERROR(C38*(INDEX(ExAnteData,MATCH($B38,ExAnteProg,0),MATCH(C$28,ExAnteMo,0)))/1000,0)))</f>
        <v/>
      </c>
      <c r="E38" s="488" t="str">
        <f>IF(C38="","",(IFERROR(C38*(INDEX(ExPostData,MATCH($B38,ExPostProg,0),MATCH(C$28,ExPostMo,0)))/1000,0)))</f>
        <v/>
      </c>
      <c r="F38" s="424"/>
      <c r="G38" s="487" t="str">
        <f>IF(F38="","",(IFERROR(F38*(INDEX(ExAnteData,MATCH($B38,ExAnteProg,0),MATCH(F$28,ExAnteMo,0)))/1000,0)))</f>
        <v/>
      </c>
      <c r="H38" s="488" t="str">
        <f>IF(F38="","",(IFERROR(F38*(INDEX(ExPostData,MATCH($B38,ExPostProg,0),MATCH(F$28,ExPostMo,0)))/1000,0)))</f>
        <v/>
      </c>
      <c r="I38" s="424"/>
      <c r="J38" s="487" t="str">
        <f>IF(I38="","",(IFERROR(I38*(INDEX(ExAnteData,MATCH($B38,ExAnteProg,0),MATCH(I$28,ExAnteMo,0)))/1000,0)))</f>
        <v/>
      </c>
      <c r="K38" s="488" t="str">
        <f>IF(I38="","",(IFERROR(I38*(INDEX(ExPostData,MATCH($B38,ExPostProg,0),MATCH(I$28,ExPostMo,0)))/1000,0)))</f>
        <v/>
      </c>
      <c r="L38" s="424"/>
      <c r="M38" s="487" t="str">
        <f>IF(L38="","",(IFERROR(L38*(INDEX(ExAnteData,MATCH($B38,ExAnteProg,0),MATCH(L$28,ExAnteMo,0)))/1000,0)))</f>
        <v/>
      </c>
      <c r="N38" s="488" t="str">
        <f>IF(L38="","",(IFERROR(L38*(INDEX(ExPostData,MATCH($B38,ExPostProg,0),MATCH(L$28,ExPostMo,0)))/1000,0)))</f>
        <v/>
      </c>
      <c r="O38" s="424"/>
      <c r="P38" s="487" t="str">
        <f>IF(O38="","",(IFERROR(O38*(INDEX(ExAnteData,MATCH($B38,ExAnteProg,0),MATCH(O$28,ExAnteMo,0)))/1000,0)))</f>
        <v/>
      </c>
      <c r="Q38" s="488" t="str">
        <f>IF(O38="","",(IFERROR(O38*(INDEX(ExPostData,MATCH($B38,ExPostProg,0),MATCH(O$28,ExPostMo,0)))/1000,0)))</f>
        <v/>
      </c>
      <c r="R38" s="424"/>
      <c r="S38" s="487" t="str">
        <f>IF(R38="","",(IFERROR(R38*(INDEX(ExAnteData,MATCH($B38,ExAnteProg,0),MATCH(R$28,ExAnteMo,0)))/1000,0)))</f>
        <v/>
      </c>
      <c r="T38" s="488" t="str">
        <f>IF(R38="","",(IFERROR(R38*(INDEX(ExPostData,MATCH($B38,ExPostProg,0),MATCH(R$28,ExPostMo,0)))/1000,0)))</f>
        <v/>
      </c>
      <c r="U38" s="505">
        <v>469113</v>
      </c>
      <c r="V38" s="53"/>
    </row>
    <row r="39" spans="2:22" x14ac:dyDescent="0.2">
      <c r="B39" s="423" t="s">
        <v>184</v>
      </c>
      <c r="C39" s="424"/>
      <c r="D39" s="425" t="str">
        <f>IF(C39="","",(IFERROR(C39*(INDEX(ExAnteData,MATCH($B39,ExAnteProg,0),MATCH(C$28,ExAnteMo,0)))/1000,0)))</f>
        <v/>
      </c>
      <c r="E39" s="426" t="str">
        <f>IF(C39="","",(IFERROR(C39*(INDEX(ExPostData,MATCH($B39,ExPostProg,0),MATCH(C$28,ExPostMo,0)))/1000,0)))</f>
        <v/>
      </c>
      <c r="F39" s="424"/>
      <c r="G39" s="425" t="str">
        <f>IF(F39="","",(IFERROR(F39*(INDEX(ExAnteData,MATCH($B39,ExAnteProg,0),MATCH(F$28,ExAnteMo,0)))/1000,0)))</f>
        <v/>
      </c>
      <c r="H39" s="426" t="str">
        <f>IF(F39="","",(IFERROR(F39*(INDEX(ExPostData,MATCH($B39,ExPostProg,0),MATCH(F$28,ExPostMo,0)))/1000,0)))</f>
        <v/>
      </c>
      <c r="I39" s="424"/>
      <c r="J39" s="487" t="str">
        <f>IF(I39="","",(IFERROR(I39*(INDEX(ExAnteData,MATCH($B39,ExAnteProg,0),MATCH(I$28,ExAnteMo,0)))/1000,0)))</f>
        <v/>
      </c>
      <c r="K39" s="488" t="str">
        <f>IF(I39="","",(IFERROR(I39*(INDEX(ExPostData,MATCH($B39,ExPostProg,0),MATCH(I$28,ExPostMo,0)))/1000,0)))</f>
        <v/>
      </c>
      <c r="L39" s="424"/>
      <c r="M39" s="487" t="str">
        <f>IF(L39="","",(IFERROR(L39*(INDEX(ExAnteData,MATCH($B39,ExAnteProg,0),MATCH(L$28,ExAnteMo,0)))/1000,0)))</f>
        <v/>
      </c>
      <c r="N39" s="488" t="str">
        <f>IF(L39="","",(IFERROR(L39*(INDEX(ExPostData,MATCH($B39,ExPostProg,0),MATCH(L$28,ExPostMo,0)))/1000,0)))</f>
        <v/>
      </c>
      <c r="O39" s="424"/>
      <c r="P39" s="487" t="str">
        <f>IF(O39="","",(IFERROR(O39*(INDEX(ExAnteData,MATCH($B39,ExAnteProg,0),MATCH(O$28,ExAnteMo,0)))/1000,0)))</f>
        <v/>
      </c>
      <c r="Q39" s="488" t="str">
        <f>IF(O39="","",(IFERROR(O39*(INDEX(ExPostData,MATCH($B39,ExPostProg,0),MATCH(O$28,ExPostMo,0)))/1000,0)))</f>
        <v/>
      </c>
      <c r="R39" s="424"/>
      <c r="S39" s="487" t="str">
        <f>IF(R39="","",(IFERROR(R39*(INDEX(ExAnteData,MATCH($B39,ExAnteProg,0),MATCH(R$28,ExAnteMo,0)))/1000,0)))</f>
        <v/>
      </c>
      <c r="T39" s="488" t="str">
        <f>IF(R39="","",(IFERROR(R39*(INDEX(ExPostData,MATCH($B39,ExPostProg,0),MATCH(R$28,ExPostMo,0)))/1000,0)))</f>
        <v/>
      </c>
      <c r="U39" s="505">
        <v>637645</v>
      </c>
      <c r="V39" s="53"/>
    </row>
    <row r="40" spans="2:22" x14ac:dyDescent="0.2">
      <c r="B40" s="423" t="s">
        <v>74</v>
      </c>
      <c r="C40" s="424"/>
      <c r="D40" s="425" t="str">
        <f>IF(C40="","",(IFERROR(C40*(INDEX(ExAnteData,MATCH($B40,ExAnteProg,0),MATCH(C$28,ExAnteMo,0)))/1000,0)))</f>
        <v/>
      </c>
      <c r="E40" s="426" t="str">
        <f>IF(C40="","",(IFERROR(C40*(INDEX(ExPostData,MATCH($B40,ExPostProg,0),MATCH(C$28,ExPostMo,0)))/1000,0)))</f>
        <v/>
      </c>
      <c r="F40" s="424"/>
      <c r="G40" s="425" t="str">
        <f>IF(F40="","",(IFERROR(F40*(INDEX(ExAnteData,MATCH($B40,ExAnteProg,0),MATCH(F$28,ExAnteMo,0)))/1000,0)))</f>
        <v/>
      </c>
      <c r="H40" s="426" t="str">
        <f>IF(F40="","",(IFERROR(F40*(INDEX(ExPostData,MATCH($B40,ExPostProg,0),MATCH(F$28,ExPostMo,0)))/1000,0)))</f>
        <v/>
      </c>
      <c r="I40" s="424"/>
      <c r="J40" s="487" t="str">
        <f>IF(I40="","",(IFERROR(I40*(INDEX(ExAnteData,MATCH($B40,ExAnteProg,0),MATCH(I$28,ExAnteMo,0)))/1000,0)))</f>
        <v/>
      </c>
      <c r="K40" s="488" t="str">
        <f>IF(I40="","",(IFERROR(I40*(INDEX(ExPostData,MATCH($B40,ExPostProg,0),MATCH(I$28,ExPostMo,0)))/1000,0)))</f>
        <v/>
      </c>
      <c r="L40" s="424"/>
      <c r="M40" s="487" t="str">
        <f>IF(L40="","",(IFERROR(L40*(INDEX(ExAnteData,MATCH($B40,ExAnteProg,0),MATCH(L$28,ExAnteMo,0)))/1000,0)))</f>
        <v/>
      </c>
      <c r="N40" s="488" t="str">
        <f>IF(L40="","",(IFERROR(L40*(INDEX(ExPostData,MATCH($B40,ExPostProg,0),MATCH(L$28,ExPostMo,0)))/1000,0)))</f>
        <v/>
      </c>
      <c r="O40" s="424"/>
      <c r="P40" s="487" t="str">
        <f>IF(O40="","",(IFERROR(O40*(INDEX(ExAnteData,MATCH($B40,ExAnteProg,0),MATCH(O$28,ExAnteMo,0)))/1000,0)))</f>
        <v/>
      </c>
      <c r="Q40" s="488" t="str">
        <f>IF(O40="","",(IFERROR(O40*(INDEX(ExPostData,MATCH($B40,ExPostProg,0),MATCH(O$28,ExPostMo,0)))/1000,0)))</f>
        <v/>
      </c>
      <c r="R40" s="424"/>
      <c r="S40" s="487" t="str">
        <f>IF(R40="","",(IFERROR(R40*(INDEX(ExAnteData,MATCH($B40,ExAnteProg,0),MATCH(R$28,ExAnteMo,0)))/1000,0)))</f>
        <v/>
      </c>
      <c r="T40" s="488" t="str">
        <f>IF(R40="","",(IFERROR(R40*(INDEX(ExPostData,MATCH($B40,ExPostProg,0),MATCH(R$28,ExPostMo,0)))/1000,0)))</f>
        <v/>
      </c>
      <c r="U40" s="505">
        <v>637645</v>
      </c>
      <c r="V40" s="53"/>
    </row>
    <row r="41" spans="2:22" ht="12.75" customHeight="1" x14ac:dyDescent="0.2">
      <c r="B41" s="423" t="s">
        <v>188</v>
      </c>
      <c r="C41" s="424"/>
      <c r="D41" s="425" t="str">
        <f>IF(C41="","",(IFERROR(C41*(INDEX(ExAnteData,MATCH("Capacity Bidding Program (CBP) Day Ahead",ExAnteProg,0),MATCH(C$28,ExAnteMo,0)))/1000,0)))</f>
        <v/>
      </c>
      <c r="E41" s="426" t="str">
        <f>IF(C41="","",(IFERROR(C41*(INDEX(ExPostData,MATCH("Capacity Bidding Program (CBP) Day Ahead",ExPostProg,0),MATCH(C$28,ExPostMo,0)))/1000,0)))</f>
        <v/>
      </c>
      <c r="F41" s="424"/>
      <c r="G41" s="425" t="str">
        <f>IF(F41="","",(IFERROR(F41*(INDEX(ExAnteData,MATCH("Capacity Bidding Program (CBP) Day Ahead",ExAnteProg,0),MATCH(F$28,ExAnteMo,0)))/1000,0)))</f>
        <v/>
      </c>
      <c r="H41" s="426" t="str">
        <f>IF(F41="","",(IFERROR(F41*(INDEX(ExPostData,MATCH("Capacity Bidding Program (CBP) Day Ahead",ExPostProg,0),MATCH(F$28,ExPostMo,0)))/1000,0)))</f>
        <v/>
      </c>
      <c r="I41" s="424"/>
      <c r="J41" s="487" t="str">
        <f>IF(I41="","",(IFERROR(I41*(INDEX(ExAnteData,MATCH("Capacity Bidding Program (CBP) Day Ahead",ExAnteProg,0),MATCH(I$28,ExAnteMo,0)))/1000,0)))</f>
        <v/>
      </c>
      <c r="K41" s="488" t="str">
        <f>IF(I41="","",(IFERROR(I41*(INDEX(ExPostData,MATCH("Capacity Bidding Program (CBP) Day Ahead",ExPostProg,0),MATCH(I$28,ExPostMo,0)))/1000,0)))</f>
        <v/>
      </c>
      <c r="L41" s="424"/>
      <c r="M41" s="487" t="str">
        <f>IF(L41="","",(IFERROR(L41*(INDEX(ExAnteData,MATCH("Capacity Bidding Program (CBP) Day Ahead",ExAnteProg,0),MATCH(L$28,ExAnteMo,0)))/1000,0)))</f>
        <v/>
      </c>
      <c r="N41" s="488" t="str">
        <f>IF(L41="","",(IFERROR(L41*(INDEX(ExPostData,MATCH("Capacity Bidding Program (CBP) Day Ahead",ExPostProg,0),MATCH(L$28,ExPostMo,0)))/1000,0)))</f>
        <v/>
      </c>
      <c r="O41" s="424"/>
      <c r="P41" s="487" t="str">
        <f>IF(O41="","",(IFERROR(O41*(INDEX(ExAnteData,MATCH("Capacity Bidding Program (CBP) Day Ahead",ExAnteProg,0),MATCH(O$28,ExAnteMo,0)))/1000,0)))</f>
        <v/>
      </c>
      <c r="Q41" s="488" t="str">
        <f>IF(O41="","",(IFERROR(O41*(INDEX(ExPostData,MATCH("Capacity Bidding Program (CBP) Day Ahead",ExPostProg,0),MATCH(O$28,ExPostMo,0)))/1000,0)))</f>
        <v/>
      </c>
      <c r="R41" s="424"/>
      <c r="S41" s="487" t="str">
        <f>IF(R41="","",(IFERROR(R41*(INDEX(ExAnteData,MATCH("Capacity Bidding Program (CBP) Day Ahead",ExAnteProg,0),MATCH(R$28,ExAnteMo,0)))/1000,0)))</f>
        <v/>
      </c>
      <c r="T41" s="488" t="str">
        <f>IF(R41="","",(IFERROR(R41*(INDEX(ExPostData,MATCH("Capacity Bidding Program (CBP) Day Ahead",ExPostProg,0),MATCH(R$28,ExPostMo,0)))/1000,0)))</f>
        <v/>
      </c>
      <c r="U41" s="505">
        <v>637645</v>
      </c>
      <c r="V41" s="53"/>
    </row>
    <row r="42" spans="2:22" ht="12.75" customHeight="1" x14ac:dyDescent="0.2">
      <c r="B42" s="423" t="s">
        <v>187</v>
      </c>
      <c r="C42" s="424"/>
      <c r="D42" s="425" t="str">
        <f>IF(C42="","",(IFERROR(C42*(INDEX(ExAnteData,MATCH("Capacity Bidding Program (CBP) Day Of",ExAnteProg,0),MATCH(C$28,ExAnteMo,0)))/1000,0)))</f>
        <v/>
      </c>
      <c r="E42" s="426" t="str">
        <f>IF(C42="","",(IFERROR(C42*(INDEX(ExPostData,MATCH("Capacity Bidding Program (CBP) Day Of",ExPostProg,0),MATCH(C$28,ExPostMo,0)))/1000,0)))</f>
        <v/>
      </c>
      <c r="F42" s="424"/>
      <c r="G42" s="425" t="str">
        <f>IF(F42="","",(IFERROR(F42*(INDEX(ExAnteData,MATCH("Capacity Bidding Program (CBP) Day Of",ExAnteProg,0),MATCH(F$28,ExAnteMo,0)))/1000,0)))</f>
        <v/>
      </c>
      <c r="H42" s="426" t="str">
        <f>IF(F42="","",(IFERROR(F42*(INDEX(ExPostData,MATCH("Capacity Bidding Program (CBP) Day Of",ExPostProg,0),MATCH(F$28,ExPostMo,0)))/1000,0)))</f>
        <v/>
      </c>
      <c r="I42" s="424"/>
      <c r="J42" s="487" t="str">
        <f>IF(I42="","",(IFERROR(I42*(INDEX(ExAnteData,MATCH("Capacity Bidding Program (CBP) Day Of",ExAnteProg,0),MATCH(I$28,ExAnteMo,0)))/1000,0)))</f>
        <v/>
      </c>
      <c r="K42" s="488" t="str">
        <f>IF(I42="","",(IFERROR(I42*(INDEX(ExPostData,MATCH("Capacity Bidding Program (CBP) Day Of",ExPostProg,0),MATCH(I$28,ExPostMo,0)))/1000,0)))</f>
        <v/>
      </c>
      <c r="L42" s="424"/>
      <c r="M42" s="487" t="str">
        <f>IF(L42="","",(IFERROR(L42*(INDEX(ExAnteData,MATCH("Capacity Bidding Program (CBP) Day Of",ExAnteProg,0),MATCH(L$28,ExAnteMo,0)))/1000,0)))</f>
        <v/>
      </c>
      <c r="N42" s="488" t="str">
        <f>IF(L42="","",(IFERROR(L42*(INDEX(ExPostData,MATCH("Capacity Bidding Program (CBP) Day Of",ExPostProg,0),MATCH(L$28,ExPostMo,0)))/1000,0)))</f>
        <v/>
      </c>
      <c r="O42" s="424"/>
      <c r="P42" s="487" t="str">
        <f>IF(O42="","",(IFERROR(O42*(INDEX(ExAnteData,MATCH("Capacity Bidding Program (CBP) Day Of",ExAnteProg,0),MATCH(O$28,ExAnteMo,0)))/1000,0)))</f>
        <v/>
      </c>
      <c r="Q42" s="488" t="str">
        <f>IF(O42="","",(IFERROR(O42*(INDEX(ExPostData,MATCH("Capacity Bidding Program (CBP) Day Of",ExPostProg,0),MATCH(O$28,ExPostMo,0)))/1000,0)))</f>
        <v/>
      </c>
      <c r="R42" s="424"/>
      <c r="S42" s="487" t="str">
        <f>IF(R42="","",(IFERROR(R42*(INDEX(ExAnteData,MATCH("Capacity Bidding Program (CBP) Day Of",ExAnteProg,0),MATCH(R$28,ExAnteMo,0)))/1000,0)))</f>
        <v/>
      </c>
      <c r="T42" s="488" t="str">
        <f>IF(R42="","",(IFERROR(R42*(INDEX(ExPostData,MATCH("Capacity Bidding Program (CBP) Day Of",ExPostProg,0),MATCH(R$28,ExPostMo,0)))/1000,0)))</f>
        <v/>
      </c>
      <c r="U42" s="505">
        <v>637645</v>
      </c>
      <c r="V42" s="53"/>
    </row>
    <row r="43" spans="2:22" x14ac:dyDescent="0.2">
      <c r="B43" s="480" t="s">
        <v>200</v>
      </c>
      <c r="C43" s="28"/>
      <c r="D43" s="425"/>
      <c r="E43" s="426"/>
      <c r="F43" s="28"/>
      <c r="G43" s="487"/>
      <c r="H43" s="488"/>
      <c r="I43" s="28"/>
      <c r="J43" s="487"/>
      <c r="K43" s="488"/>
      <c r="L43" s="28"/>
      <c r="M43" s="487"/>
      <c r="N43" s="488"/>
      <c r="O43" s="28"/>
      <c r="P43" s="487"/>
      <c r="Q43" s="488"/>
      <c r="R43" s="28"/>
      <c r="S43" s="487"/>
      <c r="T43" s="488"/>
      <c r="U43" s="505">
        <v>637645</v>
      </c>
      <c r="V43" s="53"/>
    </row>
    <row r="44" spans="2:22" x14ac:dyDescent="0.2">
      <c r="B44" s="423" t="s">
        <v>182</v>
      </c>
      <c r="C44" s="424"/>
      <c r="D44" s="425" t="str">
        <f>IF(C44="","",(IFERROR(C44*(INDEX(ExAnteData,MATCH($B44,ExAnteProg,0),MATCH(C$28,ExAnteMo,0)))/1000,0)))</f>
        <v/>
      </c>
      <c r="E44" s="426" t="str">
        <f>IF(C44="","",(IFERROR(C44*(INDEX(ExPostData,MATCH($B44,ExPostProg,0),MATCH(C$28,ExPostMo,0)))/1000,0)))</f>
        <v/>
      </c>
      <c r="F44" s="424"/>
      <c r="G44" s="425" t="str">
        <f>IF(F44="","",(IFERROR(F44*(INDEX(ExAnteData,MATCH($B44,ExAnteProg,0),MATCH(F$28,ExAnteMo,0)))/1000,0)))</f>
        <v/>
      </c>
      <c r="H44" s="426" t="str">
        <f>IF(F44="","",(IFERROR(F44*(INDEX(ExPostData,MATCH($B44,ExPostProg,0),MATCH(F$28,ExPostMo,0)))/1000,0)))</f>
        <v/>
      </c>
      <c r="I44" s="424"/>
      <c r="J44" s="487" t="str">
        <f>IF(I44="","",(IFERROR(I44*(INDEX(ExAnteData,MATCH($B44,ExAnteProg,0),MATCH(I$28,ExAnteMo,0)))/1000,0)))</f>
        <v/>
      </c>
      <c r="K44" s="488" t="str">
        <f>IF(I44="","",(IFERROR(I44*(INDEX(ExPostData,MATCH($B44,ExPostProg,0),MATCH(I$28,ExPostMo,0)))/1000,0)))</f>
        <v/>
      </c>
      <c r="L44" s="424"/>
      <c r="M44" s="487" t="str">
        <f>IF(L44="","",(IFERROR(L44*(INDEX(ExAnteData,MATCH($B44,ExAnteProg,0),MATCH(L$28,ExAnteMo,0)))/1000,0)))</f>
        <v/>
      </c>
      <c r="N44" s="488" t="str">
        <f>IF(L44="","",(IFERROR(L44*(INDEX(ExPostData,MATCH($B44,ExPostProg,0),MATCH(L$28,ExPostMo,0)))/1000,0)))</f>
        <v/>
      </c>
      <c r="O44" s="424"/>
      <c r="P44" s="487" t="str">
        <f>IF(O44="","",(IFERROR(O44*(INDEX(ExAnteData,MATCH($B44,ExAnteProg,0),MATCH(O$28,ExAnteMo,0)))/1000,0)))</f>
        <v/>
      </c>
      <c r="Q44" s="488" t="str">
        <f>IF(O44="","",(IFERROR(O44*(INDEX(ExPostData,MATCH($B44,ExPostProg,0),MATCH(O$28,ExPostMo,0)))/1000,0)))</f>
        <v/>
      </c>
      <c r="R44" s="386"/>
      <c r="S44" s="487" t="str">
        <f>IF(R44="","",(IFERROR(R44*(INDEX(ExAnteData,MATCH($B44,ExAnteProg,0),MATCH(R$28,ExAnteMo,0)))/1000,0)))</f>
        <v/>
      </c>
      <c r="T44" s="488" t="str">
        <f>IF(R44="","",(IFERROR(R44*(INDEX(ExPostData,MATCH($B44,ExPostProg,0),MATCH(R$28,ExPostMo,0)))/1000,0)))</f>
        <v/>
      </c>
      <c r="U44" s="505">
        <v>2912</v>
      </c>
      <c r="V44" s="53"/>
    </row>
    <row r="45" spans="2:22" x14ac:dyDescent="0.2">
      <c r="B45" s="423" t="s">
        <v>183</v>
      </c>
      <c r="C45" s="424"/>
      <c r="D45" s="425" t="str">
        <f>IF(C45="","",(IFERROR(C45*(INDEX(ExAnteData,MATCH($B45,ExAnteProg,0),MATCH(C$28,ExAnteMo,0)))/1000,0)))</f>
        <v/>
      </c>
      <c r="E45" s="426" t="str">
        <f>IF(C45="","",(IFERROR(C45*(INDEX(ExPostData,MATCH($B45,ExPostProg,0),MATCH(C$28,ExPostMo,0)))/1000,0)))</f>
        <v/>
      </c>
      <c r="F45" s="424"/>
      <c r="G45" s="425" t="str">
        <f>IF(F45="","",(IFERROR(F45*(INDEX(ExAnteData,MATCH($B45,ExAnteProg,0),MATCH(F$28,ExAnteMo,0)))/1000,0)))</f>
        <v/>
      </c>
      <c r="H45" s="426" t="str">
        <f>IF(F45="","",(IFERROR(F45*(INDEX(ExPostData,MATCH($B45,ExPostProg,0),MATCH(F$28,ExPostMo,0)))/1000,0)))</f>
        <v/>
      </c>
      <c r="I45" s="424"/>
      <c r="J45" s="487" t="str">
        <f>IF(I45="","",(IFERROR(I45*(INDEX(ExAnteData,MATCH($B45,ExAnteProg,0),MATCH(I$28,ExAnteMo,0)))/1000,0)))</f>
        <v/>
      </c>
      <c r="K45" s="488" t="str">
        <f>IF(I45="","",(IFERROR(I45*(INDEX(ExPostData,MATCH($B45,ExPostProg,0),MATCH(I$28,ExPostMo,0)))/1000,0)))</f>
        <v/>
      </c>
      <c r="L45" s="424"/>
      <c r="M45" s="487" t="str">
        <f>IF(L45="","",(IFERROR(L45*(INDEX(ExAnteData,MATCH($B45,ExAnteProg,0),MATCH(L$28,ExAnteMo,0)))/1000,0)))</f>
        <v/>
      </c>
      <c r="N45" s="488" t="str">
        <f>IF(L45="","",(IFERROR(L45*(INDEX(ExPostData,MATCH($B45,ExPostProg,0),MATCH(L$28,ExPostMo,0)))/1000,0)))</f>
        <v/>
      </c>
      <c r="O45" s="424"/>
      <c r="P45" s="487" t="str">
        <f>IF(O45="","",(IFERROR(O45*(INDEX(ExAnteData,MATCH($B45,ExAnteProg,0),MATCH(O$28,ExAnteMo,0)))/1000,0)))</f>
        <v/>
      </c>
      <c r="Q45" s="488" t="str">
        <f>IF(O45="","",(IFERROR(O45*(INDEX(ExPostData,MATCH($B45,ExPostProg,0),MATCH(O$28,ExPostMo,0)))/1000,0)))</f>
        <v/>
      </c>
      <c r="R45" s="424"/>
      <c r="S45" s="487" t="str">
        <f>IF(R45="","",(IFERROR(R45*(INDEX(ExAnteData,MATCH($B45,ExAnteProg,0),MATCH(R$28,ExAnteMo,0)))/1000,0)))</f>
        <v/>
      </c>
      <c r="T45" s="488" t="str">
        <f>IF(R45="","",(IFERROR(R45*(INDEX(ExPostData,MATCH($B45,ExPostProg,0),MATCH(R$28,ExPostMo,0)))/1000,0)))</f>
        <v/>
      </c>
      <c r="U45" s="505">
        <v>4313632</v>
      </c>
      <c r="V45" s="53"/>
    </row>
    <row r="46" spans="2:22" x14ac:dyDescent="0.2">
      <c r="B46" s="423" t="s">
        <v>70</v>
      </c>
      <c r="C46" s="424"/>
      <c r="D46" s="425" t="str">
        <f>IF(C46="","",(IFERROR(C46*(INDEX(ExAnteData,MATCH($B46,ExAnteProg,0),MATCH(C$5,ExAnteMo,0)))/1000,0)))</f>
        <v/>
      </c>
      <c r="E46" s="426" t="str">
        <f>IF(C46="","",(IFERROR(C46*(INDEX(ExPostData,MATCH($B46,ExPostProg,0),MATCH(C$5,ExPostMo,0)))/1000,0)))</f>
        <v/>
      </c>
      <c r="F46" s="549"/>
      <c r="G46" s="487" t="str">
        <f>IF(F46="","",(IFERROR(F46*(INDEX(ExAnteData,MATCH($B46,ExAnteProg,0),MATCH(F$5,ExAnteMo,0)))/1000,0)))</f>
        <v/>
      </c>
      <c r="H46" s="488" t="str">
        <f>IF(F46="","",(IFERROR(F46*(INDEX(ExPostData,MATCH($B46,ExPostProg,0),MATCH(F$5,ExPostMo,0)))/1000,0)))</f>
        <v/>
      </c>
      <c r="I46" s="424"/>
      <c r="J46" s="487" t="str">
        <f>IF(I46="","",(IFERROR(I46*(INDEX(ExAnteData,MATCH($B46,ExAnteProg,0),MATCH(I$5,ExAnteMo,0)))/1000,0)))</f>
        <v/>
      </c>
      <c r="K46" s="488" t="str">
        <f>IF(I46="","",(IFERROR(I46*(INDEX(ExPostData,MATCH($B46,ExPostProg,0),MATCH(I$5,ExPostMo,0)))/1000,0)))</f>
        <v/>
      </c>
      <c r="L46" s="489"/>
      <c r="M46" s="487" t="str">
        <f>IF(L46="","",(IFERROR(L46*(INDEX(ExAnteData,MATCH($B46,ExAnteProg,0),MATCH(L$28,ExAnteMo,0)))/1000,0)))</f>
        <v/>
      </c>
      <c r="N46" s="488" t="str">
        <f>IF(L46="","",(IFERROR(L46*(INDEX(ExPostData,MATCH($B46,ExPostProg,0),MATCH(L$28,ExPostMo,0)))/1000,0)))</f>
        <v/>
      </c>
      <c r="O46" s="424"/>
      <c r="P46" s="487" t="str">
        <f>IF(O46="","",(IFERROR(O46*(INDEX(ExAnteData,MATCH($B46,ExAnteProg,0),MATCH(O$28,ExAnteMo,0)))/1000,0)))</f>
        <v/>
      </c>
      <c r="Q46" s="488" t="str">
        <f>IF(O46="","",(IFERROR(O46*(INDEX(ExPostData,MATCH($B46,ExPostProg,0),MATCH(O$28,ExPostMo,0)))/1000,0)))</f>
        <v/>
      </c>
      <c r="R46" s="424"/>
      <c r="S46" s="487" t="str">
        <f>IF(R46="","",(IFERROR(R46*(INDEX(ExAnteData,MATCH($B46,ExAnteProg,0),MATCH(R$28,ExAnteMo,0)))/1000,0)))</f>
        <v/>
      </c>
      <c r="T46" s="488" t="str">
        <f>IF(R46="","",(IFERROR(R46*(INDEX(ExPostData,MATCH($B46,ExPostProg,0),MATCH(R$28,ExPostMo,0)))/1000,0)))</f>
        <v/>
      </c>
      <c r="U46" s="508">
        <v>24169</v>
      </c>
      <c r="V46" s="53"/>
    </row>
    <row r="47" spans="2:22" s="15" customFormat="1" ht="14.25" customHeight="1" thickBot="1" x14ac:dyDescent="0.25">
      <c r="B47" s="57" t="s">
        <v>15</v>
      </c>
      <c r="C47" s="20">
        <f t="shared" ref="C47:T47" si="12">SUM(C37:C46)</f>
        <v>0</v>
      </c>
      <c r="D47" s="21">
        <f t="shared" si="12"/>
        <v>0</v>
      </c>
      <c r="E47" s="22">
        <f t="shared" si="12"/>
        <v>0</v>
      </c>
      <c r="F47" s="550">
        <f>SUM(F37:F46)</f>
        <v>0</v>
      </c>
      <c r="G47" s="21">
        <f t="shared" si="12"/>
        <v>0</v>
      </c>
      <c r="H47" s="22">
        <f t="shared" si="12"/>
        <v>0</v>
      </c>
      <c r="I47" s="20">
        <f t="shared" si="12"/>
        <v>0</v>
      </c>
      <c r="J47" s="21">
        <f t="shared" si="12"/>
        <v>0</v>
      </c>
      <c r="K47" s="22">
        <f t="shared" si="12"/>
        <v>0</v>
      </c>
      <c r="L47" s="20">
        <f t="shared" si="12"/>
        <v>0</v>
      </c>
      <c r="M47" s="21">
        <f t="shared" si="12"/>
        <v>0</v>
      </c>
      <c r="N47" s="22">
        <f t="shared" si="12"/>
        <v>0</v>
      </c>
      <c r="O47" s="20">
        <f t="shared" si="12"/>
        <v>0</v>
      </c>
      <c r="P47" s="21">
        <f t="shared" si="12"/>
        <v>0</v>
      </c>
      <c r="Q47" s="22">
        <f t="shared" si="12"/>
        <v>0</v>
      </c>
      <c r="R47" s="20">
        <f t="shared" si="12"/>
        <v>0</v>
      </c>
      <c r="S47" s="21">
        <f t="shared" si="12"/>
        <v>0</v>
      </c>
      <c r="T47" s="22">
        <f t="shared" si="12"/>
        <v>0</v>
      </c>
      <c r="U47" s="31"/>
      <c r="V47" s="52"/>
    </row>
    <row r="48" spans="2:22" ht="14.25" customHeight="1" thickTop="1" thickBot="1" x14ac:dyDescent="0.25">
      <c r="B48" s="33" t="s">
        <v>16</v>
      </c>
      <c r="C48" s="37">
        <f t="shared" ref="C48:T48" si="13">+C35+C47</f>
        <v>0</v>
      </c>
      <c r="D48" s="38">
        <f t="shared" si="13"/>
        <v>0</v>
      </c>
      <c r="E48" s="36">
        <f t="shared" si="13"/>
        <v>0</v>
      </c>
      <c r="F48" s="37">
        <f t="shared" si="13"/>
        <v>0</v>
      </c>
      <c r="G48" s="38">
        <f t="shared" si="13"/>
        <v>0</v>
      </c>
      <c r="H48" s="36">
        <f t="shared" si="13"/>
        <v>0</v>
      </c>
      <c r="I48" s="37">
        <f t="shared" si="13"/>
        <v>0</v>
      </c>
      <c r="J48" s="58">
        <f t="shared" si="13"/>
        <v>0</v>
      </c>
      <c r="K48" s="36">
        <f t="shared" si="13"/>
        <v>0</v>
      </c>
      <c r="L48" s="37">
        <f t="shared" si="13"/>
        <v>0</v>
      </c>
      <c r="M48" s="38">
        <f t="shared" si="13"/>
        <v>0</v>
      </c>
      <c r="N48" s="59">
        <f t="shared" si="13"/>
        <v>0</v>
      </c>
      <c r="O48" s="37">
        <f t="shared" si="13"/>
        <v>0</v>
      </c>
      <c r="P48" s="38">
        <f t="shared" si="13"/>
        <v>0</v>
      </c>
      <c r="Q48" s="59">
        <f t="shared" si="13"/>
        <v>0</v>
      </c>
      <c r="R48" s="37">
        <f t="shared" si="13"/>
        <v>0</v>
      </c>
      <c r="S48" s="35">
        <f t="shared" si="13"/>
        <v>0</v>
      </c>
      <c r="T48" s="59">
        <f t="shared" si="13"/>
        <v>0</v>
      </c>
      <c r="U48" s="60"/>
      <c r="V48" s="53"/>
    </row>
    <row r="49" spans="2:32" ht="13.5" thickTop="1" x14ac:dyDescent="0.2">
      <c r="B49" s="61"/>
      <c r="C49" s="62"/>
      <c r="D49" s="62"/>
      <c r="E49" s="27"/>
      <c r="F49" s="62"/>
      <c r="G49" s="62"/>
      <c r="H49" s="62"/>
      <c r="I49" s="62"/>
      <c r="J49" s="62"/>
      <c r="K49" s="62"/>
      <c r="L49" s="62"/>
      <c r="M49" s="62"/>
      <c r="N49" s="27"/>
      <c r="O49" s="62"/>
      <c r="P49" s="62"/>
      <c r="Q49" s="62"/>
      <c r="R49" s="62"/>
      <c r="S49" s="62"/>
      <c r="T49" s="62"/>
      <c r="U49" s="62"/>
      <c r="V49" s="27"/>
      <c r="W49" s="62"/>
      <c r="X49" s="62"/>
      <c r="Y49" s="63"/>
      <c r="Z49" s="60"/>
      <c r="AA49" s="60"/>
    </row>
    <row r="50" spans="2:32" ht="12.75" customHeight="1" x14ac:dyDescent="0.2">
      <c r="B50" s="584" t="s">
        <v>23</v>
      </c>
      <c r="C50" s="584"/>
      <c r="D50" s="584"/>
      <c r="E50" s="584"/>
      <c r="F50" s="584"/>
      <c r="G50" s="584"/>
      <c r="H50" s="584"/>
      <c r="I50" s="584"/>
      <c r="J50" s="584"/>
      <c r="K50" s="584"/>
      <c r="L50" s="584"/>
      <c r="M50" s="584"/>
      <c r="N50" s="584"/>
      <c r="O50" s="584"/>
      <c r="P50" s="584"/>
      <c r="Q50" s="584"/>
      <c r="R50" s="584"/>
      <c r="S50" s="584"/>
      <c r="T50" s="584"/>
      <c r="U50" s="584"/>
      <c r="V50" s="584"/>
      <c r="W50" s="584"/>
      <c r="X50" s="584"/>
      <c r="Y50" s="584"/>
      <c r="Z50" s="584"/>
      <c r="AA50" s="584"/>
    </row>
    <row r="51" spans="2:32" ht="12.75" customHeight="1" x14ac:dyDescent="0.2">
      <c r="B51" s="585" t="s">
        <v>290</v>
      </c>
      <c r="C51" s="585"/>
      <c r="D51" s="585"/>
      <c r="E51" s="585"/>
      <c r="F51" s="585"/>
      <c r="G51" s="585"/>
      <c r="H51" s="585"/>
      <c r="I51" s="585"/>
      <c r="J51" s="585"/>
      <c r="K51" s="585"/>
      <c r="L51" s="585"/>
      <c r="M51" s="585"/>
      <c r="N51" s="585"/>
      <c r="O51" s="585"/>
      <c r="P51" s="585"/>
      <c r="Q51" s="585"/>
      <c r="R51" s="585"/>
      <c r="S51" s="585"/>
      <c r="T51" s="585"/>
      <c r="U51" s="585"/>
      <c r="V51" s="395"/>
      <c r="W51" s="395"/>
      <c r="X51" s="395"/>
      <c r="Y51" s="395"/>
      <c r="Z51" s="395"/>
      <c r="AA51" s="395"/>
    </row>
    <row r="52" spans="2:32" x14ac:dyDescent="0.2">
      <c r="B52" s="585"/>
      <c r="C52" s="585"/>
      <c r="D52" s="585"/>
      <c r="E52" s="585"/>
      <c r="F52" s="585"/>
      <c r="G52" s="585"/>
      <c r="H52" s="585"/>
      <c r="I52" s="585"/>
      <c r="J52" s="585"/>
      <c r="K52" s="585"/>
      <c r="L52" s="585"/>
      <c r="M52" s="585"/>
      <c r="N52" s="585"/>
      <c r="O52" s="585"/>
      <c r="P52" s="585"/>
      <c r="Q52" s="585"/>
      <c r="R52" s="585"/>
      <c r="S52" s="585"/>
      <c r="T52" s="585"/>
      <c r="U52" s="585"/>
      <c r="V52" s="395"/>
      <c r="W52" s="395"/>
      <c r="X52" s="395"/>
      <c r="Y52" s="395"/>
      <c r="Z52" s="395"/>
      <c r="AA52" s="395"/>
    </row>
    <row r="53" spans="2:32" x14ac:dyDescent="0.2">
      <c r="B53" s="585"/>
      <c r="C53" s="585"/>
      <c r="D53" s="585"/>
      <c r="E53" s="585"/>
      <c r="F53" s="585"/>
      <c r="G53" s="585"/>
      <c r="H53" s="585"/>
      <c r="I53" s="585"/>
      <c r="J53" s="585"/>
      <c r="K53" s="585"/>
      <c r="L53" s="585"/>
      <c r="M53" s="585"/>
      <c r="N53" s="585"/>
      <c r="O53" s="585"/>
      <c r="P53" s="585"/>
      <c r="Q53" s="585"/>
      <c r="R53" s="585"/>
      <c r="S53" s="585"/>
      <c r="T53" s="585"/>
      <c r="U53" s="585"/>
      <c r="V53" s="395"/>
      <c r="W53" s="395"/>
      <c r="X53" s="395"/>
      <c r="Y53" s="395"/>
      <c r="Z53" s="395"/>
      <c r="AA53" s="395"/>
    </row>
    <row r="54" spans="2:32" ht="18.75" customHeight="1" x14ac:dyDescent="0.2">
      <c r="B54" s="586" t="s">
        <v>291</v>
      </c>
      <c r="C54" s="586"/>
      <c r="D54" s="586"/>
      <c r="E54" s="586"/>
      <c r="F54" s="586"/>
      <c r="G54" s="586"/>
      <c r="H54" s="586"/>
      <c r="I54" s="586"/>
      <c r="J54" s="586"/>
      <c r="K54" s="586"/>
      <c r="L54" s="586"/>
      <c r="M54" s="586"/>
      <c r="N54" s="586"/>
      <c r="O54" s="586"/>
      <c r="P54" s="586"/>
      <c r="Q54" s="586"/>
      <c r="R54" s="586"/>
      <c r="S54" s="586"/>
      <c r="T54" s="586"/>
      <c r="U54" s="586"/>
      <c r="V54" s="395"/>
      <c r="W54" s="395"/>
      <c r="X54" s="395"/>
      <c r="Y54" s="395"/>
      <c r="Z54" s="395"/>
      <c r="AA54" s="395"/>
    </row>
    <row r="55" spans="2:32" x14ac:dyDescent="0.2">
      <c r="B55" s="586"/>
      <c r="C55" s="586"/>
      <c r="D55" s="586"/>
      <c r="E55" s="586"/>
      <c r="F55" s="586"/>
      <c r="G55" s="586"/>
      <c r="H55" s="586"/>
      <c r="I55" s="586"/>
      <c r="J55" s="586"/>
      <c r="K55" s="586"/>
      <c r="L55" s="586"/>
      <c r="M55" s="586"/>
      <c r="N55" s="586"/>
      <c r="O55" s="586"/>
      <c r="P55" s="586"/>
      <c r="Q55" s="586"/>
      <c r="R55" s="586"/>
      <c r="S55" s="586"/>
      <c r="T55" s="586"/>
      <c r="U55" s="586"/>
      <c r="V55" s="396"/>
      <c r="W55" s="396"/>
      <c r="X55" s="396"/>
      <c r="Y55" s="396"/>
      <c r="Z55" s="396"/>
      <c r="AA55" s="396"/>
    </row>
    <row r="56" spans="2:32" s="64" customFormat="1" ht="22.5" customHeight="1" x14ac:dyDescent="0.15">
      <c r="B56" s="580" t="s">
        <v>24</v>
      </c>
      <c r="C56" s="580"/>
      <c r="D56" s="580"/>
      <c r="E56" s="580"/>
      <c r="F56" s="580"/>
      <c r="G56" s="580"/>
      <c r="H56" s="580"/>
      <c r="I56" s="580"/>
      <c r="J56" s="580"/>
      <c r="K56" s="580"/>
      <c r="L56" s="580"/>
      <c r="M56" s="580"/>
      <c r="N56" s="580"/>
      <c r="O56" s="580"/>
      <c r="P56" s="580"/>
      <c r="Q56" s="580"/>
      <c r="R56" s="580"/>
      <c r="S56" s="580"/>
      <c r="T56" s="580"/>
      <c r="U56" s="580"/>
      <c r="V56" s="397"/>
      <c r="W56" s="397"/>
      <c r="X56" s="397"/>
      <c r="Y56" s="397"/>
      <c r="Z56" s="397"/>
      <c r="AA56" s="397"/>
    </row>
    <row r="57" spans="2:32" ht="51.75" customHeight="1" x14ac:dyDescent="0.2">
      <c r="B57" s="581" t="s">
        <v>203</v>
      </c>
      <c r="C57" s="581"/>
      <c r="D57" s="581"/>
      <c r="E57" s="581"/>
      <c r="F57" s="581"/>
      <c r="G57" s="581"/>
      <c r="H57" s="581"/>
      <c r="I57" s="581"/>
      <c r="J57" s="581"/>
      <c r="K57" s="581"/>
      <c r="L57" s="581"/>
      <c r="M57" s="581"/>
      <c r="N57" s="581"/>
      <c r="O57" s="581"/>
      <c r="P57" s="581"/>
      <c r="Q57" s="581"/>
      <c r="R57" s="581"/>
      <c r="S57" s="581"/>
      <c r="T57" s="581"/>
      <c r="U57" s="581"/>
      <c r="V57" s="398"/>
      <c r="W57" s="398"/>
      <c r="X57" s="398"/>
      <c r="Y57" s="398"/>
      <c r="Z57" s="398"/>
      <c r="AA57" s="398"/>
    </row>
    <row r="58" spans="2:32" ht="18.75" customHeight="1" x14ac:dyDescent="0.2">
      <c r="B58" s="582" t="s">
        <v>261</v>
      </c>
      <c r="C58" s="582"/>
      <c r="D58" s="582"/>
      <c r="E58" s="582"/>
      <c r="F58" s="582"/>
      <c r="G58" s="582"/>
      <c r="H58" s="582"/>
      <c r="I58" s="582"/>
      <c r="J58" s="582"/>
      <c r="K58" s="582"/>
      <c r="L58" s="582"/>
      <c r="M58" s="582"/>
      <c r="N58" s="582"/>
      <c r="O58" s="582"/>
      <c r="P58" s="582"/>
      <c r="Q58" s="582"/>
      <c r="R58" s="582"/>
      <c r="S58" s="582"/>
      <c r="T58" s="582"/>
      <c r="U58" s="582"/>
      <c r="V58" s="64"/>
      <c r="W58" s="64"/>
      <c r="X58" s="64"/>
      <c r="Y58" s="64"/>
      <c r="Z58" s="64"/>
      <c r="AA58" s="64"/>
    </row>
    <row r="59" spans="2:32" s="237" customFormat="1" x14ac:dyDescent="0.2">
      <c r="B59" s="583"/>
      <c r="C59" s="583"/>
      <c r="D59" s="583"/>
      <c r="E59" s="583"/>
      <c r="F59" s="583"/>
      <c r="G59" s="583"/>
      <c r="H59" s="583"/>
      <c r="I59" s="583"/>
      <c r="J59" s="583"/>
      <c r="K59" s="583"/>
      <c r="L59" s="583"/>
      <c r="M59" s="583"/>
      <c r="N59" s="583"/>
      <c r="O59" s="583"/>
      <c r="P59" s="583"/>
      <c r="Q59" s="583"/>
      <c r="R59" s="583"/>
      <c r="S59" s="583"/>
      <c r="T59" s="583"/>
      <c r="U59" s="583"/>
      <c r="V59" s="397"/>
      <c r="W59" s="397"/>
      <c r="X59" s="397"/>
      <c r="Y59" s="397"/>
      <c r="Z59" s="397"/>
      <c r="AA59" s="397"/>
      <c r="AB59" s="236"/>
      <c r="AC59" s="236"/>
      <c r="AD59" s="236"/>
      <c r="AE59" s="236"/>
      <c r="AF59" s="236"/>
    </row>
    <row r="62" spans="2:32" s="237" customFormat="1" x14ac:dyDescent="0.2">
      <c r="B62" s="65"/>
      <c r="D62" s="236"/>
      <c r="E62" s="236"/>
      <c r="G62" s="236"/>
      <c r="H62" s="236"/>
      <c r="J62" s="236"/>
      <c r="K62" s="236"/>
      <c r="M62" s="236"/>
      <c r="N62" s="236"/>
      <c r="P62" s="236"/>
      <c r="Q62" s="236"/>
      <c r="S62" s="236"/>
      <c r="T62" s="236"/>
      <c r="V62" s="236"/>
      <c r="W62" s="236"/>
      <c r="X62" s="236"/>
      <c r="Y62" s="236"/>
      <c r="Z62" s="236"/>
      <c r="AA62" s="236"/>
      <c r="AB62" s="236"/>
      <c r="AC62" s="236"/>
      <c r="AD62" s="236"/>
      <c r="AE62" s="236"/>
      <c r="AF62" s="236"/>
    </row>
    <row r="69" spans="4:4" x14ac:dyDescent="0.2">
      <c r="D69" s="376"/>
    </row>
  </sheetData>
  <customSheetViews>
    <customSheetView guid="{E8B3D8CC-BCDF-4785-836B-2A5CFEB31B52}" scale="86" showPageBreaks="1" showGridLines="0" fitToPage="1" printArea="1" hiddenRows="1">
      <selection activeCell="J17" sqref="J17"/>
      <pageMargins left="0.17" right="0.17" top="0.59" bottom="0.33" header="0.17" footer="0.15"/>
      <printOptions horizontalCentered="1"/>
      <pageSetup scale="55" orientation="landscape" r:id="rId1"/>
      <headerFooter alignWithMargins="0">
        <oddHeader>&amp;C&amp;"Calibri,Bold"Table I-1
SCE Interruptible and Price Responsive Programs
 Subscription Statistics -  Estimated Ex Ante and Ex Post MWs
 2012</oddHeader>
        <oddFooter>&amp;L&amp;"Calibri,Bold"&amp;F&amp;C&amp;"Calibri,Bold"- PUBLIC -&amp;R&amp;"Calibri,Bold"&amp;D</oddFooter>
      </headerFooter>
    </customSheetView>
  </customSheetViews>
  <mergeCells count="19">
    <mergeCell ref="B56:U56"/>
    <mergeCell ref="B57:U57"/>
    <mergeCell ref="B58:U58"/>
    <mergeCell ref="B59:U59"/>
    <mergeCell ref="B50:AA50"/>
    <mergeCell ref="B51:U53"/>
    <mergeCell ref="B54:U55"/>
    <mergeCell ref="R28:T28"/>
    <mergeCell ref="C5:E5"/>
    <mergeCell ref="F5:H5"/>
    <mergeCell ref="I5:K5"/>
    <mergeCell ref="L5:N5"/>
    <mergeCell ref="O5:Q5"/>
    <mergeCell ref="R5:T5"/>
    <mergeCell ref="C28:E28"/>
    <mergeCell ref="F28:H28"/>
    <mergeCell ref="I28:K28"/>
    <mergeCell ref="L28:N28"/>
    <mergeCell ref="O28:Q28"/>
  </mergeCells>
  <printOptions horizontalCentered="1"/>
  <pageMargins left="0.17" right="0.17" top="0.59" bottom="0.33" header="0.17" footer="0.15"/>
  <pageSetup scale="55" orientation="landscape" cellComments="asDisplayed" r:id="rId2"/>
  <headerFooter alignWithMargins="0">
    <oddHeader>&amp;C&amp;"Calibri,Bold"Table I-1
SCE Interruptible and Price Responsive Programs
 Subscription Statistics -  Estimated Ex Ante and Ex Post MWs
 2015</oddHeader>
    <oddFooter>&amp;L&amp;"Calibri,Bold"&amp;F&amp;C&amp;"Calibri,Bold"- PUBLIC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B1:R152"/>
  <sheetViews>
    <sheetView zoomScale="80" zoomScaleNormal="80" workbookViewId="0">
      <selection activeCell="A2" sqref="A2"/>
    </sheetView>
  </sheetViews>
  <sheetFormatPr defaultColWidth="9.33203125" defaultRowHeight="12.75" x14ac:dyDescent="0.2"/>
  <cols>
    <col min="1" max="1" width="1.83203125" style="372" customWidth="1"/>
    <col min="2" max="2" width="81.6640625" style="371" customWidth="1"/>
    <col min="3" max="14" width="14.83203125" style="371" customWidth="1"/>
    <col min="15" max="15" width="15.1640625" style="372" customWidth="1"/>
    <col min="16" max="16" width="15" style="372" customWidth="1"/>
    <col min="17" max="17" width="14.83203125" style="372" bestFit="1" customWidth="1"/>
    <col min="18" max="18" width="3.6640625" style="372" customWidth="1"/>
    <col min="19" max="16384" width="9.33203125" style="372"/>
  </cols>
  <sheetData>
    <row r="1" spans="2:18" ht="15" customHeight="1" x14ac:dyDescent="0.25">
      <c r="B1" s="612" t="s">
        <v>163</v>
      </c>
      <c r="C1" s="613"/>
      <c r="D1" s="613"/>
      <c r="E1" s="613"/>
      <c r="F1" s="613"/>
      <c r="G1" s="613"/>
      <c r="H1" s="613"/>
      <c r="I1" s="613"/>
      <c r="J1" s="613"/>
      <c r="K1" s="613"/>
      <c r="L1" s="613"/>
      <c r="M1" s="613"/>
      <c r="N1" s="613"/>
      <c r="O1" s="613"/>
      <c r="P1" s="613"/>
      <c r="Q1" s="613"/>
    </row>
    <row r="2" spans="2:18" ht="14.25" customHeight="1" x14ac:dyDescent="0.25">
      <c r="B2" s="612" t="s">
        <v>257</v>
      </c>
      <c r="C2" s="613"/>
      <c r="D2" s="613"/>
      <c r="E2" s="613"/>
      <c r="F2" s="613"/>
      <c r="G2" s="613"/>
      <c r="H2" s="613"/>
      <c r="I2" s="613"/>
      <c r="J2" s="613"/>
      <c r="K2" s="613"/>
      <c r="L2" s="613"/>
      <c r="M2" s="613"/>
      <c r="N2" s="613"/>
      <c r="O2" s="613"/>
      <c r="P2" s="613"/>
      <c r="Q2" s="613"/>
    </row>
    <row r="4" spans="2:18" ht="18" x14ac:dyDescent="0.25">
      <c r="B4" s="334" t="s">
        <v>34</v>
      </c>
      <c r="C4" s="614" t="s">
        <v>293</v>
      </c>
      <c r="D4" s="615"/>
      <c r="E4" s="615"/>
      <c r="F4" s="615"/>
      <c r="G4" s="615"/>
      <c r="H4" s="615"/>
      <c r="I4" s="615"/>
      <c r="J4" s="615"/>
      <c r="K4" s="615"/>
      <c r="L4" s="615"/>
      <c r="M4" s="615"/>
      <c r="N4" s="616"/>
      <c r="O4" s="617" t="s">
        <v>242</v>
      </c>
      <c r="P4" s="619" t="s">
        <v>259</v>
      </c>
      <c r="Q4" s="619" t="s">
        <v>258</v>
      </c>
      <c r="R4" s="560"/>
    </row>
    <row r="5" spans="2:18" ht="34.5" customHeight="1" x14ac:dyDescent="0.2">
      <c r="B5" s="335"/>
      <c r="C5" s="336" t="s">
        <v>1</v>
      </c>
      <c r="D5" s="337" t="s">
        <v>2</v>
      </c>
      <c r="E5" s="337" t="s">
        <v>3</v>
      </c>
      <c r="F5" s="337" t="s">
        <v>4</v>
      </c>
      <c r="G5" s="337" t="s">
        <v>5</v>
      </c>
      <c r="H5" s="337" t="s">
        <v>6</v>
      </c>
      <c r="I5" s="337" t="s">
        <v>17</v>
      </c>
      <c r="J5" s="337" t="s">
        <v>18</v>
      </c>
      <c r="K5" s="337" t="s">
        <v>19</v>
      </c>
      <c r="L5" s="337" t="s">
        <v>20</v>
      </c>
      <c r="M5" s="337" t="s">
        <v>21</v>
      </c>
      <c r="N5" s="338" t="s">
        <v>22</v>
      </c>
      <c r="O5" s="618"/>
      <c r="P5" s="620"/>
      <c r="Q5" s="620"/>
      <c r="R5" s="560"/>
    </row>
    <row r="6" spans="2:18" s="371" customFormat="1" ht="18" x14ac:dyDescent="0.25">
      <c r="B6" s="339" t="s">
        <v>298</v>
      </c>
      <c r="C6" s="354"/>
      <c r="D6" s="354"/>
      <c r="E6" s="354"/>
      <c r="F6" s="354"/>
      <c r="G6" s="354"/>
      <c r="H6" s="354"/>
      <c r="I6" s="354"/>
      <c r="J6" s="354"/>
      <c r="K6" s="354"/>
      <c r="L6" s="354"/>
      <c r="M6" s="354"/>
      <c r="N6" s="354"/>
      <c r="O6" s="355"/>
      <c r="P6" s="355"/>
      <c r="Q6" s="355"/>
    </row>
    <row r="7" spans="2:18" x14ac:dyDescent="0.2">
      <c r="B7" s="357" t="s">
        <v>142</v>
      </c>
      <c r="C7" s="476">
        <v>-238438.22</v>
      </c>
      <c r="D7" s="476">
        <v>1660.3800000000006</v>
      </c>
      <c r="E7" s="476">
        <v>242246.39999999999</v>
      </c>
      <c r="F7" s="476">
        <v>2322.3199999999929</v>
      </c>
      <c r="G7" s="476">
        <v>2920.4300000000098</v>
      </c>
      <c r="H7" s="476">
        <v>3069.850000000009</v>
      </c>
      <c r="I7" s="476"/>
      <c r="J7" s="476"/>
      <c r="K7" s="476"/>
      <c r="L7" s="476"/>
      <c r="M7" s="476"/>
      <c r="N7" s="476"/>
      <c r="O7" s="490">
        <f>SUM(C7:N7)</f>
        <v>13781.160000000009</v>
      </c>
      <c r="P7" s="490">
        <f>O7</f>
        <v>13781.160000000009</v>
      </c>
      <c r="Q7" s="491"/>
    </row>
    <row r="8" spans="2:18" x14ac:dyDescent="0.2">
      <c r="B8" s="358" t="s">
        <v>143</v>
      </c>
      <c r="C8" s="478">
        <v>0</v>
      </c>
      <c r="D8" s="478">
        <v>0</v>
      </c>
      <c r="E8" s="478">
        <v>0</v>
      </c>
      <c r="F8" s="478">
        <v>0</v>
      </c>
      <c r="G8" s="478">
        <v>0</v>
      </c>
      <c r="H8" s="478">
        <v>0</v>
      </c>
      <c r="I8" s="478"/>
      <c r="J8" s="478"/>
      <c r="K8" s="478"/>
      <c r="L8" s="478"/>
      <c r="M8" s="478"/>
      <c r="N8" s="478"/>
      <c r="O8" s="492">
        <f>SUM(C8:N8)</f>
        <v>0</v>
      </c>
      <c r="P8" s="493">
        <f>SUM(O8:O8)</f>
        <v>0</v>
      </c>
      <c r="Q8" s="494"/>
    </row>
    <row r="9" spans="2:18" ht="15.75" x14ac:dyDescent="0.25">
      <c r="B9" s="352" t="s">
        <v>144</v>
      </c>
      <c r="C9" s="475">
        <f>SUM(C7:C8)</f>
        <v>-238438.22</v>
      </c>
      <c r="D9" s="475">
        <f t="shared" ref="D9:E9" si="0">SUM(D7:D8)</f>
        <v>1660.3800000000006</v>
      </c>
      <c r="E9" s="475">
        <f t="shared" si="0"/>
        <v>242246.39999999999</v>
      </c>
      <c r="F9" s="475">
        <f t="shared" ref="F9:P9" si="1">SUM(F7:F8)</f>
        <v>2322.3199999999929</v>
      </c>
      <c r="G9" s="475">
        <f t="shared" si="1"/>
        <v>2920.4300000000098</v>
      </c>
      <c r="H9" s="475">
        <f t="shared" si="1"/>
        <v>3069.850000000009</v>
      </c>
      <c r="I9" s="475">
        <f t="shared" si="1"/>
        <v>0</v>
      </c>
      <c r="J9" s="475">
        <f t="shared" si="1"/>
        <v>0</v>
      </c>
      <c r="K9" s="475">
        <f t="shared" si="1"/>
        <v>0</v>
      </c>
      <c r="L9" s="475">
        <f t="shared" si="1"/>
        <v>0</v>
      </c>
      <c r="M9" s="475">
        <f t="shared" si="1"/>
        <v>0</v>
      </c>
      <c r="N9" s="475">
        <f t="shared" si="1"/>
        <v>0</v>
      </c>
      <c r="O9" s="475">
        <f t="shared" si="1"/>
        <v>13781.160000000009</v>
      </c>
      <c r="P9" s="475">
        <f t="shared" si="1"/>
        <v>13781.160000000009</v>
      </c>
      <c r="Q9" s="475">
        <v>6000000</v>
      </c>
    </row>
    <row r="10" spans="2:18" x14ac:dyDescent="0.2">
      <c r="C10" s="467"/>
      <c r="D10" s="467"/>
      <c r="E10" s="467"/>
      <c r="F10" s="467"/>
      <c r="G10" s="467"/>
      <c r="H10" s="467"/>
      <c r="I10" s="467"/>
      <c r="J10" s="467"/>
      <c r="K10" s="467"/>
      <c r="L10" s="467"/>
      <c r="M10" s="467"/>
      <c r="N10" s="467"/>
      <c r="O10" s="467"/>
      <c r="P10" s="474"/>
      <c r="Q10" s="467"/>
    </row>
    <row r="11" spans="2:18" ht="18" x14ac:dyDescent="0.25">
      <c r="B11" s="340" t="s">
        <v>196</v>
      </c>
      <c r="C11" s="467"/>
      <c r="D11" s="467"/>
      <c r="E11" s="467"/>
      <c r="F11" s="467"/>
      <c r="G11" s="467"/>
      <c r="H11" s="467"/>
      <c r="I11" s="467"/>
      <c r="J11" s="467"/>
      <c r="K11" s="467"/>
      <c r="L11" s="467"/>
      <c r="M11" s="467"/>
      <c r="N11" s="467"/>
      <c r="O11" s="467"/>
      <c r="P11" s="474"/>
      <c r="Q11" s="467"/>
    </row>
    <row r="12" spans="2:18" x14ac:dyDescent="0.2">
      <c r="B12" s="374" t="s">
        <v>245</v>
      </c>
      <c r="C12" s="468"/>
      <c r="D12" s="468"/>
      <c r="E12" s="468"/>
      <c r="F12" s="468"/>
      <c r="G12" s="468"/>
      <c r="H12" s="468"/>
      <c r="I12" s="468"/>
      <c r="J12" s="468"/>
      <c r="K12" s="468"/>
      <c r="L12" s="468"/>
      <c r="M12" s="468"/>
      <c r="N12" s="468"/>
      <c r="O12" s="468"/>
      <c r="P12" s="477"/>
      <c r="Q12" s="477">
        <f>11865000+5865000</f>
        <v>17730000</v>
      </c>
    </row>
    <row r="13" spans="2:18" x14ac:dyDescent="0.2">
      <c r="B13" s="341"/>
      <c r="C13" s="467"/>
      <c r="D13" s="467"/>
      <c r="E13" s="467"/>
      <c r="F13" s="467"/>
      <c r="G13" s="467"/>
      <c r="H13" s="467"/>
      <c r="I13" s="467"/>
      <c r="J13" s="467"/>
      <c r="K13" s="467"/>
      <c r="L13" s="467"/>
      <c r="M13" s="467"/>
      <c r="N13" s="467"/>
      <c r="O13" s="467"/>
      <c r="P13" s="474"/>
      <c r="Q13" s="467"/>
    </row>
    <row r="14" spans="2:18" x14ac:dyDescent="0.2">
      <c r="B14" s="365" t="s">
        <v>145</v>
      </c>
      <c r="C14" s="469"/>
      <c r="D14" s="469"/>
      <c r="E14" s="469"/>
      <c r="F14" s="469"/>
      <c r="G14" s="469"/>
      <c r="H14" s="469"/>
      <c r="I14" s="469"/>
      <c r="J14" s="469"/>
      <c r="K14" s="469"/>
      <c r="L14" s="469"/>
      <c r="M14" s="469"/>
      <c r="N14" s="469"/>
      <c r="O14" s="469"/>
      <c r="P14" s="479"/>
      <c r="Q14" s="469"/>
    </row>
    <row r="15" spans="2:18" x14ac:dyDescent="0.2">
      <c r="B15" s="364" t="s">
        <v>66</v>
      </c>
      <c r="C15" s="467"/>
      <c r="D15" s="467"/>
      <c r="E15" s="467"/>
      <c r="F15" s="467"/>
      <c r="G15" s="467"/>
      <c r="H15" s="467"/>
      <c r="I15" s="467"/>
      <c r="J15" s="467"/>
      <c r="K15" s="467"/>
      <c r="L15" s="467"/>
      <c r="M15" s="467"/>
      <c r="N15" s="467"/>
      <c r="O15" s="495"/>
      <c r="P15" s="496"/>
      <c r="Q15" s="495"/>
    </row>
    <row r="16" spans="2:18" x14ac:dyDescent="0.2">
      <c r="B16" s="373" t="s">
        <v>178</v>
      </c>
      <c r="C16" s="467">
        <v>0</v>
      </c>
      <c r="D16" s="467">
        <v>0</v>
      </c>
      <c r="E16" s="467">
        <v>0</v>
      </c>
      <c r="F16" s="467">
        <v>0</v>
      </c>
      <c r="G16" s="467">
        <v>0</v>
      </c>
      <c r="H16" s="467">
        <v>0</v>
      </c>
      <c r="I16" s="467"/>
      <c r="J16" s="467"/>
      <c r="K16" s="467"/>
      <c r="L16" s="467"/>
      <c r="M16" s="467"/>
      <c r="N16" s="467"/>
      <c r="O16" s="496">
        <f>SUM(C16:N16)</f>
        <v>0</v>
      </c>
      <c r="P16" s="496">
        <f>SUM(O16:O16)</f>
        <v>0</v>
      </c>
      <c r="Q16" s="495"/>
    </row>
    <row r="17" spans="2:17" x14ac:dyDescent="0.2">
      <c r="B17" s="373" t="s">
        <v>67</v>
      </c>
      <c r="C17" s="467">
        <v>0</v>
      </c>
      <c r="D17" s="467">
        <v>0</v>
      </c>
      <c r="E17" s="467">
        <v>0</v>
      </c>
      <c r="F17" s="467">
        <v>0</v>
      </c>
      <c r="G17" s="467">
        <v>0</v>
      </c>
      <c r="H17" s="467">
        <v>0</v>
      </c>
      <c r="I17" s="467"/>
      <c r="J17" s="467"/>
      <c r="K17" s="467"/>
      <c r="L17" s="467"/>
      <c r="M17" s="467"/>
      <c r="N17" s="467"/>
      <c r="O17" s="496">
        <f>SUM(C17:N17)</f>
        <v>0</v>
      </c>
      <c r="P17" s="496">
        <f t="shared" ref="P17:P20" si="2">SUM(O17:O17)</f>
        <v>0</v>
      </c>
      <c r="Q17" s="496"/>
    </row>
    <row r="18" spans="2:17" x14ac:dyDescent="0.2">
      <c r="B18" s="373" t="s">
        <v>68</v>
      </c>
      <c r="C18" s="467">
        <v>0</v>
      </c>
      <c r="D18" s="467">
        <v>0</v>
      </c>
      <c r="E18" s="467">
        <v>0</v>
      </c>
      <c r="F18" s="467">
        <v>0</v>
      </c>
      <c r="G18" s="467">
        <v>0</v>
      </c>
      <c r="H18" s="467">
        <v>0</v>
      </c>
      <c r="I18" s="467"/>
      <c r="J18" s="467"/>
      <c r="K18" s="467"/>
      <c r="L18" s="467"/>
      <c r="M18" s="467"/>
      <c r="N18" s="467"/>
      <c r="O18" s="496">
        <f>SUM(C18:N18)</f>
        <v>0</v>
      </c>
      <c r="P18" s="496">
        <f t="shared" si="2"/>
        <v>0</v>
      </c>
      <c r="Q18" s="496"/>
    </row>
    <row r="19" spans="2:17" x14ac:dyDescent="0.2">
      <c r="B19" s="367" t="s">
        <v>69</v>
      </c>
      <c r="C19" s="467">
        <v>0</v>
      </c>
      <c r="D19" s="467">
        <v>0</v>
      </c>
      <c r="E19" s="467">
        <v>0</v>
      </c>
      <c r="F19" s="467">
        <v>0</v>
      </c>
      <c r="G19" s="467">
        <v>0</v>
      </c>
      <c r="H19" s="467">
        <v>0</v>
      </c>
      <c r="I19" s="467"/>
      <c r="J19" s="467"/>
      <c r="K19" s="467"/>
      <c r="L19" s="467"/>
      <c r="M19" s="467"/>
      <c r="N19" s="467"/>
      <c r="O19" s="496">
        <f>SUM(C19:N19)</f>
        <v>0</v>
      </c>
      <c r="P19" s="496">
        <f t="shared" si="2"/>
        <v>0</v>
      </c>
      <c r="Q19" s="496"/>
    </row>
    <row r="20" spans="2:17" x14ac:dyDescent="0.2">
      <c r="B20" s="367" t="s">
        <v>70</v>
      </c>
      <c r="C20" s="467">
        <v>0</v>
      </c>
      <c r="D20" s="467">
        <v>0</v>
      </c>
      <c r="E20" s="467">
        <v>0</v>
      </c>
      <c r="F20" s="467">
        <v>0</v>
      </c>
      <c r="G20" s="467">
        <v>0</v>
      </c>
      <c r="H20" s="467">
        <v>0</v>
      </c>
      <c r="I20" s="467"/>
      <c r="J20" s="467"/>
      <c r="K20" s="467"/>
      <c r="L20" s="467"/>
      <c r="M20" s="467"/>
      <c r="N20" s="467"/>
      <c r="O20" s="496">
        <f>SUM(C20:N20)</f>
        <v>0</v>
      </c>
      <c r="P20" s="496">
        <f t="shared" si="2"/>
        <v>0</v>
      </c>
      <c r="Q20" s="496"/>
    </row>
    <row r="21" spans="2:17" x14ac:dyDescent="0.2">
      <c r="B21" s="363"/>
      <c r="C21" s="467"/>
      <c r="D21" s="467"/>
      <c r="E21" s="467"/>
      <c r="F21" s="467"/>
      <c r="G21" s="467"/>
      <c r="H21" s="467"/>
      <c r="I21" s="467"/>
      <c r="J21" s="467"/>
      <c r="K21" s="467"/>
      <c r="L21" s="467"/>
      <c r="M21" s="467"/>
      <c r="N21" s="467"/>
      <c r="O21" s="495"/>
      <c r="P21" s="496"/>
      <c r="Q21" s="495"/>
    </row>
    <row r="22" spans="2:17" x14ac:dyDescent="0.2">
      <c r="B22" s="364" t="s">
        <v>72</v>
      </c>
      <c r="C22" s="467"/>
      <c r="D22" s="467"/>
      <c r="E22" s="467"/>
      <c r="F22" s="467"/>
      <c r="G22" s="467"/>
      <c r="H22" s="467"/>
      <c r="I22" s="467"/>
      <c r="J22" s="467"/>
      <c r="K22" s="467"/>
      <c r="L22" s="467"/>
      <c r="M22" s="467"/>
      <c r="N22" s="467"/>
      <c r="O22" s="495"/>
      <c r="P22" s="496"/>
      <c r="Q22" s="495"/>
    </row>
    <row r="23" spans="2:17" x14ac:dyDescent="0.2">
      <c r="B23" s="373" t="s">
        <v>73</v>
      </c>
      <c r="C23" s="467">
        <v>0</v>
      </c>
      <c r="D23" s="467">
        <v>0</v>
      </c>
      <c r="E23" s="467">
        <v>0</v>
      </c>
      <c r="F23" s="467">
        <v>0</v>
      </c>
      <c r="G23" s="467">
        <v>0</v>
      </c>
      <c r="H23" s="467">
        <v>0</v>
      </c>
      <c r="I23" s="467"/>
      <c r="J23" s="467"/>
      <c r="K23" s="467"/>
      <c r="L23" s="467"/>
      <c r="M23" s="467"/>
      <c r="N23" s="467"/>
      <c r="O23" s="496">
        <f t="shared" ref="O23:O26" si="3">SUM(C23:N23)</f>
        <v>0</v>
      </c>
      <c r="P23" s="496">
        <f t="shared" ref="P23:P25" si="4">SUM(O23:O23)</f>
        <v>0</v>
      </c>
      <c r="Q23" s="496"/>
    </row>
    <row r="24" spans="2:17" x14ac:dyDescent="0.2">
      <c r="B24" s="373" t="s">
        <v>74</v>
      </c>
      <c r="C24" s="467">
        <v>0</v>
      </c>
      <c r="D24" s="467">
        <v>0</v>
      </c>
      <c r="E24" s="467">
        <v>0</v>
      </c>
      <c r="F24" s="467">
        <v>0</v>
      </c>
      <c r="G24" s="467">
        <v>170.21</v>
      </c>
      <c r="H24" s="467">
        <v>0</v>
      </c>
      <c r="I24" s="467"/>
      <c r="J24" s="467"/>
      <c r="K24" s="467"/>
      <c r="L24" s="467"/>
      <c r="M24" s="467"/>
      <c r="N24" s="467"/>
      <c r="O24" s="496">
        <f t="shared" si="3"/>
        <v>170.21</v>
      </c>
      <c r="P24" s="496">
        <f t="shared" si="4"/>
        <v>170.21</v>
      </c>
      <c r="Q24" s="496">
        <f>91667+91667</f>
        <v>183334</v>
      </c>
    </row>
    <row r="25" spans="2:17" x14ac:dyDescent="0.2">
      <c r="B25" s="373" t="s">
        <v>243</v>
      </c>
      <c r="C25" s="467">
        <v>0</v>
      </c>
      <c r="D25" s="467">
        <v>0</v>
      </c>
      <c r="E25" s="467">
        <v>0</v>
      </c>
      <c r="F25" s="467">
        <v>0</v>
      </c>
      <c r="G25" s="467">
        <v>0</v>
      </c>
      <c r="H25" s="467">
        <v>0</v>
      </c>
      <c r="I25" s="467"/>
      <c r="J25" s="467"/>
      <c r="K25" s="467"/>
      <c r="L25" s="467"/>
      <c r="M25" s="467"/>
      <c r="N25" s="467"/>
      <c r="O25" s="496">
        <f t="shared" si="3"/>
        <v>0</v>
      </c>
      <c r="P25" s="496">
        <f t="shared" si="4"/>
        <v>0</v>
      </c>
      <c r="Q25" s="495"/>
    </row>
    <row r="26" spans="2:17" x14ac:dyDescent="0.2">
      <c r="B26" s="367" t="s">
        <v>244</v>
      </c>
      <c r="C26" s="467">
        <v>0</v>
      </c>
      <c r="D26" s="467">
        <v>0</v>
      </c>
      <c r="E26" s="467">
        <v>0</v>
      </c>
      <c r="F26" s="467">
        <v>0</v>
      </c>
      <c r="G26" s="467">
        <v>0</v>
      </c>
      <c r="H26" s="467">
        <v>0</v>
      </c>
      <c r="I26" s="467"/>
      <c r="J26" s="467"/>
      <c r="K26" s="467"/>
      <c r="L26" s="467"/>
      <c r="M26" s="467"/>
      <c r="N26" s="467"/>
      <c r="O26" s="496">
        <f t="shared" si="3"/>
        <v>0</v>
      </c>
      <c r="P26" s="496">
        <f t="shared" ref="P26" si="5">SUM(O26:O26)</f>
        <v>0</v>
      </c>
      <c r="Q26" s="495"/>
    </row>
    <row r="27" spans="2:17" x14ac:dyDescent="0.2">
      <c r="B27" s="363"/>
      <c r="C27" s="467"/>
      <c r="D27" s="467"/>
      <c r="E27" s="467"/>
      <c r="F27" s="467"/>
      <c r="G27" s="467"/>
      <c r="H27" s="467"/>
      <c r="I27" s="467"/>
      <c r="J27" s="467"/>
      <c r="K27" s="467"/>
      <c r="L27" s="467"/>
      <c r="M27" s="467"/>
      <c r="N27" s="467"/>
      <c r="O27" s="495"/>
      <c r="P27" s="496"/>
      <c r="Q27" s="495"/>
    </row>
    <row r="28" spans="2:17" x14ac:dyDescent="0.2">
      <c r="B28" s="364" t="s">
        <v>77</v>
      </c>
      <c r="C28" s="467"/>
      <c r="D28" s="467"/>
      <c r="E28" s="467"/>
      <c r="F28" s="467"/>
      <c r="G28" s="467"/>
      <c r="H28" s="467"/>
      <c r="I28" s="467"/>
      <c r="J28" s="467"/>
      <c r="K28" s="467"/>
      <c r="L28" s="467"/>
      <c r="M28" s="467"/>
      <c r="N28" s="467"/>
      <c r="O28" s="495"/>
      <c r="P28" s="496"/>
      <c r="Q28" s="495"/>
    </row>
    <row r="29" spans="2:17" x14ac:dyDescent="0.2">
      <c r="B29" s="367" t="s">
        <v>200</v>
      </c>
      <c r="C29" s="467">
        <v>0</v>
      </c>
      <c r="D29" s="467">
        <v>0</v>
      </c>
      <c r="E29" s="467">
        <v>0</v>
      </c>
      <c r="F29" s="467">
        <v>0</v>
      </c>
      <c r="G29" s="467">
        <v>0</v>
      </c>
      <c r="H29" s="467">
        <v>0</v>
      </c>
      <c r="I29" s="467"/>
      <c r="J29" s="467"/>
      <c r="K29" s="467"/>
      <c r="L29" s="467"/>
      <c r="M29" s="467"/>
      <c r="N29" s="467"/>
      <c r="O29" s="496">
        <f>SUM(C29:N29)</f>
        <v>0</v>
      </c>
      <c r="P29" s="496">
        <f>SUM(O29:O29)</f>
        <v>0</v>
      </c>
      <c r="Q29" s="496"/>
    </row>
    <row r="30" spans="2:17" x14ac:dyDescent="0.2">
      <c r="B30" s="363"/>
      <c r="C30" s="467"/>
      <c r="D30" s="467"/>
      <c r="E30" s="467"/>
      <c r="F30" s="467"/>
      <c r="G30" s="467"/>
      <c r="H30" s="467"/>
      <c r="I30" s="467"/>
      <c r="J30" s="467"/>
      <c r="K30" s="467"/>
      <c r="L30" s="467"/>
      <c r="M30" s="467"/>
      <c r="N30" s="467"/>
      <c r="O30" s="495"/>
      <c r="P30" s="496"/>
      <c r="Q30" s="495"/>
    </row>
    <row r="31" spans="2:17" x14ac:dyDescent="0.2">
      <c r="B31" s="364" t="s">
        <v>79</v>
      </c>
      <c r="C31" s="467"/>
      <c r="D31" s="467"/>
      <c r="E31" s="467"/>
      <c r="F31" s="467"/>
      <c r="G31" s="467"/>
      <c r="H31" s="467"/>
      <c r="I31" s="467"/>
      <c r="J31" s="467"/>
      <c r="K31" s="467"/>
      <c r="L31" s="467"/>
      <c r="M31" s="467"/>
      <c r="N31" s="467"/>
      <c r="O31" s="495"/>
      <c r="P31" s="496"/>
      <c r="Q31" s="495"/>
    </row>
    <row r="32" spans="2:17" x14ac:dyDescent="0.2">
      <c r="B32" s="367" t="s">
        <v>162</v>
      </c>
      <c r="C32" s="467">
        <v>0</v>
      </c>
      <c r="D32" s="467">
        <v>4864.59</v>
      </c>
      <c r="E32" s="467">
        <v>179.54</v>
      </c>
      <c r="F32" s="473">
        <v>1977.1</v>
      </c>
      <c r="G32" s="467">
        <v>507.68</v>
      </c>
      <c r="H32" s="467">
        <v>1258.6999999999998</v>
      </c>
      <c r="I32" s="467"/>
      <c r="J32" s="467"/>
      <c r="K32" s="467"/>
      <c r="L32" s="467"/>
      <c r="M32" s="467"/>
      <c r="N32" s="467"/>
      <c r="O32" s="496">
        <f>SUM(C32:N32)</f>
        <v>8787.61</v>
      </c>
      <c r="P32" s="496">
        <f t="shared" ref="P32:P33" si="6">SUM(O32:O32)</f>
        <v>8787.61</v>
      </c>
      <c r="Q32" s="496"/>
    </row>
    <row r="33" spans="2:17" x14ac:dyDescent="0.2">
      <c r="B33" s="367" t="s">
        <v>121</v>
      </c>
      <c r="C33" s="467">
        <v>0</v>
      </c>
      <c r="D33" s="467">
        <v>0</v>
      </c>
      <c r="E33" s="467">
        <v>0</v>
      </c>
      <c r="F33" s="467">
        <v>0</v>
      </c>
      <c r="G33" s="467">
        <v>0</v>
      </c>
      <c r="H33" s="467">
        <v>0</v>
      </c>
      <c r="I33" s="467"/>
      <c r="J33" s="467"/>
      <c r="K33" s="467"/>
      <c r="L33" s="467"/>
      <c r="M33" s="467"/>
      <c r="N33" s="467"/>
      <c r="O33" s="496">
        <f>SUM(C33:N33)</f>
        <v>0</v>
      </c>
      <c r="P33" s="496">
        <f t="shared" si="6"/>
        <v>0</v>
      </c>
      <c r="Q33" s="496"/>
    </row>
    <row r="34" spans="2:17" x14ac:dyDescent="0.2">
      <c r="B34" s="363"/>
      <c r="C34" s="467"/>
      <c r="D34" s="467"/>
      <c r="E34" s="467"/>
      <c r="F34" s="467"/>
      <c r="G34" s="467"/>
      <c r="H34" s="467"/>
      <c r="I34" s="467"/>
      <c r="J34" s="467"/>
      <c r="K34" s="467"/>
      <c r="L34" s="467"/>
      <c r="M34" s="467"/>
      <c r="N34" s="467"/>
      <c r="O34" s="495"/>
      <c r="P34" s="496"/>
      <c r="Q34" s="495"/>
    </row>
    <row r="35" spans="2:17" x14ac:dyDescent="0.2">
      <c r="B35" s="364" t="s">
        <v>81</v>
      </c>
      <c r="C35" s="467"/>
      <c r="D35" s="467"/>
      <c r="E35" s="467"/>
      <c r="F35" s="467"/>
      <c r="G35" s="467"/>
      <c r="H35" s="467"/>
      <c r="I35" s="467"/>
      <c r="J35" s="467"/>
      <c r="K35" s="467"/>
      <c r="L35" s="467"/>
      <c r="M35" s="467"/>
      <c r="N35" s="467"/>
      <c r="O35" s="495"/>
      <c r="P35" s="496"/>
      <c r="Q35" s="495"/>
    </row>
    <row r="36" spans="2:17" x14ac:dyDescent="0.2">
      <c r="B36" s="367" t="s">
        <v>82</v>
      </c>
      <c r="C36" s="467">
        <v>0</v>
      </c>
      <c r="D36" s="467">
        <v>0</v>
      </c>
      <c r="E36" s="467">
        <v>0</v>
      </c>
      <c r="F36" s="467">
        <v>0</v>
      </c>
      <c r="G36" s="467">
        <v>0</v>
      </c>
      <c r="H36" s="467">
        <v>0</v>
      </c>
      <c r="I36" s="467"/>
      <c r="J36" s="467"/>
      <c r="K36" s="467"/>
      <c r="L36" s="467"/>
      <c r="M36" s="467"/>
      <c r="N36" s="467"/>
      <c r="O36" s="496">
        <f>SUM(C36:N36)</f>
        <v>0</v>
      </c>
      <c r="P36" s="496">
        <f t="shared" ref="P36:P37" si="7">SUM(O36:O36)</f>
        <v>0</v>
      </c>
      <c r="Q36" s="496"/>
    </row>
    <row r="37" spans="2:17" x14ac:dyDescent="0.2">
      <c r="B37" s="367" t="s">
        <v>83</v>
      </c>
      <c r="C37" s="467">
        <v>0</v>
      </c>
      <c r="D37" s="467">
        <v>0</v>
      </c>
      <c r="E37" s="467">
        <v>0</v>
      </c>
      <c r="F37" s="467">
        <v>0</v>
      </c>
      <c r="G37" s="467">
        <v>0</v>
      </c>
      <c r="H37" s="467">
        <v>0</v>
      </c>
      <c r="I37" s="467"/>
      <c r="J37" s="467"/>
      <c r="K37" s="467"/>
      <c r="L37" s="467"/>
      <c r="M37" s="467"/>
      <c r="N37" s="467"/>
      <c r="O37" s="496">
        <f>SUM(C37:N37)</f>
        <v>0</v>
      </c>
      <c r="P37" s="496">
        <f t="shared" si="7"/>
        <v>0</v>
      </c>
      <c r="Q37" s="496"/>
    </row>
    <row r="38" spans="2:17" x14ac:dyDescent="0.2">
      <c r="B38" s="363"/>
      <c r="C38" s="467"/>
      <c r="D38" s="467"/>
      <c r="E38" s="467"/>
      <c r="F38" s="467"/>
      <c r="G38" s="467"/>
      <c r="H38" s="467"/>
      <c r="I38" s="467"/>
      <c r="J38" s="467"/>
      <c r="K38" s="467"/>
      <c r="L38" s="467"/>
      <c r="M38" s="467"/>
      <c r="N38" s="467"/>
      <c r="O38" s="495"/>
      <c r="P38" s="496"/>
      <c r="Q38" s="495"/>
    </row>
    <row r="39" spans="2:17" x14ac:dyDescent="0.2">
      <c r="B39" s="364" t="s">
        <v>85</v>
      </c>
      <c r="C39" s="467"/>
      <c r="D39" s="467"/>
      <c r="E39" s="467"/>
      <c r="F39" s="467"/>
      <c r="G39" s="467"/>
      <c r="H39" s="467"/>
      <c r="I39" s="467"/>
      <c r="J39" s="467"/>
      <c r="K39" s="467"/>
      <c r="L39" s="467"/>
      <c r="M39" s="467"/>
      <c r="N39" s="467"/>
      <c r="O39" s="495"/>
      <c r="P39" s="496"/>
      <c r="Q39" s="495"/>
    </row>
    <row r="40" spans="2:17" x14ac:dyDescent="0.2">
      <c r="B40" s="367" t="s">
        <v>180</v>
      </c>
      <c r="C40" s="467">
        <v>0</v>
      </c>
      <c r="D40" s="467">
        <v>0</v>
      </c>
      <c r="E40" s="467">
        <v>0</v>
      </c>
      <c r="F40" s="467">
        <v>0</v>
      </c>
      <c r="G40" s="467">
        <v>0</v>
      </c>
      <c r="H40" s="467">
        <v>0</v>
      </c>
      <c r="I40" s="467"/>
      <c r="J40" s="467"/>
      <c r="K40" s="467"/>
      <c r="L40" s="467"/>
      <c r="M40" s="467"/>
      <c r="N40" s="467"/>
      <c r="O40" s="496">
        <f>SUM(C40:N40)</f>
        <v>0</v>
      </c>
      <c r="P40" s="496">
        <f>SUM(O40:O40)</f>
        <v>0</v>
      </c>
      <c r="Q40" s="496"/>
    </row>
    <row r="41" spans="2:17" x14ac:dyDescent="0.2">
      <c r="B41" s="373" t="s">
        <v>181</v>
      </c>
      <c r="C41" s="467">
        <v>0</v>
      </c>
      <c r="D41" s="467">
        <v>0</v>
      </c>
      <c r="E41" s="467">
        <v>0</v>
      </c>
      <c r="F41" s="467">
        <v>0</v>
      </c>
      <c r="G41" s="467">
        <v>0</v>
      </c>
      <c r="H41" s="467">
        <v>0</v>
      </c>
      <c r="I41" s="467"/>
      <c r="J41" s="467"/>
      <c r="K41" s="467"/>
      <c r="L41" s="467"/>
      <c r="M41" s="467"/>
      <c r="N41" s="467"/>
      <c r="O41" s="496">
        <f>SUM(C41:N41)</f>
        <v>0</v>
      </c>
      <c r="P41" s="496">
        <f>SUM(O41:O41)</f>
        <v>0</v>
      </c>
      <c r="Q41" s="496"/>
    </row>
    <row r="42" spans="2:17" x14ac:dyDescent="0.2">
      <c r="B42" s="363"/>
      <c r="C42" s="467"/>
      <c r="D42" s="467"/>
      <c r="E42" s="467"/>
      <c r="F42" s="467"/>
      <c r="G42" s="467"/>
      <c r="H42" s="467"/>
      <c r="I42" s="467"/>
      <c r="J42" s="467"/>
      <c r="K42" s="467"/>
      <c r="L42" s="467"/>
      <c r="M42" s="467"/>
      <c r="N42" s="467"/>
      <c r="O42" s="495"/>
      <c r="P42" s="496"/>
      <c r="Q42" s="495"/>
    </row>
    <row r="43" spans="2:17" x14ac:dyDescent="0.2">
      <c r="B43" s="364" t="s">
        <v>87</v>
      </c>
      <c r="C43" s="467"/>
      <c r="D43" s="467"/>
      <c r="E43" s="467"/>
      <c r="F43" s="467"/>
      <c r="G43" s="467"/>
      <c r="H43" s="467"/>
      <c r="I43" s="467"/>
      <c r="J43" s="467"/>
      <c r="K43" s="467"/>
      <c r="L43" s="467"/>
      <c r="M43" s="467"/>
      <c r="N43" s="467"/>
      <c r="O43" s="495"/>
      <c r="P43" s="496"/>
      <c r="Q43" s="495"/>
    </row>
    <row r="44" spans="2:17" ht="15" x14ac:dyDescent="0.2">
      <c r="B44" s="373" t="s">
        <v>299</v>
      </c>
      <c r="C44" s="467">
        <v>1882.0800000000004</v>
      </c>
      <c r="D44" s="467">
        <v>1799.57</v>
      </c>
      <c r="E44" s="467">
        <v>2972.8</v>
      </c>
      <c r="F44" s="467">
        <v>-20852.8</v>
      </c>
      <c r="G44" s="467">
        <v>2923.02</v>
      </c>
      <c r="H44" s="467">
        <v>11160.12</v>
      </c>
      <c r="I44" s="467"/>
      <c r="J44" s="467"/>
      <c r="K44" s="467"/>
      <c r="L44" s="467"/>
      <c r="M44" s="467"/>
      <c r="N44" s="467"/>
      <c r="O44" s="496">
        <f>SUM(C44:N44)</f>
        <v>-115.20999999999731</v>
      </c>
      <c r="P44" s="496">
        <f>SUM(O44:O44)</f>
        <v>-115.20999999999731</v>
      </c>
      <c r="Q44" s="496">
        <f>333333.33+333333.33</f>
        <v>666666.66</v>
      </c>
    </row>
    <row r="45" spans="2:17" x14ac:dyDescent="0.2">
      <c r="B45" s="373" t="s">
        <v>89</v>
      </c>
      <c r="C45" s="467">
        <v>0</v>
      </c>
      <c r="D45" s="467">
        <v>0</v>
      </c>
      <c r="E45" s="467">
        <v>0</v>
      </c>
      <c r="F45" s="467">
        <v>0</v>
      </c>
      <c r="G45" s="467">
        <v>0</v>
      </c>
      <c r="H45" s="467">
        <v>0</v>
      </c>
      <c r="I45" s="467"/>
      <c r="J45" s="467"/>
      <c r="K45" s="467"/>
      <c r="L45" s="467"/>
      <c r="M45" s="467"/>
      <c r="N45" s="467"/>
      <c r="O45" s="496">
        <f>SUM(C45:N45)</f>
        <v>0</v>
      </c>
      <c r="P45" s="496">
        <f>SUM(O45:O45)</f>
        <v>0</v>
      </c>
      <c r="Q45" s="496"/>
    </row>
    <row r="46" spans="2:17" x14ac:dyDescent="0.2">
      <c r="B46" s="373" t="s">
        <v>246</v>
      </c>
      <c r="C46" s="467">
        <v>0</v>
      </c>
      <c r="D46" s="467">
        <v>0</v>
      </c>
      <c r="E46" s="467">
        <v>0</v>
      </c>
      <c r="F46" s="467">
        <v>0</v>
      </c>
      <c r="G46" s="467">
        <v>0</v>
      </c>
      <c r="H46" s="467">
        <v>0</v>
      </c>
      <c r="I46" s="467"/>
      <c r="J46" s="467"/>
      <c r="K46" s="467"/>
      <c r="L46" s="467"/>
      <c r="M46" s="467"/>
      <c r="N46" s="467"/>
      <c r="O46" s="496">
        <f>SUM(C46:N46)</f>
        <v>0</v>
      </c>
      <c r="P46" s="496">
        <f>SUM(O46:O46)</f>
        <v>0</v>
      </c>
      <c r="Q46" s="496">
        <v>6000000</v>
      </c>
    </row>
    <row r="47" spans="2:17" x14ac:dyDescent="0.2">
      <c r="B47" s="373" t="s">
        <v>90</v>
      </c>
      <c r="C47" s="467">
        <v>0</v>
      </c>
      <c r="D47" s="467">
        <v>0</v>
      </c>
      <c r="E47" s="467">
        <v>0</v>
      </c>
      <c r="F47" s="467">
        <v>0</v>
      </c>
      <c r="G47" s="467">
        <v>0</v>
      </c>
      <c r="H47" s="467">
        <v>0</v>
      </c>
      <c r="I47" s="467"/>
      <c r="J47" s="467"/>
      <c r="K47" s="467"/>
      <c r="L47" s="467"/>
      <c r="M47" s="467"/>
      <c r="N47" s="467"/>
      <c r="O47" s="496"/>
      <c r="P47" s="496"/>
      <c r="Q47" s="496"/>
    </row>
    <row r="48" spans="2:17" x14ac:dyDescent="0.2">
      <c r="B48" s="363"/>
      <c r="C48" s="467"/>
      <c r="D48" s="467"/>
      <c r="E48" s="467"/>
      <c r="F48" s="467"/>
      <c r="G48" s="467"/>
      <c r="H48" s="467"/>
      <c r="I48" s="467"/>
      <c r="J48" s="467"/>
      <c r="K48" s="467"/>
      <c r="L48" s="467"/>
      <c r="M48" s="467"/>
      <c r="N48" s="467"/>
      <c r="O48" s="495"/>
      <c r="P48" s="496"/>
      <c r="Q48" s="495"/>
    </row>
    <row r="49" spans="2:17" x14ac:dyDescent="0.2">
      <c r="B49" s="364" t="s">
        <v>95</v>
      </c>
      <c r="C49" s="467"/>
      <c r="D49" s="467"/>
      <c r="E49" s="467"/>
      <c r="F49" s="467"/>
      <c r="G49" s="467"/>
      <c r="H49" s="467"/>
      <c r="I49" s="467"/>
      <c r="J49" s="467"/>
      <c r="K49" s="467"/>
      <c r="L49" s="467"/>
      <c r="M49" s="467"/>
      <c r="N49" s="467"/>
      <c r="O49" s="495"/>
      <c r="P49" s="496"/>
      <c r="Q49" s="495"/>
    </row>
    <row r="50" spans="2:17" x14ac:dyDescent="0.2">
      <c r="B50" s="373" t="s">
        <v>96</v>
      </c>
      <c r="C50" s="467">
        <v>1933.03</v>
      </c>
      <c r="D50" s="467">
        <v>2200.6999999999998</v>
      </c>
      <c r="E50" s="467">
        <v>3068.12</v>
      </c>
      <c r="F50" s="467">
        <v>3845.8900000000003</v>
      </c>
      <c r="G50" s="467">
        <v>6903.36</v>
      </c>
      <c r="H50" s="467">
        <v>60052.19</v>
      </c>
      <c r="I50" s="467"/>
      <c r="J50" s="467"/>
      <c r="K50" s="467"/>
      <c r="L50" s="467"/>
      <c r="M50" s="467"/>
      <c r="N50" s="467"/>
      <c r="O50" s="496">
        <f>SUM(C50:N50)</f>
        <v>78003.290000000008</v>
      </c>
      <c r="P50" s="496">
        <f t="shared" ref="P50:P60" si="8">SUM(O50:O50)</f>
        <v>78003.290000000008</v>
      </c>
      <c r="Q50" s="496"/>
    </row>
    <row r="51" spans="2:17" x14ac:dyDescent="0.2">
      <c r="B51" s="373" t="s">
        <v>97</v>
      </c>
      <c r="C51" s="467">
        <v>0</v>
      </c>
      <c r="D51" s="467">
        <v>0</v>
      </c>
      <c r="E51" s="467">
        <v>0</v>
      </c>
      <c r="F51" s="467">
        <v>0</v>
      </c>
      <c r="G51" s="467">
        <v>0</v>
      </c>
      <c r="H51" s="467">
        <v>0</v>
      </c>
      <c r="I51" s="467"/>
      <c r="J51" s="467"/>
      <c r="K51" s="467"/>
      <c r="L51" s="467"/>
      <c r="M51" s="467"/>
      <c r="N51" s="467"/>
      <c r="O51" s="496">
        <f t="shared" ref="O51:O60" si="9">SUM(C51:N51)</f>
        <v>0</v>
      </c>
      <c r="P51" s="496">
        <f t="shared" si="8"/>
        <v>0</v>
      </c>
      <c r="Q51" s="496"/>
    </row>
    <row r="52" spans="2:17" x14ac:dyDescent="0.2">
      <c r="B52" s="373" t="s">
        <v>98</v>
      </c>
      <c r="C52" s="467">
        <v>0</v>
      </c>
      <c r="D52" s="467">
        <v>0</v>
      </c>
      <c r="E52" s="467">
        <v>0</v>
      </c>
      <c r="F52" s="467">
        <v>0</v>
      </c>
      <c r="G52" s="467">
        <v>0</v>
      </c>
      <c r="H52" s="467">
        <v>0</v>
      </c>
      <c r="I52" s="467"/>
      <c r="J52" s="467"/>
      <c r="K52" s="467"/>
      <c r="L52" s="467"/>
      <c r="M52" s="467"/>
      <c r="N52" s="467"/>
      <c r="O52" s="496">
        <f t="shared" si="9"/>
        <v>0</v>
      </c>
      <c r="P52" s="496">
        <f t="shared" si="8"/>
        <v>0</v>
      </c>
      <c r="Q52" s="496"/>
    </row>
    <row r="53" spans="2:17" x14ac:dyDescent="0.2">
      <c r="B53" s="373" t="s">
        <v>99</v>
      </c>
      <c r="C53" s="467">
        <v>0</v>
      </c>
      <c r="D53" s="467">
        <v>0</v>
      </c>
      <c r="E53" s="467">
        <v>0</v>
      </c>
      <c r="F53" s="467">
        <v>0</v>
      </c>
      <c r="G53" s="467">
        <v>0</v>
      </c>
      <c r="H53" s="467">
        <v>0</v>
      </c>
      <c r="I53" s="467"/>
      <c r="J53" s="467"/>
      <c r="K53" s="467"/>
      <c r="L53" s="467"/>
      <c r="M53" s="467"/>
      <c r="N53" s="467"/>
      <c r="O53" s="496">
        <f t="shared" si="9"/>
        <v>0</v>
      </c>
      <c r="P53" s="496">
        <f t="shared" si="8"/>
        <v>0</v>
      </c>
      <c r="Q53" s="496"/>
    </row>
    <row r="54" spans="2:17" x14ac:dyDescent="0.2">
      <c r="B54" s="373" t="s">
        <v>100</v>
      </c>
      <c r="C54" s="467">
        <v>0</v>
      </c>
      <c r="D54" s="467">
        <v>0</v>
      </c>
      <c r="E54" s="467">
        <v>0</v>
      </c>
      <c r="F54" s="467">
        <v>0</v>
      </c>
      <c r="G54" s="467">
        <v>0</v>
      </c>
      <c r="H54" s="467">
        <v>0</v>
      </c>
      <c r="I54" s="467"/>
      <c r="J54" s="467"/>
      <c r="K54" s="467"/>
      <c r="L54" s="467"/>
      <c r="M54" s="467"/>
      <c r="N54" s="467"/>
      <c r="O54" s="496">
        <f t="shared" si="9"/>
        <v>0</v>
      </c>
      <c r="P54" s="496">
        <f t="shared" si="8"/>
        <v>0</v>
      </c>
      <c r="Q54" s="496"/>
    </row>
    <row r="55" spans="2:17" x14ac:dyDescent="0.2">
      <c r="B55" s="373" t="s">
        <v>101</v>
      </c>
      <c r="C55" s="467">
        <v>0</v>
      </c>
      <c r="D55" s="467">
        <v>0</v>
      </c>
      <c r="E55" s="467">
        <v>0</v>
      </c>
      <c r="F55" s="467">
        <v>0</v>
      </c>
      <c r="G55" s="467">
        <v>0</v>
      </c>
      <c r="H55" s="467">
        <v>0</v>
      </c>
      <c r="I55" s="467"/>
      <c r="J55" s="467"/>
      <c r="K55" s="467"/>
      <c r="L55" s="467"/>
      <c r="M55" s="467"/>
      <c r="N55" s="467"/>
      <c r="O55" s="496">
        <f t="shared" si="9"/>
        <v>0</v>
      </c>
      <c r="P55" s="496">
        <f t="shared" si="8"/>
        <v>0</v>
      </c>
      <c r="Q55" s="496"/>
    </row>
    <row r="56" spans="2:17" x14ac:dyDescent="0.2">
      <c r="B56" s="373" t="s">
        <v>102</v>
      </c>
      <c r="C56" s="467">
        <v>0</v>
      </c>
      <c r="D56" s="467">
        <v>0</v>
      </c>
      <c r="E56" s="467">
        <v>0</v>
      </c>
      <c r="F56" s="467">
        <v>0</v>
      </c>
      <c r="G56" s="467">
        <v>0</v>
      </c>
      <c r="H56" s="467">
        <v>0</v>
      </c>
      <c r="I56" s="467"/>
      <c r="J56" s="467"/>
      <c r="K56" s="467"/>
      <c r="L56" s="467"/>
      <c r="M56" s="467"/>
      <c r="N56" s="467"/>
      <c r="O56" s="496">
        <f t="shared" si="9"/>
        <v>0</v>
      </c>
      <c r="P56" s="496">
        <f t="shared" si="8"/>
        <v>0</v>
      </c>
      <c r="Q56" s="496">
        <f>73333.33+73333.33</f>
        <v>146666.66</v>
      </c>
    </row>
    <row r="57" spans="2:17" x14ac:dyDescent="0.2">
      <c r="B57" s="373" t="s">
        <v>103</v>
      </c>
      <c r="C57" s="467">
        <v>0</v>
      </c>
      <c r="D57" s="467">
        <v>0</v>
      </c>
      <c r="E57" s="467">
        <v>0</v>
      </c>
      <c r="F57" s="467">
        <v>0</v>
      </c>
      <c r="G57" s="467">
        <v>0</v>
      </c>
      <c r="H57" s="467">
        <v>0</v>
      </c>
      <c r="I57" s="467"/>
      <c r="J57" s="467"/>
      <c r="K57" s="467"/>
      <c r="L57" s="467"/>
      <c r="M57" s="467"/>
      <c r="N57" s="467"/>
      <c r="O57" s="496">
        <f t="shared" si="9"/>
        <v>0</v>
      </c>
      <c r="P57" s="496">
        <f t="shared" si="8"/>
        <v>0</v>
      </c>
      <c r="Q57" s="496"/>
    </row>
    <row r="58" spans="2:17" x14ac:dyDescent="0.2">
      <c r="B58" s="373" t="s">
        <v>104</v>
      </c>
      <c r="C58" s="467">
        <v>0</v>
      </c>
      <c r="D58" s="467">
        <v>0</v>
      </c>
      <c r="E58" s="467">
        <v>0</v>
      </c>
      <c r="F58" s="467">
        <v>0</v>
      </c>
      <c r="G58" s="467">
        <v>0</v>
      </c>
      <c r="H58" s="467">
        <v>0</v>
      </c>
      <c r="I58" s="467"/>
      <c r="J58" s="467"/>
      <c r="K58" s="467"/>
      <c r="L58" s="467"/>
      <c r="M58" s="467"/>
      <c r="N58" s="467"/>
      <c r="O58" s="496">
        <f t="shared" si="9"/>
        <v>0</v>
      </c>
      <c r="P58" s="496">
        <f t="shared" si="8"/>
        <v>0</v>
      </c>
      <c r="Q58" s="496"/>
    </row>
    <row r="59" spans="2:17" x14ac:dyDescent="0.2">
      <c r="B59" s="373" t="s">
        <v>105</v>
      </c>
      <c r="C59" s="467">
        <v>0</v>
      </c>
      <c r="D59" s="467">
        <v>0</v>
      </c>
      <c r="E59" s="467">
        <v>0</v>
      </c>
      <c r="F59" s="467">
        <v>0</v>
      </c>
      <c r="G59" s="467">
        <v>0</v>
      </c>
      <c r="H59" s="467">
        <v>0</v>
      </c>
      <c r="I59" s="467"/>
      <c r="J59" s="467"/>
      <c r="K59" s="467"/>
      <c r="L59" s="467"/>
      <c r="M59" s="467"/>
      <c r="N59" s="467"/>
      <c r="O59" s="496">
        <f t="shared" si="9"/>
        <v>0</v>
      </c>
      <c r="P59" s="496">
        <f t="shared" si="8"/>
        <v>0</v>
      </c>
      <c r="Q59" s="496"/>
    </row>
    <row r="60" spans="2:17" x14ac:dyDescent="0.2">
      <c r="B60" s="373" t="s">
        <v>106</v>
      </c>
      <c r="C60" s="467">
        <v>0</v>
      </c>
      <c r="D60" s="467">
        <v>0</v>
      </c>
      <c r="E60" s="467">
        <v>0</v>
      </c>
      <c r="F60" s="467">
        <v>0</v>
      </c>
      <c r="G60" s="467">
        <v>0</v>
      </c>
      <c r="H60" s="467">
        <v>0</v>
      </c>
      <c r="I60" s="467"/>
      <c r="J60" s="467"/>
      <c r="K60" s="467"/>
      <c r="L60" s="467"/>
      <c r="M60" s="467"/>
      <c r="N60" s="467"/>
      <c r="O60" s="496">
        <f t="shared" si="9"/>
        <v>0</v>
      </c>
      <c r="P60" s="496">
        <f t="shared" si="8"/>
        <v>0</v>
      </c>
      <c r="Q60" s="496"/>
    </row>
    <row r="61" spans="2:17" x14ac:dyDescent="0.2">
      <c r="C61" s="467"/>
      <c r="D61" s="467"/>
      <c r="E61" s="467"/>
      <c r="F61" s="467"/>
      <c r="G61" s="467"/>
      <c r="H61" s="467"/>
      <c r="I61" s="467"/>
      <c r="J61" s="467"/>
      <c r="K61" s="467"/>
      <c r="L61" s="467"/>
      <c r="M61" s="467"/>
      <c r="N61" s="467"/>
      <c r="O61" s="495"/>
      <c r="P61" s="496"/>
      <c r="Q61" s="495"/>
    </row>
    <row r="62" spans="2:17" x14ac:dyDescent="0.2">
      <c r="B62" s="364" t="s">
        <v>108</v>
      </c>
      <c r="C62" s="467"/>
      <c r="D62" s="467"/>
      <c r="E62" s="467"/>
      <c r="F62" s="467"/>
      <c r="G62" s="467"/>
      <c r="H62" s="467"/>
      <c r="I62" s="467"/>
      <c r="J62" s="467"/>
      <c r="K62" s="467"/>
      <c r="L62" s="467"/>
      <c r="M62" s="467"/>
      <c r="N62" s="467"/>
      <c r="O62" s="495"/>
      <c r="P62" s="496"/>
      <c r="Q62" s="495"/>
    </row>
    <row r="63" spans="2:17" x14ac:dyDescent="0.2">
      <c r="B63" s="373" t="s">
        <v>109</v>
      </c>
      <c r="C63" s="467">
        <v>0</v>
      </c>
      <c r="D63" s="467">
        <v>0</v>
      </c>
      <c r="E63" s="467">
        <v>0</v>
      </c>
      <c r="F63" s="467">
        <v>0</v>
      </c>
      <c r="G63" s="467">
        <v>0</v>
      </c>
      <c r="H63" s="467">
        <v>286.3</v>
      </c>
      <c r="I63" s="467"/>
      <c r="J63" s="467"/>
      <c r="K63" s="467"/>
      <c r="L63" s="467"/>
      <c r="M63" s="467"/>
      <c r="N63" s="467"/>
      <c r="O63" s="496">
        <f>SUM(C63:N63)</f>
        <v>286.3</v>
      </c>
      <c r="P63" s="496">
        <f t="shared" ref="P63" si="10">SUM(O63:O63)</f>
        <v>286.3</v>
      </c>
      <c r="Q63" s="496">
        <f>83333.33+83333.33</f>
        <v>166666.66</v>
      </c>
    </row>
    <row r="64" spans="2:17" x14ac:dyDescent="0.2">
      <c r="C64" s="467"/>
      <c r="D64" s="467"/>
      <c r="E64" s="467"/>
      <c r="F64" s="467"/>
      <c r="G64" s="467"/>
      <c r="H64" s="467"/>
      <c r="I64" s="467"/>
      <c r="J64" s="467"/>
      <c r="K64" s="467"/>
      <c r="L64" s="467"/>
      <c r="M64" s="467"/>
      <c r="N64" s="467"/>
      <c r="O64" s="495"/>
      <c r="P64" s="496"/>
      <c r="Q64" s="495"/>
    </row>
    <row r="65" spans="2:17" x14ac:dyDescent="0.2">
      <c r="B65" s="364" t="s">
        <v>111</v>
      </c>
      <c r="C65" s="467"/>
      <c r="D65" s="467"/>
      <c r="E65" s="467"/>
      <c r="F65" s="467"/>
      <c r="G65" s="467"/>
      <c r="H65" s="467"/>
      <c r="I65" s="467"/>
      <c r="J65" s="467"/>
      <c r="K65" s="467"/>
      <c r="L65" s="467"/>
      <c r="M65" s="467"/>
      <c r="N65" s="467"/>
      <c r="O65" s="495"/>
      <c r="P65" s="496"/>
      <c r="Q65" s="495"/>
    </row>
    <row r="66" spans="2:17" x14ac:dyDescent="0.2">
      <c r="B66" s="373" t="s">
        <v>160</v>
      </c>
      <c r="C66" s="467">
        <v>0</v>
      </c>
      <c r="D66" s="467">
        <v>0</v>
      </c>
      <c r="E66" s="467">
        <v>0</v>
      </c>
      <c r="F66" s="467">
        <v>0</v>
      </c>
      <c r="G66" s="467">
        <v>0</v>
      </c>
      <c r="H66" s="467">
        <v>0</v>
      </c>
      <c r="I66" s="467"/>
      <c r="J66" s="467"/>
      <c r="K66" s="467"/>
      <c r="L66" s="467"/>
      <c r="M66" s="467"/>
      <c r="N66" s="467"/>
      <c r="O66" s="496">
        <f>SUM(C66:N66)</f>
        <v>0</v>
      </c>
      <c r="P66" s="496">
        <f>SUM(O66:O66)</f>
        <v>0</v>
      </c>
      <c r="Q66" s="496"/>
    </row>
    <row r="67" spans="2:17" x14ac:dyDescent="0.2">
      <c r="B67" s="373" t="s">
        <v>44</v>
      </c>
      <c r="C67" s="467">
        <v>0</v>
      </c>
      <c r="D67" s="467">
        <v>0</v>
      </c>
      <c r="E67" s="467">
        <v>0</v>
      </c>
      <c r="F67" s="473">
        <v>0</v>
      </c>
      <c r="G67" s="467">
        <v>0</v>
      </c>
      <c r="H67" s="467">
        <v>0</v>
      </c>
      <c r="I67" s="467"/>
      <c r="J67" s="467"/>
      <c r="K67" s="467"/>
      <c r="L67" s="467"/>
      <c r="M67" s="467"/>
      <c r="N67" s="467"/>
      <c r="O67" s="496">
        <f>SUM(C67:N67)</f>
        <v>0</v>
      </c>
      <c r="P67" s="496">
        <f>SUM(O67:O67)</f>
        <v>0</v>
      </c>
      <c r="Q67" s="496"/>
    </row>
    <row r="68" spans="2:17" x14ac:dyDescent="0.2">
      <c r="B68" s="372"/>
      <c r="C68" s="472"/>
      <c r="D68" s="472"/>
      <c r="E68" s="472"/>
      <c r="F68" s="472"/>
      <c r="G68" s="472"/>
      <c r="H68" s="472"/>
      <c r="I68" s="472"/>
      <c r="J68" s="472"/>
      <c r="K68" s="472"/>
      <c r="L68" s="472"/>
      <c r="M68" s="472"/>
      <c r="N68" s="472"/>
      <c r="O68" s="497"/>
      <c r="P68" s="498"/>
      <c r="Q68" s="497"/>
    </row>
    <row r="69" spans="2:17" x14ac:dyDescent="0.2">
      <c r="B69" s="368" t="s">
        <v>164</v>
      </c>
      <c r="C69" s="471">
        <f t="shared" ref="C69:E69" si="11">SUM(C7:C8,C16:C20,C23:C26,C29,C32:C33,C36:C37,C40:C41,C44:C47,C50:C60,C63,C66:C67)</f>
        <v>-234623.11000000002</v>
      </c>
      <c r="D69" s="471">
        <f t="shared" si="11"/>
        <v>10525.240000000002</v>
      </c>
      <c r="E69" s="471">
        <f t="shared" si="11"/>
        <v>248466.86</v>
      </c>
      <c r="F69" s="471">
        <f t="shared" ref="F69:O69" si="12">SUM(F7:F8,F16:F20,F23:F25,F29,F32:F33,F36:F37,F40:F41,F44:F45,F50:F60,F63,F66:F67)</f>
        <v>-12707.490000000005</v>
      </c>
      <c r="G69" s="471">
        <f t="shared" si="12"/>
        <v>13424.700000000008</v>
      </c>
      <c r="H69" s="471">
        <f t="shared" si="12"/>
        <v>75827.160000000018</v>
      </c>
      <c r="I69" s="471">
        <f t="shared" si="12"/>
        <v>0</v>
      </c>
      <c r="J69" s="471">
        <f t="shared" si="12"/>
        <v>0</v>
      </c>
      <c r="K69" s="471">
        <f t="shared" si="12"/>
        <v>0</v>
      </c>
      <c r="L69" s="471">
        <f t="shared" si="12"/>
        <v>0</v>
      </c>
      <c r="M69" s="471">
        <f t="shared" si="12"/>
        <v>0</v>
      </c>
      <c r="N69" s="471">
        <f t="shared" si="12"/>
        <v>0</v>
      </c>
      <c r="O69" s="471">
        <f t="shared" si="12"/>
        <v>100913.36000000003</v>
      </c>
      <c r="P69" s="471">
        <f>SUM(O69:O69)</f>
        <v>100913.36000000003</v>
      </c>
      <c r="Q69" s="471">
        <f>SUM(Q7:Q8,Q16:Q20,Q23:Q26,Q29,Q32:Q33,Q36:Q37,Q40:Q41,Q44:Q46,Q50:Q60,Q63,Q66:Q67)</f>
        <v>7163333.9800000004</v>
      </c>
    </row>
    <row r="70" spans="2:17" x14ac:dyDescent="0.2">
      <c r="B70" s="373"/>
      <c r="C70" s="467"/>
      <c r="D70" s="467"/>
      <c r="E70" s="467"/>
      <c r="F70" s="467"/>
      <c r="G70" s="467"/>
      <c r="H70" s="467"/>
      <c r="I70" s="467"/>
      <c r="J70" s="467"/>
      <c r="K70" s="467"/>
      <c r="L70" s="467"/>
      <c r="M70" s="467"/>
      <c r="N70" s="467"/>
      <c r="O70" s="474"/>
      <c r="P70" s="474"/>
      <c r="Q70" s="474"/>
    </row>
    <row r="71" spans="2:17" x14ac:dyDescent="0.2">
      <c r="B71" s="341" t="s">
        <v>146</v>
      </c>
      <c r="C71" s="467"/>
      <c r="D71" s="467"/>
      <c r="E71" s="467"/>
      <c r="F71" s="467"/>
      <c r="G71" s="467"/>
      <c r="H71" s="467"/>
      <c r="I71" s="467"/>
      <c r="J71" s="467"/>
      <c r="K71" s="467"/>
      <c r="L71" s="467"/>
      <c r="M71" s="467"/>
      <c r="N71" s="467"/>
      <c r="O71" s="474"/>
      <c r="P71" s="474"/>
      <c r="Q71" s="467"/>
    </row>
    <row r="72" spans="2:17" x14ac:dyDescent="0.2">
      <c r="B72" s="342" t="s">
        <v>75</v>
      </c>
      <c r="C72" s="468"/>
      <c r="D72" s="468"/>
      <c r="E72" s="468"/>
      <c r="F72" s="477"/>
      <c r="G72" s="468"/>
      <c r="H72" s="468"/>
      <c r="I72" s="468"/>
      <c r="J72" s="468"/>
      <c r="K72" s="468"/>
      <c r="L72" s="468"/>
      <c r="M72" s="468"/>
      <c r="N72" s="468"/>
      <c r="O72" s="477"/>
      <c r="P72" s="477"/>
      <c r="Q72" s="477">
        <f>1950000+1950000</f>
        <v>3900000</v>
      </c>
    </row>
    <row r="73" spans="2:17" x14ac:dyDescent="0.2">
      <c r="B73" s="370" t="s">
        <v>147</v>
      </c>
      <c r="C73" s="466">
        <v>0</v>
      </c>
      <c r="D73" s="466">
        <v>0</v>
      </c>
      <c r="E73" s="466">
        <v>0</v>
      </c>
      <c r="F73" s="466">
        <v>0</v>
      </c>
      <c r="G73" s="466">
        <v>0</v>
      </c>
      <c r="H73" s="466">
        <v>0</v>
      </c>
      <c r="I73" s="466"/>
      <c r="J73" s="466"/>
      <c r="K73" s="466"/>
      <c r="L73" s="466"/>
      <c r="M73" s="466"/>
      <c r="N73" s="466"/>
      <c r="O73" s="499">
        <f>SUM(C73:N73)</f>
        <v>0</v>
      </c>
      <c r="P73" s="499">
        <f>SUM(O73:O73)</f>
        <v>0</v>
      </c>
      <c r="Q73" s="500"/>
    </row>
    <row r="74" spans="2:17" x14ac:dyDescent="0.2">
      <c r="B74" s="373" t="s">
        <v>148</v>
      </c>
      <c r="C74" s="467">
        <v>0</v>
      </c>
      <c r="D74" s="467">
        <v>22064</v>
      </c>
      <c r="E74" s="467">
        <v>56042</v>
      </c>
      <c r="F74" s="467">
        <v>126009.3</v>
      </c>
      <c r="G74" s="467">
        <v>131658.25</v>
      </c>
      <c r="H74" s="467">
        <v>206972.34999999998</v>
      </c>
      <c r="I74" s="467"/>
      <c r="J74" s="467"/>
      <c r="K74" s="467"/>
      <c r="L74" s="467"/>
      <c r="M74" s="467"/>
      <c r="N74" s="467"/>
      <c r="O74" s="496">
        <f>SUM(C74:N74)</f>
        <v>542745.89999999991</v>
      </c>
      <c r="P74" s="496">
        <f>SUM(O74:O74)</f>
        <v>542745.89999999991</v>
      </c>
      <c r="Q74" s="495"/>
    </row>
    <row r="75" spans="2:17" x14ac:dyDescent="0.2">
      <c r="B75" s="373" t="s">
        <v>149</v>
      </c>
      <c r="C75" s="467">
        <v>1774.9</v>
      </c>
      <c r="D75" s="467">
        <v>2579.69</v>
      </c>
      <c r="E75" s="467">
        <v>3156.5599999999986</v>
      </c>
      <c r="F75" s="467">
        <v>3298.4099999999989</v>
      </c>
      <c r="G75" s="467">
        <v>2501.2899999999986</v>
      </c>
      <c r="H75" s="467">
        <v>2219.329999999999</v>
      </c>
      <c r="I75" s="467"/>
      <c r="J75" s="467"/>
      <c r="K75" s="467"/>
      <c r="L75" s="467"/>
      <c r="M75" s="467"/>
      <c r="N75" s="467"/>
      <c r="O75" s="496">
        <f>SUM(C75:N75)</f>
        <v>15530.179999999997</v>
      </c>
      <c r="P75" s="496">
        <f>SUM(O75:O75)</f>
        <v>15530.179999999997</v>
      </c>
      <c r="Q75" s="495"/>
    </row>
    <row r="76" spans="2:17" x14ac:dyDescent="0.2">
      <c r="B76" s="373" t="s">
        <v>150</v>
      </c>
      <c r="C76" s="467">
        <v>0</v>
      </c>
      <c r="D76" s="467">
        <v>0</v>
      </c>
      <c r="E76" s="467">
        <v>0</v>
      </c>
      <c r="F76" s="467">
        <v>0</v>
      </c>
      <c r="G76" s="467">
        <v>0</v>
      </c>
      <c r="H76" s="467">
        <v>0</v>
      </c>
      <c r="I76" s="467"/>
      <c r="J76" s="467"/>
      <c r="K76" s="467"/>
      <c r="L76" s="467"/>
      <c r="M76" s="467"/>
      <c r="N76" s="467"/>
      <c r="O76" s="496">
        <f>SUM(C76:N76)</f>
        <v>0</v>
      </c>
      <c r="P76" s="496">
        <f>SUM(O76:O76)</f>
        <v>0</v>
      </c>
      <c r="Q76" s="495"/>
    </row>
    <row r="77" spans="2:17" x14ac:dyDescent="0.2">
      <c r="B77" s="374" t="s">
        <v>151</v>
      </c>
      <c r="C77" s="468">
        <v>0</v>
      </c>
      <c r="D77" s="468">
        <v>0</v>
      </c>
      <c r="E77" s="468">
        <v>0</v>
      </c>
      <c r="F77" s="468">
        <v>0</v>
      </c>
      <c r="G77" s="468">
        <v>0</v>
      </c>
      <c r="H77" s="468">
        <v>0</v>
      </c>
      <c r="I77" s="468"/>
      <c r="J77" s="468"/>
      <c r="K77" s="468"/>
      <c r="L77" s="468"/>
      <c r="M77" s="468"/>
      <c r="N77" s="468"/>
      <c r="O77" s="501">
        <f>SUM(C77:N77)</f>
        <v>0</v>
      </c>
      <c r="P77" s="501">
        <f>SUM(O77:O77)</f>
        <v>0</v>
      </c>
      <c r="Q77" s="502"/>
    </row>
    <row r="78" spans="2:17" x14ac:dyDescent="0.2">
      <c r="B78" s="373"/>
      <c r="C78" s="467"/>
      <c r="D78" s="467"/>
      <c r="E78" s="467"/>
      <c r="F78" s="467"/>
      <c r="G78" s="467"/>
      <c r="H78" s="467"/>
      <c r="I78" s="467"/>
      <c r="J78" s="467"/>
      <c r="K78" s="467"/>
      <c r="L78" s="467"/>
      <c r="M78" s="467"/>
      <c r="N78" s="467"/>
      <c r="O78" s="474"/>
      <c r="P78" s="474"/>
      <c r="Q78" s="467"/>
    </row>
    <row r="79" spans="2:17" x14ac:dyDescent="0.2">
      <c r="B79" s="342" t="s">
        <v>269</v>
      </c>
      <c r="C79" s="468"/>
      <c r="D79" s="468"/>
      <c r="E79" s="468"/>
      <c r="F79" s="468"/>
      <c r="G79" s="468"/>
      <c r="H79" s="468"/>
      <c r="I79" s="468"/>
      <c r="J79" s="468"/>
      <c r="K79" s="468"/>
      <c r="L79" s="468"/>
      <c r="M79" s="468"/>
      <c r="N79" s="468"/>
      <c r="O79" s="477"/>
      <c r="P79" s="477"/>
      <c r="Q79" s="477">
        <f>3333333.33+3333333.33</f>
        <v>6666666.6600000001</v>
      </c>
    </row>
    <row r="80" spans="2:17" x14ac:dyDescent="0.2">
      <c r="B80" s="370" t="s">
        <v>147</v>
      </c>
      <c r="C80" s="466">
        <v>0</v>
      </c>
      <c r="D80" s="466">
        <v>0</v>
      </c>
      <c r="E80" s="466">
        <v>0</v>
      </c>
      <c r="F80" s="466">
        <v>0</v>
      </c>
      <c r="G80" s="466">
        <v>0</v>
      </c>
      <c r="H80" s="466">
        <v>0</v>
      </c>
      <c r="I80" s="466"/>
      <c r="J80" s="466"/>
      <c r="K80" s="466"/>
      <c r="L80" s="466"/>
      <c r="M80" s="466"/>
      <c r="N80" s="466"/>
      <c r="O80" s="499">
        <f>SUM(C80:N80)</f>
        <v>0</v>
      </c>
      <c r="P80" s="499">
        <f>SUM(O80:O80)</f>
        <v>0</v>
      </c>
      <c r="Q80" s="500"/>
    </row>
    <row r="81" spans="2:17" x14ac:dyDescent="0.2">
      <c r="B81" s="373" t="s">
        <v>148</v>
      </c>
      <c r="C81" s="467">
        <v>0</v>
      </c>
      <c r="D81" s="467">
        <v>22064</v>
      </c>
      <c r="E81" s="467">
        <v>40262</v>
      </c>
      <c r="F81" s="467">
        <v>673434.43</v>
      </c>
      <c r="G81" s="467">
        <v>145804.43000000002</v>
      </c>
      <c r="H81" s="467">
        <v>205291.15</v>
      </c>
      <c r="I81" s="467"/>
      <c r="J81" s="467"/>
      <c r="K81" s="467"/>
      <c r="L81" s="467"/>
      <c r="M81" s="467"/>
      <c r="N81" s="467"/>
      <c r="O81" s="496">
        <f>SUM(C81:N81)</f>
        <v>1086856.01</v>
      </c>
      <c r="P81" s="496">
        <f>SUM(O81:O81)</f>
        <v>1086856.01</v>
      </c>
      <c r="Q81" s="495"/>
    </row>
    <row r="82" spans="2:17" x14ac:dyDescent="0.2">
      <c r="B82" s="373" t="s">
        <v>141</v>
      </c>
      <c r="C82" s="467">
        <v>800.36</v>
      </c>
      <c r="D82" s="467">
        <v>848.51999999999987</v>
      </c>
      <c r="E82" s="467">
        <v>973.20999999999992</v>
      </c>
      <c r="F82" s="467">
        <v>947.18999999999915</v>
      </c>
      <c r="G82" s="467">
        <v>618.51999999999987</v>
      </c>
      <c r="H82" s="467">
        <v>640.24000000000024</v>
      </c>
      <c r="I82" s="467"/>
      <c r="J82" s="467"/>
      <c r="K82" s="467"/>
      <c r="L82" s="467"/>
      <c r="M82" s="467"/>
      <c r="N82" s="467"/>
      <c r="O82" s="496">
        <f>SUM(C82:N82)</f>
        <v>4828.0399999999991</v>
      </c>
      <c r="P82" s="496">
        <f>SUM(O82:O82)</f>
        <v>4828.0399999999991</v>
      </c>
      <c r="Q82" s="495"/>
    </row>
    <row r="83" spans="2:17" x14ac:dyDescent="0.2">
      <c r="B83" s="373" t="s">
        <v>150</v>
      </c>
      <c r="C83" s="467">
        <v>0</v>
      </c>
      <c r="D83" s="467">
        <v>0</v>
      </c>
      <c r="E83" s="467">
        <v>0</v>
      </c>
      <c r="F83" s="467">
        <v>0</v>
      </c>
      <c r="G83" s="467">
        <v>0</v>
      </c>
      <c r="H83" s="467">
        <v>0</v>
      </c>
      <c r="I83" s="467"/>
      <c r="J83" s="467"/>
      <c r="K83" s="467"/>
      <c r="L83" s="467"/>
      <c r="M83" s="467"/>
      <c r="N83" s="467"/>
      <c r="O83" s="496">
        <f>SUM(C83:N83)</f>
        <v>0</v>
      </c>
      <c r="P83" s="496">
        <f>SUM(O83:O83)</f>
        <v>0</v>
      </c>
      <c r="Q83" s="495"/>
    </row>
    <row r="84" spans="2:17" x14ac:dyDescent="0.2">
      <c r="B84" s="374" t="s">
        <v>151</v>
      </c>
      <c r="C84" s="468">
        <v>0</v>
      </c>
      <c r="D84" s="468">
        <v>0</v>
      </c>
      <c r="E84" s="468">
        <v>0</v>
      </c>
      <c r="F84" s="468">
        <v>0</v>
      </c>
      <c r="G84" s="468">
        <v>0</v>
      </c>
      <c r="H84" s="468">
        <v>0</v>
      </c>
      <c r="I84" s="468"/>
      <c r="J84" s="468"/>
      <c r="K84" s="468"/>
      <c r="L84" s="468"/>
      <c r="M84" s="468"/>
      <c r="N84" s="468"/>
      <c r="O84" s="501">
        <f>SUM(C84:N84)</f>
        <v>0</v>
      </c>
      <c r="P84" s="501">
        <f>SUM(O84:O84)</f>
        <v>0</v>
      </c>
      <c r="Q84" s="502"/>
    </row>
    <row r="85" spans="2:17" x14ac:dyDescent="0.2">
      <c r="B85" s="373"/>
      <c r="C85" s="467"/>
      <c r="D85" s="467"/>
      <c r="E85" s="467"/>
      <c r="F85" s="467"/>
      <c r="G85" s="467"/>
      <c r="H85" s="467"/>
      <c r="I85" s="467"/>
      <c r="J85" s="467"/>
      <c r="K85" s="467"/>
      <c r="L85" s="467"/>
      <c r="M85" s="467"/>
      <c r="N85" s="467"/>
      <c r="O85" s="474"/>
      <c r="P85" s="474"/>
      <c r="Q85" s="467"/>
    </row>
    <row r="86" spans="2:17" x14ac:dyDescent="0.2">
      <c r="B86" s="342" t="s">
        <v>159</v>
      </c>
      <c r="C86" s="468"/>
      <c r="D86" s="468"/>
      <c r="E86" s="468"/>
      <c r="F86" s="468"/>
      <c r="G86" s="477"/>
      <c r="H86" s="468"/>
      <c r="I86" s="468"/>
      <c r="J86" s="468"/>
      <c r="K86" s="468"/>
      <c r="L86" s="468"/>
      <c r="M86" s="468"/>
      <c r="N86" s="468"/>
      <c r="O86" s="477"/>
      <c r="P86" s="477"/>
      <c r="Q86" s="477">
        <f>0</f>
        <v>0</v>
      </c>
    </row>
    <row r="87" spans="2:17" x14ac:dyDescent="0.2">
      <c r="B87" s="370" t="s">
        <v>147</v>
      </c>
      <c r="C87" s="466">
        <v>0</v>
      </c>
      <c r="D87" s="466">
        <v>0</v>
      </c>
      <c r="E87" s="466">
        <v>0</v>
      </c>
      <c r="F87" s="466">
        <v>0</v>
      </c>
      <c r="G87" s="466">
        <v>0</v>
      </c>
      <c r="H87" s="466">
        <v>0</v>
      </c>
      <c r="I87" s="466"/>
      <c r="J87" s="466"/>
      <c r="K87" s="466"/>
      <c r="L87" s="466"/>
      <c r="M87" s="466"/>
      <c r="N87" s="466"/>
      <c r="O87" s="499">
        <f>SUM(C87:N87)</f>
        <v>0</v>
      </c>
      <c r="P87" s="499">
        <f>SUM(O87:O87)</f>
        <v>0</v>
      </c>
      <c r="Q87" s="500"/>
    </row>
    <row r="88" spans="2:17" x14ac:dyDescent="0.2">
      <c r="B88" s="373" t="s">
        <v>148</v>
      </c>
      <c r="C88" s="467">
        <v>0</v>
      </c>
      <c r="D88" s="467">
        <v>0</v>
      </c>
      <c r="E88" s="467">
        <v>0</v>
      </c>
      <c r="F88" s="467">
        <v>0</v>
      </c>
      <c r="G88" s="467">
        <v>0</v>
      </c>
      <c r="H88" s="467">
        <v>0</v>
      </c>
      <c r="I88" s="467"/>
      <c r="J88" s="467"/>
      <c r="K88" s="467"/>
      <c r="L88" s="467"/>
      <c r="M88" s="467"/>
      <c r="N88" s="467"/>
      <c r="O88" s="496">
        <f>SUM(C88:N88)</f>
        <v>0</v>
      </c>
      <c r="P88" s="496">
        <f>SUM(O88:O88)</f>
        <v>0</v>
      </c>
      <c r="Q88" s="495"/>
    </row>
    <row r="89" spans="2:17" x14ac:dyDescent="0.2">
      <c r="B89" s="373" t="s">
        <v>141</v>
      </c>
      <c r="C89" s="467">
        <v>0</v>
      </c>
      <c r="D89" s="467">
        <v>0</v>
      </c>
      <c r="E89" s="467">
        <v>0</v>
      </c>
      <c r="F89" s="467">
        <v>0</v>
      </c>
      <c r="G89" s="467">
        <v>0</v>
      </c>
      <c r="H89" s="467">
        <v>0</v>
      </c>
      <c r="I89" s="467"/>
      <c r="J89" s="467"/>
      <c r="K89" s="467"/>
      <c r="L89" s="467"/>
      <c r="M89" s="467"/>
      <c r="N89" s="467"/>
      <c r="O89" s="496">
        <f>SUM(C89:N89)</f>
        <v>0</v>
      </c>
      <c r="P89" s="496">
        <f>SUM(O89:O89)</f>
        <v>0</v>
      </c>
      <c r="Q89" s="495"/>
    </row>
    <row r="90" spans="2:17" x14ac:dyDescent="0.2">
      <c r="B90" s="373" t="s">
        <v>150</v>
      </c>
      <c r="C90" s="467">
        <v>0</v>
      </c>
      <c r="D90" s="467">
        <v>0</v>
      </c>
      <c r="E90" s="467">
        <v>0</v>
      </c>
      <c r="F90" s="467">
        <v>0</v>
      </c>
      <c r="G90" s="467">
        <v>0</v>
      </c>
      <c r="H90" s="467">
        <v>0</v>
      </c>
      <c r="I90" s="467"/>
      <c r="J90" s="467"/>
      <c r="K90" s="467"/>
      <c r="L90" s="467"/>
      <c r="M90" s="467"/>
      <c r="N90" s="467"/>
      <c r="O90" s="496">
        <f>SUM(C90:N90)</f>
        <v>0</v>
      </c>
      <c r="P90" s="496">
        <f>SUM(O90:O90)</f>
        <v>0</v>
      </c>
      <c r="Q90" s="495"/>
    </row>
    <row r="91" spans="2:17" x14ac:dyDescent="0.2">
      <c r="B91" s="374" t="s">
        <v>151</v>
      </c>
      <c r="C91" s="468">
        <v>0</v>
      </c>
      <c r="D91" s="468">
        <v>0</v>
      </c>
      <c r="E91" s="468">
        <v>0</v>
      </c>
      <c r="F91" s="468">
        <v>0</v>
      </c>
      <c r="G91" s="468">
        <v>0</v>
      </c>
      <c r="H91" s="468">
        <v>0</v>
      </c>
      <c r="I91" s="468"/>
      <c r="J91" s="468"/>
      <c r="K91" s="468"/>
      <c r="L91" s="468"/>
      <c r="M91" s="468"/>
      <c r="N91" s="468"/>
      <c r="O91" s="501">
        <f>SUM(C91:N91)</f>
        <v>0</v>
      </c>
      <c r="P91" s="501">
        <f>SUM(O91:O91)</f>
        <v>0</v>
      </c>
      <c r="Q91" s="502"/>
    </row>
    <row r="92" spans="2:17" x14ac:dyDescent="0.2">
      <c r="B92" s="373"/>
      <c r="C92" s="467"/>
      <c r="D92" s="467"/>
      <c r="E92" s="467"/>
      <c r="F92" s="467"/>
      <c r="G92" s="467"/>
      <c r="H92" s="467"/>
      <c r="I92" s="467"/>
      <c r="J92" s="467"/>
      <c r="K92" s="467"/>
      <c r="L92" s="467"/>
      <c r="M92" s="467"/>
      <c r="N92" s="467"/>
      <c r="O92" s="474"/>
      <c r="P92" s="474"/>
      <c r="Q92" s="467"/>
    </row>
    <row r="93" spans="2:17" s="371" customFormat="1" ht="15.75" x14ac:dyDescent="0.25">
      <c r="B93" s="353" t="s">
        <v>152</v>
      </c>
      <c r="C93" s="475">
        <f>SUM(C87:C91,C80:C84,C73:C77,C69)</f>
        <v>-232047.85</v>
      </c>
      <c r="D93" s="475">
        <f t="shared" ref="D93:E93" si="13">SUM(D87:D91,D80:D84,D73:D77,D69)</f>
        <v>58081.450000000012</v>
      </c>
      <c r="E93" s="475">
        <f t="shared" si="13"/>
        <v>348900.63</v>
      </c>
      <c r="F93" s="475">
        <f>SUM(F87:F91,F80:F84,F73:F77,F69)</f>
        <v>790981.84000000008</v>
      </c>
      <c r="G93" s="475">
        <f t="shared" ref="G93:O93" si="14">SUM(G87:G91,G80:G84,G73:G77,G69)</f>
        <v>294007.19</v>
      </c>
      <c r="H93" s="475">
        <f t="shared" si="14"/>
        <v>490950.23000000004</v>
      </c>
      <c r="I93" s="475">
        <f t="shared" si="14"/>
        <v>0</v>
      </c>
      <c r="J93" s="475">
        <f t="shared" si="14"/>
        <v>0</v>
      </c>
      <c r="K93" s="475">
        <f t="shared" si="14"/>
        <v>0</v>
      </c>
      <c r="L93" s="475">
        <f>SUM(L87:L91,L80:L84,L73:L77,L69)</f>
        <v>0</v>
      </c>
      <c r="M93" s="475">
        <f>SUM(M87:M91,M80:M84,M73:M77,M69)</f>
        <v>0</v>
      </c>
      <c r="N93" s="475">
        <f t="shared" si="14"/>
        <v>0</v>
      </c>
      <c r="O93" s="475">
        <f t="shared" si="14"/>
        <v>1750873.49</v>
      </c>
      <c r="P93" s="475">
        <f>SUM(O93:O93)</f>
        <v>1750873.49</v>
      </c>
      <c r="Q93" s="475">
        <f>ROUNDDOWN(SUM(Q86,Q79,Q72,Q69),0)</f>
        <v>17730000</v>
      </c>
    </row>
    <row r="94" spans="2:17" x14ac:dyDescent="0.2">
      <c r="B94" s="372"/>
      <c r="C94" s="467"/>
      <c r="D94" s="467"/>
      <c r="E94" s="467"/>
      <c r="F94" s="467"/>
      <c r="G94" s="467"/>
      <c r="H94" s="467"/>
      <c r="I94" s="467"/>
      <c r="J94" s="467"/>
      <c r="K94" s="467"/>
      <c r="L94" s="467"/>
      <c r="M94" s="467"/>
      <c r="N94" s="467"/>
      <c r="O94" s="467"/>
      <c r="P94" s="474"/>
      <c r="Q94" s="467"/>
    </row>
    <row r="95" spans="2:17" ht="15.75" x14ac:dyDescent="0.25">
      <c r="B95" s="344" t="s">
        <v>153</v>
      </c>
      <c r="C95" s="468"/>
      <c r="D95" s="468"/>
      <c r="E95" s="468"/>
      <c r="F95" s="468"/>
      <c r="G95" s="468"/>
      <c r="H95" s="468"/>
      <c r="I95" s="468"/>
      <c r="J95" s="468"/>
      <c r="K95" s="468"/>
      <c r="L95" s="468"/>
      <c r="M95" s="468"/>
      <c r="N95" s="468"/>
      <c r="O95" s="468"/>
      <c r="P95" s="477"/>
      <c r="Q95" s="468"/>
    </row>
    <row r="96" spans="2:17" x14ac:dyDescent="0.2">
      <c r="B96" s="369" t="s">
        <v>147</v>
      </c>
      <c r="C96" s="333">
        <f t="shared" ref="C96:E99" si="15">SUM(C87+C80+C73)</f>
        <v>0</v>
      </c>
      <c r="D96" s="333">
        <f t="shared" si="15"/>
        <v>0</v>
      </c>
      <c r="E96" s="333">
        <f t="shared" si="15"/>
        <v>0</v>
      </c>
      <c r="F96" s="333">
        <f t="shared" ref="F96:H96" si="16">SUM(F87+F80+F73)</f>
        <v>0</v>
      </c>
      <c r="G96" s="333">
        <f t="shared" si="16"/>
        <v>0</v>
      </c>
      <c r="H96" s="333">
        <f t="shared" si="16"/>
        <v>0</v>
      </c>
      <c r="I96" s="514"/>
      <c r="J96" s="514"/>
      <c r="K96" s="514"/>
      <c r="L96" s="514"/>
      <c r="M96" s="514"/>
      <c r="N96" s="514"/>
      <c r="O96" s="499">
        <f t="shared" ref="O96:O100" si="17">SUM(O87,O80,O73)</f>
        <v>0</v>
      </c>
      <c r="P96" s="499">
        <f t="shared" ref="P96:P102" si="18">SUM(O96:O96)</f>
        <v>0</v>
      </c>
      <c r="Q96" s="500"/>
    </row>
    <row r="97" spans="2:17" x14ac:dyDescent="0.2">
      <c r="B97" s="373" t="s">
        <v>148</v>
      </c>
      <c r="C97" s="333">
        <f t="shared" si="15"/>
        <v>0</v>
      </c>
      <c r="D97" s="333">
        <f t="shared" si="15"/>
        <v>44128</v>
      </c>
      <c r="E97" s="333">
        <f t="shared" si="15"/>
        <v>96304</v>
      </c>
      <c r="F97" s="333">
        <f t="shared" ref="F97:H97" si="19">SUM(F88+F81+F74)</f>
        <v>799443.7300000001</v>
      </c>
      <c r="G97" s="333">
        <f t="shared" si="19"/>
        <v>277462.68000000005</v>
      </c>
      <c r="H97" s="333">
        <f t="shared" si="19"/>
        <v>412263.5</v>
      </c>
      <c r="I97" s="333"/>
      <c r="J97" s="333"/>
      <c r="K97" s="333"/>
      <c r="L97" s="333"/>
      <c r="M97" s="333"/>
      <c r="N97" s="333"/>
      <c r="O97" s="496">
        <f t="shared" si="17"/>
        <v>1629601.91</v>
      </c>
      <c r="P97" s="496">
        <f t="shared" si="18"/>
        <v>1629601.91</v>
      </c>
      <c r="Q97" s="495"/>
    </row>
    <row r="98" spans="2:17" x14ac:dyDescent="0.2">
      <c r="B98" s="373" t="s">
        <v>141</v>
      </c>
      <c r="C98" s="333">
        <f t="shared" si="15"/>
        <v>2575.2600000000002</v>
      </c>
      <c r="D98" s="333">
        <f t="shared" si="15"/>
        <v>3428.21</v>
      </c>
      <c r="E98" s="333">
        <f t="shared" si="15"/>
        <v>4129.7699999999986</v>
      </c>
      <c r="F98" s="333">
        <f t="shared" ref="F98:H98" si="20">SUM(F89+F82+F75)</f>
        <v>4245.5999999999985</v>
      </c>
      <c r="G98" s="333">
        <f t="shared" si="20"/>
        <v>3119.8099999999986</v>
      </c>
      <c r="H98" s="333">
        <f t="shared" si="20"/>
        <v>2859.5699999999993</v>
      </c>
      <c r="I98" s="333"/>
      <c r="J98" s="333"/>
      <c r="K98" s="333"/>
      <c r="L98" s="333"/>
      <c r="M98" s="333"/>
      <c r="N98" s="333"/>
      <c r="O98" s="496">
        <f t="shared" si="17"/>
        <v>20358.219999999994</v>
      </c>
      <c r="P98" s="496">
        <f t="shared" si="18"/>
        <v>20358.219999999994</v>
      </c>
      <c r="Q98" s="495"/>
    </row>
    <row r="99" spans="2:17" x14ac:dyDescent="0.2">
      <c r="B99" s="373" t="s">
        <v>150</v>
      </c>
      <c r="C99" s="333">
        <f t="shared" si="15"/>
        <v>0</v>
      </c>
      <c r="D99" s="333">
        <f t="shared" si="15"/>
        <v>0</v>
      </c>
      <c r="E99" s="333">
        <f t="shared" si="15"/>
        <v>0</v>
      </c>
      <c r="F99" s="333">
        <f t="shared" ref="F99:H99" si="21">SUM(F90+F83+F76)</f>
        <v>0</v>
      </c>
      <c r="G99" s="333">
        <f t="shared" si="21"/>
        <v>0</v>
      </c>
      <c r="H99" s="333">
        <f t="shared" si="21"/>
        <v>0</v>
      </c>
      <c r="I99" s="333"/>
      <c r="J99" s="333"/>
      <c r="K99" s="333"/>
      <c r="L99" s="333"/>
      <c r="M99" s="333"/>
      <c r="N99" s="333"/>
      <c r="O99" s="496">
        <f t="shared" si="17"/>
        <v>0</v>
      </c>
      <c r="P99" s="496">
        <f t="shared" si="18"/>
        <v>0</v>
      </c>
      <c r="Q99" s="495"/>
    </row>
    <row r="100" spans="2:17" x14ac:dyDescent="0.2">
      <c r="B100" s="373" t="s">
        <v>151</v>
      </c>
      <c r="C100" s="333">
        <v>0</v>
      </c>
      <c r="D100" s="333">
        <v>0</v>
      </c>
      <c r="E100" s="333">
        <v>0</v>
      </c>
      <c r="F100" s="333">
        <v>0</v>
      </c>
      <c r="G100" s="333">
        <v>0</v>
      </c>
      <c r="H100" s="333">
        <v>0</v>
      </c>
      <c r="I100" s="333"/>
      <c r="J100" s="333"/>
      <c r="K100" s="333"/>
      <c r="L100" s="333"/>
      <c r="M100" s="333"/>
      <c r="N100" s="333"/>
      <c r="O100" s="496">
        <f t="shared" si="17"/>
        <v>0</v>
      </c>
      <c r="P100" s="496">
        <f t="shared" si="18"/>
        <v>0</v>
      </c>
      <c r="Q100" s="495"/>
    </row>
    <row r="101" spans="2:17" x14ac:dyDescent="0.2">
      <c r="B101" s="366" t="s">
        <v>174</v>
      </c>
      <c r="C101" s="503">
        <f>C69</f>
        <v>-234623.11000000002</v>
      </c>
      <c r="D101" s="503">
        <f>D69</f>
        <v>10525.240000000002</v>
      </c>
      <c r="E101" s="503">
        <f>E69</f>
        <v>248466.86</v>
      </c>
      <c r="F101" s="503">
        <f t="shared" ref="F101:H101" si="22">F69</f>
        <v>-12707.490000000005</v>
      </c>
      <c r="G101" s="503">
        <f t="shared" si="22"/>
        <v>13424.700000000008</v>
      </c>
      <c r="H101" s="503">
        <f t="shared" si="22"/>
        <v>75827.160000000018</v>
      </c>
      <c r="I101" s="503"/>
      <c r="J101" s="503"/>
      <c r="K101" s="503"/>
      <c r="L101" s="503"/>
      <c r="M101" s="503"/>
      <c r="N101" s="503"/>
      <c r="O101" s="501">
        <f t="shared" ref="O101" si="23">SUM(O69)</f>
        <v>100913.36000000003</v>
      </c>
      <c r="P101" s="501">
        <f t="shared" si="18"/>
        <v>100913.36000000003</v>
      </c>
      <c r="Q101" s="502"/>
    </row>
    <row r="102" spans="2:17" ht="15.75" x14ac:dyDescent="0.25">
      <c r="B102" s="353" t="s">
        <v>154</v>
      </c>
      <c r="C102" s="475">
        <f>SUM(C96:C101)</f>
        <v>-232047.85</v>
      </c>
      <c r="D102" s="475">
        <f t="shared" ref="D102:E102" si="24">SUM(D96:D101)</f>
        <v>58081.45</v>
      </c>
      <c r="E102" s="475">
        <f t="shared" si="24"/>
        <v>348900.63</v>
      </c>
      <c r="F102" s="475">
        <f t="shared" ref="F102:O102" si="25">SUM(F96:F101)</f>
        <v>790981.84000000008</v>
      </c>
      <c r="G102" s="475">
        <f t="shared" si="25"/>
        <v>294007.19000000006</v>
      </c>
      <c r="H102" s="475">
        <f t="shared" si="25"/>
        <v>490950.23000000004</v>
      </c>
      <c r="I102" s="475">
        <f t="shared" si="25"/>
        <v>0</v>
      </c>
      <c r="J102" s="475">
        <f t="shared" si="25"/>
        <v>0</v>
      </c>
      <c r="K102" s="475">
        <f t="shared" si="25"/>
        <v>0</v>
      </c>
      <c r="L102" s="475">
        <f t="shared" si="25"/>
        <v>0</v>
      </c>
      <c r="M102" s="475">
        <f t="shared" si="25"/>
        <v>0</v>
      </c>
      <c r="N102" s="475">
        <f t="shared" si="25"/>
        <v>0</v>
      </c>
      <c r="O102" s="475">
        <f t="shared" si="25"/>
        <v>1750873.49</v>
      </c>
      <c r="P102" s="475">
        <f t="shared" si="18"/>
        <v>1750873.49</v>
      </c>
      <c r="Q102" s="475">
        <f>Q93</f>
        <v>17730000</v>
      </c>
    </row>
    <row r="103" spans="2:17" x14ac:dyDescent="0.2">
      <c r="B103" s="345"/>
      <c r="C103" s="466"/>
      <c r="D103" s="466"/>
      <c r="E103" s="466"/>
      <c r="F103" s="466"/>
      <c r="G103" s="466"/>
      <c r="H103" s="466"/>
      <c r="I103" s="466"/>
      <c r="J103" s="466"/>
      <c r="K103" s="466"/>
      <c r="L103" s="466"/>
      <c r="M103" s="466"/>
      <c r="N103" s="466"/>
      <c r="O103" s="466"/>
      <c r="P103" s="470"/>
      <c r="Q103" s="466"/>
    </row>
    <row r="104" spans="2:17" ht="15.75" x14ac:dyDescent="0.25">
      <c r="B104" s="344" t="s">
        <v>155</v>
      </c>
      <c r="C104" s="468"/>
      <c r="D104" s="468"/>
      <c r="E104" s="468"/>
      <c r="F104" s="468"/>
      <c r="G104" s="468"/>
      <c r="H104" s="468"/>
      <c r="I104" s="468"/>
      <c r="J104" s="468"/>
      <c r="K104" s="468"/>
      <c r="L104" s="468"/>
      <c r="M104" s="468"/>
      <c r="N104" s="468"/>
      <c r="O104" s="468"/>
      <c r="P104" s="477"/>
      <c r="Q104" s="468"/>
    </row>
    <row r="105" spans="2:17" x14ac:dyDescent="0.2">
      <c r="B105" s="370" t="s">
        <v>179</v>
      </c>
      <c r="C105" s="504">
        <f>((SUM(C43:C60)+C8)*0.01)+C16</f>
        <v>38.151100000000007</v>
      </c>
      <c r="D105" s="504">
        <f>((SUM(D43:D60)+D8)*0.01)+D16</f>
        <v>40.002699999999997</v>
      </c>
      <c r="E105" s="504">
        <f>((SUM(E43:E60)+E8)*0.01)+E16</f>
        <v>60.409199999999998</v>
      </c>
      <c r="F105" s="504">
        <f t="shared" ref="F105:H105" si="26">((SUM(F43:F60)+F8)*0.01)+F16</f>
        <v>-170.06909999999999</v>
      </c>
      <c r="G105" s="504">
        <f t="shared" si="26"/>
        <v>98.263799999999989</v>
      </c>
      <c r="H105" s="504">
        <f t="shared" si="26"/>
        <v>712.12310000000002</v>
      </c>
      <c r="I105" s="504"/>
      <c r="J105" s="504"/>
      <c r="K105" s="504"/>
      <c r="L105" s="504"/>
      <c r="M105" s="504"/>
      <c r="N105" s="504"/>
      <c r="O105" s="496">
        <f>SUM(C105:N105)</f>
        <v>778.88080000000002</v>
      </c>
      <c r="P105" s="499">
        <f>SUM(O105:O105)</f>
        <v>778.88080000000002</v>
      </c>
      <c r="Q105" s="500"/>
    </row>
    <row r="106" spans="2:17" x14ac:dyDescent="0.2">
      <c r="B106" s="367" t="s">
        <v>156</v>
      </c>
      <c r="C106" s="333">
        <f>(SUM(C44:C60,C8)*0.12)+C24+(C32*0.55)+C19+C23+C66+C17+(C67*0.83)+(C63*0.03)</f>
        <v>457.81320000000005</v>
      </c>
      <c r="D106" s="333">
        <f>(SUM(D44:D60,D8)*0.12)+D24+(D32*0.55)+D19+D23+D66+D17+(D67*0.83)+(D63*0.03)</f>
        <v>3155.5569000000005</v>
      </c>
      <c r="E106" s="333">
        <f>(SUM(E44:E60,E8)*0.12)+E24+(E32*0.55)+E19+E23+E66+E17+(E67*0.83)+(E63*0.03)</f>
        <v>823.65739999999994</v>
      </c>
      <c r="F106" s="333">
        <f t="shared" ref="F106:H106" si="27">(SUM(F44:F60,F8)*0.12)+F24+(F32*0.55)+F19+F23+F66+F17+(F67*0.83)+(F63*0.03)</f>
        <v>-953.42419999999993</v>
      </c>
      <c r="G106" s="333">
        <f t="shared" si="27"/>
        <v>1628.5996</v>
      </c>
      <c r="H106" s="333">
        <f t="shared" si="27"/>
        <v>9246.3511999999992</v>
      </c>
      <c r="I106" s="333"/>
      <c r="J106" s="333"/>
      <c r="K106" s="333"/>
      <c r="L106" s="333"/>
      <c r="M106" s="333"/>
      <c r="N106" s="333"/>
      <c r="O106" s="496">
        <f>SUM(C106:N106)</f>
        <v>14358.554099999999</v>
      </c>
      <c r="P106" s="496">
        <f>SUM(O106:O106)</f>
        <v>14358.554099999999</v>
      </c>
      <c r="Q106" s="495"/>
    </row>
    <row r="107" spans="2:17" x14ac:dyDescent="0.2">
      <c r="B107" s="373" t="s">
        <v>157</v>
      </c>
      <c r="C107" s="333">
        <f>(SUM(C44:C60,C8)*0.01)+(C32*0.45)+(SUM(C87:C91)*0.99)+(C67*0.17)+(C63*0.97)</f>
        <v>38.151100000000007</v>
      </c>
      <c r="D107" s="333">
        <f>(SUM(D44:D60,D8)*0.01)+(D32*0.45)+(SUM(D87:D91)*0.99)+(D67*0.17)+(D63*0.97)</f>
        <v>2229.0682000000002</v>
      </c>
      <c r="E107" s="333">
        <f>(SUM(E44:E60,E8)*0.01)+(E32*0.45)+(SUM(E87:E91)*0.99)+(E67*0.17)+(E63*0.97)</f>
        <v>141.2022</v>
      </c>
      <c r="F107" s="333">
        <f t="shared" ref="F107:H107" si="28">(SUM(F44:F60,F8)*0.01)+(F32*0.45)+(SUM(F87:F91)*0.99)+(F67*0.17)+(F63*0.97)</f>
        <v>719.6259</v>
      </c>
      <c r="G107" s="333">
        <f t="shared" si="28"/>
        <v>326.71980000000002</v>
      </c>
      <c r="H107" s="333">
        <f t="shared" si="28"/>
        <v>1556.2491</v>
      </c>
      <c r="I107" s="333"/>
      <c r="J107" s="333"/>
      <c r="K107" s="333"/>
      <c r="L107" s="333"/>
      <c r="M107" s="333"/>
      <c r="N107" s="333"/>
      <c r="O107" s="496">
        <f>SUM(C107:N107)</f>
        <v>5011.0163000000002</v>
      </c>
      <c r="P107" s="496">
        <f>SUM(O107:O107)</f>
        <v>5011.0163000000002</v>
      </c>
      <c r="Q107" s="495"/>
    </row>
    <row r="108" spans="2:17" x14ac:dyDescent="0.2">
      <c r="B108" s="374" t="s">
        <v>158</v>
      </c>
      <c r="C108" s="503">
        <f>(SUM(C44:C60,C8)*0.86)+SUM(C73:C77)+SUM(C80:C84)+(SUM(C87:C91)*0.01)</f>
        <v>5856.2546000000002</v>
      </c>
      <c r="D108" s="503">
        <f>(SUM(D44:D60,D8)*0.86)+SUM(D73:D77)+SUM(D80:D84)+(SUM(D87:D91)*0.01)</f>
        <v>50996.442199999998</v>
      </c>
      <c r="E108" s="503">
        <f>(SUM(E44:E60,E8)*0.86)+SUM(E73:E77)+SUM(E80:E84)+(SUM(E87:E91)*0.01)</f>
        <v>105628.96119999999</v>
      </c>
      <c r="F108" s="503">
        <f t="shared" ref="F108:H108" si="29">(SUM(F44:F60,F8)*0.86)+SUM(F73:F77)+SUM(F80:F84)+(SUM(F87:F91)*0.01)</f>
        <v>789063.38740000001</v>
      </c>
      <c r="G108" s="503">
        <f t="shared" si="29"/>
        <v>289033.17680000002</v>
      </c>
      <c r="H108" s="503">
        <f t="shared" si="29"/>
        <v>476365.65659999999</v>
      </c>
      <c r="I108" s="503"/>
      <c r="J108" s="503"/>
      <c r="K108" s="503"/>
      <c r="L108" s="503"/>
      <c r="M108" s="503"/>
      <c r="N108" s="503"/>
      <c r="O108" s="501">
        <f>SUM(C108:N108)</f>
        <v>1716943.8788000001</v>
      </c>
      <c r="P108" s="501">
        <f>SUM(O108:O108)</f>
        <v>1716943.8788000001</v>
      </c>
      <c r="Q108" s="502"/>
    </row>
    <row r="109" spans="2:17" ht="15.75" x14ac:dyDescent="0.25">
      <c r="B109" s="353" t="s">
        <v>224</v>
      </c>
      <c r="C109" s="475">
        <f>SUM(C105:C108)</f>
        <v>6390.37</v>
      </c>
      <c r="D109" s="475">
        <f t="shared" ref="D109:E109" si="30">SUM(D105:D108)</f>
        <v>56421.07</v>
      </c>
      <c r="E109" s="475">
        <f t="shared" si="30"/>
        <v>106654.23</v>
      </c>
      <c r="F109" s="475">
        <f>SUM(F105:F108)</f>
        <v>788659.52</v>
      </c>
      <c r="G109" s="475">
        <f t="shared" ref="G109:O109" si="31">SUM(G105:G108)</f>
        <v>291086.76</v>
      </c>
      <c r="H109" s="475">
        <f t="shared" si="31"/>
        <v>487880.38</v>
      </c>
      <c r="I109" s="475">
        <f t="shared" si="31"/>
        <v>0</v>
      </c>
      <c r="J109" s="475">
        <f t="shared" si="31"/>
        <v>0</v>
      </c>
      <c r="K109" s="475">
        <f t="shared" si="31"/>
        <v>0</v>
      </c>
      <c r="L109" s="475">
        <f t="shared" si="31"/>
        <v>0</v>
      </c>
      <c r="M109" s="475">
        <f t="shared" si="31"/>
        <v>0</v>
      </c>
      <c r="N109" s="475">
        <f t="shared" si="31"/>
        <v>0</v>
      </c>
      <c r="O109" s="475">
        <f t="shared" si="31"/>
        <v>1737092.33</v>
      </c>
      <c r="P109" s="475">
        <f>SUM(O109:O109)</f>
        <v>1737092.33</v>
      </c>
      <c r="Q109" s="475">
        <f>Q93</f>
        <v>17730000</v>
      </c>
    </row>
    <row r="110" spans="2:17" x14ac:dyDescent="0.2">
      <c r="B110" s="372"/>
      <c r="C110" s="333"/>
      <c r="D110" s="333"/>
      <c r="E110" s="333"/>
      <c r="F110" s="333"/>
      <c r="G110" s="333"/>
      <c r="H110" s="333"/>
      <c r="I110" s="333"/>
      <c r="J110" s="333"/>
      <c r="K110" s="333"/>
      <c r="L110" s="333"/>
      <c r="M110" s="333"/>
      <c r="N110" s="333"/>
      <c r="O110" s="333"/>
      <c r="P110" s="333"/>
      <c r="Q110" s="333"/>
    </row>
    <row r="111" spans="2:17" x14ac:dyDescent="0.2">
      <c r="B111" s="346" t="s">
        <v>23</v>
      </c>
      <c r="C111" s="343"/>
      <c r="D111" s="343"/>
      <c r="E111" s="343"/>
      <c r="F111" s="343"/>
      <c r="G111" s="343"/>
      <c r="H111" s="343"/>
      <c r="I111" s="343"/>
      <c r="J111" s="343"/>
      <c r="K111" s="343"/>
      <c r="L111" s="343"/>
      <c r="M111" s="343"/>
      <c r="N111" s="343"/>
      <c r="O111" s="343"/>
      <c r="P111" s="343"/>
      <c r="Q111" s="343"/>
    </row>
    <row r="112" spans="2:17" ht="47.25" customHeight="1" x14ac:dyDescent="0.2">
      <c r="B112" s="611" t="s">
        <v>284</v>
      </c>
      <c r="C112" s="611"/>
      <c r="D112" s="611"/>
      <c r="E112" s="611"/>
      <c r="F112" s="611"/>
      <c r="G112" s="611"/>
      <c r="H112" s="611"/>
      <c r="I112" s="611"/>
      <c r="J112" s="611"/>
      <c r="K112" s="611"/>
      <c r="L112" s="611"/>
      <c r="M112" s="611"/>
      <c r="N112" s="611"/>
      <c r="O112" s="611"/>
      <c r="P112" s="611"/>
      <c r="Q112" s="611"/>
    </row>
    <row r="113" spans="2:17" s="371" customFormat="1" x14ac:dyDescent="0.2">
      <c r="B113" s="611" t="s">
        <v>295</v>
      </c>
      <c r="C113" s="611"/>
      <c r="D113" s="611"/>
      <c r="E113" s="611"/>
      <c r="F113" s="611"/>
      <c r="G113" s="611"/>
      <c r="H113" s="611"/>
      <c r="I113" s="611"/>
      <c r="J113" s="611"/>
      <c r="K113" s="611"/>
      <c r="L113" s="611"/>
      <c r="M113" s="611"/>
      <c r="N113" s="611"/>
      <c r="O113" s="611"/>
      <c r="P113" s="611"/>
      <c r="Q113" s="611"/>
    </row>
    <row r="114" spans="2:17" x14ac:dyDescent="0.2">
      <c r="B114" s="371" t="s">
        <v>296</v>
      </c>
      <c r="C114" s="333"/>
      <c r="D114" s="333"/>
      <c r="E114" s="333"/>
      <c r="F114" s="333"/>
      <c r="G114" s="333"/>
      <c r="H114" s="333"/>
      <c r="I114" s="333"/>
      <c r="J114" s="333"/>
      <c r="K114" s="333"/>
      <c r="L114" s="333"/>
      <c r="M114" s="333"/>
      <c r="N114" s="333"/>
      <c r="O114" s="333"/>
      <c r="P114" s="333"/>
      <c r="Q114" s="333"/>
    </row>
    <row r="115" spans="2:17" x14ac:dyDescent="0.2">
      <c r="B115" s="371" t="s">
        <v>297</v>
      </c>
      <c r="E115" s="347"/>
      <c r="F115" s="347"/>
      <c r="G115" s="347"/>
      <c r="H115" s="347"/>
      <c r="I115" s="347"/>
      <c r="J115" s="347"/>
      <c r="K115" s="347"/>
      <c r="L115" s="347"/>
      <c r="M115" s="347"/>
      <c r="N115" s="347"/>
      <c r="O115" s="347"/>
      <c r="P115" s="347"/>
      <c r="Q115" s="347"/>
    </row>
    <row r="116" spans="2:17" x14ac:dyDescent="0.2">
      <c r="C116" s="558"/>
      <c r="D116" s="558"/>
      <c r="E116" s="347"/>
      <c r="F116" s="347"/>
      <c r="G116" s="347"/>
      <c r="H116" s="347"/>
      <c r="I116" s="347"/>
      <c r="J116" s="347"/>
      <c r="K116" s="347"/>
      <c r="L116" s="347"/>
      <c r="M116" s="347"/>
      <c r="N116" s="347"/>
      <c r="O116" s="347"/>
    </row>
    <row r="117" spans="2:17" x14ac:dyDescent="0.2">
      <c r="B117" s="349"/>
      <c r="C117" s="558"/>
      <c r="D117" s="558"/>
      <c r="E117" s="347"/>
      <c r="F117" s="347"/>
      <c r="G117" s="347"/>
      <c r="H117" s="347"/>
      <c r="I117" s="347"/>
      <c r="J117" s="347"/>
      <c r="K117" s="347"/>
      <c r="L117" s="347"/>
      <c r="M117" s="347"/>
      <c r="N117" s="347"/>
      <c r="O117" s="347"/>
    </row>
    <row r="118" spans="2:17" x14ac:dyDescent="0.2">
      <c r="C118" s="347"/>
      <c r="D118" s="347"/>
      <c r="E118" s="347"/>
      <c r="F118" s="347"/>
      <c r="G118" s="347"/>
      <c r="H118" s="347"/>
      <c r="I118" s="347"/>
      <c r="J118" s="347"/>
      <c r="K118" s="347"/>
      <c r="L118" s="347"/>
      <c r="M118" s="347"/>
      <c r="N118" s="347"/>
      <c r="O118" s="347"/>
    </row>
    <row r="119" spans="2:17" x14ac:dyDescent="0.2">
      <c r="E119" s="350"/>
      <c r="F119" s="359"/>
      <c r="G119" s="333"/>
    </row>
    <row r="120" spans="2:17" x14ac:dyDescent="0.2">
      <c r="E120" s="350"/>
      <c r="F120" s="359"/>
      <c r="G120" s="333"/>
    </row>
    <row r="121" spans="2:17" x14ac:dyDescent="0.2">
      <c r="F121" s="359"/>
    </row>
    <row r="122" spans="2:17" x14ac:dyDescent="0.2">
      <c r="E122" s="333"/>
      <c r="F122" s="359"/>
      <c r="G122" s="333"/>
    </row>
    <row r="123" spans="2:17" s="371" customFormat="1" x14ac:dyDescent="0.2">
      <c r="E123" s="333"/>
      <c r="F123" s="359"/>
      <c r="G123" s="333"/>
      <c r="O123" s="372"/>
      <c r="P123" s="372"/>
      <c r="Q123" s="372"/>
    </row>
    <row r="124" spans="2:17" s="371" customFormat="1" x14ac:dyDescent="0.2">
      <c r="E124" s="333"/>
      <c r="F124" s="359"/>
      <c r="G124" s="333"/>
      <c r="O124" s="372"/>
      <c r="P124" s="372"/>
      <c r="Q124" s="372"/>
    </row>
    <row r="125" spans="2:17" s="371" customFormat="1" x14ac:dyDescent="0.2">
      <c r="E125" s="333"/>
      <c r="F125" s="359"/>
      <c r="G125" s="333"/>
      <c r="O125" s="372"/>
      <c r="P125" s="372"/>
      <c r="Q125" s="372"/>
    </row>
    <row r="126" spans="2:17" s="371" customFormat="1" x14ac:dyDescent="0.2">
      <c r="E126" s="333"/>
      <c r="F126" s="359"/>
      <c r="G126" s="333"/>
      <c r="O126" s="372"/>
      <c r="P126" s="372"/>
      <c r="Q126" s="372"/>
    </row>
    <row r="127" spans="2:17" s="371" customFormat="1" x14ac:dyDescent="0.2">
      <c r="F127" s="351"/>
      <c r="G127" s="333"/>
      <c r="O127" s="372"/>
      <c r="P127" s="372"/>
      <c r="Q127" s="372"/>
    </row>
    <row r="141" spans="2:3" x14ac:dyDescent="0.2">
      <c r="B141" s="361"/>
      <c r="C141" s="361"/>
    </row>
    <row r="142" spans="2:3" x14ac:dyDescent="0.2">
      <c r="B142" s="361"/>
      <c r="C142" s="361"/>
    </row>
    <row r="143" spans="2:3" x14ac:dyDescent="0.2">
      <c r="B143" s="361"/>
      <c r="C143" s="361"/>
    </row>
    <row r="144" spans="2:3" x14ac:dyDescent="0.2">
      <c r="B144" s="361"/>
      <c r="C144" s="361"/>
    </row>
    <row r="145" spans="2:3" x14ac:dyDescent="0.2">
      <c r="B145" s="361"/>
      <c r="C145" s="361"/>
    </row>
    <row r="146" spans="2:3" x14ac:dyDescent="0.2">
      <c r="B146" s="361"/>
      <c r="C146" s="361"/>
    </row>
    <row r="147" spans="2:3" x14ac:dyDescent="0.2">
      <c r="B147" s="361"/>
      <c r="C147" s="361"/>
    </row>
    <row r="148" spans="2:3" x14ac:dyDescent="0.2">
      <c r="B148" s="361"/>
      <c r="C148" s="361"/>
    </row>
    <row r="149" spans="2:3" x14ac:dyDescent="0.2">
      <c r="B149" s="361"/>
      <c r="C149" s="361"/>
    </row>
    <row r="150" spans="2:3" x14ac:dyDescent="0.2">
      <c r="B150" s="361"/>
      <c r="C150" s="361"/>
    </row>
    <row r="151" spans="2:3" x14ac:dyDescent="0.2">
      <c r="B151" s="361"/>
      <c r="C151" s="361"/>
    </row>
    <row r="152" spans="2:3" x14ac:dyDescent="0.2">
      <c r="B152" s="361"/>
      <c r="C152" s="361"/>
    </row>
  </sheetData>
  <mergeCells count="8">
    <mergeCell ref="B112:Q112"/>
    <mergeCell ref="B113:Q113"/>
    <mergeCell ref="B1:Q1"/>
    <mergeCell ref="B2:Q2"/>
    <mergeCell ref="C4:N4"/>
    <mergeCell ref="O4:O5"/>
    <mergeCell ref="P4:P5"/>
    <mergeCell ref="Q4:Q5"/>
  </mergeCells>
  <pageMargins left="0.7" right="0.7" top="0.75" bottom="0.75" header="0.3" footer="0.3"/>
  <pageSetup scale="37" fitToHeight="0" orientation="portrait"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B1:F23"/>
  <sheetViews>
    <sheetView zoomScale="80" zoomScaleNormal="80" zoomScaleSheetLayoutView="100" workbookViewId="0">
      <selection activeCell="L22" sqref="L22"/>
    </sheetView>
  </sheetViews>
  <sheetFormatPr defaultColWidth="9.33203125" defaultRowHeight="12.75" x14ac:dyDescent="0.2"/>
  <cols>
    <col min="1" max="1" width="1.5" style="230" customWidth="1"/>
    <col min="2" max="2" width="20.83203125" style="230" customWidth="1"/>
    <col min="3" max="3" width="19.6640625" style="230" customWidth="1"/>
    <col min="4" max="4" width="68.33203125" style="230" customWidth="1"/>
    <col min="5" max="5" width="13.5" style="230" customWidth="1"/>
    <col min="6" max="6" width="84.1640625" style="230" customWidth="1"/>
    <col min="7" max="7" width="3.6640625" style="230" customWidth="1"/>
    <col min="8" max="16384" width="9.33203125" style="230"/>
  </cols>
  <sheetData>
    <row r="1" spans="2:6" x14ac:dyDescent="0.2">
      <c r="B1" s="623" t="s">
        <v>168</v>
      </c>
      <c r="C1" s="623"/>
      <c r="D1" s="623"/>
      <c r="E1" s="623"/>
      <c r="F1" s="623"/>
    </row>
    <row r="2" spans="2:6" x14ac:dyDescent="0.2">
      <c r="B2" s="623" t="s">
        <v>169</v>
      </c>
      <c r="C2" s="623"/>
      <c r="D2" s="623"/>
      <c r="E2" s="623"/>
      <c r="F2" s="623"/>
    </row>
    <row r="3" spans="2:6" x14ac:dyDescent="0.2">
      <c r="B3" s="623" t="s">
        <v>254</v>
      </c>
      <c r="C3" s="623"/>
      <c r="D3" s="623"/>
      <c r="E3" s="623"/>
      <c r="F3" s="623"/>
    </row>
    <row r="5" spans="2:6" x14ac:dyDescent="0.2">
      <c r="B5" s="229" t="s">
        <v>239</v>
      </c>
    </row>
    <row r="7" spans="2:6" s="229" customFormat="1" x14ac:dyDescent="0.2">
      <c r="B7" s="553" t="s">
        <v>231</v>
      </c>
      <c r="C7" s="229" t="s">
        <v>232</v>
      </c>
    </row>
    <row r="8" spans="2:6" s="229" customFormat="1" x14ac:dyDescent="0.2">
      <c r="B8" s="553"/>
      <c r="C8" s="229" t="s">
        <v>233</v>
      </c>
    </row>
    <row r="9" spans="2:6" s="229" customFormat="1" x14ac:dyDescent="0.2">
      <c r="B9" s="553"/>
      <c r="C9" s="229" t="s">
        <v>234</v>
      </c>
    </row>
    <row r="10" spans="2:6" s="229" customFormat="1" x14ac:dyDescent="0.2">
      <c r="B10" s="553"/>
      <c r="C10" s="229" t="s">
        <v>235</v>
      </c>
    </row>
    <row r="11" spans="2:6" s="229" customFormat="1" x14ac:dyDescent="0.2">
      <c r="B11" s="553"/>
      <c r="C11" s="229" t="s">
        <v>236</v>
      </c>
    </row>
    <row r="12" spans="2:6" s="229" customFormat="1" x14ac:dyDescent="0.2">
      <c r="B12" s="553"/>
      <c r="C12" s="229" t="s">
        <v>237</v>
      </c>
    </row>
    <row r="13" spans="2:6" s="229" customFormat="1" x14ac:dyDescent="0.2">
      <c r="B13" s="553"/>
      <c r="C13" s="229" t="s">
        <v>115</v>
      </c>
    </row>
    <row r="14" spans="2:6" s="229" customFormat="1" x14ac:dyDescent="0.2">
      <c r="B14" s="553"/>
    </row>
    <row r="15" spans="2:6" s="229" customFormat="1" x14ac:dyDescent="0.2">
      <c r="B15" s="553" t="s">
        <v>238</v>
      </c>
      <c r="C15" s="229" t="s">
        <v>240</v>
      </c>
    </row>
    <row r="17" spans="2:6" ht="13.5" thickBot="1" x14ac:dyDescent="0.25"/>
    <row r="18" spans="2:6" s="231" customFormat="1" ht="26.25" customHeight="1" x14ac:dyDescent="0.15">
      <c r="B18" s="518" t="s">
        <v>116</v>
      </c>
      <c r="C18" s="519" t="s">
        <v>117</v>
      </c>
      <c r="D18" s="519" t="s">
        <v>118</v>
      </c>
      <c r="E18" s="519" t="s">
        <v>119</v>
      </c>
      <c r="F18" s="520" t="s">
        <v>120</v>
      </c>
    </row>
    <row r="19" spans="2:6" s="231" customFormat="1" ht="318.75" x14ac:dyDescent="0.15">
      <c r="B19" s="441" t="s">
        <v>305</v>
      </c>
      <c r="C19" s="445">
        <v>4000000</v>
      </c>
      <c r="D19" s="442" t="s">
        <v>306</v>
      </c>
      <c r="E19" s="443">
        <v>42143</v>
      </c>
      <c r="F19" s="444" t="s">
        <v>307</v>
      </c>
    </row>
    <row r="20" spans="2:6" ht="13.5" thickBot="1" x14ac:dyDescent="0.25">
      <c r="B20" s="521" t="s">
        <v>45</v>
      </c>
      <c r="C20" s="522">
        <f>SUM(C19:C19)</f>
        <v>4000000</v>
      </c>
      <c r="D20" s="523"/>
      <c r="E20" s="523"/>
      <c r="F20" s="524"/>
    </row>
    <row r="21" spans="2:6" s="232" customFormat="1" x14ac:dyDescent="0.2"/>
    <row r="22" spans="2:6" s="232" customFormat="1" x14ac:dyDescent="0.2">
      <c r="B22" s="233" t="s">
        <v>23</v>
      </c>
    </row>
    <row r="23" spans="2:6" s="232" customFormat="1" x14ac:dyDescent="0.2"/>
  </sheetData>
  <customSheetViews>
    <customSheetView guid="{E8B3D8CC-BCDF-4785-836B-2A5CFEB31B52}" scale="80" showPageBreaks="1" printArea="1">
      <pageMargins left="0.24" right="0.17" top="0.75" bottom="0.41" header="0.17" footer="0.17"/>
      <pageSetup scale="70" orientation="landscape" r:id="rId1"/>
      <headerFooter alignWithMargins="0">
        <oddHeader>&amp;C&amp;"-,Bold"Table I-2A
SCE Demand Response Programs and Activities Fund Shifting
2012</oddHeader>
        <oddFooter>&amp;L&amp;"-,Bold"&amp;F&amp;C&amp;"-,Bold"- SCE INTERNAL USE ONLY -&amp;R&amp;"-,Bold"Page &amp;P</oddFooter>
      </headerFooter>
    </customSheetView>
  </customSheetViews>
  <mergeCells count="3">
    <mergeCell ref="B1:F1"/>
    <mergeCell ref="B2:F2"/>
    <mergeCell ref="B3:F3"/>
  </mergeCells>
  <printOptions horizontalCentered="1"/>
  <pageMargins left="0.2" right="0.2" top="0.2" bottom="0.45" header="0" footer="0.2"/>
  <pageSetup scale="83" orientation="landscape" r:id="rId2"/>
  <headerFooter alignWithMargins="0">
    <oddFooter>&amp;L&amp;"-,Bold"&amp;F&amp;C&amp;"-,Bold"- PUBLIC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79998168889431442"/>
    <pageSetUpPr fitToPage="1"/>
  </sheetPr>
  <dimension ref="A1:J200"/>
  <sheetViews>
    <sheetView topLeftCell="A10" zoomScale="80" zoomScaleNormal="80" zoomScaleSheetLayoutView="85" zoomScalePageLayoutView="80" workbookViewId="0">
      <selection activeCell="S16" sqref="S16"/>
    </sheetView>
  </sheetViews>
  <sheetFormatPr defaultColWidth="10.6640625" defaultRowHeight="12.75" x14ac:dyDescent="0.2"/>
  <cols>
    <col min="1" max="1" width="2" style="378" customWidth="1"/>
    <col min="2" max="2" width="70" style="378" customWidth="1"/>
    <col min="3" max="3" width="14.5" style="178" customWidth="1"/>
    <col min="4" max="4" width="20.5" style="526" customWidth="1"/>
    <col min="5" max="5" width="28.33203125" style="378" customWidth="1"/>
    <col min="6" max="6" width="27.6640625" style="378" bestFit="1" customWidth="1"/>
    <col min="7" max="7" width="20.1640625" style="378" customWidth="1"/>
    <col min="8" max="8" width="24.5" style="378" bestFit="1" customWidth="1"/>
    <col min="9" max="9" width="18.6640625" style="378" customWidth="1"/>
    <col min="10" max="11" width="7.83203125" style="378" customWidth="1"/>
    <col min="12" max="25" width="10.6640625" style="378" customWidth="1"/>
    <col min="26" max="16384" width="10.6640625" style="378"/>
  </cols>
  <sheetData>
    <row r="1" spans="1:10" x14ac:dyDescent="0.2">
      <c r="A1" s="624" t="s">
        <v>170</v>
      </c>
      <c r="B1" s="624"/>
      <c r="C1" s="624"/>
      <c r="D1" s="624"/>
      <c r="E1" s="624"/>
      <c r="F1" s="624"/>
      <c r="G1" s="624"/>
      <c r="H1" s="624"/>
      <c r="I1" s="624"/>
      <c r="J1" s="624"/>
    </row>
    <row r="2" spans="1:10" x14ac:dyDescent="0.2">
      <c r="A2" s="624" t="s">
        <v>171</v>
      </c>
      <c r="B2" s="624"/>
      <c r="C2" s="624"/>
      <c r="D2" s="624"/>
      <c r="E2" s="624"/>
      <c r="F2" s="624"/>
      <c r="G2" s="624"/>
      <c r="H2" s="624"/>
      <c r="I2" s="624"/>
      <c r="J2" s="624"/>
    </row>
    <row r="3" spans="1:10" x14ac:dyDescent="0.2">
      <c r="A3" s="624" t="s">
        <v>260</v>
      </c>
      <c r="B3" s="624"/>
      <c r="C3" s="624"/>
      <c r="D3" s="624"/>
      <c r="E3" s="624"/>
      <c r="F3" s="624"/>
      <c r="G3" s="624"/>
      <c r="H3" s="624"/>
      <c r="I3" s="624"/>
      <c r="J3" s="624"/>
    </row>
    <row r="4" spans="1:10" x14ac:dyDescent="0.2">
      <c r="B4" s="525" t="s">
        <v>123</v>
      </c>
    </row>
    <row r="5" spans="1:10" ht="27.75" x14ac:dyDescent="0.2">
      <c r="B5" s="527" t="s">
        <v>116</v>
      </c>
      <c r="C5" s="527" t="s">
        <v>124</v>
      </c>
      <c r="D5" s="528" t="s">
        <v>119</v>
      </c>
      <c r="E5" s="529" t="s">
        <v>270</v>
      </c>
      <c r="F5" s="529" t="s">
        <v>271</v>
      </c>
      <c r="G5" s="529" t="s">
        <v>206</v>
      </c>
      <c r="H5" s="529" t="s">
        <v>272</v>
      </c>
      <c r="I5" s="529" t="s">
        <v>273</v>
      </c>
    </row>
    <row r="6" spans="1:10" x14ac:dyDescent="0.2">
      <c r="B6" s="530" t="s">
        <v>72</v>
      </c>
      <c r="C6" s="531"/>
      <c r="D6" s="532"/>
      <c r="E6" s="533"/>
      <c r="F6" s="540"/>
      <c r="G6" s="540"/>
      <c r="H6" s="541"/>
      <c r="I6" s="542"/>
    </row>
    <row r="7" spans="1:10" x14ac:dyDescent="0.2">
      <c r="B7" s="534" t="s">
        <v>330</v>
      </c>
      <c r="C7" s="535">
        <v>1</v>
      </c>
      <c r="D7" s="536">
        <v>42185</v>
      </c>
      <c r="E7" s="537" t="s">
        <v>325</v>
      </c>
      <c r="F7" s="538">
        <v>36.770000000000003</v>
      </c>
      <c r="G7" s="538" t="s">
        <v>248</v>
      </c>
      <c r="H7" s="539" t="s">
        <v>338</v>
      </c>
      <c r="I7" s="535">
        <v>3.42</v>
      </c>
    </row>
    <row r="8" spans="1:10" x14ac:dyDescent="0.2">
      <c r="B8" s="530"/>
      <c r="C8" s="531"/>
      <c r="D8" s="532"/>
      <c r="E8" s="533"/>
      <c r="F8" s="540"/>
      <c r="G8" s="540"/>
      <c r="H8" s="541"/>
      <c r="I8" s="542"/>
    </row>
    <row r="9" spans="1:10" x14ac:dyDescent="0.2">
      <c r="B9" s="534" t="s">
        <v>331</v>
      </c>
      <c r="C9" s="535">
        <v>1</v>
      </c>
      <c r="D9" s="536">
        <v>42185</v>
      </c>
      <c r="E9" s="537" t="s">
        <v>325</v>
      </c>
      <c r="F9" s="538">
        <v>153</v>
      </c>
      <c r="G9" s="538" t="s">
        <v>248</v>
      </c>
      <c r="H9" s="539" t="s">
        <v>332</v>
      </c>
      <c r="I9" s="535">
        <v>4</v>
      </c>
    </row>
    <row r="10" spans="1:10" x14ac:dyDescent="0.2">
      <c r="B10" s="530"/>
      <c r="C10" s="531"/>
      <c r="D10" s="532"/>
      <c r="E10" s="533"/>
      <c r="F10" s="540"/>
      <c r="G10" s="540"/>
      <c r="H10" s="541"/>
      <c r="I10" s="542"/>
    </row>
    <row r="11" spans="1:10" x14ac:dyDescent="0.2">
      <c r="B11" s="534" t="s">
        <v>247</v>
      </c>
      <c r="C11" s="535">
        <v>1</v>
      </c>
      <c r="D11" s="536">
        <v>42018</v>
      </c>
      <c r="E11" s="537" t="s">
        <v>250</v>
      </c>
      <c r="F11" s="538">
        <v>4.84</v>
      </c>
      <c r="G11" s="538" t="s">
        <v>248</v>
      </c>
      <c r="H11" s="539" t="s">
        <v>251</v>
      </c>
      <c r="I11" s="535">
        <v>1</v>
      </c>
    </row>
    <row r="12" spans="1:10" x14ac:dyDescent="0.2">
      <c r="B12" s="534" t="s">
        <v>247</v>
      </c>
      <c r="C12" s="535">
        <v>2</v>
      </c>
      <c r="D12" s="536">
        <v>42033</v>
      </c>
      <c r="E12" s="537" t="s">
        <v>250</v>
      </c>
      <c r="F12" s="538">
        <v>4.84</v>
      </c>
      <c r="G12" s="538" t="s">
        <v>248</v>
      </c>
      <c r="H12" s="539" t="s">
        <v>251</v>
      </c>
      <c r="I12" s="535">
        <v>2</v>
      </c>
    </row>
    <row r="13" spans="1:10" x14ac:dyDescent="0.2">
      <c r="B13" s="534" t="s">
        <v>247</v>
      </c>
      <c r="C13" s="535">
        <v>3</v>
      </c>
      <c r="D13" s="536">
        <v>42034</v>
      </c>
      <c r="E13" s="537" t="s">
        <v>250</v>
      </c>
      <c r="F13" s="538">
        <v>4.84</v>
      </c>
      <c r="G13" s="538" t="s">
        <v>248</v>
      </c>
      <c r="H13" s="539" t="s">
        <v>252</v>
      </c>
      <c r="I13" s="535">
        <v>4</v>
      </c>
    </row>
    <row r="14" spans="1:10" x14ac:dyDescent="0.2">
      <c r="B14" s="534" t="s">
        <v>247</v>
      </c>
      <c r="C14" s="535">
        <v>4</v>
      </c>
      <c r="D14" s="536">
        <v>42037</v>
      </c>
      <c r="E14" s="537" t="s">
        <v>250</v>
      </c>
      <c r="F14" s="538" t="s">
        <v>285</v>
      </c>
      <c r="G14" s="538" t="s">
        <v>248</v>
      </c>
      <c r="H14" s="539" t="s">
        <v>252</v>
      </c>
      <c r="I14" s="535">
        <v>6</v>
      </c>
    </row>
    <row r="15" spans="1:10" x14ac:dyDescent="0.2">
      <c r="B15" s="534" t="s">
        <v>247</v>
      </c>
      <c r="C15" s="535">
        <v>5</v>
      </c>
      <c r="D15" s="536">
        <v>42038</v>
      </c>
      <c r="E15" s="537" t="s">
        <v>250</v>
      </c>
      <c r="F15" s="538" t="s">
        <v>285</v>
      </c>
      <c r="G15" s="538" t="s">
        <v>248</v>
      </c>
      <c r="H15" s="539" t="s">
        <v>252</v>
      </c>
      <c r="I15" s="535">
        <v>8</v>
      </c>
    </row>
    <row r="16" spans="1:10" x14ac:dyDescent="0.2">
      <c r="B16" s="534" t="s">
        <v>247</v>
      </c>
      <c r="C16" s="535">
        <v>6</v>
      </c>
      <c r="D16" s="536">
        <v>42039</v>
      </c>
      <c r="E16" s="537" t="s">
        <v>250</v>
      </c>
      <c r="F16" s="538" t="s">
        <v>285</v>
      </c>
      <c r="G16" s="538" t="s">
        <v>248</v>
      </c>
      <c r="H16" s="539" t="s">
        <v>286</v>
      </c>
      <c r="I16" s="535">
        <v>9</v>
      </c>
    </row>
    <row r="17" spans="2:9" x14ac:dyDescent="0.2">
      <c r="B17" s="534" t="s">
        <v>247</v>
      </c>
      <c r="C17" s="535">
        <v>7</v>
      </c>
      <c r="D17" s="536">
        <v>42040</v>
      </c>
      <c r="E17" s="537" t="s">
        <v>250</v>
      </c>
      <c r="F17" s="538" t="s">
        <v>285</v>
      </c>
      <c r="G17" s="538" t="s">
        <v>248</v>
      </c>
      <c r="H17" s="539" t="s">
        <v>286</v>
      </c>
      <c r="I17" s="535">
        <v>10</v>
      </c>
    </row>
    <row r="18" spans="2:9" x14ac:dyDescent="0.2">
      <c r="B18" s="534" t="s">
        <v>247</v>
      </c>
      <c r="C18" s="535">
        <v>8</v>
      </c>
      <c r="D18" s="536">
        <v>42044</v>
      </c>
      <c r="E18" s="537" t="s">
        <v>250</v>
      </c>
      <c r="F18" s="538" t="s">
        <v>285</v>
      </c>
      <c r="G18" s="538" t="s">
        <v>248</v>
      </c>
      <c r="H18" s="539" t="s">
        <v>252</v>
      </c>
      <c r="I18" s="535">
        <v>12</v>
      </c>
    </row>
    <row r="19" spans="2:9" x14ac:dyDescent="0.2">
      <c r="B19" s="534" t="s">
        <v>247</v>
      </c>
      <c r="C19" s="535">
        <v>9</v>
      </c>
      <c r="D19" s="536">
        <v>42045</v>
      </c>
      <c r="E19" s="537" t="s">
        <v>250</v>
      </c>
      <c r="F19" s="538" t="s">
        <v>285</v>
      </c>
      <c r="G19" s="538" t="s">
        <v>248</v>
      </c>
      <c r="H19" s="539" t="s">
        <v>286</v>
      </c>
      <c r="I19" s="535">
        <v>13</v>
      </c>
    </row>
    <row r="20" spans="2:9" x14ac:dyDescent="0.2">
      <c r="B20" s="534" t="s">
        <v>247</v>
      </c>
      <c r="C20" s="535">
        <v>10</v>
      </c>
      <c r="D20" s="536">
        <v>42046</v>
      </c>
      <c r="E20" s="537" t="s">
        <v>250</v>
      </c>
      <c r="F20" s="538" t="s">
        <v>285</v>
      </c>
      <c r="G20" s="538" t="s">
        <v>248</v>
      </c>
      <c r="H20" s="539" t="s">
        <v>286</v>
      </c>
      <c r="I20" s="535">
        <v>14</v>
      </c>
    </row>
    <row r="21" spans="2:9" x14ac:dyDescent="0.2">
      <c r="B21" s="534" t="s">
        <v>247</v>
      </c>
      <c r="C21" s="535">
        <v>11</v>
      </c>
      <c r="D21" s="536">
        <v>42052</v>
      </c>
      <c r="E21" s="537" t="s">
        <v>250</v>
      </c>
      <c r="F21" s="538" t="s">
        <v>285</v>
      </c>
      <c r="G21" s="538" t="s">
        <v>248</v>
      </c>
      <c r="H21" s="539" t="s">
        <v>286</v>
      </c>
      <c r="I21" s="535">
        <v>15</v>
      </c>
    </row>
    <row r="22" spans="2:9" x14ac:dyDescent="0.2">
      <c r="B22" s="534" t="s">
        <v>247</v>
      </c>
      <c r="C22" s="535">
        <v>12</v>
      </c>
      <c r="D22" s="536">
        <v>42053</v>
      </c>
      <c r="E22" s="537" t="s">
        <v>250</v>
      </c>
      <c r="F22" s="538" t="s">
        <v>285</v>
      </c>
      <c r="G22" s="538" t="s">
        <v>248</v>
      </c>
      <c r="H22" s="539" t="s">
        <v>286</v>
      </c>
      <c r="I22" s="535">
        <v>16</v>
      </c>
    </row>
    <row r="23" spans="2:9" x14ac:dyDescent="0.2">
      <c r="B23" s="534" t="s">
        <v>247</v>
      </c>
      <c r="C23" s="535">
        <v>13</v>
      </c>
      <c r="D23" s="536">
        <v>42181</v>
      </c>
      <c r="E23" s="537" t="s">
        <v>250</v>
      </c>
      <c r="F23" s="538" t="s">
        <v>314</v>
      </c>
      <c r="G23" s="538" t="s">
        <v>248</v>
      </c>
      <c r="H23" s="539" t="s">
        <v>315</v>
      </c>
      <c r="I23" s="535">
        <v>19</v>
      </c>
    </row>
    <row r="24" spans="2:9" x14ac:dyDescent="0.2">
      <c r="B24" s="534" t="s">
        <v>247</v>
      </c>
      <c r="C24" s="535">
        <v>14</v>
      </c>
      <c r="D24" s="536">
        <v>42184</v>
      </c>
      <c r="E24" s="537" t="s">
        <v>250</v>
      </c>
      <c r="F24" s="538" t="s">
        <v>314</v>
      </c>
      <c r="G24" s="538" t="s">
        <v>248</v>
      </c>
      <c r="H24" s="539" t="s">
        <v>286</v>
      </c>
      <c r="I24" s="535">
        <v>20</v>
      </c>
    </row>
    <row r="25" spans="2:9" x14ac:dyDescent="0.2">
      <c r="B25" s="534" t="s">
        <v>247</v>
      </c>
      <c r="C25" s="535">
        <v>15</v>
      </c>
      <c r="D25" s="536">
        <v>42185</v>
      </c>
      <c r="E25" s="537" t="s">
        <v>250</v>
      </c>
      <c r="F25" s="538" t="s">
        <v>314</v>
      </c>
      <c r="G25" s="538" t="s">
        <v>248</v>
      </c>
      <c r="H25" s="539" t="s">
        <v>316</v>
      </c>
      <c r="I25" s="535">
        <v>24</v>
      </c>
    </row>
    <row r="26" spans="2:9" x14ac:dyDescent="0.2">
      <c r="B26" s="534"/>
      <c r="C26" s="535"/>
      <c r="D26" s="536"/>
      <c r="E26" s="537"/>
      <c r="F26" s="538"/>
      <c r="G26" s="538"/>
      <c r="H26" s="539"/>
      <c r="I26" s="535"/>
    </row>
    <row r="27" spans="2:9" x14ac:dyDescent="0.2">
      <c r="B27" s="534" t="s">
        <v>253</v>
      </c>
      <c r="C27" s="535">
        <v>1</v>
      </c>
      <c r="D27" s="536">
        <v>42034</v>
      </c>
      <c r="E27" s="537" t="s">
        <v>250</v>
      </c>
      <c r="F27" s="538">
        <v>0.06</v>
      </c>
      <c r="G27" s="538" t="s">
        <v>248</v>
      </c>
      <c r="H27" s="539" t="s">
        <v>252</v>
      </c>
      <c r="I27" s="535">
        <v>2</v>
      </c>
    </row>
    <row r="28" spans="2:9" x14ac:dyDescent="0.2">
      <c r="B28" s="534" t="s">
        <v>253</v>
      </c>
      <c r="C28" s="535">
        <v>2</v>
      </c>
      <c r="D28" s="536">
        <v>42037</v>
      </c>
      <c r="E28" s="537" t="s">
        <v>250</v>
      </c>
      <c r="F28" s="538">
        <v>0.06</v>
      </c>
      <c r="G28" s="538" t="s">
        <v>248</v>
      </c>
      <c r="H28" s="539" t="s">
        <v>252</v>
      </c>
      <c r="I28" s="535">
        <v>4</v>
      </c>
    </row>
    <row r="29" spans="2:9" x14ac:dyDescent="0.2">
      <c r="B29" s="534" t="s">
        <v>253</v>
      </c>
      <c r="C29" s="535">
        <v>3</v>
      </c>
      <c r="D29" s="536">
        <v>42038</v>
      </c>
      <c r="E29" s="537" t="s">
        <v>250</v>
      </c>
      <c r="F29" s="538">
        <v>0.06</v>
      </c>
      <c r="G29" s="538" t="s">
        <v>248</v>
      </c>
      <c r="H29" s="539" t="s">
        <v>252</v>
      </c>
      <c r="I29" s="535">
        <v>6</v>
      </c>
    </row>
    <row r="30" spans="2:9" x14ac:dyDescent="0.2">
      <c r="B30" s="534" t="s">
        <v>253</v>
      </c>
      <c r="C30" s="535">
        <v>4</v>
      </c>
      <c r="D30" s="536">
        <v>42044</v>
      </c>
      <c r="E30" s="537" t="s">
        <v>250</v>
      </c>
      <c r="F30" s="538">
        <v>0.06</v>
      </c>
      <c r="G30" s="538" t="s">
        <v>248</v>
      </c>
      <c r="H30" s="539" t="s">
        <v>252</v>
      </c>
      <c r="I30" s="535">
        <v>8</v>
      </c>
    </row>
    <row r="31" spans="2:9" x14ac:dyDescent="0.2">
      <c r="B31" s="534"/>
      <c r="C31" s="535"/>
      <c r="D31" s="536"/>
      <c r="E31" s="537"/>
      <c r="F31" s="538"/>
      <c r="G31" s="538"/>
      <c r="H31" s="539"/>
      <c r="I31" s="535"/>
    </row>
    <row r="32" spans="2:9" x14ac:dyDescent="0.2">
      <c r="B32" s="534" t="s">
        <v>317</v>
      </c>
      <c r="C32" s="535">
        <v>1</v>
      </c>
      <c r="D32" s="536">
        <v>42163</v>
      </c>
      <c r="E32" s="537" t="s">
        <v>250</v>
      </c>
      <c r="F32" s="538">
        <v>27.48</v>
      </c>
      <c r="G32" s="538" t="s">
        <v>248</v>
      </c>
      <c r="H32" s="544" t="s">
        <v>319</v>
      </c>
      <c r="I32" s="535">
        <v>4</v>
      </c>
    </row>
    <row r="33" spans="2:9" x14ac:dyDescent="0.2">
      <c r="B33" s="534" t="s">
        <v>317</v>
      </c>
      <c r="C33" s="535">
        <v>2</v>
      </c>
      <c r="D33" s="536">
        <v>42164</v>
      </c>
      <c r="E33" s="537" t="s">
        <v>250</v>
      </c>
      <c r="F33" s="538">
        <v>27.48</v>
      </c>
      <c r="G33" s="538" t="s">
        <v>248</v>
      </c>
      <c r="H33" s="544" t="s">
        <v>319</v>
      </c>
      <c r="I33" s="535">
        <v>8</v>
      </c>
    </row>
    <row r="34" spans="2:9" x14ac:dyDescent="0.2">
      <c r="B34" s="534" t="s">
        <v>317</v>
      </c>
      <c r="C34" s="535">
        <v>3</v>
      </c>
      <c r="D34" s="536">
        <v>42173</v>
      </c>
      <c r="E34" s="537" t="s">
        <v>250</v>
      </c>
      <c r="F34" s="538">
        <v>2.31</v>
      </c>
      <c r="G34" s="538" t="s">
        <v>318</v>
      </c>
      <c r="H34" s="539" t="s">
        <v>315</v>
      </c>
      <c r="I34" s="535">
        <v>11</v>
      </c>
    </row>
    <row r="35" spans="2:9" x14ac:dyDescent="0.2">
      <c r="B35" s="534" t="s">
        <v>317</v>
      </c>
      <c r="C35" s="535">
        <v>4</v>
      </c>
      <c r="D35" s="536">
        <v>42180</v>
      </c>
      <c r="E35" s="537" t="s">
        <v>250</v>
      </c>
      <c r="F35" s="538">
        <v>27.48</v>
      </c>
      <c r="G35" s="538" t="s">
        <v>248</v>
      </c>
      <c r="H35" s="539" t="s">
        <v>316</v>
      </c>
      <c r="I35" s="535">
        <v>15</v>
      </c>
    </row>
    <row r="36" spans="2:9" x14ac:dyDescent="0.2">
      <c r="B36" s="534" t="s">
        <v>317</v>
      </c>
      <c r="C36" s="535">
        <v>5</v>
      </c>
      <c r="D36" s="536">
        <v>42181</v>
      </c>
      <c r="E36" s="537" t="s">
        <v>250</v>
      </c>
      <c r="F36" s="538">
        <v>27.48</v>
      </c>
      <c r="G36" s="538" t="s">
        <v>248</v>
      </c>
      <c r="H36" s="539" t="s">
        <v>315</v>
      </c>
      <c r="I36" s="535">
        <v>18</v>
      </c>
    </row>
    <row r="37" spans="2:9" x14ac:dyDescent="0.2">
      <c r="B37" s="534" t="s">
        <v>317</v>
      </c>
      <c r="C37" s="535">
        <v>6</v>
      </c>
      <c r="D37" s="536">
        <v>42184</v>
      </c>
      <c r="E37" s="537" t="s">
        <v>250</v>
      </c>
      <c r="F37" s="538">
        <v>27.48</v>
      </c>
      <c r="G37" s="538" t="s">
        <v>248</v>
      </c>
      <c r="H37" s="539" t="s">
        <v>286</v>
      </c>
      <c r="I37" s="535">
        <v>19</v>
      </c>
    </row>
    <row r="38" spans="2:9" x14ac:dyDescent="0.2">
      <c r="B38" s="534" t="s">
        <v>317</v>
      </c>
      <c r="C38" s="535">
        <v>7</v>
      </c>
      <c r="D38" s="536">
        <v>42185</v>
      </c>
      <c r="E38" s="537" t="s">
        <v>250</v>
      </c>
      <c r="F38" s="538">
        <v>27.48</v>
      </c>
      <c r="G38" s="538" t="s">
        <v>248</v>
      </c>
      <c r="H38" s="539" t="s">
        <v>316</v>
      </c>
      <c r="I38" s="535">
        <v>23</v>
      </c>
    </row>
    <row r="39" spans="2:9" x14ac:dyDescent="0.2">
      <c r="B39" s="534"/>
      <c r="C39" s="535"/>
      <c r="D39" s="536"/>
      <c r="E39" s="537"/>
      <c r="F39" s="538"/>
      <c r="G39" s="538"/>
      <c r="H39" s="539"/>
      <c r="I39" s="535"/>
    </row>
    <row r="40" spans="2:9" x14ac:dyDescent="0.2">
      <c r="B40" s="534" t="s">
        <v>320</v>
      </c>
      <c r="C40" s="535">
        <v>1</v>
      </c>
      <c r="D40" s="536">
        <v>42163</v>
      </c>
      <c r="E40" s="537" t="s">
        <v>250</v>
      </c>
      <c r="F40" s="538" t="s">
        <v>321</v>
      </c>
      <c r="G40" s="538" t="s">
        <v>248</v>
      </c>
      <c r="H40" s="539" t="s">
        <v>322</v>
      </c>
      <c r="I40" s="535">
        <v>5</v>
      </c>
    </row>
    <row r="41" spans="2:9" x14ac:dyDescent="0.2">
      <c r="B41" s="534" t="s">
        <v>320</v>
      </c>
      <c r="C41" s="535">
        <v>2</v>
      </c>
      <c r="D41" s="536">
        <v>42164</v>
      </c>
      <c r="E41" s="537" t="s">
        <v>250</v>
      </c>
      <c r="F41" s="538" t="s">
        <v>321</v>
      </c>
      <c r="G41" s="538" t="s">
        <v>248</v>
      </c>
      <c r="H41" s="539" t="s">
        <v>323</v>
      </c>
      <c r="I41" s="535">
        <v>11</v>
      </c>
    </row>
    <row r="42" spans="2:9" x14ac:dyDescent="0.2">
      <c r="B42" s="534" t="s">
        <v>320</v>
      </c>
      <c r="C42" s="535">
        <v>3</v>
      </c>
      <c r="D42" s="536">
        <v>42173</v>
      </c>
      <c r="E42" s="537" t="s">
        <v>250</v>
      </c>
      <c r="F42" s="538" t="s">
        <v>324</v>
      </c>
      <c r="G42" s="538" t="s">
        <v>318</v>
      </c>
      <c r="H42" s="539" t="s">
        <v>315</v>
      </c>
      <c r="I42" s="535">
        <v>14</v>
      </c>
    </row>
    <row r="43" spans="2:9" x14ac:dyDescent="0.2">
      <c r="B43" s="534" t="s">
        <v>320</v>
      </c>
      <c r="C43" s="535">
        <v>4</v>
      </c>
      <c r="D43" s="536">
        <v>42180</v>
      </c>
      <c r="E43" s="537" t="s">
        <v>250</v>
      </c>
      <c r="F43" s="538" t="s">
        <v>321</v>
      </c>
      <c r="G43" s="538" t="s">
        <v>248</v>
      </c>
      <c r="H43" s="539" t="s">
        <v>322</v>
      </c>
      <c r="I43" s="535">
        <v>19</v>
      </c>
    </row>
    <row r="44" spans="2:9" x14ac:dyDescent="0.2">
      <c r="B44" s="534" t="s">
        <v>320</v>
      </c>
      <c r="C44" s="535">
        <v>5</v>
      </c>
      <c r="D44" s="536">
        <v>42181</v>
      </c>
      <c r="E44" s="537" t="s">
        <v>250</v>
      </c>
      <c r="F44" s="538" t="s">
        <v>321</v>
      </c>
      <c r="G44" s="538" t="s">
        <v>248</v>
      </c>
      <c r="H44" s="539" t="s">
        <v>315</v>
      </c>
      <c r="I44" s="535">
        <v>22</v>
      </c>
    </row>
    <row r="45" spans="2:9" x14ac:dyDescent="0.2">
      <c r="B45" s="534" t="s">
        <v>320</v>
      </c>
      <c r="C45" s="535">
        <v>6</v>
      </c>
      <c r="D45" s="536">
        <v>42184</v>
      </c>
      <c r="E45" s="537" t="s">
        <v>250</v>
      </c>
      <c r="F45" s="538" t="s">
        <v>321</v>
      </c>
      <c r="G45" s="538" t="s">
        <v>248</v>
      </c>
      <c r="H45" s="539" t="s">
        <v>315</v>
      </c>
      <c r="I45" s="535">
        <v>25</v>
      </c>
    </row>
    <row r="46" spans="2:9" x14ac:dyDescent="0.2">
      <c r="B46" s="534" t="s">
        <v>320</v>
      </c>
      <c r="C46" s="535">
        <v>7</v>
      </c>
      <c r="D46" s="536">
        <v>42185</v>
      </c>
      <c r="E46" s="537" t="s">
        <v>250</v>
      </c>
      <c r="F46" s="538" t="s">
        <v>321</v>
      </c>
      <c r="G46" s="538" t="s">
        <v>248</v>
      </c>
      <c r="H46" s="539" t="s">
        <v>316</v>
      </c>
      <c r="I46" s="535">
        <v>29</v>
      </c>
    </row>
    <row r="47" spans="2:9" x14ac:dyDescent="0.2">
      <c r="B47" s="567"/>
      <c r="C47" s="568"/>
      <c r="D47" s="569"/>
      <c r="E47" s="570"/>
      <c r="F47" s="571"/>
      <c r="G47" s="571"/>
      <c r="H47" s="572"/>
      <c r="I47" s="573"/>
    </row>
    <row r="48" spans="2:9" x14ac:dyDescent="0.2">
      <c r="B48" s="530" t="s">
        <v>227</v>
      </c>
      <c r="C48" s="531"/>
      <c r="D48" s="532"/>
      <c r="E48" s="533"/>
      <c r="F48" s="540"/>
      <c r="G48" s="543"/>
      <c r="H48" s="533"/>
      <c r="I48" s="450"/>
    </row>
    <row r="49" spans="2:9" ht="12.75" customHeight="1" x14ac:dyDescent="0.2">
      <c r="B49" s="534" t="s">
        <v>327</v>
      </c>
      <c r="C49" s="544">
        <v>1</v>
      </c>
      <c r="D49" s="556">
        <v>42032</v>
      </c>
      <c r="E49" s="80" t="s">
        <v>122</v>
      </c>
      <c r="F49" s="538">
        <v>34.909999999999997</v>
      </c>
      <c r="G49" s="538" t="s">
        <v>248</v>
      </c>
      <c r="H49" s="544" t="s">
        <v>249</v>
      </c>
      <c r="I49" s="544">
        <v>2</v>
      </c>
    </row>
    <row r="50" spans="2:9" ht="12.75" customHeight="1" x14ac:dyDescent="0.2">
      <c r="B50" s="534" t="s">
        <v>327</v>
      </c>
      <c r="C50" s="544">
        <v>2</v>
      </c>
      <c r="D50" s="556">
        <v>42144</v>
      </c>
      <c r="E50" s="80" t="s">
        <v>122</v>
      </c>
      <c r="F50" s="538" t="s">
        <v>308</v>
      </c>
      <c r="G50" s="538" t="s">
        <v>248</v>
      </c>
      <c r="H50" s="544" t="s">
        <v>310</v>
      </c>
      <c r="I50" s="544">
        <v>4</v>
      </c>
    </row>
    <row r="51" spans="2:9" ht="12.75" customHeight="1" x14ac:dyDescent="0.2">
      <c r="B51" s="534" t="s">
        <v>328</v>
      </c>
      <c r="C51" s="544">
        <v>3</v>
      </c>
      <c r="D51" s="556">
        <v>42151</v>
      </c>
      <c r="E51" s="80" t="s">
        <v>122</v>
      </c>
      <c r="F51" s="538" t="s">
        <v>309</v>
      </c>
      <c r="G51" s="538" t="s">
        <v>248</v>
      </c>
      <c r="H51" s="544" t="s">
        <v>311</v>
      </c>
      <c r="I51" s="544">
        <v>6</v>
      </c>
    </row>
    <row r="52" spans="2:9" ht="12.75" customHeight="1" x14ac:dyDescent="0.2">
      <c r="B52" s="534" t="s">
        <v>329</v>
      </c>
      <c r="C52" s="544">
        <v>4</v>
      </c>
      <c r="D52" s="556">
        <v>42163</v>
      </c>
      <c r="E52" s="80" t="s">
        <v>325</v>
      </c>
      <c r="F52" s="538">
        <v>73.290000000000006</v>
      </c>
      <c r="G52" s="538" t="s">
        <v>248</v>
      </c>
      <c r="H52" s="539" t="s">
        <v>252</v>
      </c>
      <c r="I52" s="544">
        <v>8</v>
      </c>
    </row>
    <row r="53" spans="2:9" ht="12.75" customHeight="1" x14ac:dyDescent="0.2">
      <c r="B53" s="534" t="s">
        <v>327</v>
      </c>
      <c r="C53" s="544">
        <v>5</v>
      </c>
      <c r="D53" s="556">
        <v>42185</v>
      </c>
      <c r="E53" s="80" t="s">
        <v>325</v>
      </c>
      <c r="F53" s="538">
        <v>84.79</v>
      </c>
      <c r="G53" s="538" t="s">
        <v>248</v>
      </c>
      <c r="H53" s="544" t="s">
        <v>326</v>
      </c>
      <c r="I53" s="544">
        <v>10</v>
      </c>
    </row>
    <row r="54" spans="2:9" ht="12.75" customHeight="1" x14ac:dyDescent="0.2">
      <c r="B54" s="534" t="s">
        <v>329</v>
      </c>
      <c r="C54" s="544">
        <v>6</v>
      </c>
      <c r="D54" s="556">
        <v>42185</v>
      </c>
      <c r="E54" s="80" t="s">
        <v>325</v>
      </c>
      <c r="F54" s="538">
        <v>97.64</v>
      </c>
      <c r="G54" s="538" t="s">
        <v>248</v>
      </c>
      <c r="H54" s="544" t="s">
        <v>323</v>
      </c>
      <c r="I54" s="544">
        <v>16</v>
      </c>
    </row>
    <row r="55" spans="2:9" ht="12.75" customHeight="1" x14ac:dyDescent="0.2">
      <c r="B55" s="534"/>
      <c r="C55" s="544"/>
      <c r="D55" s="556"/>
      <c r="E55" s="80"/>
      <c r="F55" s="544"/>
      <c r="G55" s="80"/>
      <c r="H55" s="544"/>
      <c r="I55" s="544"/>
    </row>
    <row r="56" spans="2:9" x14ac:dyDescent="0.2">
      <c r="B56" s="545"/>
      <c r="C56" s="545"/>
      <c r="D56" s="545"/>
      <c r="E56" s="545"/>
      <c r="F56" s="545"/>
      <c r="G56" s="545"/>
      <c r="H56" s="545"/>
      <c r="I56" s="545"/>
    </row>
    <row r="57" spans="2:9" x14ac:dyDescent="0.2">
      <c r="B57" s="545"/>
      <c r="C57" s="545"/>
      <c r="D57" s="545"/>
      <c r="E57" s="545"/>
      <c r="F57" s="545"/>
      <c r="G57" s="546"/>
      <c r="H57" s="552"/>
      <c r="I57" s="546"/>
    </row>
    <row r="58" spans="2:9" x14ac:dyDescent="0.2">
      <c r="B58" s="545"/>
      <c r="C58" s="545"/>
      <c r="D58" s="545"/>
      <c r="E58" s="545"/>
      <c r="F58" s="545"/>
      <c r="G58" s="546"/>
      <c r="H58" s="552"/>
      <c r="I58" s="546"/>
    </row>
    <row r="59" spans="2:9" x14ac:dyDescent="0.2">
      <c r="B59" s="545" t="s">
        <v>23</v>
      </c>
      <c r="C59" s="545"/>
      <c r="D59" s="545"/>
      <c r="E59" s="545"/>
      <c r="F59" s="545"/>
      <c r="G59" s="545"/>
      <c r="H59" s="545"/>
      <c r="I59" s="545"/>
    </row>
    <row r="60" spans="2:9" x14ac:dyDescent="0.2">
      <c r="B60" s="625" t="s">
        <v>125</v>
      </c>
      <c r="C60" s="625"/>
      <c r="D60" s="625"/>
      <c r="E60" s="625"/>
      <c r="F60" s="625"/>
      <c r="G60" s="625"/>
      <c r="H60" s="625"/>
      <c r="I60" s="625"/>
    </row>
    <row r="61" spans="2:9" x14ac:dyDescent="0.2">
      <c r="B61" s="547" t="s">
        <v>126</v>
      </c>
    </row>
    <row r="62" spans="2:9" x14ac:dyDescent="0.2">
      <c r="B62" s="378" t="s">
        <v>175</v>
      </c>
    </row>
    <row r="63" spans="2:9" x14ac:dyDescent="0.2">
      <c r="B63" s="378" t="s">
        <v>127</v>
      </c>
    </row>
    <row r="64" spans="2:9" x14ac:dyDescent="0.2">
      <c r="B64" s="378" t="s">
        <v>176</v>
      </c>
    </row>
    <row r="65" spans="2:2" x14ac:dyDescent="0.2">
      <c r="B65" s="378" t="s">
        <v>223</v>
      </c>
    </row>
    <row r="66" spans="2:2" x14ac:dyDescent="0.2">
      <c r="B66" s="378" t="s">
        <v>128</v>
      </c>
    </row>
    <row r="67" spans="2:2" x14ac:dyDescent="0.2">
      <c r="B67" s="378" t="s">
        <v>129</v>
      </c>
    </row>
    <row r="68" spans="2:2" ht="12.75" customHeight="1" x14ac:dyDescent="0.2">
      <c r="B68" s="378" t="s">
        <v>222</v>
      </c>
    </row>
    <row r="69" spans="2:2" x14ac:dyDescent="0.2">
      <c r="B69" s="378" t="s">
        <v>221</v>
      </c>
    </row>
    <row r="70" spans="2:2" x14ac:dyDescent="0.2">
      <c r="B70" s="378" t="s">
        <v>228</v>
      </c>
    </row>
    <row r="71" spans="2:2" ht="12.75" customHeight="1" x14ac:dyDescent="0.2">
      <c r="B71" s="378" t="s">
        <v>220</v>
      </c>
    </row>
    <row r="72" spans="2:2" x14ac:dyDescent="0.2">
      <c r="B72" s="378" t="s">
        <v>130</v>
      </c>
    </row>
    <row r="73" spans="2:2" ht="12.75" customHeight="1" x14ac:dyDescent="0.2">
      <c r="B73" s="378" t="s">
        <v>131</v>
      </c>
    </row>
    <row r="74" spans="2:2" x14ac:dyDescent="0.2">
      <c r="B74" s="378" t="s">
        <v>229</v>
      </c>
    </row>
    <row r="75" spans="2:2" ht="12.75" customHeight="1" x14ac:dyDescent="0.2"/>
    <row r="76" spans="2:2" ht="12.75" customHeight="1" x14ac:dyDescent="0.2"/>
    <row r="78" spans="2:2" ht="12.75" customHeight="1" x14ac:dyDescent="0.2"/>
    <row r="121" ht="24.75" customHeight="1" x14ac:dyDescent="0.2"/>
    <row r="124" ht="12.75" customHeight="1" x14ac:dyDescent="0.2"/>
    <row r="127" ht="12.75" customHeight="1" x14ac:dyDescent="0.2"/>
    <row r="129" ht="12.75" customHeight="1" x14ac:dyDescent="0.2"/>
    <row r="131" ht="12.75" customHeight="1" x14ac:dyDescent="0.2"/>
    <row r="132" ht="12.75" customHeight="1" x14ac:dyDescent="0.2"/>
    <row r="134"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6" ht="12.75" customHeight="1" x14ac:dyDescent="0.2"/>
    <row r="158" ht="12.75" customHeight="1" x14ac:dyDescent="0.2"/>
    <row r="160" ht="12.75" customHeight="1" x14ac:dyDescent="0.2"/>
    <row r="162" ht="12.75" customHeight="1" x14ac:dyDescent="0.2"/>
    <row r="164" ht="12.75" customHeight="1" x14ac:dyDescent="0.2"/>
    <row r="166"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7" ht="24.75" customHeight="1" x14ac:dyDescent="0.2"/>
    <row r="190" ht="12.75" customHeight="1" x14ac:dyDescent="0.2"/>
    <row r="193" ht="12.75" customHeight="1" x14ac:dyDescent="0.2"/>
    <row r="195" ht="12.75" customHeight="1" x14ac:dyDescent="0.2"/>
    <row r="197" ht="12.75" customHeight="1" x14ac:dyDescent="0.2"/>
    <row r="198" ht="12.75" customHeight="1" x14ac:dyDescent="0.2"/>
    <row r="200" ht="12.75" customHeight="1" x14ac:dyDescent="0.2"/>
  </sheetData>
  <sortState ref="B46:H70">
    <sortCondition ref="B7:B31"/>
    <sortCondition ref="D7:D31"/>
  </sortState>
  <customSheetViews>
    <customSheetView guid="{E8B3D8CC-BCDF-4785-836B-2A5CFEB31B52}" showPageBreaks="1" printArea="1" topLeftCell="A10">
      <selection activeCell="G38" sqref="G38"/>
      <pageMargins left="0.17" right="0.17" top="0.64" bottom="0.44" header="0.17" footer="0.17"/>
      <pageSetup scale="64" fitToWidth="0" fitToHeight="0" orientation="landscape" r:id="rId1"/>
      <headerFooter alignWithMargins="0">
        <oddHeader>&amp;C&amp;"-,Bold"Table I-3
SCE Interruptible and Price Responsive Programs
 2012 Event Summary</oddHeader>
        <oddFooter>&amp;L&amp;"-,Bold"&amp;F&amp;C&amp;"-,Bold"- SCE INTERNAL USE ONLY -&amp;R&amp;"-,Bold"Page &amp;P</oddFooter>
      </headerFooter>
    </customSheetView>
  </customSheetViews>
  <mergeCells count="4">
    <mergeCell ref="A1:J1"/>
    <mergeCell ref="A2:J2"/>
    <mergeCell ref="A3:J3"/>
    <mergeCell ref="B60:I60"/>
  </mergeCells>
  <printOptions horizontalCentered="1"/>
  <pageMargins left="0.2" right="0.2" top="0.2" bottom="0.45" header="0" footer="0.2"/>
  <pageSetup scale="73" fitToHeight="0" orientation="landscape" r:id="rId2"/>
  <headerFooter alignWithMargins="0">
    <oddFooter>&amp;L&amp;"-,Bold"&amp;F&amp;C&amp;"-,Bold"- PUBLIC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79998168889431442"/>
    <pageSetUpPr fitToPage="1"/>
  </sheetPr>
  <dimension ref="A1:X51"/>
  <sheetViews>
    <sheetView showGridLines="0" topLeftCell="B1" zoomScale="85" zoomScaleNormal="85" zoomScaleSheetLayoutView="80" workbookViewId="0">
      <selection activeCell="H41" sqref="H41"/>
    </sheetView>
  </sheetViews>
  <sheetFormatPr defaultColWidth="9.33203125" defaultRowHeight="12.75" x14ac:dyDescent="0.2"/>
  <cols>
    <col min="1" max="1" width="2" style="376" customWidth="1"/>
    <col min="2" max="2" width="63.83203125" style="2" customWidth="1"/>
    <col min="3" max="14" width="12.5" style="2" customWidth="1"/>
    <col min="15" max="15" width="18.83203125" style="66" customWidth="1"/>
    <col min="16" max="16" width="61.1640625" style="2" customWidth="1"/>
    <col min="17" max="17" width="4.33203125" style="2" customWidth="1"/>
    <col min="18" max="18" width="12.33203125" style="2" customWidth="1"/>
    <col min="19" max="19" width="11.5" style="2" customWidth="1"/>
    <col min="20" max="20" width="13" style="2" customWidth="1"/>
    <col min="21" max="21" width="11.5" style="2" customWidth="1"/>
    <col min="22" max="22" width="12.6640625" style="2" customWidth="1"/>
    <col min="23" max="24" width="14.1640625" style="2" customWidth="1"/>
    <col min="25" max="25" width="11.1640625" style="2" customWidth="1"/>
    <col min="26" max="26" width="13" style="2" customWidth="1"/>
    <col min="27" max="28" width="13.6640625" style="2" customWidth="1"/>
    <col min="29" max="16384" width="9.33203125" style="2"/>
  </cols>
  <sheetData>
    <row r="1" spans="1:17" s="360" customFormat="1" x14ac:dyDescent="0.2">
      <c r="A1" s="376"/>
      <c r="B1" s="3"/>
      <c r="O1" s="66"/>
    </row>
    <row r="2" spans="1:17" x14ac:dyDescent="0.2">
      <c r="B2" s="3" t="s">
        <v>287</v>
      </c>
    </row>
    <row r="5" spans="1:17" ht="12.75" customHeight="1" x14ac:dyDescent="0.2">
      <c r="B5" s="5"/>
      <c r="C5" s="590" t="s">
        <v>289</v>
      </c>
      <c r="D5" s="590"/>
      <c r="E5" s="590"/>
      <c r="F5" s="590"/>
      <c r="G5" s="590"/>
      <c r="H5" s="590"/>
      <c r="I5" s="590"/>
      <c r="J5" s="590"/>
      <c r="K5" s="590"/>
      <c r="L5" s="590"/>
      <c r="M5" s="590"/>
      <c r="N5" s="590"/>
      <c r="O5" s="591" t="s">
        <v>276</v>
      </c>
      <c r="P5" s="53"/>
    </row>
    <row r="6" spans="1:17" ht="40.5" customHeight="1" x14ac:dyDescent="0.2">
      <c r="B6" s="67" t="s">
        <v>25</v>
      </c>
      <c r="C6" s="68" t="s">
        <v>1</v>
      </c>
      <c r="D6" s="69" t="s">
        <v>2</v>
      </c>
      <c r="E6" s="69" t="s">
        <v>3</v>
      </c>
      <c r="F6" s="69" t="s">
        <v>4</v>
      </c>
      <c r="G6" s="69" t="s">
        <v>5</v>
      </c>
      <c r="H6" s="69" t="s">
        <v>6</v>
      </c>
      <c r="I6" s="69" t="s">
        <v>230</v>
      </c>
      <c r="J6" s="69" t="s">
        <v>18</v>
      </c>
      <c r="K6" s="69" t="s">
        <v>19</v>
      </c>
      <c r="L6" s="69" t="s">
        <v>20</v>
      </c>
      <c r="M6" s="69" t="s">
        <v>21</v>
      </c>
      <c r="N6" s="70" t="s">
        <v>22</v>
      </c>
      <c r="O6" s="592"/>
      <c r="P6" s="71" t="s">
        <v>26</v>
      </c>
    </row>
    <row r="7" spans="1:17" x14ac:dyDescent="0.2">
      <c r="B7" s="427" t="s">
        <v>178</v>
      </c>
      <c r="C7" s="448">
        <v>21.4</v>
      </c>
      <c r="D7" s="449">
        <v>21.4</v>
      </c>
      <c r="E7" s="449">
        <v>21.4</v>
      </c>
      <c r="F7" s="449">
        <v>21.4</v>
      </c>
      <c r="G7" s="449">
        <v>21.4</v>
      </c>
      <c r="H7" s="449">
        <v>21.4</v>
      </c>
      <c r="I7" s="449">
        <v>21.4</v>
      </c>
      <c r="J7" s="449">
        <v>21.4</v>
      </c>
      <c r="K7" s="449">
        <v>21.4</v>
      </c>
      <c r="L7" s="449">
        <v>21.4</v>
      </c>
      <c r="M7" s="449">
        <v>21.4</v>
      </c>
      <c r="N7" s="449">
        <v>21.4</v>
      </c>
      <c r="O7" s="509">
        <v>9785</v>
      </c>
      <c r="P7" s="450" t="s">
        <v>29</v>
      </c>
    </row>
    <row r="8" spans="1:17" x14ac:dyDescent="0.2">
      <c r="B8" s="428" t="s">
        <v>202</v>
      </c>
      <c r="C8" s="72" t="s">
        <v>11</v>
      </c>
      <c r="D8" s="73" t="s">
        <v>11</v>
      </c>
      <c r="E8" s="73" t="s">
        <v>11</v>
      </c>
      <c r="F8" s="73" t="s">
        <v>11</v>
      </c>
      <c r="G8" s="73" t="s">
        <v>11</v>
      </c>
      <c r="H8" s="73" t="s">
        <v>11</v>
      </c>
      <c r="I8" s="73" t="s">
        <v>11</v>
      </c>
      <c r="J8" s="73" t="s">
        <v>11</v>
      </c>
      <c r="K8" s="73" t="s">
        <v>11</v>
      </c>
      <c r="L8" s="73" t="s">
        <v>11</v>
      </c>
      <c r="M8" s="73" t="s">
        <v>11</v>
      </c>
      <c r="N8" s="73" t="s">
        <v>11</v>
      </c>
      <c r="O8" s="512">
        <v>637645</v>
      </c>
      <c r="P8" s="74" t="s">
        <v>30</v>
      </c>
    </row>
    <row r="9" spans="1:17" x14ac:dyDescent="0.2">
      <c r="B9" s="427" t="s">
        <v>201</v>
      </c>
      <c r="C9" s="448">
        <v>98.2</v>
      </c>
      <c r="D9" s="449">
        <v>98.2</v>
      </c>
      <c r="E9" s="449">
        <v>98.2</v>
      </c>
      <c r="F9" s="449">
        <v>98.2</v>
      </c>
      <c r="G9" s="449">
        <v>98.2</v>
      </c>
      <c r="H9" s="449">
        <v>98.2</v>
      </c>
      <c r="I9" s="449">
        <v>98.2</v>
      </c>
      <c r="J9" s="449">
        <v>98.2</v>
      </c>
      <c r="K9" s="449">
        <v>98.2</v>
      </c>
      <c r="L9" s="449">
        <v>98.2</v>
      </c>
      <c r="M9" s="449">
        <v>98.2</v>
      </c>
      <c r="N9" s="449">
        <v>98.2</v>
      </c>
      <c r="O9" s="512">
        <v>637645</v>
      </c>
      <c r="P9" s="450" t="s">
        <v>30</v>
      </c>
    </row>
    <row r="10" spans="1:17" x14ac:dyDescent="0.2">
      <c r="B10" s="428" t="s">
        <v>186</v>
      </c>
      <c r="C10" s="72">
        <v>1964</v>
      </c>
      <c r="D10" s="73">
        <v>1964</v>
      </c>
      <c r="E10" s="73">
        <v>1964</v>
      </c>
      <c r="F10" s="73">
        <v>1964</v>
      </c>
      <c r="G10" s="73">
        <v>1964</v>
      </c>
      <c r="H10" s="73">
        <v>1964</v>
      </c>
      <c r="I10" s="73">
        <v>1964</v>
      </c>
      <c r="J10" s="73">
        <v>1964</v>
      </c>
      <c r="K10" s="73">
        <v>1964</v>
      </c>
      <c r="L10" s="73">
        <v>1964</v>
      </c>
      <c r="M10" s="73">
        <v>1964</v>
      </c>
      <c r="N10" s="73">
        <v>1964</v>
      </c>
      <c r="O10" s="513">
        <v>11575</v>
      </c>
      <c r="P10" s="74" t="s">
        <v>27</v>
      </c>
    </row>
    <row r="11" spans="1:17" s="376" customFormat="1" x14ac:dyDescent="0.2">
      <c r="B11" s="427" t="s">
        <v>185</v>
      </c>
      <c r="C11" s="448">
        <v>884.3</v>
      </c>
      <c r="D11" s="449">
        <v>884.3</v>
      </c>
      <c r="E11" s="449">
        <v>884.3</v>
      </c>
      <c r="F11" s="449">
        <v>884.3</v>
      </c>
      <c r="G11" s="449">
        <v>884.3</v>
      </c>
      <c r="H11" s="449">
        <v>884.3</v>
      </c>
      <c r="I11" s="449">
        <v>884.3</v>
      </c>
      <c r="J11" s="449">
        <v>884.3</v>
      </c>
      <c r="K11" s="449">
        <v>884.3</v>
      </c>
      <c r="L11" s="449">
        <v>884.3</v>
      </c>
      <c r="M11" s="449">
        <v>884.3</v>
      </c>
      <c r="N11" s="449">
        <v>884.3</v>
      </c>
      <c r="O11" s="513">
        <v>11575</v>
      </c>
      <c r="P11" s="450" t="s">
        <v>27</v>
      </c>
    </row>
    <row r="12" spans="1:17" x14ac:dyDescent="0.2">
      <c r="B12" s="428" t="s">
        <v>188</v>
      </c>
      <c r="C12" s="72">
        <v>41.5</v>
      </c>
      <c r="D12" s="73">
        <v>41.5</v>
      </c>
      <c r="E12" s="73">
        <v>41.5</v>
      </c>
      <c r="F12" s="73">
        <v>41.5</v>
      </c>
      <c r="G12" s="73">
        <v>41.5</v>
      </c>
      <c r="H12" s="73">
        <v>41.5</v>
      </c>
      <c r="I12" s="73">
        <v>41.5</v>
      </c>
      <c r="J12" s="73">
        <v>41.5</v>
      </c>
      <c r="K12" s="73">
        <v>41.5</v>
      </c>
      <c r="L12" s="73">
        <v>41.5</v>
      </c>
      <c r="M12" s="73">
        <v>41.5</v>
      </c>
      <c r="N12" s="73">
        <v>41.5</v>
      </c>
      <c r="O12" s="512">
        <v>637645</v>
      </c>
      <c r="P12" s="74" t="s">
        <v>30</v>
      </c>
    </row>
    <row r="13" spans="1:17" s="75" customFormat="1" x14ac:dyDescent="0.2">
      <c r="B13" s="427" t="s">
        <v>187</v>
      </c>
      <c r="C13" s="448">
        <v>42.6</v>
      </c>
      <c r="D13" s="449">
        <v>42.6</v>
      </c>
      <c r="E13" s="449">
        <v>42.6</v>
      </c>
      <c r="F13" s="449">
        <v>42.6</v>
      </c>
      <c r="G13" s="449">
        <v>42.6</v>
      </c>
      <c r="H13" s="449">
        <v>42.6</v>
      </c>
      <c r="I13" s="449">
        <v>42.6</v>
      </c>
      <c r="J13" s="449">
        <v>42.6</v>
      </c>
      <c r="K13" s="449">
        <v>42.6</v>
      </c>
      <c r="L13" s="449">
        <v>42.6</v>
      </c>
      <c r="M13" s="449">
        <v>42.6</v>
      </c>
      <c r="N13" s="449">
        <v>42.6</v>
      </c>
      <c r="O13" s="512">
        <v>637645</v>
      </c>
      <c r="P13" s="450" t="s">
        <v>30</v>
      </c>
    </row>
    <row r="14" spans="1:17" x14ac:dyDescent="0.2">
      <c r="B14" s="428" t="s">
        <v>74</v>
      </c>
      <c r="C14" s="460">
        <v>113.1</v>
      </c>
      <c r="D14" s="461">
        <v>113.1</v>
      </c>
      <c r="E14" s="461">
        <v>113.1</v>
      </c>
      <c r="F14" s="461">
        <v>113.1</v>
      </c>
      <c r="G14" s="461">
        <v>113.1</v>
      </c>
      <c r="H14" s="461">
        <v>113.1</v>
      </c>
      <c r="I14" s="461">
        <v>113.1</v>
      </c>
      <c r="J14" s="461">
        <v>113.1</v>
      </c>
      <c r="K14" s="461">
        <v>113.1</v>
      </c>
      <c r="L14" s="461">
        <v>113.1</v>
      </c>
      <c r="M14" s="461">
        <v>113.1</v>
      </c>
      <c r="N14" s="461">
        <v>113.1</v>
      </c>
      <c r="O14" s="512">
        <v>637645</v>
      </c>
      <c r="P14" s="74" t="s">
        <v>30</v>
      </c>
      <c r="Q14" s="75"/>
    </row>
    <row r="15" spans="1:17" x14ac:dyDescent="0.2">
      <c r="B15" s="427" t="s">
        <v>68</v>
      </c>
      <c r="C15" s="448">
        <v>1517</v>
      </c>
      <c r="D15" s="449">
        <v>1517</v>
      </c>
      <c r="E15" s="449">
        <v>1517</v>
      </c>
      <c r="F15" s="449">
        <v>1517</v>
      </c>
      <c r="G15" s="449">
        <v>1517</v>
      </c>
      <c r="H15" s="449">
        <v>1517</v>
      </c>
      <c r="I15" s="449">
        <v>1517</v>
      </c>
      <c r="J15" s="449">
        <v>1517</v>
      </c>
      <c r="K15" s="449">
        <v>1517</v>
      </c>
      <c r="L15" s="449">
        <v>1517</v>
      </c>
      <c r="M15" s="449">
        <v>1517</v>
      </c>
      <c r="N15" s="449">
        <v>1517</v>
      </c>
      <c r="O15" s="510" t="s">
        <v>11</v>
      </c>
      <c r="P15" s="451" t="s">
        <v>28</v>
      </c>
    </row>
    <row r="16" spans="1:17" x14ac:dyDescent="0.2">
      <c r="B16" s="428" t="s">
        <v>182</v>
      </c>
      <c r="C16" s="72">
        <v>0.3</v>
      </c>
      <c r="D16" s="73">
        <v>0.3</v>
      </c>
      <c r="E16" s="73">
        <v>0.1</v>
      </c>
      <c r="F16" s="73">
        <v>90.7</v>
      </c>
      <c r="G16" s="73">
        <v>101.4</v>
      </c>
      <c r="H16" s="73">
        <v>-94.1</v>
      </c>
      <c r="I16" s="73">
        <v>28.1</v>
      </c>
      <c r="J16" s="73">
        <v>25.2</v>
      </c>
      <c r="K16" s="73">
        <v>208.4</v>
      </c>
      <c r="L16" s="73">
        <v>1.7</v>
      </c>
      <c r="M16" s="73">
        <v>96.9</v>
      </c>
      <c r="N16" s="73">
        <v>2</v>
      </c>
      <c r="O16" s="512">
        <v>2912</v>
      </c>
      <c r="P16" s="74" t="s">
        <v>226</v>
      </c>
    </row>
    <row r="17" spans="2:24" ht="25.5" x14ac:dyDescent="0.2">
      <c r="B17" s="452" t="s">
        <v>183</v>
      </c>
      <c r="C17" s="453">
        <v>0.08</v>
      </c>
      <c r="D17" s="454">
        <v>0.08</v>
      </c>
      <c r="E17" s="454">
        <v>0.08</v>
      </c>
      <c r="F17" s="454">
        <v>0.08</v>
      </c>
      <c r="G17" s="454">
        <v>0.08</v>
      </c>
      <c r="H17" s="454">
        <v>0.08</v>
      </c>
      <c r="I17" s="454">
        <v>0.08</v>
      </c>
      <c r="J17" s="454">
        <v>0.08</v>
      </c>
      <c r="K17" s="454">
        <v>0.08</v>
      </c>
      <c r="L17" s="454">
        <v>0.08</v>
      </c>
      <c r="M17" s="454">
        <v>0.08</v>
      </c>
      <c r="N17" s="454">
        <v>0.08</v>
      </c>
      <c r="O17" s="511">
        <v>4313632</v>
      </c>
      <c r="P17" s="455" t="s">
        <v>31</v>
      </c>
    </row>
    <row r="18" spans="2:24" x14ac:dyDescent="0.2">
      <c r="B18" s="428" t="s">
        <v>70</v>
      </c>
      <c r="C18" s="76" t="s">
        <v>11</v>
      </c>
      <c r="D18" s="77" t="s">
        <v>11</v>
      </c>
      <c r="E18" s="77" t="s">
        <v>11</v>
      </c>
      <c r="F18" s="77" t="s">
        <v>11</v>
      </c>
      <c r="G18" s="77" t="s">
        <v>11</v>
      </c>
      <c r="H18" s="77" t="s">
        <v>11</v>
      </c>
      <c r="I18" s="77" t="s">
        <v>11</v>
      </c>
      <c r="J18" s="77" t="s">
        <v>11</v>
      </c>
      <c r="K18" s="77" t="s">
        <v>11</v>
      </c>
      <c r="L18" s="77" t="s">
        <v>11</v>
      </c>
      <c r="M18" s="77" t="s">
        <v>11</v>
      </c>
      <c r="N18" s="77" t="s">
        <v>11</v>
      </c>
      <c r="O18" s="512">
        <v>24169</v>
      </c>
      <c r="P18" s="74" t="s">
        <v>32</v>
      </c>
      <c r="U18" s="376"/>
    </row>
    <row r="19" spans="2:24" x14ac:dyDescent="0.2">
      <c r="B19" s="427" t="s">
        <v>184</v>
      </c>
      <c r="C19" s="448">
        <v>11.1</v>
      </c>
      <c r="D19" s="449">
        <v>11.1</v>
      </c>
      <c r="E19" s="449">
        <v>11.1</v>
      </c>
      <c r="F19" s="449">
        <v>11.1</v>
      </c>
      <c r="G19" s="449">
        <v>11.1</v>
      </c>
      <c r="H19" s="449">
        <v>11.1</v>
      </c>
      <c r="I19" s="449">
        <v>11.1</v>
      </c>
      <c r="J19" s="449">
        <v>11.1</v>
      </c>
      <c r="K19" s="449">
        <v>11.1</v>
      </c>
      <c r="L19" s="449">
        <v>11.1</v>
      </c>
      <c r="M19" s="449">
        <v>11.1</v>
      </c>
      <c r="N19" s="449">
        <v>11.1</v>
      </c>
      <c r="O19" s="509">
        <v>4923772</v>
      </c>
      <c r="P19" s="450" t="s">
        <v>217</v>
      </c>
      <c r="S19" s="75"/>
    </row>
    <row r="20" spans="2:24" x14ac:dyDescent="0.2">
      <c r="B20" s="428" t="s">
        <v>204</v>
      </c>
      <c r="C20" s="72">
        <v>4.2</v>
      </c>
      <c r="D20" s="73">
        <v>4.2</v>
      </c>
      <c r="E20" s="73">
        <v>4.2</v>
      </c>
      <c r="F20" s="73">
        <v>4.2</v>
      </c>
      <c r="G20" s="73">
        <v>4.2</v>
      </c>
      <c r="H20" s="73">
        <v>4.2</v>
      </c>
      <c r="I20" s="73">
        <v>4.2</v>
      </c>
      <c r="J20" s="73">
        <v>4.2</v>
      </c>
      <c r="K20" s="73">
        <v>4.2</v>
      </c>
      <c r="L20" s="73">
        <v>4.2</v>
      </c>
      <c r="M20" s="73">
        <v>4.2</v>
      </c>
      <c r="N20" s="73">
        <v>4.2</v>
      </c>
      <c r="O20" s="512">
        <v>471123</v>
      </c>
      <c r="P20" s="81" t="s">
        <v>218</v>
      </c>
      <c r="S20" s="75"/>
    </row>
    <row r="21" spans="2:24" x14ac:dyDescent="0.2">
      <c r="B21" s="427" t="s">
        <v>193</v>
      </c>
      <c r="C21" s="448">
        <v>0.7</v>
      </c>
      <c r="D21" s="449">
        <v>0.7</v>
      </c>
      <c r="E21" s="449">
        <v>0.7</v>
      </c>
      <c r="F21" s="449">
        <v>0.7</v>
      </c>
      <c r="G21" s="449">
        <v>0.7</v>
      </c>
      <c r="H21" s="449">
        <v>0.7</v>
      </c>
      <c r="I21" s="449">
        <v>0.7</v>
      </c>
      <c r="J21" s="449">
        <v>0.7</v>
      </c>
      <c r="K21" s="449">
        <v>0.7</v>
      </c>
      <c r="L21" s="449">
        <v>0.7</v>
      </c>
      <c r="M21" s="449">
        <v>0.7</v>
      </c>
      <c r="N21" s="449">
        <v>0.7</v>
      </c>
      <c r="O21" s="509">
        <v>2156816</v>
      </c>
      <c r="P21" s="80" t="s">
        <v>219</v>
      </c>
    </row>
    <row r="22" spans="2:24" x14ac:dyDescent="0.2">
      <c r="J22" s="376"/>
    </row>
    <row r="23" spans="2:24" x14ac:dyDescent="0.2">
      <c r="B23" s="61" t="s">
        <v>23</v>
      </c>
      <c r="J23" s="376"/>
    </row>
    <row r="24" spans="2:24" ht="41.25" customHeight="1" x14ac:dyDescent="0.2">
      <c r="B24" s="593" t="s">
        <v>274</v>
      </c>
      <c r="C24" s="593"/>
      <c r="D24" s="593"/>
      <c r="E24" s="593"/>
      <c r="F24" s="593"/>
      <c r="G24" s="593"/>
      <c r="H24" s="593"/>
      <c r="I24" s="593"/>
      <c r="J24" s="593"/>
      <c r="K24" s="593"/>
      <c r="L24" s="593"/>
      <c r="M24" s="593"/>
      <c r="N24" s="593"/>
      <c r="O24" s="593"/>
      <c r="P24" s="593"/>
    </row>
    <row r="25" spans="2:24" x14ac:dyDescent="0.2">
      <c r="B25" s="78"/>
      <c r="C25" s="78"/>
      <c r="D25" s="78"/>
      <c r="E25" s="78"/>
      <c r="F25" s="78"/>
      <c r="G25" s="78"/>
      <c r="H25" s="78"/>
      <c r="I25" s="78"/>
      <c r="J25" s="78"/>
      <c r="K25" s="78"/>
      <c r="L25" s="78"/>
      <c r="M25" s="78"/>
      <c r="N25" s="78"/>
      <c r="O25" s="79"/>
      <c r="P25" s="78"/>
    </row>
    <row r="26" spans="2:24" ht="25.5" customHeight="1" x14ac:dyDescent="0.2">
      <c r="B26" s="594" t="s">
        <v>33</v>
      </c>
      <c r="C26" s="594"/>
      <c r="D26" s="594"/>
      <c r="E26" s="594"/>
      <c r="F26" s="594"/>
      <c r="G26" s="594"/>
      <c r="H26" s="594"/>
      <c r="I26" s="594"/>
      <c r="J26" s="594"/>
      <c r="K26" s="594"/>
      <c r="L26" s="594"/>
      <c r="M26" s="594"/>
      <c r="N26" s="594"/>
      <c r="O26" s="594"/>
      <c r="P26" s="594"/>
    </row>
    <row r="28" spans="2:24" ht="12.75" customHeight="1" x14ac:dyDescent="0.2">
      <c r="B28" s="5"/>
      <c r="C28" s="590" t="s">
        <v>288</v>
      </c>
      <c r="D28" s="590"/>
      <c r="E28" s="590"/>
      <c r="F28" s="590"/>
      <c r="G28" s="590"/>
      <c r="H28" s="590"/>
      <c r="I28" s="590"/>
      <c r="J28" s="590"/>
      <c r="K28" s="590"/>
      <c r="L28" s="590"/>
      <c r="M28" s="590"/>
      <c r="N28" s="590"/>
      <c r="O28" s="591" t="s">
        <v>276</v>
      </c>
      <c r="P28" s="53"/>
    </row>
    <row r="29" spans="2:24" ht="40.5" customHeight="1" x14ac:dyDescent="0.2">
      <c r="B29" s="67" t="s">
        <v>25</v>
      </c>
      <c r="C29" s="68" t="s">
        <v>1</v>
      </c>
      <c r="D29" s="69" t="s">
        <v>2</v>
      </c>
      <c r="E29" s="69" t="s">
        <v>3</v>
      </c>
      <c r="F29" s="69" t="s">
        <v>4</v>
      </c>
      <c r="G29" s="69" t="s">
        <v>5</v>
      </c>
      <c r="H29" s="69" t="s">
        <v>6</v>
      </c>
      <c r="I29" s="69" t="s">
        <v>230</v>
      </c>
      <c r="J29" s="69" t="s">
        <v>18</v>
      </c>
      <c r="K29" s="69" t="s">
        <v>19</v>
      </c>
      <c r="L29" s="69" t="s">
        <v>20</v>
      </c>
      <c r="M29" s="69" t="s">
        <v>21</v>
      </c>
      <c r="N29" s="70" t="s">
        <v>22</v>
      </c>
      <c r="O29" s="592"/>
      <c r="P29" s="71" t="s">
        <v>26</v>
      </c>
      <c r="R29" s="376"/>
    </row>
    <row r="30" spans="2:24" x14ac:dyDescent="0.2">
      <c r="B30" s="427" t="s">
        <v>178</v>
      </c>
      <c r="C30" s="448">
        <v>27.5</v>
      </c>
      <c r="D30" s="449">
        <v>25.2</v>
      </c>
      <c r="E30" s="449">
        <v>33.299999999999997</v>
      </c>
      <c r="F30" s="449">
        <v>46.2</v>
      </c>
      <c r="G30" s="449">
        <v>49.2</v>
      </c>
      <c r="H30" s="449">
        <v>53.3</v>
      </c>
      <c r="I30" s="449">
        <v>52</v>
      </c>
      <c r="J30" s="449">
        <v>48.5</v>
      </c>
      <c r="K30" s="449">
        <v>40.1</v>
      </c>
      <c r="L30" s="449">
        <v>39</v>
      </c>
      <c r="M30" s="449">
        <v>25.9</v>
      </c>
      <c r="N30" s="456">
        <v>21.6</v>
      </c>
      <c r="O30" s="509">
        <v>9785</v>
      </c>
      <c r="P30" s="80" t="s">
        <v>29</v>
      </c>
      <c r="R30" s="376"/>
      <c r="S30" s="75"/>
    </row>
    <row r="31" spans="2:24" x14ac:dyDescent="0.2">
      <c r="B31" s="428" t="s">
        <v>202</v>
      </c>
      <c r="C31" s="72" t="s">
        <v>11</v>
      </c>
      <c r="D31" s="73" t="s">
        <v>11</v>
      </c>
      <c r="E31" s="73" t="s">
        <v>11</v>
      </c>
      <c r="F31" s="73" t="s">
        <v>11</v>
      </c>
      <c r="G31" s="73" t="s">
        <v>11</v>
      </c>
      <c r="H31" s="73" t="s">
        <v>11</v>
      </c>
      <c r="I31" s="73" t="s">
        <v>11</v>
      </c>
      <c r="J31" s="73" t="s">
        <v>11</v>
      </c>
      <c r="K31" s="73" t="s">
        <v>11</v>
      </c>
      <c r="L31" s="73" t="s">
        <v>11</v>
      </c>
      <c r="M31" s="73" t="s">
        <v>11</v>
      </c>
      <c r="N31" s="82" t="s">
        <v>11</v>
      </c>
      <c r="O31" s="512">
        <v>637645</v>
      </c>
      <c r="P31" s="81" t="s">
        <v>30</v>
      </c>
      <c r="Q31" s="83"/>
      <c r="R31" s="75"/>
      <c r="S31" s="75"/>
      <c r="T31" s="75"/>
    </row>
    <row r="32" spans="2:24" x14ac:dyDescent="0.2">
      <c r="B32" s="427" t="s">
        <v>201</v>
      </c>
      <c r="C32" s="448">
        <v>60.9</v>
      </c>
      <c r="D32" s="449">
        <v>65.2</v>
      </c>
      <c r="E32" s="449">
        <v>66.7</v>
      </c>
      <c r="F32" s="449">
        <v>80.099999999999994</v>
      </c>
      <c r="G32" s="449">
        <v>82.2</v>
      </c>
      <c r="H32" s="449">
        <v>83.8</v>
      </c>
      <c r="I32" s="449">
        <v>90.2</v>
      </c>
      <c r="J32" s="449">
        <v>88.5</v>
      </c>
      <c r="K32" s="449">
        <v>85.1</v>
      </c>
      <c r="L32" s="449">
        <v>81.900000000000006</v>
      </c>
      <c r="M32" s="449">
        <v>73.2</v>
      </c>
      <c r="N32" s="456">
        <v>56.6</v>
      </c>
      <c r="O32" s="512">
        <v>637645</v>
      </c>
      <c r="P32" s="80" t="s">
        <v>30</v>
      </c>
      <c r="X32" s="75"/>
    </row>
    <row r="33" spans="2:23" x14ac:dyDescent="0.2">
      <c r="B33" s="428" t="s">
        <v>186</v>
      </c>
      <c r="C33" s="72">
        <v>2058.3000000000002</v>
      </c>
      <c r="D33" s="73">
        <v>1896.5</v>
      </c>
      <c r="E33" s="73">
        <v>2185</v>
      </c>
      <c r="F33" s="73">
        <v>2236.3000000000002</v>
      </c>
      <c r="G33" s="73">
        <v>2102.6</v>
      </c>
      <c r="H33" s="73">
        <v>2133.5</v>
      </c>
      <c r="I33" s="73">
        <v>2195.4</v>
      </c>
      <c r="J33" s="73">
        <v>2239</v>
      </c>
      <c r="K33" s="73">
        <v>2221.8000000000002</v>
      </c>
      <c r="L33" s="73">
        <v>2092.1999999999998</v>
      </c>
      <c r="M33" s="73">
        <v>2118.4</v>
      </c>
      <c r="N33" s="82">
        <v>2051.3000000000002</v>
      </c>
      <c r="O33" s="513">
        <v>11575</v>
      </c>
      <c r="P33" s="81" t="s">
        <v>27</v>
      </c>
      <c r="W33" s="75"/>
    </row>
    <row r="34" spans="2:23" s="376" customFormat="1" x14ac:dyDescent="0.2">
      <c r="B34" s="427" t="s">
        <v>185</v>
      </c>
      <c r="C34" s="448">
        <v>969.8</v>
      </c>
      <c r="D34" s="449">
        <v>931</v>
      </c>
      <c r="E34" s="449">
        <v>998.2</v>
      </c>
      <c r="F34" s="449">
        <v>970.8</v>
      </c>
      <c r="G34" s="449">
        <v>996.3</v>
      </c>
      <c r="H34" s="449">
        <v>993.2</v>
      </c>
      <c r="I34" s="449">
        <v>996.5</v>
      </c>
      <c r="J34" s="449">
        <v>999</v>
      </c>
      <c r="K34" s="449">
        <v>983.7</v>
      </c>
      <c r="L34" s="449">
        <v>914.9</v>
      </c>
      <c r="M34" s="449">
        <v>922</v>
      </c>
      <c r="N34" s="456">
        <v>891.9</v>
      </c>
      <c r="O34" s="513">
        <v>11575</v>
      </c>
      <c r="P34" s="80" t="s">
        <v>27</v>
      </c>
      <c r="W34" s="75"/>
    </row>
    <row r="35" spans="2:23" x14ac:dyDescent="0.2">
      <c r="B35" s="428" t="s">
        <v>188</v>
      </c>
      <c r="C35" s="462">
        <v>30.3</v>
      </c>
      <c r="D35" s="463">
        <v>30.2</v>
      </c>
      <c r="E35" s="463">
        <v>31</v>
      </c>
      <c r="F35" s="463">
        <v>38.4</v>
      </c>
      <c r="G35" s="463">
        <v>38.5</v>
      </c>
      <c r="H35" s="463">
        <v>39.700000000000003</v>
      </c>
      <c r="I35" s="463">
        <v>42.8</v>
      </c>
      <c r="J35" s="463">
        <v>42.2</v>
      </c>
      <c r="K35" s="463">
        <v>41</v>
      </c>
      <c r="L35" s="463">
        <v>39.4</v>
      </c>
      <c r="M35" s="463">
        <v>34.9</v>
      </c>
      <c r="N35" s="464">
        <v>28.3</v>
      </c>
      <c r="O35" s="512">
        <v>637645</v>
      </c>
      <c r="P35" s="81" t="s">
        <v>30</v>
      </c>
    </row>
    <row r="36" spans="2:23" x14ac:dyDescent="0.2">
      <c r="B36" s="427" t="s">
        <v>187</v>
      </c>
      <c r="C36" s="448">
        <v>27.4</v>
      </c>
      <c r="D36" s="449">
        <v>29.4</v>
      </c>
      <c r="E36" s="449">
        <v>31</v>
      </c>
      <c r="F36" s="449">
        <v>37.299999999999997</v>
      </c>
      <c r="G36" s="449">
        <v>38.700000000000003</v>
      </c>
      <c r="H36" s="449">
        <v>40.5</v>
      </c>
      <c r="I36" s="449">
        <v>42.4</v>
      </c>
      <c r="J36" s="449">
        <v>42</v>
      </c>
      <c r="K36" s="449">
        <v>40</v>
      </c>
      <c r="L36" s="449">
        <v>36.4</v>
      </c>
      <c r="M36" s="449">
        <v>33.299999999999997</v>
      </c>
      <c r="N36" s="456">
        <v>27.1</v>
      </c>
      <c r="O36" s="512">
        <v>637645</v>
      </c>
      <c r="P36" s="80" t="s">
        <v>30</v>
      </c>
    </row>
    <row r="37" spans="2:23" x14ac:dyDescent="0.2">
      <c r="B37" s="428" t="s">
        <v>74</v>
      </c>
      <c r="C37" s="460">
        <v>103.1</v>
      </c>
      <c r="D37" s="461">
        <v>98.3</v>
      </c>
      <c r="E37" s="461">
        <v>114.4</v>
      </c>
      <c r="F37" s="73">
        <v>136.4</v>
      </c>
      <c r="G37" s="73">
        <v>128.6</v>
      </c>
      <c r="H37" s="73">
        <v>141.4</v>
      </c>
      <c r="I37" s="73">
        <v>143.19999999999999</v>
      </c>
      <c r="J37" s="73">
        <v>143</v>
      </c>
      <c r="K37" s="73">
        <v>143.9</v>
      </c>
      <c r="L37" s="73">
        <v>124.4</v>
      </c>
      <c r="M37" s="73">
        <v>127.8</v>
      </c>
      <c r="N37" s="82">
        <v>112.2</v>
      </c>
      <c r="O37" s="512">
        <v>637645</v>
      </c>
      <c r="P37" s="81" t="s">
        <v>30</v>
      </c>
    </row>
    <row r="38" spans="2:23" x14ac:dyDescent="0.2">
      <c r="B38" s="427" t="s">
        <v>68</v>
      </c>
      <c r="C38" s="448">
        <v>1596.9</v>
      </c>
      <c r="D38" s="449">
        <v>1599.4</v>
      </c>
      <c r="E38" s="449">
        <v>1601.1</v>
      </c>
      <c r="F38" s="449">
        <v>1555.4</v>
      </c>
      <c r="G38" s="449">
        <v>1609.8</v>
      </c>
      <c r="H38" s="449">
        <v>1524.3</v>
      </c>
      <c r="I38" s="449">
        <v>1510.6</v>
      </c>
      <c r="J38" s="449">
        <v>1532.1</v>
      </c>
      <c r="K38" s="449">
        <v>1469.2</v>
      </c>
      <c r="L38" s="449">
        <v>1450.6</v>
      </c>
      <c r="M38" s="449">
        <v>1498.3</v>
      </c>
      <c r="N38" s="456">
        <v>1348.1</v>
      </c>
      <c r="O38" s="510" t="s">
        <v>11</v>
      </c>
      <c r="P38" s="457" t="s">
        <v>28</v>
      </c>
    </row>
    <row r="39" spans="2:23" x14ac:dyDescent="0.2">
      <c r="B39" s="428" t="s">
        <v>182</v>
      </c>
      <c r="C39" s="72">
        <v>2</v>
      </c>
      <c r="D39" s="73">
        <v>2</v>
      </c>
      <c r="E39" s="73">
        <v>1.9</v>
      </c>
      <c r="F39" s="73">
        <v>0.1</v>
      </c>
      <c r="G39" s="73">
        <v>0.1</v>
      </c>
      <c r="H39" s="73">
        <v>-62.8</v>
      </c>
      <c r="I39" s="73">
        <v>-62.8</v>
      </c>
      <c r="J39" s="73">
        <v>16.399999999999999</v>
      </c>
      <c r="K39" s="73">
        <v>-62.8</v>
      </c>
      <c r="L39" s="73">
        <v>0.1</v>
      </c>
      <c r="M39" s="73">
        <v>2</v>
      </c>
      <c r="N39" s="82">
        <v>2</v>
      </c>
      <c r="O39" s="512">
        <v>2912</v>
      </c>
      <c r="P39" s="74" t="s">
        <v>226</v>
      </c>
    </row>
    <row r="40" spans="2:23" ht="25.5" x14ac:dyDescent="0.2">
      <c r="B40" s="452" t="s">
        <v>183</v>
      </c>
      <c r="C40" s="453">
        <v>0.02</v>
      </c>
      <c r="D40" s="454">
        <v>0.02</v>
      </c>
      <c r="E40" s="454">
        <v>0.03</v>
      </c>
      <c r="F40" s="454">
        <v>7.0000000000000007E-2</v>
      </c>
      <c r="G40" s="454">
        <v>7.0000000000000007E-2</v>
      </c>
      <c r="H40" s="454">
        <v>7.0000000000000007E-2</v>
      </c>
      <c r="I40" s="454">
        <v>7.0000000000000007E-2</v>
      </c>
      <c r="J40" s="454">
        <v>7.0000000000000007E-2</v>
      </c>
      <c r="K40" s="454">
        <v>7.0000000000000007E-2</v>
      </c>
      <c r="L40" s="454">
        <v>7.0000000000000007E-2</v>
      </c>
      <c r="M40" s="454">
        <v>0.04</v>
      </c>
      <c r="N40" s="458">
        <v>0.02</v>
      </c>
      <c r="O40" s="511">
        <v>4313632</v>
      </c>
      <c r="P40" s="459" t="s">
        <v>31</v>
      </c>
      <c r="T40" s="376"/>
      <c r="U40" s="376"/>
    </row>
    <row r="41" spans="2:23" x14ac:dyDescent="0.2">
      <c r="B41" s="428" t="s">
        <v>70</v>
      </c>
      <c r="C41" s="76" t="s">
        <v>11</v>
      </c>
      <c r="D41" s="77" t="s">
        <v>11</v>
      </c>
      <c r="E41" s="77" t="s">
        <v>11</v>
      </c>
      <c r="F41" s="77" t="s">
        <v>11</v>
      </c>
      <c r="G41" s="77" t="s">
        <v>11</v>
      </c>
      <c r="H41" s="77" t="s">
        <v>11</v>
      </c>
      <c r="I41" s="77" t="s">
        <v>11</v>
      </c>
      <c r="J41" s="77" t="s">
        <v>11</v>
      </c>
      <c r="K41" s="77" t="s">
        <v>11</v>
      </c>
      <c r="L41" s="77" t="s">
        <v>11</v>
      </c>
      <c r="M41" s="77" t="s">
        <v>11</v>
      </c>
      <c r="N41" s="84" t="s">
        <v>11</v>
      </c>
      <c r="O41" s="512">
        <v>24169</v>
      </c>
      <c r="P41" s="81" t="s">
        <v>32</v>
      </c>
      <c r="T41" s="376"/>
      <c r="U41" s="376"/>
    </row>
    <row r="42" spans="2:23" x14ac:dyDescent="0.2">
      <c r="B42" s="427" t="s">
        <v>184</v>
      </c>
      <c r="C42" s="448">
        <v>5.76</v>
      </c>
      <c r="D42" s="449">
        <v>5.75</v>
      </c>
      <c r="E42" s="449">
        <v>5.91</v>
      </c>
      <c r="F42" s="449">
        <v>9.99</v>
      </c>
      <c r="G42" s="449">
        <v>9.99</v>
      </c>
      <c r="H42" s="449">
        <v>9.49</v>
      </c>
      <c r="I42" s="449">
        <v>8.77</v>
      </c>
      <c r="J42" s="449">
        <v>8.31</v>
      </c>
      <c r="K42" s="449">
        <v>9.1999999999999993</v>
      </c>
      <c r="L42" s="449">
        <v>8.57</v>
      </c>
      <c r="M42" s="449">
        <v>6.15</v>
      </c>
      <c r="N42" s="456">
        <v>5.5</v>
      </c>
      <c r="O42" s="509">
        <v>4923772</v>
      </c>
      <c r="P42" s="450" t="s">
        <v>217</v>
      </c>
      <c r="Q42" s="75"/>
      <c r="T42" s="376"/>
      <c r="U42" s="376"/>
    </row>
    <row r="43" spans="2:23" s="376" customFormat="1" x14ac:dyDescent="0.2">
      <c r="B43" s="428" t="s">
        <v>204</v>
      </c>
      <c r="C43" s="72">
        <v>0</v>
      </c>
      <c r="D43" s="73">
        <v>0</v>
      </c>
      <c r="E43" s="73">
        <v>0</v>
      </c>
      <c r="F43" s="73">
        <v>2.3236848923187656</v>
      </c>
      <c r="G43" s="73">
        <v>2.5322417943988222</v>
      </c>
      <c r="H43" s="73">
        <v>2.9509334143603478</v>
      </c>
      <c r="I43" s="73">
        <v>4.1912286513198058</v>
      </c>
      <c r="J43" s="73">
        <v>5.3203963145629034</v>
      </c>
      <c r="K43" s="73">
        <v>4.9504168383419493</v>
      </c>
      <c r="L43" s="73">
        <v>4.0044791104221726</v>
      </c>
      <c r="M43" s="73">
        <v>0.46</v>
      </c>
      <c r="N43" s="82">
        <v>0</v>
      </c>
      <c r="O43" s="512">
        <v>471123</v>
      </c>
      <c r="P43" s="81" t="s">
        <v>218</v>
      </c>
      <c r="Q43" s="75"/>
    </row>
    <row r="44" spans="2:23" x14ac:dyDescent="0.2">
      <c r="B44" s="427" t="s">
        <v>193</v>
      </c>
      <c r="C44" s="448">
        <v>0</v>
      </c>
      <c r="D44" s="449">
        <v>0</v>
      </c>
      <c r="E44" s="449">
        <v>0</v>
      </c>
      <c r="F44" s="449">
        <v>0.42445668266357306</v>
      </c>
      <c r="G44" s="449">
        <v>0.5485668993471372</v>
      </c>
      <c r="H44" s="449">
        <v>0.63777221901337544</v>
      </c>
      <c r="I44" s="449">
        <v>0.85792894836391742</v>
      </c>
      <c r="J44" s="449">
        <v>1.0118248306153186</v>
      </c>
      <c r="K44" s="449">
        <v>0.9356455391886096</v>
      </c>
      <c r="L44" s="449">
        <v>0.717372207638316</v>
      </c>
      <c r="M44" s="449">
        <v>5.6755900879289535E-2</v>
      </c>
      <c r="N44" s="456">
        <v>0</v>
      </c>
      <c r="O44" s="509">
        <v>2156816</v>
      </c>
      <c r="P44" s="80" t="s">
        <v>219</v>
      </c>
    </row>
    <row r="45" spans="2:23" x14ac:dyDescent="0.2">
      <c r="P45" s="378"/>
    </row>
    <row r="46" spans="2:23" x14ac:dyDescent="0.2">
      <c r="B46" s="588" t="s">
        <v>23</v>
      </c>
      <c r="C46" s="588"/>
      <c r="D46" s="588"/>
      <c r="E46" s="588"/>
      <c r="F46" s="588"/>
      <c r="G46" s="588"/>
      <c r="H46" s="588"/>
      <c r="I46" s="588"/>
      <c r="J46" s="588"/>
      <c r="K46" s="588"/>
      <c r="L46" s="588"/>
      <c r="M46" s="588"/>
      <c r="N46" s="588"/>
      <c r="O46" s="588"/>
      <c r="P46" s="588"/>
    </row>
    <row r="47" spans="2:23" ht="44.25" customHeight="1" x14ac:dyDescent="0.2">
      <c r="B47" s="589" t="s">
        <v>275</v>
      </c>
      <c r="C47" s="589"/>
      <c r="D47" s="589"/>
      <c r="E47" s="589"/>
      <c r="F47" s="589"/>
      <c r="G47" s="589"/>
      <c r="H47" s="589"/>
      <c r="I47" s="589"/>
      <c r="J47" s="589"/>
      <c r="K47" s="589"/>
      <c r="L47" s="589"/>
      <c r="M47" s="589"/>
      <c r="N47" s="589"/>
      <c r="O47" s="589"/>
      <c r="P47" s="589"/>
    </row>
    <row r="48" spans="2:23" ht="6.75" customHeight="1" x14ac:dyDescent="0.2">
      <c r="B48" s="61"/>
    </row>
    <row r="49" spans="2:16" x14ac:dyDescent="0.2">
      <c r="B49" s="85" t="s">
        <v>161</v>
      </c>
    </row>
    <row r="50" spans="2:16" s="376" customFormat="1" x14ac:dyDescent="0.2">
      <c r="B50" s="587" t="s">
        <v>262</v>
      </c>
      <c r="C50" s="587"/>
      <c r="D50" s="587"/>
      <c r="E50" s="587"/>
      <c r="F50" s="587"/>
      <c r="G50" s="587"/>
      <c r="H50" s="587"/>
      <c r="I50" s="587"/>
      <c r="J50" s="587"/>
      <c r="K50" s="587"/>
      <c r="L50" s="587"/>
      <c r="M50" s="587"/>
      <c r="N50" s="587"/>
      <c r="O50" s="587"/>
      <c r="P50" s="587"/>
    </row>
    <row r="51" spans="2:16" x14ac:dyDescent="0.2">
      <c r="B51" s="86"/>
    </row>
  </sheetData>
  <sortState ref="B7:P20">
    <sortCondition ref="B7"/>
  </sortState>
  <customSheetViews>
    <customSheetView guid="{E8B3D8CC-BCDF-4785-836B-2A5CFEB31B52}" scale="90" showPageBreaks="1" showGridLines="0" fitToPage="1" printArea="1">
      <pageMargins left="0.17" right="0.17" top="0.64" bottom="0.44" header="0.17" footer="0.26"/>
      <printOptions horizontalCentered="1"/>
      <pageSetup scale="66" orientation="landscape" r:id="rId1"/>
      <headerFooter alignWithMargins="0">
        <oddHeader>&amp;C&amp;"-,Bold"Table I-1A
Average Load Impact kW / Customer
2012</oddHeader>
        <oddFooter>&amp;L&amp;"Calibri,Bold"&amp;F&amp;C&amp;"-,Bold"- PUBLIC -&amp;R&amp;"Calibri,Bold"&amp;D</oddFooter>
      </headerFooter>
    </customSheetView>
  </customSheetViews>
  <mergeCells count="9">
    <mergeCell ref="B50:P50"/>
    <mergeCell ref="B46:P46"/>
    <mergeCell ref="B47:P47"/>
    <mergeCell ref="C5:N5"/>
    <mergeCell ref="O5:O6"/>
    <mergeCell ref="B24:P24"/>
    <mergeCell ref="B26:P26"/>
    <mergeCell ref="C28:N28"/>
    <mergeCell ref="O28:O29"/>
  </mergeCells>
  <printOptions horizontalCentered="1"/>
  <pageMargins left="0.17" right="0.17" top="0.64" bottom="0.44" header="0.17" footer="0.26"/>
  <pageSetup scale="59" orientation="landscape" cellComments="asDisplayed" r:id="rId2"/>
  <headerFooter alignWithMargins="0">
    <oddHeader>&amp;C&amp;"-,Bold"Table I-1A
Average Load Impact kW / Customer
2015</oddHeader>
    <oddFooter>&amp;L&amp;"Calibri,Bold"&amp;F&amp;C&amp;"-,Bold"- PUBLIC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tint="0.79998168889431442"/>
    <pageSetUpPr fitToPage="1"/>
  </sheetPr>
  <dimension ref="A1:AJ270"/>
  <sheetViews>
    <sheetView zoomScale="80" zoomScaleNormal="80" zoomScaleSheetLayoutView="80" zoomScalePageLayoutView="86" workbookViewId="0">
      <selection activeCell="S25" sqref="S25"/>
    </sheetView>
  </sheetViews>
  <sheetFormatPr defaultColWidth="9.33203125" defaultRowHeight="12.75" x14ac:dyDescent="0.2"/>
  <cols>
    <col min="1" max="1" width="1.83203125" style="240" customWidth="1"/>
    <col min="2" max="2" width="41.6640625" style="250" customWidth="1"/>
    <col min="3" max="5" width="11" style="250" customWidth="1"/>
    <col min="6" max="6" width="12.6640625" style="250" customWidth="1"/>
    <col min="7" max="9" width="11" style="250" customWidth="1"/>
    <col min="10" max="10" width="12.6640625" style="250" customWidth="1"/>
    <col min="11" max="13" width="11" style="250" customWidth="1"/>
    <col min="14" max="14" width="12.6640625" style="250" customWidth="1"/>
    <col min="15" max="17" width="11" style="250" customWidth="1"/>
    <col min="18" max="18" width="12.6640625" style="250" customWidth="1"/>
    <col min="19" max="21" width="11" style="250" customWidth="1"/>
    <col min="22" max="22" width="12.6640625" style="250" customWidth="1"/>
    <col min="23" max="25" width="11" style="250" customWidth="1"/>
    <col min="26" max="26" width="12.6640625" style="250" customWidth="1"/>
    <col min="27" max="27" width="4.5" style="240" customWidth="1"/>
    <col min="28" max="36" width="9.33203125" style="240" customWidth="1"/>
    <col min="37" max="115" width="9.33203125" style="250" customWidth="1"/>
    <col min="116" max="116" width="10.6640625" style="250" customWidth="1"/>
    <col min="117" max="16384" width="9.33203125" style="250"/>
  </cols>
  <sheetData>
    <row r="1" spans="1:36" s="241" customFormat="1" ht="21" customHeight="1" x14ac:dyDescent="0.25">
      <c r="B1" s="242" t="s">
        <v>207</v>
      </c>
    </row>
    <row r="2" spans="1:36" s="240" customFormat="1" ht="19.5" customHeight="1" x14ac:dyDescent="0.2"/>
    <row r="3" spans="1:36" s="245" customFormat="1" ht="20.25" customHeight="1" x14ac:dyDescent="0.15">
      <c r="A3" s="243"/>
      <c r="B3" s="244" t="s">
        <v>139</v>
      </c>
      <c r="C3" s="595" t="s">
        <v>1</v>
      </c>
      <c r="D3" s="595"/>
      <c r="E3" s="595"/>
      <c r="F3" s="595"/>
      <c r="G3" s="595" t="s">
        <v>2</v>
      </c>
      <c r="H3" s="595"/>
      <c r="I3" s="595"/>
      <c r="J3" s="595"/>
      <c r="K3" s="595" t="s">
        <v>3</v>
      </c>
      <c r="L3" s="595"/>
      <c r="M3" s="595"/>
      <c r="N3" s="595"/>
      <c r="O3" s="595" t="s">
        <v>4</v>
      </c>
      <c r="P3" s="595"/>
      <c r="Q3" s="595"/>
      <c r="R3" s="595"/>
      <c r="S3" s="595" t="s">
        <v>5</v>
      </c>
      <c r="T3" s="595"/>
      <c r="U3" s="595"/>
      <c r="V3" s="595"/>
      <c r="W3" s="595" t="s">
        <v>6</v>
      </c>
      <c r="X3" s="595"/>
      <c r="Y3" s="595"/>
      <c r="Z3" s="595"/>
      <c r="AA3" s="243"/>
      <c r="AB3" s="243"/>
      <c r="AC3" s="243"/>
      <c r="AD3" s="243"/>
      <c r="AE3" s="243"/>
      <c r="AF3" s="243"/>
      <c r="AG3" s="243"/>
      <c r="AH3" s="243"/>
      <c r="AI3" s="243"/>
      <c r="AJ3" s="243"/>
    </row>
    <row r="4" spans="1:36" ht="38.25" x14ac:dyDescent="0.2">
      <c r="B4" s="246" t="s">
        <v>36</v>
      </c>
      <c r="C4" s="247" t="s">
        <v>37</v>
      </c>
      <c r="D4" s="248" t="s">
        <v>38</v>
      </c>
      <c r="E4" s="248" t="s">
        <v>39</v>
      </c>
      <c r="F4" s="249" t="s">
        <v>40</v>
      </c>
      <c r="G4" s="247" t="s">
        <v>37</v>
      </c>
      <c r="H4" s="248" t="s">
        <v>38</v>
      </c>
      <c r="I4" s="248" t="s">
        <v>39</v>
      </c>
      <c r="J4" s="249" t="s">
        <v>40</v>
      </c>
      <c r="K4" s="247" t="s">
        <v>37</v>
      </c>
      <c r="L4" s="248" t="s">
        <v>38</v>
      </c>
      <c r="M4" s="248" t="s">
        <v>39</v>
      </c>
      <c r="N4" s="249" t="s">
        <v>40</v>
      </c>
      <c r="O4" s="247" t="s">
        <v>37</v>
      </c>
      <c r="P4" s="248" t="s">
        <v>38</v>
      </c>
      <c r="Q4" s="248" t="s">
        <v>39</v>
      </c>
      <c r="R4" s="249" t="s">
        <v>40</v>
      </c>
      <c r="S4" s="247" t="s">
        <v>37</v>
      </c>
      <c r="T4" s="248" t="s">
        <v>38</v>
      </c>
      <c r="U4" s="248" t="s">
        <v>39</v>
      </c>
      <c r="V4" s="249" t="s">
        <v>40</v>
      </c>
      <c r="W4" s="247" t="s">
        <v>37</v>
      </c>
      <c r="X4" s="248" t="s">
        <v>38</v>
      </c>
      <c r="Y4" s="248" t="s">
        <v>39</v>
      </c>
      <c r="Z4" s="249" t="s">
        <v>40</v>
      </c>
    </row>
    <row r="5" spans="1:36" x14ac:dyDescent="0.2">
      <c r="B5" s="251" t="s">
        <v>41</v>
      </c>
      <c r="C5" s="252"/>
      <c r="D5" s="98">
        <v>23.202400000000008</v>
      </c>
      <c r="E5" s="98">
        <v>5.3356899999999969</v>
      </c>
      <c r="F5" s="99">
        <f t="shared" ref="F5:F10" si="0">SUM(C5:E5)</f>
        <v>28.538090000000004</v>
      </c>
      <c r="G5" s="253"/>
      <c r="H5" s="429">
        <v>22.570100000000007</v>
      </c>
      <c r="I5" s="429">
        <v>5.3356899999999969</v>
      </c>
      <c r="J5" s="99">
        <f t="shared" ref="J5:J10" si="1">SUM(G5:I5)</f>
        <v>27.905790000000003</v>
      </c>
      <c r="K5" s="253"/>
      <c r="L5" s="429">
        <v>22.574200000000001</v>
      </c>
      <c r="M5" s="429">
        <v>5.2811899999999969</v>
      </c>
      <c r="N5" s="430">
        <f t="shared" ref="N5:N10" si="2">SUM(K5:M5)</f>
        <v>27.85539</v>
      </c>
      <c r="O5" s="255"/>
      <c r="P5" s="429">
        <v>22.574200000000001</v>
      </c>
      <c r="Q5" s="429">
        <v>5.2811899999999969</v>
      </c>
      <c r="R5" s="430">
        <f t="shared" ref="R5:R10" si="3">SUM(O5:Q5)</f>
        <v>27.85539</v>
      </c>
      <c r="S5" s="255"/>
      <c r="T5" s="429">
        <v>21.635400000000004</v>
      </c>
      <c r="U5" s="429">
        <v>5.0371899999999981</v>
      </c>
      <c r="V5" s="430">
        <f t="shared" ref="V5:V10" si="4">SUM(S5:U5)</f>
        <v>26.672590000000003</v>
      </c>
      <c r="W5" s="255"/>
      <c r="X5" s="429">
        <v>21.599200000000003</v>
      </c>
      <c r="Y5" s="429">
        <v>4.9375899999999975</v>
      </c>
      <c r="Z5" s="254">
        <f t="shared" ref="Z5:Z10" si="5">SUM(X5:Y5)</f>
        <v>26.53679</v>
      </c>
    </row>
    <row r="6" spans="1:36" x14ac:dyDescent="0.2">
      <c r="B6" s="256" t="s">
        <v>42</v>
      </c>
      <c r="C6" s="257"/>
      <c r="D6" s="105">
        <v>7.3285999999999998</v>
      </c>
      <c r="E6" s="105">
        <v>0.47820000000000001</v>
      </c>
      <c r="F6" s="106">
        <f t="shared" si="0"/>
        <v>7.8068</v>
      </c>
      <c r="G6" s="258"/>
      <c r="H6" s="431">
        <v>7.3285999999999998</v>
      </c>
      <c r="I6" s="431">
        <v>0.47820000000000001</v>
      </c>
      <c r="J6" s="106">
        <f t="shared" si="1"/>
        <v>7.8068</v>
      </c>
      <c r="K6" s="258"/>
      <c r="L6" s="431">
        <v>7.3285999999999998</v>
      </c>
      <c r="M6" s="431">
        <v>0.47820000000000001</v>
      </c>
      <c r="N6" s="432">
        <f t="shared" si="2"/>
        <v>7.8068</v>
      </c>
      <c r="O6" s="260"/>
      <c r="P6" s="431">
        <v>7.3285999999999998</v>
      </c>
      <c r="Q6" s="431">
        <v>0.47820000000000001</v>
      </c>
      <c r="R6" s="432">
        <f t="shared" si="3"/>
        <v>7.8068</v>
      </c>
      <c r="S6" s="260"/>
      <c r="T6" s="431">
        <v>7.3285999999999998</v>
      </c>
      <c r="U6" s="431">
        <v>0.47820000000000001</v>
      </c>
      <c r="V6" s="432">
        <f t="shared" si="4"/>
        <v>7.8068</v>
      </c>
      <c r="W6" s="260"/>
      <c r="X6" s="431">
        <v>7.3285999999999998</v>
      </c>
      <c r="Y6" s="431">
        <v>0.47820000000000001</v>
      </c>
      <c r="Z6" s="259">
        <f t="shared" si="5"/>
        <v>7.8068</v>
      </c>
    </row>
    <row r="7" spans="1:36" x14ac:dyDescent="0.2">
      <c r="B7" s="256" t="s">
        <v>43</v>
      </c>
      <c r="C7" s="257"/>
      <c r="D7" s="105">
        <v>79.600200000000001</v>
      </c>
      <c r="E7" s="105">
        <v>2.4418999999999991</v>
      </c>
      <c r="F7" s="106">
        <f t="shared" si="0"/>
        <v>82.042100000000005</v>
      </c>
      <c r="G7" s="258"/>
      <c r="H7" s="431">
        <v>79.600200000000001</v>
      </c>
      <c r="I7" s="431">
        <v>2.4418999999999991</v>
      </c>
      <c r="J7" s="106">
        <f t="shared" si="1"/>
        <v>82.042100000000005</v>
      </c>
      <c r="K7" s="258"/>
      <c r="L7" s="431">
        <v>77.966200000000015</v>
      </c>
      <c r="M7" s="431">
        <v>2.8119000000000001</v>
      </c>
      <c r="N7" s="432">
        <f t="shared" si="2"/>
        <v>80.778100000000009</v>
      </c>
      <c r="O7" s="260"/>
      <c r="P7" s="431">
        <v>77.966200000000015</v>
      </c>
      <c r="Q7" s="431">
        <v>2.8119000000000001</v>
      </c>
      <c r="R7" s="432">
        <f t="shared" si="3"/>
        <v>80.778100000000009</v>
      </c>
      <c r="S7" s="260"/>
      <c r="T7" s="431">
        <v>73.225200000000029</v>
      </c>
      <c r="U7" s="431">
        <v>2.8118999999999987</v>
      </c>
      <c r="V7" s="432">
        <f t="shared" si="4"/>
        <v>76.037100000000024</v>
      </c>
      <c r="W7" s="260"/>
      <c r="X7" s="431">
        <v>73.225200000000029</v>
      </c>
      <c r="Y7" s="431">
        <v>2.8118999999999992</v>
      </c>
      <c r="Z7" s="259">
        <f t="shared" si="5"/>
        <v>76.037100000000024</v>
      </c>
    </row>
    <row r="8" spans="1:36" x14ac:dyDescent="0.2">
      <c r="B8" s="256" t="s">
        <v>198</v>
      </c>
      <c r="C8" s="257"/>
      <c r="D8" s="105">
        <v>20.631700000000013</v>
      </c>
      <c r="E8" s="105">
        <v>2.3322999999999996</v>
      </c>
      <c r="F8" s="106">
        <f t="shared" si="0"/>
        <v>22.964000000000013</v>
      </c>
      <c r="G8" s="258"/>
      <c r="H8" s="431">
        <v>20.631700000000013</v>
      </c>
      <c r="I8" s="431">
        <v>2.3322999999999992</v>
      </c>
      <c r="J8" s="106">
        <f t="shared" si="1"/>
        <v>22.964000000000013</v>
      </c>
      <c r="K8" s="258"/>
      <c r="L8" s="431">
        <v>20.631700000000013</v>
      </c>
      <c r="M8" s="431">
        <v>2.3322999999999996</v>
      </c>
      <c r="N8" s="432">
        <f t="shared" si="2"/>
        <v>22.964000000000013</v>
      </c>
      <c r="O8" s="260"/>
      <c r="P8" s="431">
        <v>20.631700000000013</v>
      </c>
      <c r="Q8" s="431">
        <v>2.3322999999999996</v>
      </c>
      <c r="R8" s="432">
        <f t="shared" si="3"/>
        <v>22.964000000000013</v>
      </c>
      <c r="S8" s="260"/>
      <c r="T8" s="431">
        <v>25.8307</v>
      </c>
      <c r="U8" s="431">
        <v>2.3322999999999992</v>
      </c>
      <c r="V8" s="432">
        <f t="shared" si="4"/>
        <v>28.163</v>
      </c>
      <c r="W8" s="260"/>
      <c r="X8" s="431">
        <v>26.259300000000003</v>
      </c>
      <c r="Y8" s="431">
        <v>2.3322999999999996</v>
      </c>
      <c r="Z8" s="259">
        <f t="shared" si="5"/>
        <v>28.591600000000003</v>
      </c>
    </row>
    <row r="9" spans="1:36" x14ac:dyDescent="0.2">
      <c r="B9" s="256" t="s">
        <v>44</v>
      </c>
      <c r="C9" s="257"/>
      <c r="D9" s="105">
        <v>22.6859</v>
      </c>
      <c r="E9" s="105">
        <v>0</v>
      </c>
      <c r="F9" s="106">
        <f t="shared" si="0"/>
        <v>22.6859</v>
      </c>
      <c r="G9" s="258"/>
      <c r="H9" s="431">
        <v>22.6859</v>
      </c>
      <c r="I9" s="431">
        <v>0</v>
      </c>
      <c r="J9" s="106">
        <f t="shared" si="1"/>
        <v>22.6859</v>
      </c>
      <c r="K9" s="258"/>
      <c r="L9" s="431">
        <v>22.6859</v>
      </c>
      <c r="M9" s="431">
        <v>0</v>
      </c>
      <c r="N9" s="432">
        <f t="shared" si="2"/>
        <v>22.6859</v>
      </c>
      <c r="O9" s="260"/>
      <c r="P9" s="431">
        <v>22.6859</v>
      </c>
      <c r="Q9" s="431">
        <v>0</v>
      </c>
      <c r="R9" s="432">
        <f t="shared" si="3"/>
        <v>22.6859</v>
      </c>
      <c r="S9" s="260"/>
      <c r="T9" s="431">
        <v>22.6859</v>
      </c>
      <c r="U9" s="431">
        <v>0</v>
      </c>
      <c r="V9" s="432">
        <f t="shared" si="4"/>
        <v>22.6859</v>
      </c>
      <c r="W9" s="260"/>
      <c r="X9" s="431">
        <v>22.6859</v>
      </c>
      <c r="Y9" s="431">
        <v>0</v>
      </c>
      <c r="Z9" s="259">
        <f t="shared" si="5"/>
        <v>22.6859</v>
      </c>
    </row>
    <row r="10" spans="1:36" x14ac:dyDescent="0.2">
      <c r="B10" s="261" t="s">
        <v>14</v>
      </c>
      <c r="C10" s="262"/>
      <c r="D10" s="112">
        <v>0</v>
      </c>
      <c r="E10" s="112">
        <v>0</v>
      </c>
      <c r="F10" s="113">
        <f t="shared" si="0"/>
        <v>0</v>
      </c>
      <c r="G10" s="263"/>
      <c r="H10" s="433">
        <v>0</v>
      </c>
      <c r="I10" s="433">
        <v>0</v>
      </c>
      <c r="J10" s="113">
        <f t="shared" si="1"/>
        <v>0</v>
      </c>
      <c r="K10" s="263"/>
      <c r="L10" s="433">
        <v>0</v>
      </c>
      <c r="M10" s="433">
        <v>0</v>
      </c>
      <c r="N10" s="434">
        <f t="shared" si="2"/>
        <v>0</v>
      </c>
      <c r="O10" s="265"/>
      <c r="P10" s="433">
        <v>0</v>
      </c>
      <c r="Q10" s="433">
        <v>0</v>
      </c>
      <c r="R10" s="434">
        <f t="shared" si="3"/>
        <v>0</v>
      </c>
      <c r="S10" s="265"/>
      <c r="T10" s="433">
        <v>0</v>
      </c>
      <c r="U10" s="433">
        <v>0</v>
      </c>
      <c r="V10" s="434">
        <f t="shared" si="4"/>
        <v>0</v>
      </c>
      <c r="W10" s="265"/>
      <c r="X10" s="433">
        <v>0</v>
      </c>
      <c r="Y10" s="433">
        <v>0</v>
      </c>
      <c r="Z10" s="264">
        <f t="shared" si="5"/>
        <v>0</v>
      </c>
    </row>
    <row r="11" spans="1:36" s="274" customFormat="1" x14ac:dyDescent="0.2">
      <c r="A11" s="266"/>
      <c r="B11" s="267" t="s">
        <v>45</v>
      </c>
      <c r="C11" s="268"/>
      <c r="D11" s="269">
        <f>SUM(D5:D10)</f>
        <v>153.44880000000003</v>
      </c>
      <c r="E11" s="269">
        <f>SUM(E5:E10)</f>
        <v>10.588089999999996</v>
      </c>
      <c r="F11" s="270">
        <f>SUM(F5:F10)</f>
        <v>164.03689000000003</v>
      </c>
      <c r="G11" s="267"/>
      <c r="H11" s="269">
        <f>SUM(H5:H10)</f>
        <v>152.81650000000002</v>
      </c>
      <c r="I11" s="269">
        <f>SUM(I5:I10)</f>
        <v>10.588089999999994</v>
      </c>
      <c r="J11" s="271">
        <f>SUM(J5:J10)</f>
        <v>163.40459000000004</v>
      </c>
      <c r="K11" s="272"/>
      <c r="L11" s="273">
        <f>SUM(L5:L10)</f>
        <v>151.18660000000003</v>
      </c>
      <c r="M11" s="273">
        <f>SUM(M5:M10)</f>
        <v>10.903589999999998</v>
      </c>
      <c r="N11" s="271">
        <f>SUM(N5:N10)</f>
        <v>162.09019000000001</v>
      </c>
      <c r="O11" s="272"/>
      <c r="P11" s="273">
        <f>SUM(P5:P10)</f>
        <v>151.18660000000003</v>
      </c>
      <c r="Q11" s="273">
        <f>SUM(Q5:Q10)</f>
        <v>10.903589999999998</v>
      </c>
      <c r="R11" s="271">
        <f>SUM(R5:R10)</f>
        <v>162.09019000000001</v>
      </c>
      <c r="S11" s="272"/>
      <c r="T11" s="273">
        <f>SUM(T5:T10)</f>
        <v>150.70580000000004</v>
      </c>
      <c r="U11" s="273">
        <f>SUM(U5:U10)</f>
        <v>10.659589999999998</v>
      </c>
      <c r="V11" s="271">
        <f>SUM(V5:V10)</f>
        <v>161.36539000000005</v>
      </c>
      <c r="W11" s="272"/>
      <c r="X11" s="273">
        <f>SUM(X5:X10)</f>
        <v>151.09820000000005</v>
      </c>
      <c r="Y11" s="273">
        <f>SUM(Y5:Y10)</f>
        <v>10.559989999999997</v>
      </c>
      <c r="Z11" s="271">
        <f>SUM(Z5:Z10)</f>
        <v>161.65819000000002</v>
      </c>
      <c r="AA11" s="266"/>
      <c r="AB11" s="266"/>
      <c r="AC11" s="266"/>
      <c r="AD11" s="266"/>
      <c r="AE11" s="266"/>
      <c r="AF11" s="266"/>
      <c r="AG11" s="266"/>
      <c r="AH11" s="266"/>
      <c r="AI11" s="266"/>
      <c r="AJ11" s="266"/>
    </row>
    <row r="12" spans="1:36" ht="2.1" customHeight="1" x14ac:dyDescent="0.2">
      <c r="B12" s="275"/>
      <c r="C12" s="275"/>
      <c r="D12" s="276"/>
      <c r="E12" s="276"/>
      <c r="F12" s="277"/>
      <c r="G12" s="275"/>
      <c r="H12" s="278"/>
      <c r="I12" s="278"/>
      <c r="J12" s="279"/>
      <c r="K12" s="280"/>
      <c r="L12" s="278"/>
      <c r="M12" s="281"/>
      <c r="N12" s="279"/>
      <c r="O12" s="280"/>
      <c r="P12" s="278"/>
      <c r="Q12" s="281"/>
      <c r="R12" s="279"/>
      <c r="S12" s="280"/>
      <c r="T12" s="278"/>
      <c r="U12" s="281"/>
      <c r="V12" s="279"/>
      <c r="W12" s="280"/>
      <c r="X12" s="278"/>
      <c r="Y12" s="281"/>
      <c r="Z12" s="279"/>
    </row>
    <row r="13" spans="1:36" x14ac:dyDescent="0.2">
      <c r="B13" s="282" t="s">
        <v>9</v>
      </c>
      <c r="C13" s="282"/>
      <c r="D13" s="283"/>
      <c r="E13" s="283"/>
      <c r="F13" s="282"/>
      <c r="G13" s="282"/>
      <c r="H13" s="284"/>
      <c r="I13" s="285"/>
      <c r="J13" s="285"/>
      <c r="K13" s="285"/>
      <c r="L13" s="284"/>
      <c r="M13" s="285"/>
      <c r="N13" s="286"/>
      <c r="O13" s="285"/>
      <c r="P13" s="284"/>
      <c r="Q13" s="285"/>
      <c r="R13" s="286"/>
      <c r="S13" s="285"/>
      <c r="T13" s="284"/>
      <c r="U13" s="285"/>
      <c r="V13" s="286"/>
      <c r="W13" s="285"/>
      <c r="X13" s="284"/>
      <c r="Y13" s="285"/>
      <c r="Z13" s="286"/>
    </row>
    <row r="14" spans="1:36" x14ac:dyDescent="0.2">
      <c r="B14" s="251" t="s">
        <v>46</v>
      </c>
      <c r="C14" s="252"/>
      <c r="D14" s="98">
        <v>0</v>
      </c>
      <c r="E14" s="98">
        <v>0</v>
      </c>
      <c r="F14" s="99">
        <f>SUM(C14:E14)</f>
        <v>0</v>
      </c>
      <c r="G14" s="253"/>
      <c r="H14" s="98">
        <v>0</v>
      </c>
      <c r="I14" s="98">
        <v>0</v>
      </c>
      <c r="J14" s="99">
        <v>0</v>
      </c>
      <c r="K14" s="255"/>
      <c r="L14" s="98">
        <v>0</v>
      </c>
      <c r="M14" s="98">
        <v>0</v>
      </c>
      <c r="N14" s="254">
        <v>0</v>
      </c>
      <c r="O14" s="255"/>
      <c r="P14" s="138">
        <v>0</v>
      </c>
      <c r="Q14" s="138">
        <v>0</v>
      </c>
      <c r="R14" s="254">
        <v>0</v>
      </c>
      <c r="S14" s="255"/>
      <c r="T14" s="138">
        <v>0</v>
      </c>
      <c r="U14" s="138">
        <v>0</v>
      </c>
      <c r="V14" s="254">
        <f>SUM(T14:U14)</f>
        <v>0</v>
      </c>
      <c r="W14" s="255"/>
      <c r="X14" s="138">
        <v>0</v>
      </c>
      <c r="Y14" s="138">
        <v>0</v>
      </c>
      <c r="Z14" s="254">
        <f>SUM(X14:Y14)</f>
        <v>0</v>
      </c>
    </row>
    <row r="15" spans="1:36" x14ac:dyDescent="0.2">
      <c r="B15" s="256" t="s">
        <v>47</v>
      </c>
      <c r="C15" s="257"/>
      <c r="D15" s="105">
        <v>0</v>
      </c>
      <c r="E15" s="105">
        <v>0</v>
      </c>
      <c r="F15" s="106">
        <f>SUM(C15:E15)</f>
        <v>0</v>
      </c>
      <c r="G15" s="258"/>
      <c r="H15" s="105">
        <v>0</v>
      </c>
      <c r="I15" s="105">
        <v>0</v>
      </c>
      <c r="J15" s="106">
        <v>0</v>
      </c>
      <c r="K15" s="260"/>
      <c r="L15" s="105">
        <v>0</v>
      </c>
      <c r="M15" s="105">
        <v>0</v>
      </c>
      <c r="N15" s="259">
        <v>0</v>
      </c>
      <c r="O15" s="260"/>
      <c r="P15" s="139">
        <v>0</v>
      </c>
      <c r="Q15" s="139">
        <v>0</v>
      </c>
      <c r="R15" s="259">
        <v>0</v>
      </c>
      <c r="S15" s="260"/>
      <c r="T15" s="139">
        <v>0</v>
      </c>
      <c r="U15" s="139">
        <v>0</v>
      </c>
      <c r="V15" s="259">
        <f>SUM(T15:U15)</f>
        <v>0</v>
      </c>
      <c r="W15" s="260"/>
      <c r="X15" s="139">
        <v>0</v>
      </c>
      <c r="Y15" s="139">
        <v>0</v>
      </c>
      <c r="Z15" s="259">
        <f>SUM(X15:Y15)</f>
        <v>0</v>
      </c>
    </row>
    <row r="16" spans="1:36" x14ac:dyDescent="0.2">
      <c r="B16" s="256" t="s">
        <v>48</v>
      </c>
      <c r="C16" s="257"/>
      <c r="D16" s="105">
        <v>0</v>
      </c>
      <c r="E16" s="105">
        <v>0</v>
      </c>
      <c r="F16" s="106">
        <f>SUM(C16:E16)</f>
        <v>0</v>
      </c>
      <c r="G16" s="258"/>
      <c r="H16" s="105">
        <v>0</v>
      </c>
      <c r="I16" s="105">
        <v>0</v>
      </c>
      <c r="J16" s="106">
        <v>0</v>
      </c>
      <c r="K16" s="260"/>
      <c r="L16" s="105">
        <v>0</v>
      </c>
      <c r="M16" s="105">
        <v>0</v>
      </c>
      <c r="N16" s="259">
        <v>0</v>
      </c>
      <c r="O16" s="260"/>
      <c r="P16" s="139">
        <v>0</v>
      </c>
      <c r="Q16" s="139">
        <v>0</v>
      </c>
      <c r="R16" s="259">
        <v>0</v>
      </c>
      <c r="S16" s="260"/>
      <c r="T16" s="139">
        <v>0</v>
      </c>
      <c r="U16" s="139">
        <v>0</v>
      </c>
      <c r="V16" s="259">
        <f>SUM(T16:U16)</f>
        <v>0</v>
      </c>
      <c r="W16" s="260"/>
      <c r="X16" s="139">
        <v>0</v>
      </c>
      <c r="Y16" s="139">
        <v>0</v>
      </c>
      <c r="Z16" s="259">
        <f>SUM(X16:Y16)</f>
        <v>0</v>
      </c>
    </row>
    <row r="17" spans="1:36" x14ac:dyDescent="0.2">
      <c r="B17" s="261" t="s">
        <v>10</v>
      </c>
      <c r="C17" s="287"/>
      <c r="D17" s="112">
        <v>0</v>
      </c>
      <c r="E17" s="112">
        <v>0</v>
      </c>
      <c r="F17" s="113">
        <f>SUM(C17:E17)</f>
        <v>0</v>
      </c>
      <c r="G17" s="263"/>
      <c r="H17" s="112">
        <v>0</v>
      </c>
      <c r="I17" s="112">
        <v>0</v>
      </c>
      <c r="J17" s="113">
        <v>0</v>
      </c>
      <c r="K17" s="265"/>
      <c r="L17" s="112">
        <v>0</v>
      </c>
      <c r="M17" s="112">
        <v>0</v>
      </c>
      <c r="N17" s="264">
        <v>0</v>
      </c>
      <c r="O17" s="265"/>
      <c r="P17" s="141">
        <v>0</v>
      </c>
      <c r="Q17" s="141">
        <v>0</v>
      </c>
      <c r="R17" s="264">
        <v>0</v>
      </c>
      <c r="S17" s="265"/>
      <c r="T17" s="141">
        <v>0</v>
      </c>
      <c r="U17" s="141">
        <v>0</v>
      </c>
      <c r="V17" s="264">
        <f>SUM(T17:U17)</f>
        <v>0</v>
      </c>
      <c r="W17" s="265"/>
      <c r="X17" s="141">
        <v>0</v>
      </c>
      <c r="Y17" s="141">
        <v>0</v>
      </c>
      <c r="Z17" s="264">
        <f>SUM(X17:Y17)</f>
        <v>0</v>
      </c>
    </row>
    <row r="18" spans="1:36" s="274" customFormat="1" x14ac:dyDescent="0.2">
      <c r="A18" s="266"/>
      <c r="B18" s="267" t="s">
        <v>45</v>
      </c>
      <c r="C18" s="268"/>
      <c r="D18" s="269">
        <f>SUM(D14:D17)</f>
        <v>0</v>
      </c>
      <c r="E18" s="269">
        <f>SUM(E14:E17)</f>
        <v>0</v>
      </c>
      <c r="F18" s="270">
        <f>SUM(F14:F17)</f>
        <v>0</v>
      </c>
      <c r="G18" s="267"/>
      <c r="H18" s="288">
        <v>0</v>
      </c>
      <c r="I18" s="288">
        <v>0</v>
      </c>
      <c r="J18" s="271">
        <v>0</v>
      </c>
      <c r="K18" s="272"/>
      <c r="L18" s="288">
        <v>0</v>
      </c>
      <c r="M18" s="288">
        <v>0</v>
      </c>
      <c r="N18" s="271">
        <v>0</v>
      </c>
      <c r="O18" s="272"/>
      <c r="P18" s="288">
        <v>0</v>
      </c>
      <c r="Q18" s="288">
        <v>0</v>
      </c>
      <c r="R18" s="271">
        <v>0</v>
      </c>
      <c r="S18" s="272"/>
      <c r="T18" s="288">
        <f>SUM(T14:T17)</f>
        <v>0</v>
      </c>
      <c r="U18" s="288">
        <f>SUM(U14:U17)</f>
        <v>0</v>
      </c>
      <c r="V18" s="271">
        <f>SUM(V14:V17)</f>
        <v>0</v>
      </c>
      <c r="W18" s="272"/>
      <c r="X18" s="288">
        <f>SUM(X14:X17)</f>
        <v>0</v>
      </c>
      <c r="Y18" s="288">
        <f>SUM(Y14:Y17)</f>
        <v>0</v>
      </c>
      <c r="Z18" s="271">
        <f>SUM(Z14:Z17)</f>
        <v>0</v>
      </c>
      <c r="AA18" s="266"/>
      <c r="AB18" s="266"/>
      <c r="AC18" s="266"/>
      <c r="AD18" s="266"/>
      <c r="AE18" s="266"/>
      <c r="AF18" s="266"/>
      <c r="AG18" s="266"/>
      <c r="AH18" s="266"/>
      <c r="AI18" s="266"/>
      <c r="AJ18" s="266"/>
    </row>
    <row r="19" spans="1:36" ht="2.1" customHeight="1" x14ac:dyDescent="0.2">
      <c r="B19" s="275"/>
      <c r="C19" s="275"/>
      <c r="D19" s="276"/>
      <c r="E19" s="276"/>
      <c r="F19" s="277"/>
      <c r="G19" s="275"/>
      <c r="H19" s="278"/>
      <c r="I19" s="278"/>
      <c r="J19" s="279"/>
      <c r="K19" s="280"/>
      <c r="L19" s="278">
        <v>0</v>
      </c>
      <c r="M19" s="281">
        <v>0</v>
      </c>
      <c r="N19" s="279">
        <v>0</v>
      </c>
      <c r="O19" s="280"/>
      <c r="P19" s="278">
        <v>0</v>
      </c>
      <c r="Q19" s="281">
        <v>0</v>
      </c>
      <c r="R19" s="279">
        <v>0</v>
      </c>
      <c r="S19" s="280"/>
      <c r="T19" s="278"/>
      <c r="U19" s="281"/>
      <c r="V19" s="279"/>
      <c r="W19" s="280"/>
      <c r="X19" s="278"/>
      <c r="Y19" s="281"/>
      <c r="Z19" s="279"/>
    </row>
    <row r="20" spans="1:36" s="289" customFormat="1" ht="3" customHeight="1" x14ac:dyDescent="0.2">
      <c r="B20" s="290"/>
      <c r="C20" s="290"/>
      <c r="D20" s="291"/>
      <c r="E20" s="291"/>
      <c r="F20" s="292"/>
      <c r="G20" s="290"/>
      <c r="H20" s="293"/>
      <c r="I20" s="293"/>
      <c r="J20" s="286"/>
      <c r="K20" s="286"/>
      <c r="L20" s="293"/>
      <c r="M20" s="294"/>
      <c r="N20" s="286"/>
      <c r="O20" s="286"/>
      <c r="P20" s="293"/>
      <c r="Q20" s="294"/>
      <c r="R20" s="286"/>
      <c r="S20" s="286"/>
      <c r="T20" s="293"/>
      <c r="U20" s="294"/>
      <c r="V20" s="286"/>
      <c r="W20" s="286"/>
      <c r="X20" s="293"/>
      <c r="Y20" s="294"/>
      <c r="Z20" s="286"/>
    </row>
    <row r="21" spans="1:36" s="274" customFormat="1" x14ac:dyDescent="0.2">
      <c r="A21" s="266"/>
      <c r="B21" s="295" t="s">
        <v>40</v>
      </c>
      <c r="C21" s="295"/>
      <c r="D21" s="296">
        <f>D11+D18</f>
        <v>153.44880000000003</v>
      </c>
      <c r="E21" s="296">
        <f>E11+E18</f>
        <v>10.588089999999996</v>
      </c>
      <c r="F21" s="297">
        <f>F11+F18</f>
        <v>164.03689000000003</v>
      </c>
      <c r="G21" s="295"/>
      <c r="H21" s="296">
        <f>H11+H18</f>
        <v>152.81650000000002</v>
      </c>
      <c r="I21" s="296">
        <f>I11+I18</f>
        <v>10.588089999999994</v>
      </c>
      <c r="J21" s="297">
        <f>J11+J18</f>
        <v>163.40459000000004</v>
      </c>
      <c r="K21" s="301"/>
      <c r="L21" s="298">
        <f>L11+L18</f>
        <v>151.18660000000003</v>
      </c>
      <c r="M21" s="299">
        <f>M11+M18</f>
        <v>10.903589999999998</v>
      </c>
      <c r="N21" s="300">
        <f>N11+N18</f>
        <v>162.09019000000001</v>
      </c>
      <c r="O21" s="301"/>
      <c r="P21" s="298">
        <f>P11+P18</f>
        <v>151.18660000000003</v>
      </c>
      <c r="Q21" s="299">
        <f>Q11+Q18</f>
        <v>10.903589999999998</v>
      </c>
      <c r="R21" s="300">
        <f>R11+R18</f>
        <v>162.09019000000001</v>
      </c>
      <c r="S21" s="301"/>
      <c r="T21" s="298">
        <f>T11+T18</f>
        <v>150.70580000000004</v>
      </c>
      <c r="U21" s="299">
        <f>U11+U18</f>
        <v>10.659589999999998</v>
      </c>
      <c r="V21" s="300">
        <f>V11+V18</f>
        <v>161.36539000000005</v>
      </c>
      <c r="W21" s="301"/>
      <c r="X21" s="298">
        <f>X11+X18</f>
        <v>151.09820000000005</v>
      </c>
      <c r="Y21" s="299">
        <f>Y11+Y18</f>
        <v>10.559989999999997</v>
      </c>
      <c r="Z21" s="300">
        <f>Z11+Z18</f>
        <v>161.65819000000002</v>
      </c>
      <c r="AA21" s="266"/>
      <c r="AB21" s="266"/>
      <c r="AC21" s="266"/>
      <c r="AD21" s="266"/>
      <c r="AE21" s="266"/>
      <c r="AF21" s="266"/>
      <c r="AG21" s="266"/>
      <c r="AH21" s="266"/>
      <c r="AI21" s="266"/>
      <c r="AJ21" s="266"/>
    </row>
    <row r="22" spans="1:36" x14ac:dyDescent="0.2">
      <c r="B22" s="302" t="s">
        <v>49</v>
      </c>
      <c r="C22" s="303"/>
      <c r="D22" s="158"/>
      <c r="E22" s="158"/>
      <c r="F22" s="159"/>
      <c r="G22" s="303"/>
      <c r="H22" s="141"/>
      <c r="I22" s="141"/>
      <c r="J22" s="304"/>
      <c r="K22" s="304"/>
      <c r="L22" s="141"/>
      <c r="M22" s="141"/>
      <c r="N22" s="304"/>
      <c r="O22" s="304"/>
      <c r="P22" s="141"/>
      <c r="Q22" s="141"/>
      <c r="R22" s="304"/>
      <c r="S22" s="304"/>
      <c r="T22" s="141"/>
      <c r="U22" s="141"/>
      <c r="V22" s="304"/>
      <c r="W22" s="304"/>
      <c r="X22" s="141"/>
      <c r="Y22" s="141"/>
      <c r="Z22" s="304"/>
    </row>
    <row r="23" spans="1:36" ht="18" customHeight="1" x14ac:dyDescent="0.2">
      <c r="B23" s="305" t="s">
        <v>50</v>
      </c>
      <c r="C23" s="306">
        <v>162.13</v>
      </c>
      <c r="D23" s="307"/>
      <c r="E23" s="308">
        <v>16.399999999999999</v>
      </c>
      <c r="F23" s="165"/>
      <c r="G23" s="306">
        <v>162.13</v>
      </c>
      <c r="H23" s="166"/>
      <c r="I23" s="166">
        <v>17</v>
      </c>
      <c r="J23" s="309"/>
      <c r="K23" s="306">
        <v>162.13</v>
      </c>
      <c r="L23" s="166"/>
      <c r="M23" s="308">
        <v>18.600000000000001</v>
      </c>
      <c r="N23" s="309"/>
      <c r="O23" s="306">
        <v>162.13</v>
      </c>
      <c r="P23" s="166"/>
      <c r="Q23" s="308">
        <v>18.600000000000001</v>
      </c>
      <c r="R23" s="309"/>
      <c r="S23" s="306">
        <v>162.1</v>
      </c>
      <c r="T23" s="166"/>
      <c r="U23" s="308">
        <v>24.5</v>
      </c>
      <c r="V23" s="309"/>
      <c r="W23" s="306">
        <v>162.13</v>
      </c>
      <c r="X23" s="166"/>
      <c r="Y23" s="308">
        <v>24.2</v>
      </c>
      <c r="Z23" s="309"/>
    </row>
    <row r="24" spans="1:36" s="274" customFormat="1" x14ac:dyDescent="0.2">
      <c r="A24" s="266"/>
      <c r="B24" s="310" t="s">
        <v>45</v>
      </c>
      <c r="C24" s="311">
        <f>SUM(C23)</f>
        <v>162.13</v>
      </c>
      <c r="D24" s="296"/>
      <c r="E24" s="296">
        <f>E23</f>
        <v>16.399999999999999</v>
      </c>
      <c r="F24" s="297"/>
      <c r="G24" s="311">
        <f>SUM(G23)</f>
        <v>162.13</v>
      </c>
      <c r="H24" s="296"/>
      <c r="I24" s="296">
        <f>I23</f>
        <v>17</v>
      </c>
      <c r="J24" s="300"/>
      <c r="K24" s="301">
        <f>SUM(K23:K23)</f>
        <v>162.13</v>
      </c>
      <c r="L24" s="170"/>
      <c r="M24" s="298">
        <f>SUM(M23:M23)</f>
        <v>18.600000000000001</v>
      </c>
      <c r="N24" s="300"/>
      <c r="O24" s="301">
        <f>SUM(O23:O23)</f>
        <v>162.13</v>
      </c>
      <c r="P24" s="170"/>
      <c r="Q24" s="298">
        <f>SUM(Q23:Q23)</f>
        <v>18.600000000000001</v>
      </c>
      <c r="R24" s="300"/>
      <c r="S24" s="301">
        <f>SUM(S23:S23)</f>
        <v>162.1</v>
      </c>
      <c r="T24" s="170"/>
      <c r="U24" s="298">
        <f>SUM(U23:U23)</f>
        <v>24.5</v>
      </c>
      <c r="V24" s="300"/>
      <c r="W24" s="301">
        <f>SUM(W23:W23)</f>
        <v>162.13</v>
      </c>
      <c r="X24" s="170"/>
      <c r="Y24" s="298">
        <f>SUM(Y23:Y23)</f>
        <v>24.2</v>
      </c>
      <c r="Z24" s="300"/>
      <c r="AA24" s="266"/>
      <c r="AB24" s="266"/>
      <c r="AC24" s="266"/>
      <c r="AD24" s="266"/>
      <c r="AE24" s="266"/>
      <c r="AF24" s="266"/>
      <c r="AG24" s="266"/>
      <c r="AH24" s="266"/>
      <c r="AI24" s="266"/>
      <c r="AJ24" s="266"/>
    </row>
    <row r="25" spans="1:36" s="289" customFormat="1" x14ac:dyDescent="0.2">
      <c r="B25" s="290"/>
      <c r="C25" s="290"/>
      <c r="D25" s="291"/>
      <c r="E25" s="291"/>
      <c r="F25" s="292"/>
      <c r="G25" s="290"/>
      <c r="H25" s="293"/>
      <c r="I25" s="293"/>
      <c r="J25" s="286"/>
      <c r="K25" s="286"/>
      <c r="L25" s="293"/>
      <c r="M25" s="294"/>
      <c r="N25" s="286"/>
      <c r="O25" s="286"/>
      <c r="P25" s="293"/>
      <c r="Q25" s="294"/>
      <c r="R25" s="286"/>
      <c r="S25" s="286"/>
      <c r="T25" s="293"/>
      <c r="U25" s="294"/>
      <c r="V25" s="286"/>
      <c r="W25" s="286"/>
      <c r="X25" s="293"/>
      <c r="Y25" s="294"/>
      <c r="Z25" s="286"/>
    </row>
    <row r="26" spans="1:36" s="274" customFormat="1" x14ac:dyDescent="0.2">
      <c r="A26" s="266"/>
      <c r="B26" s="295" t="s">
        <v>51</v>
      </c>
      <c r="C26" s="312">
        <f>C24</f>
        <v>162.13</v>
      </c>
      <c r="D26" s="313"/>
      <c r="E26" s="313"/>
      <c r="F26" s="314"/>
      <c r="G26" s="312">
        <f>G24</f>
        <v>162.13</v>
      </c>
      <c r="H26" s="313"/>
      <c r="I26" s="313"/>
      <c r="J26" s="315"/>
      <c r="K26" s="316">
        <f>K24</f>
        <v>162.13</v>
      </c>
      <c r="L26" s="313"/>
      <c r="M26" s="313"/>
      <c r="N26" s="314"/>
      <c r="O26" s="316">
        <f>O24</f>
        <v>162.13</v>
      </c>
      <c r="P26" s="313"/>
      <c r="Q26" s="313"/>
      <c r="R26" s="314"/>
      <c r="S26" s="316">
        <f>S24</f>
        <v>162.1</v>
      </c>
      <c r="T26" s="313"/>
      <c r="U26" s="313"/>
      <c r="V26" s="314"/>
      <c r="W26" s="316">
        <f>W24</f>
        <v>162.13</v>
      </c>
      <c r="X26" s="313"/>
      <c r="Y26" s="313"/>
      <c r="Z26" s="314"/>
      <c r="AA26" s="266"/>
      <c r="AB26" s="266"/>
      <c r="AC26" s="266"/>
      <c r="AD26" s="266"/>
      <c r="AE26" s="266"/>
      <c r="AF26" s="266"/>
      <c r="AG26" s="266"/>
      <c r="AH26" s="266"/>
      <c r="AI26" s="266"/>
      <c r="AJ26" s="266"/>
    </row>
    <row r="27" spans="1:36" s="240" customFormat="1" ht="33.75" customHeight="1" x14ac:dyDescent="0.2">
      <c r="C27" s="362"/>
    </row>
    <row r="28" spans="1:36" s="245" customFormat="1" ht="20.25" customHeight="1" x14ac:dyDescent="0.15">
      <c r="A28" s="243"/>
      <c r="B28" s="317"/>
      <c r="C28" s="595" t="s">
        <v>17</v>
      </c>
      <c r="D28" s="595"/>
      <c r="E28" s="595"/>
      <c r="F28" s="595"/>
      <c r="G28" s="595" t="s">
        <v>18</v>
      </c>
      <c r="H28" s="595"/>
      <c r="I28" s="595"/>
      <c r="J28" s="595" t="s">
        <v>17</v>
      </c>
      <c r="K28" s="595" t="s">
        <v>19</v>
      </c>
      <c r="L28" s="595"/>
      <c r="M28" s="595"/>
      <c r="N28" s="595" t="s">
        <v>17</v>
      </c>
      <c r="O28" s="595" t="s">
        <v>20</v>
      </c>
      <c r="P28" s="595"/>
      <c r="Q28" s="595"/>
      <c r="R28" s="595" t="s">
        <v>17</v>
      </c>
      <c r="S28" s="595" t="s">
        <v>21</v>
      </c>
      <c r="T28" s="595"/>
      <c r="U28" s="595"/>
      <c r="V28" s="595" t="s">
        <v>17</v>
      </c>
      <c r="W28" s="595" t="s">
        <v>22</v>
      </c>
      <c r="X28" s="595"/>
      <c r="Y28" s="595"/>
      <c r="Z28" s="595" t="s">
        <v>17</v>
      </c>
      <c r="AA28" s="243"/>
      <c r="AB28" s="243"/>
      <c r="AC28" s="243"/>
      <c r="AD28" s="243"/>
      <c r="AE28" s="243"/>
      <c r="AF28" s="243"/>
      <c r="AG28" s="243"/>
      <c r="AH28" s="243"/>
      <c r="AI28" s="243"/>
      <c r="AJ28" s="243"/>
    </row>
    <row r="29" spans="1:36" ht="38.25" x14ac:dyDescent="0.2">
      <c r="B29" s="246" t="s">
        <v>36</v>
      </c>
      <c r="C29" s="247" t="s">
        <v>37</v>
      </c>
      <c r="D29" s="248" t="s">
        <v>38</v>
      </c>
      <c r="E29" s="248" t="s">
        <v>39</v>
      </c>
      <c r="F29" s="249" t="s">
        <v>40</v>
      </c>
      <c r="G29" s="247" t="s">
        <v>37</v>
      </c>
      <c r="H29" s="248" t="s">
        <v>38</v>
      </c>
      <c r="I29" s="248" t="s">
        <v>39</v>
      </c>
      <c r="J29" s="249" t="s">
        <v>40</v>
      </c>
      <c r="K29" s="247" t="s">
        <v>37</v>
      </c>
      <c r="L29" s="248" t="s">
        <v>38</v>
      </c>
      <c r="M29" s="248" t="s">
        <v>39</v>
      </c>
      <c r="N29" s="249" t="s">
        <v>40</v>
      </c>
      <c r="O29" s="247" t="s">
        <v>37</v>
      </c>
      <c r="P29" s="248" t="s">
        <v>38</v>
      </c>
      <c r="Q29" s="248" t="s">
        <v>39</v>
      </c>
      <c r="R29" s="249" t="s">
        <v>40</v>
      </c>
      <c r="S29" s="247" t="s">
        <v>37</v>
      </c>
      <c r="T29" s="248" t="s">
        <v>38</v>
      </c>
      <c r="U29" s="248" t="s">
        <v>39</v>
      </c>
      <c r="V29" s="249" t="s">
        <v>40</v>
      </c>
      <c r="W29" s="247" t="s">
        <v>37</v>
      </c>
      <c r="X29" s="248" t="s">
        <v>38</v>
      </c>
      <c r="Y29" s="248" t="s">
        <v>39</v>
      </c>
      <c r="Z29" s="249" t="s">
        <v>40</v>
      </c>
    </row>
    <row r="30" spans="1:36" x14ac:dyDescent="0.2">
      <c r="B30" s="251" t="s">
        <v>41</v>
      </c>
      <c r="C30" s="252"/>
      <c r="D30" s="429"/>
      <c r="E30" s="429"/>
      <c r="F30" s="99">
        <f t="shared" ref="F30:F35" si="6">SUM(C30:E30)</f>
        <v>0</v>
      </c>
      <c r="G30" s="253"/>
      <c r="H30" s="429"/>
      <c r="I30" s="429"/>
      <c r="J30" s="99">
        <f t="shared" ref="J30:J35" si="7">SUM(G30:I30)</f>
        <v>0</v>
      </c>
      <c r="K30" s="253"/>
      <c r="L30" s="429"/>
      <c r="M30" s="429"/>
      <c r="N30" s="254">
        <f t="shared" ref="N30:N35" si="8">SUM(L30:M30)</f>
        <v>0</v>
      </c>
      <c r="O30" s="255"/>
      <c r="P30" s="429"/>
      <c r="Q30" s="429"/>
      <c r="R30" s="254">
        <f>SUM(P30:Q30)</f>
        <v>0</v>
      </c>
      <c r="S30" s="255"/>
      <c r="T30" s="429"/>
      <c r="U30" s="429"/>
      <c r="V30" s="254">
        <f t="shared" ref="V30:V35" si="9">SUM(T30:U30)</f>
        <v>0</v>
      </c>
      <c r="W30" s="255"/>
      <c r="X30" s="429"/>
      <c r="Y30" s="429"/>
      <c r="Z30" s="254">
        <f t="shared" ref="Z30:Z35" si="10">SUM(X30:Y30)</f>
        <v>0</v>
      </c>
    </row>
    <row r="31" spans="1:36" x14ac:dyDescent="0.2">
      <c r="B31" s="256" t="s">
        <v>42</v>
      </c>
      <c r="C31" s="257"/>
      <c r="D31" s="431"/>
      <c r="E31" s="431"/>
      <c r="F31" s="106">
        <f t="shared" si="6"/>
        <v>0</v>
      </c>
      <c r="G31" s="258"/>
      <c r="H31" s="431"/>
      <c r="I31" s="431"/>
      <c r="J31" s="106">
        <f t="shared" si="7"/>
        <v>0</v>
      </c>
      <c r="K31" s="258"/>
      <c r="L31" s="431"/>
      <c r="M31" s="431"/>
      <c r="N31" s="259">
        <f t="shared" si="8"/>
        <v>0</v>
      </c>
      <c r="O31" s="260"/>
      <c r="P31" s="431"/>
      <c r="Q31" s="431"/>
      <c r="R31" s="259">
        <f>SUM(P31:Q31)</f>
        <v>0</v>
      </c>
      <c r="S31" s="260"/>
      <c r="T31" s="431"/>
      <c r="U31" s="431"/>
      <c r="V31" s="259">
        <f t="shared" si="9"/>
        <v>0</v>
      </c>
      <c r="W31" s="260"/>
      <c r="X31" s="431"/>
      <c r="Y31" s="431"/>
      <c r="Z31" s="259">
        <f t="shared" si="10"/>
        <v>0</v>
      </c>
    </row>
    <row r="32" spans="1:36" x14ac:dyDescent="0.2">
      <c r="B32" s="256" t="s">
        <v>43</v>
      </c>
      <c r="C32" s="257"/>
      <c r="D32" s="431"/>
      <c r="E32" s="431"/>
      <c r="F32" s="106">
        <f t="shared" si="6"/>
        <v>0</v>
      </c>
      <c r="G32" s="258"/>
      <c r="H32" s="431"/>
      <c r="I32" s="431"/>
      <c r="J32" s="106">
        <f t="shared" si="7"/>
        <v>0</v>
      </c>
      <c r="K32" s="258"/>
      <c r="L32" s="431"/>
      <c r="M32" s="431"/>
      <c r="N32" s="259">
        <f t="shared" si="8"/>
        <v>0</v>
      </c>
      <c r="O32" s="260"/>
      <c r="P32" s="431"/>
      <c r="Q32" s="431"/>
      <c r="R32" s="259">
        <f>SUM(P32:Q32)</f>
        <v>0</v>
      </c>
      <c r="S32" s="260"/>
      <c r="T32" s="431"/>
      <c r="U32" s="431"/>
      <c r="V32" s="259">
        <f t="shared" si="9"/>
        <v>0</v>
      </c>
      <c r="W32" s="260"/>
      <c r="X32" s="431"/>
      <c r="Y32" s="431"/>
      <c r="Z32" s="259">
        <f t="shared" si="10"/>
        <v>0</v>
      </c>
    </row>
    <row r="33" spans="1:36" x14ac:dyDescent="0.2">
      <c r="B33" s="256" t="s">
        <v>198</v>
      </c>
      <c r="C33" s="257"/>
      <c r="D33" s="431"/>
      <c r="E33" s="431"/>
      <c r="F33" s="106">
        <f t="shared" si="6"/>
        <v>0</v>
      </c>
      <c r="G33" s="258"/>
      <c r="H33" s="431"/>
      <c r="I33" s="431"/>
      <c r="J33" s="106">
        <f t="shared" si="7"/>
        <v>0</v>
      </c>
      <c r="K33" s="258"/>
      <c r="L33" s="431"/>
      <c r="M33" s="431"/>
      <c r="N33" s="259">
        <f t="shared" si="8"/>
        <v>0</v>
      </c>
      <c r="O33" s="260"/>
      <c r="P33" s="431"/>
      <c r="Q33" s="431"/>
      <c r="R33" s="259">
        <f>SUM(P33:Q33)</f>
        <v>0</v>
      </c>
      <c r="S33" s="260"/>
      <c r="T33" s="431"/>
      <c r="U33" s="431"/>
      <c r="V33" s="259">
        <f t="shared" si="9"/>
        <v>0</v>
      </c>
      <c r="W33" s="260"/>
      <c r="X33" s="431"/>
      <c r="Y33" s="431"/>
      <c r="Z33" s="259">
        <f t="shared" si="10"/>
        <v>0</v>
      </c>
    </row>
    <row r="34" spans="1:36" x14ac:dyDescent="0.2">
      <c r="B34" s="256" t="s">
        <v>44</v>
      </c>
      <c r="C34" s="257"/>
      <c r="D34" s="431"/>
      <c r="E34" s="431"/>
      <c r="F34" s="106">
        <f t="shared" si="6"/>
        <v>0</v>
      </c>
      <c r="G34" s="258"/>
      <c r="H34" s="431"/>
      <c r="I34" s="431"/>
      <c r="J34" s="106">
        <f t="shared" si="7"/>
        <v>0</v>
      </c>
      <c r="K34" s="258"/>
      <c r="L34" s="431"/>
      <c r="M34" s="431"/>
      <c r="N34" s="259">
        <f t="shared" si="8"/>
        <v>0</v>
      </c>
      <c r="O34" s="260"/>
      <c r="P34" s="431"/>
      <c r="Q34" s="431"/>
      <c r="R34" s="259">
        <f>SUM(P34:Q34)</f>
        <v>0</v>
      </c>
      <c r="S34" s="260"/>
      <c r="T34" s="431"/>
      <c r="U34" s="431"/>
      <c r="V34" s="259">
        <f t="shared" si="9"/>
        <v>0</v>
      </c>
      <c r="W34" s="260"/>
      <c r="X34" s="431"/>
      <c r="Y34" s="431"/>
      <c r="Z34" s="259">
        <f t="shared" si="10"/>
        <v>0</v>
      </c>
    </row>
    <row r="35" spans="1:36" x14ac:dyDescent="0.2">
      <c r="B35" s="261" t="s">
        <v>14</v>
      </c>
      <c r="C35" s="262"/>
      <c r="D35" s="433"/>
      <c r="E35" s="433"/>
      <c r="F35" s="113">
        <f t="shared" si="6"/>
        <v>0</v>
      </c>
      <c r="G35" s="263"/>
      <c r="H35" s="433"/>
      <c r="I35" s="433"/>
      <c r="J35" s="113">
        <f t="shared" si="7"/>
        <v>0</v>
      </c>
      <c r="K35" s="263"/>
      <c r="L35" s="433"/>
      <c r="M35" s="433"/>
      <c r="N35" s="264">
        <f t="shared" si="8"/>
        <v>0</v>
      </c>
      <c r="O35" s="265"/>
      <c r="P35" s="433"/>
      <c r="Q35" s="433"/>
      <c r="R35" s="318">
        <v>0</v>
      </c>
      <c r="S35" s="265"/>
      <c r="T35" s="433"/>
      <c r="U35" s="433"/>
      <c r="V35" s="264">
        <f t="shared" si="9"/>
        <v>0</v>
      </c>
      <c r="W35" s="265"/>
      <c r="X35" s="433"/>
      <c r="Y35" s="433"/>
      <c r="Z35" s="264">
        <f t="shared" si="10"/>
        <v>0</v>
      </c>
    </row>
    <row r="36" spans="1:36" s="274" customFormat="1" x14ac:dyDescent="0.2">
      <c r="A36" s="266"/>
      <c r="B36" s="267" t="s">
        <v>45</v>
      </c>
      <c r="C36" s="268"/>
      <c r="D36" s="269">
        <f>SUM(D30:D35)</f>
        <v>0</v>
      </c>
      <c r="E36" s="269">
        <f>SUM(E30:E35)</f>
        <v>0</v>
      </c>
      <c r="F36" s="270">
        <f>SUM(F30:F35)</f>
        <v>0</v>
      </c>
      <c r="G36" s="267"/>
      <c r="H36" s="269">
        <f>SUM(H30:H35)</f>
        <v>0</v>
      </c>
      <c r="I36" s="269">
        <f>SUM(I30:I35)</f>
        <v>0</v>
      </c>
      <c r="J36" s="271">
        <f>SUM(J30:J35)</f>
        <v>0</v>
      </c>
      <c r="K36" s="272"/>
      <c r="L36" s="273">
        <f>SUM(L30:L35)</f>
        <v>0</v>
      </c>
      <c r="M36" s="273">
        <f>SUM(M30:M35)</f>
        <v>0</v>
      </c>
      <c r="N36" s="271">
        <f>SUM(N30:N35)</f>
        <v>0</v>
      </c>
      <c r="O36" s="272"/>
      <c r="P36" s="273">
        <f>SUM(P30:P35)</f>
        <v>0</v>
      </c>
      <c r="Q36" s="273">
        <f>SUM(Q30:Q35)</f>
        <v>0</v>
      </c>
      <c r="R36" s="271">
        <f>SUM(R30:R35)</f>
        <v>0</v>
      </c>
      <c r="S36" s="272"/>
      <c r="T36" s="273">
        <f>SUM(T30:T35)</f>
        <v>0</v>
      </c>
      <c r="U36" s="273">
        <f>SUM(U30:U35)</f>
        <v>0</v>
      </c>
      <c r="V36" s="271">
        <f>SUM(V30:V35)</f>
        <v>0</v>
      </c>
      <c r="W36" s="272"/>
      <c r="X36" s="273">
        <f>SUM(X30:X35)</f>
        <v>0</v>
      </c>
      <c r="Y36" s="273">
        <f>SUM(Y30:Y35)</f>
        <v>0</v>
      </c>
      <c r="Z36" s="271">
        <f>SUM(Z30:Z35)</f>
        <v>0</v>
      </c>
      <c r="AA36" s="266"/>
      <c r="AB36" s="266"/>
      <c r="AC36" s="266"/>
      <c r="AD36" s="266"/>
      <c r="AE36" s="266"/>
      <c r="AF36" s="266"/>
      <c r="AG36" s="266"/>
      <c r="AH36" s="266"/>
      <c r="AI36" s="266"/>
      <c r="AJ36" s="266"/>
    </row>
    <row r="37" spans="1:36" ht="2.1" customHeight="1" x14ac:dyDescent="0.2">
      <c r="B37" s="275"/>
      <c r="C37" s="275"/>
      <c r="D37" s="276"/>
      <c r="E37" s="276"/>
      <c r="F37" s="277"/>
      <c r="G37" s="275"/>
      <c r="H37" s="278"/>
      <c r="I37" s="278"/>
      <c r="J37" s="279"/>
      <c r="K37" s="280"/>
      <c r="L37" s="278"/>
      <c r="M37" s="281"/>
      <c r="N37" s="279"/>
      <c r="O37" s="280"/>
      <c r="P37" s="278"/>
      <c r="Q37" s="281"/>
      <c r="R37" s="279"/>
      <c r="S37" s="280"/>
      <c r="T37" s="278"/>
      <c r="U37" s="281"/>
      <c r="V37" s="279"/>
      <c r="W37" s="280"/>
      <c r="X37" s="278"/>
      <c r="Y37" s="281"/>
      <c r="Z37" s="279"/>
    </row>
    <row r="38" spans="1:36" x14ac:dyDescent="0.2">
      <c r="B38" s="282" t="s">
        <v>9</v>
      </c>
      <c r="C38" s="282"/>
      <c r="D38" s="283"/>
      <c r="E38" s="283"/>
      <c r="F38" s="282"/>
      <c r="G38" s="282"/>
      <c r="H38" s="284"/>
      <c r="I38" s="285"/>
      <c r="J38" s="285"/>
      <c r="K38" s="285"/>
      <c r="L38" s="284"/>
      <c r="M38" s="285"/>
      <c r="N38" s="286"/>
      <c r="O38" s="285"/>
      <c r="P38" s="284"/>
      <c r="Q38" s="285"/>
      <c r="R38" s="286"/>
      <c r="S38" s="285"/>
      <c r="T38" s="284"/>
      <c r="U38" s="285"/>
      <c r="V38" s="286"/>
      <c r="W38" s="285"/>
      <c r="X38" s="284"/>
      <c r="Y38" s="285"/>
      <c r="Z38" s="286"/>
    </row>
    <row r="39" spans="1:36" x14ac:dyDescent="0.2">
      <c r="B39" s="251" t="s">
        <v>46</v>
      </c>
      <c r="C39" s="252"/>
      <c r="D39" s="98"/>
      <c r="E39" s="98"/>
      <c r="F39" s="99">
        <f>SUM(C39:E39)</f>
        <v>0</v>
      </c>
      <c r="G39" s="253"/>
      <c r="H39" s="98"/>
      <c r="I39" s="98"/>
      <c r="J39" s="99">
        <v>0</v>
      </c>
      <c r="K39" s="255"/>
      <c r="L39" s="98"/>
      <c r="M39" s="98"/>
      <c r="N39" s="254">
        <f>SUM(L39:M39)</f>
        <v>0</v>
      </c>
      <c r="O39" s="255"/>
      <c r="P39" s="138"/>
      <c r="Q39" s="138"/>
      <c r="R39" s="254">
        <f>SUM(P39:Q39)</f>
        <v>0</v>
      </c>
      <c r="S39" s="255"/>
      <c r="T39" s="138"/>
      <c r="U39" s="138"/>
      <c r="V39" s="254">
        <f>SUM(T39:U39)</f>
        <v>0</v>
      </c>
      <c r="W39" s="255"/>
      <c r="X39" s="138"/>
      <c r="Y39" s="138"/>
      <c r="Z39" s="254">
        <f>SUM(X39:Y39)</f>
        <v>0</v>
      </c>
    </row>
    <row r="40" spans="1:36" x14ac:dyDescent="0.2">
      <c r="B40" s="256" t="s">
        <v>47</v>
      </c>
      <c r="C40" s="257"/>
      <c r="D40" s="105"/>
      <c r="E40" s="105"/>
      <c r="F40" s="106">
        <f>SUM(C40:E40)</f>
        <v>0</v>
      </c>
      <c r="G40" s="258"/>
      <c r="H40" s="105"/>
      <c r="I40" s="105"/>
      <c r="J40" s="106">
        <v>0</v>
      </c>
      <c r="K40" s="260"/>
      <c r="L40" s="105"/>
      <c r="M40" s="105"/>
      <c r="N40" s="259">
        <f>SUM(L40:M40)</f>
        <v>0</v>
      </c>
      <c r="O40" s="260"/>
      <c r="P40" s="139"/>
      <c r="Q40" s="139"/>
      <c r="R40" s="259">
        <f>SUM(P40:Q40)</f>
        <v>0</v>
      </c>
      <c r="S40" s="260"/>
      <c r="T40" s="139"/>
      <c r="U40" s="139"/>
      <c r="V40" s="259">
        <f>SUM(T40:U40)</f>
        <v>0</v>
      </c>
      <c r="W40" s="260"/>
      <c r="X40" s="139"/>
      <c r="Y40" s="139"/>
      <c r="Z40" s="259">
        <f>SUM(X40:Y40)</f>
        <v>0</v>
      </c>
    </row>
    <row r="41" spans="1:36" x14ac:dyDescent="0.2">
      <c r="B41" s="256" t="s">
        <v>48</v>
      </c>
      <c r="C41" s="257"/>
      <c r="D41" s="105"/>
      <c r="E41" s="105"/>
      <c r="F41" s="106">
        <f>SUM(C41:E41)</f>
        <v>0</v>
      </c>
      <c r="G41" s="258"/>
      <c r="H41" s="105"/>
      <c r="I41" s="105"/>
      <c r="J41" s="106">
        <v>0</v>
      </c>
      <c r="K41" s="260"/>
      <c r="L41" s="105"/>
      <c r="M41" s="105"/>
      <c r="N41" s="259">
        <f>SUM(L41:M41)</f>
        <v>0</v>
      </c>
      <c r="O41" s="260"/>
      <c r="P41" s="139"/>
      <c r="Q41" s="139"/>
      <c r="R41" s="259">
        <f>SUM(P41:Q41)</f>
        <v>0</v>
      </c>
      <c r="S41" s="260"/>
      <c r="T41" s="139"/>
      <c r="U41" s="139"/>
      <c r="V41" s="259">
        <f>SUM(T41:U41)</f>
        <v>0</v>
      </c>
      <c r="W41" s="260"/>
      <c r="X41" s="139"/>
      <c r="Y41" s="139"/>
      <c r="Z41" s="259">
        <f>SUM(X41:Y41)</f>
        <v>0</v>
      </c>
    </row>
    <row r="42" spans="1:36" x14ac:dyDescent="0.2">
      <c r="B42" s="261" t="s">
        <v>10</v>
      </c>
      <c r="C42" s="287"/>
      <c r="D42" s="112"/>
      <c r="E42" s="112"/>
      <c r="F42" s="113">
        <f>SUM(C42:E42)</f>
        <v>0</v>
      </c>
      <c r="G42" s="263"/>
      <c r="H42" s="112"/>
      <c r="I42" s="112"/>
      <c r="J42" s="113">
        <v>0</v>
      </c>
      <c r="K42" s="265"/>
      <c r="L42" s="112"/>
      <c r="M42" s="112"/>
      <c r="N42" s="264">
        <f>SUM(L42:M42)</f>
        <v>0</v>
      </c>
      <c r="O42" s="265"/>
      <c r="P42" s="141"/>
      <c r="Q42" s="141"/>
      <c r="R42" s="264">
        <f>SUM(P42:Q42)</f>
        <v>0</v>
      </c>
      <c r="S42" s="265"/>
      <c r="T42" s="141"/>
      <c r="U42" s="141"/>
      <c r="V42" s="264">
        <f>SUM(T42:U42)</f>
        <v>0</v>
      </c>
      <c r="W42" s="265"/>
      <c r="X42" s="141"/>
      <c r="Y42" s="141"/>
      <c r="Z42" s="264">
        <f>SUM(X42:Y42)</f>
        <v>0</v>
      </c>
    </row>
    <row r="43" spans="1:36" s="274" customFormat="1" x14ac:dyDescent="0.2">
      <c r="A43" s="266"/>
      <c r="B43" s="267" t="s">
        <v>45</v>
      </c>
      <c r="C43" s="268"/>
      <c r="D43" s="269">
        <f>SUM(D39:D42)</f>
        <v>0</v>
      </c>
      <c r="E43" s="269">
        <f>SUM(E39:E42)</f>
        <v>0</v>
      </c>
      <c r="F43" s="270">
        <f>SUM(F39:F42)</f>
        <v>0</v>
      </c>
      <c r="G43" s="267"/>
      <c r="H43" s="288">
        <v>0</v>
      </c>
      <c r="I43" s="288">
        <v>0</v>
      </c>
      <c r="J43" s="271">
        <v>0</v>
      </c>
      <c r="K43" s="272"/>
      <c r="L43" s="288">
        <f>SUM(L39:L42)</f>
        <v>0</v>
      </c>
      <c r="M43" s="288">
        <f>SUM(M39:M42)</f>
        <v>0</v>
      </c>
      <c r="N43" s="271">
        <f>SUM(N39:N42)</f>
        <v>0</v>
      </c>
      <c r="O43" s="272"/>
      <c r="P43" s="288">
        <f>SUM(P39:P42)</f>
        <v>0</v>
      </c>
      <c r="Q43" s="288">
        <f>SUM(Q39:Q42)</f>
        <v>0</v>
      </c>
      <c r="R43" s="271">
        <f>SUM(R39:R42)</f>
        <v>0</v>
      </c>
      <c r="S43" s="272"/>
      <c r="T43" s="288">
        <f>SUM(T39:T42)</f>
        <v>0</v>
      </c>
      <c r="U43" s="288">
        <f>SUM(U39:U42)</f>
        <v>0</v>
      </c>
      <c r="V43" s="271">
        <f>SUM(V39:V42)</f>
        <v>0</v>
      </c>
      <c r="W43" s="272"/>
      <c r="X43" s="288">
        <f>SUM(X39:X42)</f>
        <v>0</v>
      </c>
      <c r="Y43" s="288">
        <f>SUM(Y39:Y42)</f>
        <v>0</v>
      </c>
      <c r="Z43" s="271">
        <f>SUM(Z39:Z42)</f>
        <v>0</v>
      </c>
      <c r="AA43" s="266"/>
      <c r="AB43" s="266"/>
      <c r="AC43" s="266"/>
      <c r="AD43" s="266"/>
      <c r="AE43" s="266"/>
      <c r="AF43" s="266"/>
      <c r="AG43" s="266"/>
      <c r="AH43" s="266"/>
      <c r="AI43" s="266"/>
      <c r="AJ43" s="266"/>
    </row>
    <row r="44" spans="1:36" ht="2.1" customHeight="1" x14ac:dyDescent="0.2">
      <c r="B44" s="275"/>
      <c r="C44" s="275"/>
      <c r="D44" s="276"/>
      <c r="E44" s="276"/>
      <c r="F44" s="277"/>
      <c r="G44" s="275"/>
      <c r="H44" s="278"/>
      <c r="I44" s="278"/>
      <c r="J44" s="279"/>
      <c r="K44" s="280"/>
      <c r="L44" s="278"/>
      <c r="M44" s="281"/>
      <c r="N44" s="279"/>
      <c r="O44" s="280"/>
      <c r="P44" s="278"/>
      <c r="Q44" s="281"/>
      <c r="R44" s="279"/>
      <c r="S44" s="280"/>
      <c r="T44" s="278"/>
      <c r="U44" s="281"/>
      <c r="V44" s="279"/>
      <c r="W44" s="280"/>
      <c r="X44" s="278"/>
      <c r="Y44" s="281"/>
      <c r="Z44" s="279"/>
    </row>
    <row r="45" spans="1:36" s="289" customFormat="1" ht="3" customHeight="1" x14ac:dyDescent="0.2">
      <c r="B45" s="290"/>
      <c r="C45" s="290"/>
      <c r="D45" s="291"/>
      <c r="E45" s="291"/>
      <c r="F45" s="292"/>
      <c r="G45" s="290"/>
      <c r="H45" s="293"/>
      <c r="I45" s="293"/>
      <c r="J45" s="286"/>
      <c r="K45" s="286"/>
      <c r="L45" s="293"/>
      <c r="M45" s="294"/>
      <c r="N45" s="286"/>
      <c r="O45" s="286"/>
      <c r="P45" s="293"/>
      <c r="Q45" s="294"/>
      <c r="R45" s="286"/>
      <c r="S45" s="286"/>
      <c r="T45" s="293"/>
      <c r="U45" s="294"/>
      <c r="V45" s="286"/>
      <c r="W45" s="286"/>
      <c r="X45" s="293"/>
      <c r="Y45" s="294"/>
      <c r="Z45" s="286"/>
    </row>
    <row r="46" spans="1:36" s="274" customFormat="1" x14ac:dyDescent="0.2">
      <c r="A46" s="266"/>
      <c r="B46" s="295" t="s">
        <v>40</v>
      </c>
      <c r="C46" s="295"/>
      <c r="D46" s="296">
        <f>D36+D43</f>
        <v>0</v>
      </c>
      <c r="E46" s="296">
        <f>E36+E43</f>
        <v>0</v>
      </c>
      <c r="F46" s="297">
        <f>F36+F43</f>
        <v>0</v>
      </c>
      <c r="G46" s="295"/>
      <c r="H46" s="296">
        <f>H36+H43</f>
        <v>0</v>
      </c>
      <c r="I46" s="296">
        <f>I36+I43</f>
        <v>0</v>
      </c>
      <c r="J46" s="297">
        <f>J36+J43</f>
        <v>0</v>
      </c>
      <c r="K46" s="301"/>
      <c r="L46" s="298">
        <f>L36+L43</f>
        <v>0</v>
      </c>
      <c r="M46" s="299">
        <f>M36+M43</f>
        <v>0</v>
      </c>
      <c r="N46" s="300">
        <f>N36+N43</f>
        <v>0</v>
      </c>
      <c r="O46" s="301"/>
      <c r="P46" s="298">
        <f>P36+P43</f>
        <v>0</v>
      </c>
      <c r="Q46" s="299">
        <f>Q36+Q43</f>
        <v>0</v>
      </c>
      <c r="R46" s="300">
        <f>R36+R43</f>
        <v>0</v>
      </c>
      <c r="S46" s="301"/>
      <c r="T46" s="298">
        <f>T36+T43</f>
        <v>0</v>
      </c>
      <c r="U46" s="299">
        <f>U36+U43</f>
        <v>0</v>
      </c>
      <c r="V46" s="300">
        <f>V36+V43</f>
        <v>0</v>
      </c>
      <c r="W46" s="301"/>
      <c r="X46" s="298">
        <f>X36+X43</f>
        <v>0</v>
      </c>
      <c r="Y46" s="299">
        <f>Y36+Y43</f>
        <v>0</v>
      </c>
      <c r="Z46" s="300">
        <f>Z36+Z43</f>
        <v>0</v>
      </c>
      <c r="AA46" s="266"/>
      <c r="AB46" s="266"/>
      <c r="AC46" s="266"/>
      <c r="AD46" s="266"/>
      <c r="AE46" s="266"/>
      <c r="AF46" s="266"/>
      <c r="AG46" s="266"/>
      <c r="AH46" s="266"/>
      <c r="AI46" s="266"/>
      <c r="AJ46" s="266"/>
    </row>
    <row r="47" spans="1:36" s="322" customFormat="1" x14ac:dyDescent="0.2">
      <c r="A47" s="319"/>
      <c r="B47" s="302" t="s">
        <v>49</v>
      </c>
      <c r="C47" s="320"/>
      <c r="D47" s="180"/>
      <c r="E47" s="180"/>
      <c r="F47" s="181"/>
      <c r="G47" s="320"/>
      <c r="H47" s="182"/>
      <c r="I47" s="182"/>
      <c r="J47" s="321"/>
      <c r="K47" s="321"/>
      <c r="L47" s="182"/>
      <c r="M47" s="182"/>
      <c r="N47" s="321"/>
      <c r="O47" s="321"/>
      <c r="P47" s="182"/>
      <c r="Q47" s="182"/>
      <c r="R47" s="321"/>
      <c r="S47" s="321"/>
      <c r="T47" s="182"/>
      <c r="U47" s="182"/>
      <c r="V47" s="321"/>
      <c r="W47" s="321"/>
      <c r="X47" s="182"/>
      <c r="Y47" s="182"/>
      <c r="Z47" s="321"/>
      <c r="AA47" s="319"/>
      <c r="AB47" s="319"/>
      <c r="AC47" s="319"/>
      <c r="AD47" s="319"/>
      <c r="AE47" s="319"/>
      <c r="AF47" s="319"/>
      <c r="AG47" s="319"/>
      <c r="AH47" s="319"/>
      <c r="AI47" s="319"/>
      <c r="AJ47" s="319"/>
    </row>
    <row r="48" spans="1:36" ht="18.75" customHeight="1" x14ac:dyDescent="0.2">
      <c r="B48" s="516" t="s">
        <v>50</v>
      </c>
      <c r="C48" s="483"/>
      <c r="D48" s="484"/>
      <c r="E48" s="485"/>
      <c r="F48" s="165"/>
      <c r="G48" s="306"/>
      <c r="H48" s="166"/>
      <c r="I48" s="166"/>
      <c r="J48" s="309"/>
      <c r="K48" s="306"/>
      <c r="L48" s="166"/>
      <c r="M48" s="308"/>
      <c r="N48" s="309"/>
      <c r="O48" s="306"/>
      <c r="P48" s="166"/>
      <c r="Q48" s="308"/>
      <c r="R48" s="309"/>
      <c r="S48" s="306"/>
      <c r="T48" s="166"/>
      <c r="U48" s="308"/>
      <c r="V48" s="309"/>
      <c r="W48" s="306"/>
      <c r="X48" s="166"/>
      <c r="Y48" s="308"/>
      <c r="Z48" s="309"/>
    </row>
    <row r="49" spans="1:36" s="274" customFormat="1" x14ac:dyDescent="0.2">
      <c r="A49" s="266"/>
      <c r="B49" s="310" t="s">
        <v>45</v>
      </c>
      <c r="C49" s="311">
        <f>SUM(C48)</f>
        <v>0</v>
      </c>
      <c r="D49" s="296"/>
      <c r="E49" s="296">
        <f>E48</f>
        <v>0</v>
      </c>
      <c r="F49" s="297"/>
      <c r="G49" s="311">
        <f>G48</f>
        <v>0</v>
      </c>
      <c r="H49" s="296"/>
      <c r="I49" s="296">
        <f>I48</f>
        <v>0</v>
      </c>
      <c r="J49" s="300"/>
      <c r="K49" s="301">
        <f>SUM(K48:K48)</f>
        <v>0</v>
      </c>
      <c r="L49" s="170"/>
      <c r="M49" s="170">
        <f>M48</f>
        <v>0</v>
      </c>
      <c r="N49" s="300"/>
      <c r="O49" s="301">
        <f>SUM(O48:O48)</f>
        <v>0</v>
      </c>
      <c r="P49" s="170"/>
      <c r="Q49" s="170">
        <f>Q48</f>
        <v>0</v>
      </c>
      <c r="R49" s="300"/>
      <c r="S49" s="301">
        <f>SUM(S48:S48)</f>
        <v>0</v>
      </c>
      <c r="T49" s="170"/>
      <c r="U49" s="170">
        <f>U48</f>
        <v>0</v>
      </c>
      <c r="V49" s="300"/>
      <c r="W49" s="301">
        <f>SUM(W48:W48)</f>
        <v>0</v>
      </c>
      <c r="X49" s="170"/>
      <c r="Y49" s="170">
        <f>Y48</f>
        <v>0</v>
      </c>
      <c r="Z49" s="300"/>
      <c r="AA49" s="266"/>
      <c r="AB49" s="266"/>
      <c r="AC49" s="266"/>
      <c r="AD49" s="266"/>
      <c r="AE49" s="266"/>
      <c r="AF49" s="266"/>
      <c r="AG49" s="266"/>
      <c r="AH49" s="266"/>
      <c r="AI49" s="266"/>
      <c r="AJ49" s="266"/>
    </row>
    <row r="50" spans="1:36" s="289" customFormat="1" x14ac:dyDescent="0.2">
      <c r="B50" s="290"/>
      <c r="C50" s="290"/>
      <c r="D50" s="291"/>
      <c r="E50" s="291"/>
      <c r="F50" s="292"/>
      <c r="G50" s="290"/>
      <c r="H50" s="293"/>
      <c r="I50" s="293"/>
      <c r="J50" s="286"/>
      <c r="K50" s="286"/>
      <c r="L50" s="293"/>
      <c r="M50" s="294"/>
      <c r="N50" s="286"/>
      <c r="O50" s="286"/>
      <c r="P50" s="293"/>
      <c r="Q50" s="294"/>
      <c r="R50" s="286"/>
      <c r="S50" s="286"/>
      <c r="T50" s="293"/>
      <c r="U50" s="294"/>
      <c r="V50" s="286"/>
      <c r="W50" s="286"/>
      <c r="X50" s="293"/>
      <c r="Y50" s="294"/>
      <c r="Z50" s="286"/>
    </row>
    <row r="51" spans="1:36" s="274" customFormat="1" x14ac:dyDescent="0.2">
      <c r="A51" s="266"/>
      <c r="B51" s="295" t="s">
        <v>51</v>
      </c>
      <c r="C51" s="312">
        <f>C49</f>
        <v>0</v>
      </c>
      <c r="D51" s="313"/>
      <c r="E51" s="313"/>
      <c r="F51" s="314"/>
      <c r="G51" s="311">
        <f>G49</f>
        <v>0</v>
      </c>
      <c r="H51" s="313"/>
      <c r="I51" s="313"/>
      <c r="J51" s="315"/>
      <c r="K51" s="316">
        <f>K49</f>
        <v>0</v>
      </c>
      <c r="L51" s="313"/>
      <c r="M51" s="313"/>
      <c r="N51" s="314"/>
      <c r="O51" s="316">
        <f>O49</f>
        <v>0</v>
      </c>
      <c r="P51" s="313"/>
      <c r="Q51" s="313"/>
      <c r="R51" s="314"/>
      <c r="S51" s="316">
        <f>S49</f>
        <v>0</v>
      </c>
      <c r="T51" s="313"/>
      <c r="U51" s="313"/>
      <c r="V51" s="314"/>
      <c r="W51" s="316">
        <f>W49</f>
        <v>0</v>
      </c>
      <c r="X51" s="313"/>
      <c r="Y51" s="313"/>
      <c r="Z51" s="314"/>
      <c r="AA51" s="266"/>
      <c r="AB51" s="266"/>
      <c r="AC51" s="266"/>
      <c r="AD51" s="266"/>
      <c r="AE51" s="266"/>
      <c r="AF51" s="266"/>
      <c r="AG51" s="266"/>
      <c r="AH51" s="266"/>
      <c r="AI51" s="266"/>
      <c r="AJ51" s="266"/>
    </row>
    <row r="52" spans="1:36" s="323" customFormat="1" x14ac:dyDescent="0.2">
      <c r="B52" s="324"/>
      <c r="C52" s="325"/>
      <c r="D52" s="325"/>
      <c r="E52" s="325"/>
      <c r="F52" s="326"/>
      <c r="G52" s="327"/>
      <c r="H52" s="328"/>
      <c r="I52" s="329"/>
      <c r="J52" s="327"/>
      <c r="K52" s="327"/>
      <c r="L52" s="328"/>
      <c r="M52" s="329"/>
      <c r="N52" s="327"/>
      <c r="O52" s="327"/>
      <c r="P52" s="328"/>
      <c r="Q52" s="329"/>
      <c r="R52" s="327"/>
      <c r="S52" s="327"/>
      <c r="T52" s="328"/>
      <c r="U52" s="329"/>
      <c r="V52" s="327"/>
      <c r="W52" s="327"/>
      <c r="X52" s="328"/>
      <c r="Y52" s="329"/>
      <c r="Z52" s="327"/>
    </row>
    <row r="53" spans="1:36" s="240" customFormat="1" x14ac:dyDescent="0.2">
      <c r="B53" s="324" t="s">
        <v>23</v>
      </c>
      <c r="C53" s="324"/>
      <c r="D53" s="330"/>
      <c r="E53" s="330"/>
      <c r="F53" s="330"/>
      <c r="G53" s="324"/>
      <c r="H53" s="330"/>
      <c r="I53" s="330"/>
      <c r="J53" s="324"/>
      <c r="K53" s="324"/>
      <c r="L53" s="330"/>
      <c r="M53" s="330"/>
      <c r="N53" s="324"/>
      <c r="O53" s="324"/>
      <c r="P53" s="330"/>
      <c r="Q53" s="330"/>
      <c r="R53" s="324"/>
      <c r="S53" s="324"/>
      <c r="T53" s="330"/>
      <c r="U53" s="330"/>
      <c r="V53" s="324"/>
      <c r="W53" s="324"/>
      <c r="X53" s="330"/>
      <c r="Y53" s="330"/>
      <c r="Z53" s="324"/>
    </row>
    <row r="54" spans="1:36" s="240" customFormat="1" x14ac:dyDescent="0.2">
      <c r="B54" s="324"/>
      <c r="C54" s="289" t="s">
        <v>140</v>
      </c>
      <c r="D54" s="330"/>
      <c r="E54" s="330"/>
      <c r="F54" s="330"/>
      <c r="G54" s="324"/>
      <c r="H54" s="330"/>
      <c r="I54" s="330"/>
      <c r="J54" s="324"/>
      <c r="K54" s="324"/>
      <c r="L54" s="330"/>
      <c r="M54" s="330"/>
      <c r="N54" s="324"/>
      <c r="O54" s="324"/>
      <c r="P54" s="330"/>
      <c r="Q54" s="330"/>
      <c r="R54" s="324"/>
      <c r="S54" s="324"/>
      <c r="T54" s="330"/>
      <c r="U54" s="330"/>
      <c r="V54" s="324"/>
      <c r="W54" s="324"/>
      <c r="X54" s="330"/>
      <c r="Y54" s="330"/>
      <c r="Z54" s="324"/>
    </row>
    <row r="55" spans="1:36" s="240" customFormat="1" x14ac:dyDescent="0.2">
      <c r="B55" s="324"/>
      <c r="C55" s="289" t="s">
        <v>53</v>
      </c>
      <c r="D55" s="330"/>
      <c r="E55" s="330"/>
      <c r="F55" s="330"/>
      <c r="G55" s="324"/>
      <c r="H55" s="330"/>
      <c r="I55" s="330"/>
      <c r="J55" s="324"/>
      <c r="K55" s="324"/>
      <c r="L55" s="330"/>
      <c r="M55" s="330"/>
      <c r="N55" s="324"/>
      <c r="O55" s="324"/>
      <c r="P55" s="330"/>
      <c r="Q55" s="330"/>
      <c r="R55" s="324"/>
      <c r="S55" s="324"/>
      <c r="T55" s="330"/>
      <c r="U55" s="330"/>
      <c r="V55" s="324"/>
      <c r="W55" s="324"/>
      <c r="X55" s="330"/>
      <c r="Y55" s="330"/>
      <c r="Z55" s="324"/>
    </row>
    <row r="56" spans="1:36" s="240" customFormat="1" ht="20.25" customHeight="1" x14ac:dyDescent="0.2"/>
    <row r="57" spans="1:36" s="240" customFormat="1" x14ac:dyDescent="0.2">
      <c r="B57" s="324" t="s">
        <v>37</v>
      </c>
      <c r="C57" s="289" t="s">
        <v>54</v>
      </c>
      <c r="E57" s="330"/>
      <c r="H57" s="330"/>
      <c r="J57" s="324"/>
      <c r="L57" s="330"/>
      <c r="N57" s="324"/>
      <c r="O57" s="289"/>
      <c r="P57" s="330"/>
      <c r="Q57" s="330"/>
      <c r="R57" s="289"/>
      <c r="S57" s="289"/>
      <c r="T57" s="330"/>
      <c r="U57" s="330"/>
      <c r="V57" s="289"/>
      <c r="W57" s="289"/>
      <c r="X57" s="330"/>
      <c r="Y57" s="330"/>
      <c r="Z57" s="289"/>
    </row>
    <row r="58" spans="1:36" s="240" customFormat="1" x14ac:dyDescent="0.2">
      <c r="B58" s="324" t="s">
        <v>55</v>
      </c>
      <c r="C58" s="289" t="s">
        <v>56</v>
      </c>
      <c r="E58" s="330"/>
      <c r="H58" s="330"/>
      <c r="J58" s="324"/>
      <c r="L58" s="330"/>
      <c r="N58" s="324"/>
      <c r="O58" s="289"/>
      <c r="P58" s="330"/>
      <c r="Q58" s="330"/>
      <c r="R58" s="289"/>
      <c r="S58" s="289"/>
      <c r="T58" s="330"/>
      <c r="U58" s="330"/>
      <c r="V58" s="289"/>
      <c r="W58" s="289"/>
      <c r="X58" s="330"/>
      <c r="Y58" s="330"/>
      <c r="Z58" s="289"/>
    </row>
    <row r="59" spans="1:36" s="240" customFormat="1" x14ac:dyDescent="0.2">
      <c r="B59" s="324" t="s">
        <v>39</v>
      </c>
      <c r="C59" s="289" t="s">
        <v>57</v>
      </c>
      <c r="E59" s="330"/>
      <c r="H59" s="330"/>
      <c r="J59" s="324"/>
      <c r="L59" s="330"/>
      <c r="N59" s="324"/>
    </row>
    <row r="60" spans="1:36" s="240" customFormat="1" x14ac:dyDescent="0.2">
      <c r="B60" s="324"/>
      <c r="C60" s="289"/>
      <c r="D60" s="240" t="s">
        <v>58</v>
      </c>
      <c r="E60" s="330"/>
      <c r="H60" s="330"/>
      <c r="J60" s="324"/>
      <c r="L60" s="330"/>
      <c r="N60" s="324"/>
    </row>
    <row r="61" spans="1:36" s="240" customFormat="1" x14ac:dyDescent="0.2">
      <c r="B61" s="324"/>
      <c r="C61" s="289"/>
      <c r="D61" s="240" t="s">
        <v>59</v>
      </c>
      <c r="E61" s="330"/>
      <c r="H61" s="330"/>
      <c r="J61" s="324"/>
      <c r="L61" s="330"/>
      <c r="N61" s="324"/>
    </row>
    <row r="62" spans="1:36" s="240" customFormat="1" x14ac:dyDescent="0.2">
      <c r="B62" s="324" t="s">
        <v>40</v>
      </c>
      <c r="C62" s="289" t="s">
        <v>60</v>
      </c>
      <c r="E62" s="330"/>
      <c r="G62" s="331"/>
      <c r="J62" s="331"/>
      <c r="K62" s="331"/>
      <c r="N62" s="331"/>
      <c r="O62" s="331"/>
      <c r="R62" s="331"/>
      <c r="S62" s="331"/>
      <c r="V62" s="331"/>
      <c r="W62" s="331"/>
      <c r="Z62" s="331"/>
    </row>
    <row r="63" spans="1:36" s="240" customFormat="1" x14ac:dyDescent="0.2">
      <c r="B63" s="324" t="s">
        <v>61</v>
      </c>
      <c r="C63" s="289" t="s">
        <v>62</v>
      </c>
      <c r="E63" s="330"/>
      <c r="H63" s="330"/>
      <c r="J63" s="324"/>
      <c r="L63" s="330"/>
      <c r="N63" s="324"/>
      <c r="O63" s="289"/>
      <c r="P63" s="330"/>
      <c r="Q63" s="330"/>
      <c r="R63" s="289"/>
      <c r="S63" s="289"/>
      <c r="T63" s="330"/>
      <c r="U63" s="330"/>
      <c r="V63" s="289"/>
      <c r="W63" s="289"/>
      <c r="X63" s="330"/>
      <c r="Y63" s="330"/>
      <c r="Z63" s="289"/>
    </row>
    <row r="64" spans="1:36" s="240" customFormat="1" x14ac:dyDescent="0.2">
      <c r="B64" s="331"/>
      <c r="C64" s="331"/>
      <c r="G64" s="331"/>
      <c r="J64" s="331"/>
      <c r="K64" s="331"/>
      <c r="N64" s="331"/>
      <c r="O64" s="331"/>
      <c r="R64" s="331"/>
      <c r="S64" s="331"/>
      <c r="V64" s="331"/>
      <c r="W64" s="331"/>
      <c r="Z64" s="331"/>
    </row>
    <row r="65" spans="2:26" s="240" customFormat="1" x14ac:dyDescent="0.2">
      <c r="B65" s="331"/>
      <c r="C65" s="331"/>
      <c r="G65" s="331"/>
      <c r="J65" s="331"/>
      <c r="K65" s="331"/>
      <c r="N65" s="331"/>
      <c r="O65" s="331"/>
      <c r="R65" s="331"/>
      <c r="S65" s="331"/>
      <c r="V65" s="331"/>
      <c r="W65" s="331"/>
      <c r="Z65" s="331"/>
    </row>
    <row r="66" spans="2:26" s="240" customFormat="1" x14ac:dyDescent="0.2">
      <c r="B66" s="331"/>
      <c r="C66" s="331"/>
      <c r="G66" s="331"/>
      <c r="J66" s="331"/>
      <c r="K66" s="331"/>
      <c r="N66" s="331"/>
      <c r="O66" s="331"/>
      <c r="R66" s="331"/>
      <c r="S66" s="331"/>
      <c r="V66" s="331"/>
      <c r="W66" s="331"/>
      <c r="Z66" s="331"/>
    </row>
    <row r="67" spans="2:26" s="240" customFormat="1" x14ac:dyDescent="0.2">
      <c r="B67" s="331"/>
      <c r="G67" s="331"/>
      <c r="J67" s="331"/>
      <c r="K67" s="331"/>
      <c r="N67" s="331"/>
      <c r="O67" s="331"/>
      <c r="R67" s="331"/>
      <c r="S67" s="331"/>
      <c r="V67" s="331"/>
      <c r="W67" s="331"/>
      <c r="Z67" s="331"/>
    </row>
    <row r="68" spans="2:26" s="240" customFormat="1" x14ac:dyDescent="0.2"/>
    <row r="69" spans="2:26" s="240" customFormat="1" x14ac:dyDescent="0.2"/>
    <row r="70" spans="2:26" s="240" customFormat="1" x14ac:dyDescent="0.2"/>
    <row r="71" spans="2:26" s="240" customFormat="1" x14ac:dyDescent="0.2"/>
    <row r="72" spans="2:26" s="240" customFormat="1" x14ac:dyDescent="0.2"/>
    <row r="73" spans="2:26" s="240" customFormat="1" x14ac:dyDescent="0.2"/>
    <row r="74" spans="2:26" s="240" customFormat="1" x14ac:dyDescent="0.2"/>
    <row r="75" spans="2:26" s="240" customFormat="1" x14ac:dyDescent="0.2"/>
    <row r="76" spans="2:26" s="240" customFormat="1" x14ac:dyDescent="0.2"/>
    <row r="77" spans="2:26" s="240" customFormat="1" x14ac:dyDescent="0.2"/>
    <row r="78" spans="2:26" s="240" customFormat="1" x14ac:dyDescent="0.2"/>
    <row r="79" spans="2:26" s="240" customFormat="1" x14ac:dyDescent="0.2"/>
    <row r="80" spans="2:26" s="240" customFormat="1" x14ac:dyDescent="0.2"/>
    <row r="81" s="240" customFormat="1" x14ac:dyDescent="0.2"/>
    <row r="82" s="240" customFormat="1" x14ac:dyDescent="0.2"/>
    <row r="83" s="240" customFormat="1" x14ac:dyDescent="0.2"/>
    <row r="84" s="240" customFormat="1" x14ac:dyDescent="0.2"/>
    <row r="85" s="240" customFormat="1" x14ac:dyDescent="0.2"/>
    <row r="86" s="240" customFormat="1" x14ac:dyDescent="0.2"/>
    <row r="87" s="240" customFormat="1" x14ac:dyDescent="0.2"/>
    <row r="88" s="240" customFormat="1" x14ac:dyDescent="0.2"/>
    <row r="89" s="240" customFormat="1" x14ac:dyDescent="0.2"/>
    <row r="90" s="240" customFormat="1" x14ac:dyDescent="0.2"/>
    <row r="91" s="240" customFormat="1" x14ac:dyDescent="0.2"/>
    <row r="92" s="240" customFormat="1" x14ac:dyDescent="0.2"/>
    <row r="93" s="240" customFormat="1" x14ac:dyDescent="0.2"/>
    <row r="94" s="240" customFormat="1" x14ac:dyDescent="0.2"/>
    <row r="95" s="240" customFormat="1" x14ac:dyDescent="0.2"/>
    <row r="96" s="240" customFormat="1" x14ac:dyDescent="0.2"/>
    <row r="97" s="240" customFormat="1" x14ac:dyDescent="0.2"/>
    <row r="98" s="240" customFormat="1" x14ac:dyDescent="0.2"/>
    <row r="99" s="240" customFormat="1" x14ac:dyDescent="0.2"/>
    <row r="100" s="240" customFormat="1" x14ac:dyDescent="0.2"/>
    <row r="101" s="240" customFormat="1" x14ac:dyDescent="0.2"/>
    <row r="102" s="240" customFormat="1" x14ac:dyDescent="0.2"/>
    <row r="103" s="240" customFormat="1" x14ac:dyDescent="0.2"/>
    <row r="104" s="240" customFormat="1" x14ac:dyDescent="0.2"/>
    <row r="105" s="240" customFormat="1" x14ac:dyDescent="0.2"/>
    <row r="106" s="240" customFormat="1" x14ac:dyDescent="0.2"/>
    <row r="107" s="240" customFormat="1" x14ac:dyDescent="0.2"/>
    <row r="108" s="240" customFormat="1" x14ac:dyDescent="0.2"/>
    <row r="109" s="240" customFormat="1" x14ac:dyDescent="0.2"/>
    <row r="110" s="240" customFormat="1" x14ac:dyDescent="0.2"/>
    <row r="111" s="240" customFormat="1" x14ac:dyDescent="0.2"/>
    <row r="112" s="240" customFormat="1" x14ac:dyDescent="0.2"/>
    <row r="113" s="240" customFormat="1" x14ac:dyDescent="0.2"/>
    <row r="114" s="240" customFormat="1" x14ac:dyDescent="0.2"/>
    <row r="115" s="240" customFormat="1" x14ac:dyDescent="0.2"/>
    <row r="116" s="240" customFormat="1" x14ac:dyDescent="0.2"/>
    <row r="117" s="240" customFormat="1" x14ac:dyDescent="0.2"/>
    <row r="118" s="240" customFormat="1" x14ac:dyDescent="0.2"/>
    <row r="119" s="240" customFormat="1" x14ac:dyDescent="0.2"/>
    <row r="120" s="240" customFormat="1" x14ac:dyDescent="0.2"/>
    <row r="121" s="240" customFormat="1" x14ac:dyDescent="0.2"/>
    <row r="122" s="240" customFormat="1" x14ac:dyDescent="0.2"/>
    <row r="123" s="240" customFormat="1" x14ac:dyDescent="0.2"/>
    <row r="124" s="240" customFormat="1" x14ac:dyDescent="0.2"/>
    <row r="125" s="240" customFormat="1" x14ac:dyDescent="0.2"/>
    <row r="126" s="240" customFormat="1" x14ac:dyDescent="0.2"/>
    <row r="127" s="240" customFormat="1" x14ac:dyDescent="0.2"/>
    <row r="128" s="240" customFormat="1" x14ac:dyDescent="0.2"/>
    <row r="129" s="240" customFormat="1" x14ac:dyDescent="0.2"/>
    <row r="130" s="240" customFormat="1" x14ac:dyDescent="0.2"/>
    <row r="131" s="240" customFormat="1" x14ac:dyDescent="0.2"/>
    <row r="132" s="240" customFormat="1" x14ac:dyDescent="0.2"/>
    <row r="133" s="240" customFormat="1" x14ac:dyDescent="0.2"/>
    <row r="134" s="240" customFormat="1" x14ac:dyDescent="0.2"/>
    <row r="135" s="240" customFormat="1" x14ac:dyDescent="0.2"/>
    <row r="136" s="240" customFormat="1" x14ac:dyDescent="0.2"/>
    <row r="137" s="240" customFormat="1" x14ac:dyDescent="0.2"/>
    <row r="138" s="240" customFormat="1" x14ac:dyDescent="0.2"/>
    <row r="139" s="240" customFormat="1" x14ac:dyDescent="0.2"/>
    <row r="140" s="240" customFormat="1" x14ac:dyDescent="0.2"/>
    <row r="141" s="240" customFormat="1" x14ac:dyDescent="0.2"/>
    <row r="142" s="240" customFormat="1" x14ac:dyDescent="0.2"/>
    <row r="143" s="240" customFormat="1" x14ac:dyDescent="0.2"/>
    <row r="144" s="240" customFormat="1" x14ac:dyDescent="0.2"/>
    <row r="145" s="240" customFormat="1" x14ac:dyDescent="0.2"/>
    <row r="146" s="240" customFormat="1" x14ac:dyDescent="0.2"/>
    <row r="147" s="240" customFormat="1" x14ac:dyDescent="0.2"/>
    <row r="148" s="240" customFormat="1" x14ac:dyDescent="0.2"/>
    <row r="149" s="240" customFormat="1" x14ac:dyDescent="0.2"/>
    <row r="150" s="240" customFormat="1" x14ac:dyDescent="0.2"/>
    <row r="151" s="240" customFormat="1" x14ac:dyDescent="0.2"/>
    <row r="152" s="240" customFormat="1" x14ac:dyDescent="0.2"/>
    <row r="153" s="240" customFormat="1" x14ac:dyDescent="0.2"/>
    <row r="154" s="240" customFormat="1" x14ac:dyDescent="0.2"/>
    <row r="155" s="240" customFormat="1" x14ac:dyDescent="0.2"/>
    <row r="156" s="240" customFormat="1" x14ac:dyDescent="0.2"/>
    <row r="157" s="240" customFormat="1" x14ac:dyDescent="0.2"/>
    <row r="158" s="240" customFormat="1" x14ac:dyDescent="0.2"/>
    <row r="159" s="240" customFormat="1" x14ac:dyDescent="0.2"/>
    <row r="160" s="240" customFormat="1" x14ac:dyDescent="0.2"/>
    <row r="161" s="240" customFormat="1" x14ac:dyDescent="0.2"/>
    <row r="162" s="240" customFormat="1" x14ac:dyDescent="0.2"/>
    <row r="163" s="240" customFormat="1" x14ac:dyDescent="0.2"/>
    <row r="164" s="240" customFormat="1" x14ac:dyDescent="0.2"/>
    <row r="165" s="240" customFormat="1" x14ac:dyDescent="0.2"/>
    <row r="166" s="240" customFormat="1" x14ac:dyDescent="0.2"/>
    <row r="167" s="240" customFormat="1" x14ac:dyDescent="0.2"/>
    <row r="168" s="240" customFormat="1" x14ac:dyDescent="0.2"/>
    <row r="169" s="240" customFormat="1" x14ac:dyDescent="0.2"/>
    <row r="170" s="240" customFormat="1" x14ac:dyDescent="0.2"/>
    <row r="171" s="240" customFormat="1" x14ac:dyDescent="0.2"/>
    <row r="172" s="240" customFormat="1" x14ac:dyDescent="0.2"/>
    <row r="173" s="240" customFormat="1" x14ac:dyDescent="0.2"/>
    <row r="174" s="240" customFormat="1" x14ac:dyDescent="0.2"/>
    <row r="175" s="240" customFormat="1" x14ac:dyDescent="0.2"/>
    <row r="176" s="240" customFormat="1" x14ac:dyDescent="0.2"/>
    <row r="177" s="240" customFormat="1" x14ac:dyDescent="0.2"/>
    <row r="178" s="240" customFormat="1" x14ac:dyDescent="0.2"/>
    <row r="179" s="240" customFormat="1" x14ac:dyDescent="0.2"/>
    <row r="180" s="240" customFormat="1" x14ac:dyDescent="0.2"/>
    <row r="181" s="240" customFormat="1" x14ac:dyDescent="0.2"/>
    <row r="182" s="240" customFormat="1" x14ac:dyDescent="0.2"/>
    <row r="183" s="240" customFormat="1" x14ac:dyDescent="0.2"/>
    <row r="184" s="240" customFormat="1" x14ac:dyDescent="0.2"/>
    <row r="185" s="240" customFormat="1" x14ac:dyDescent="0.2"/>
    <row r="186" s="240" customFormat="1" x14ac:dyDescent="0.2"/>
    <row r="187" s="240" customFormat="1" x14ac:dyDescent="0.2"/>
    <row r="188" s="240" customFormat="1" x14ac:dyDescent="0.2"/>
    <row r="189" s="240" customFormat="1" x14ac:dyDescent="0.2"/>
    <row r="190" s="240" customFormat="1" x14ac:dyDescent="0.2"/>
    <row r="191" s="240" customFormat="1" x14ac:dyDescent="0.2"/>
    <row r="192" s="240" customFormat="1" x14ac:dyDescent="0.2"/>
    <row r="193" s="240" customFormat="1" x14ac:dyDescent="0.2"/>
    <row r="194" s="240" customFormat="1" x14ac:dyDescent="0.2"/>
    <row r="195" s="240" customFormat="1" x14ac:dyDescent="0.2"/>
    <row r="196" s="240" customFormat="1" x14ac:dyDescent="0.2"/>
    <row r="197" s="240" customFormat="1" x14ac:dyDescent="0.2"/>
    <row r="198" s="240" customFormat="1" x14ac:dyDescent="0.2"/>
    <row r="199" s="240" customFormat="1" x14ac:dyDescent="0.2"/>
    <row r="200" s="240" customFormat="1" x14ac:dyDescent="0.2"/>
    <row r="201" s="240" customFormat="1" x14ac:dyDescent="0.2"/>
    <row r="202" s="240" customFormat="1" x14ac:dyDescent="0.2"/>
    <row r="203" s="240" customFormat="1" x14ac:dyDescent="0.2"/>
    <row r="204" s="240" customFormat="1" x14ac:dyDescent="0.2"/>
    <row r="205" s="240" customFormat="1" x14ac:dyDescent="0.2"/>
    <row r="206" s="240" customFormat="1" x14ac:dyDescent="0.2"/>
    <row r="207" s="240" customFormat="1" x14ac:dyDescent="0.2"/>
    <row r="208" s="240" customFormat="1" x14ac:dyDescent="0.2"/>
    <row r="209" s="240" customFormat="1" x14ac:dyDescent="0.2"/>
    <row r="210" s="240" customFormat="1" x14ac:dyDescent="0.2"/>
    <row r="211" s="240" customFormat="1" x14ac:dyDescent="0.2"/>
    <row r="212" s="240" customFormat="1" x14ac:dyDescent="0.2"/>
    <row r="213" s="240" customFormat="1" x14ac:dyDescent="0.2"/>
    <row r="214" s="240" customFormat="1" x14ac:dyDescent="0.2"/>
    <row r="215" s="240" customFormat="1" x14ac:dyDescent="0.2"/>
    <row r="216" s="240" customFormat="1" x14ac:dyDescent="0.2"/>
    <row r="217" s="240" customFormat="1" x14ac:dyDescent="0.2"/>
    <row r="218" s="240" customFormat="1" x14ac:dyDescent="0.2"/>
    <row r="219" s="240" customFormat="1" x14ac:dyDescent="0.2"/>
    <row r="220" s="240" customFormat="1" x14ac:dyDescent="0.2"/>
    <row r="221" s="240" customFormat="1" x14ac:dyDescent="0.2"/>
    <row r="222" s="240" customFormat="1" x14ac:dyDescent="0.2"/>
    <row r="223" s="240" customFormat="1" x14ac:dyDescent="0.2"/>
    <row r="224" s="240" customFormat="1" x14ac:dyDescent="0.2"/>
    <row r="225" s="240" customFormat="1" x14ac:dyDescent="0.2"/>
    <row r="226" s="240" customFormat="1" x14ac:dyDescent="0.2"/>
    <row r="227" s="240" customFormat="1" x14ac:dyDescent="0.2"/>
    <row r="228" s="240" customFormat="1" x14ac:dyDescent="0.2"/>
    <row r="229" s="240" customFormat="1" x14ac:dyDescent="0.2"/>
    <row r="230" s="240" customFormat="1" x14ac:dyDescent="0.2"/>
    <row r="231" s="240" customFormat="1" x14ac:dyDescent="0.2"/>
    <row r="232" s="240" customFormat="1" x14ac:dyDescent="0.2"/>
    <row r="233" s="240" customFormat="1" x14ac:dyDescent="0.2"/>
    <row r="234" s="240" customFormat="1" x14ac:dyDescent="0.2"/>
    <row r="235" s="240" customFormat="1" x14ac:dyDescent="0.2"/>
    <row r="236" s="240" customFormat="1" x14ac:dyDescent="0.2"/>
    <row r="237" s="240" customFormat="1" x14ac:dyDescent="0.2"/>
    <row r="238" s="240" customFormat="1" x14ac:dyDescent="0.2"/>
    <row r="239" s="240" customFormat="1" x14ac:dyDescent="0.2"/>
    <row r="240" s="240" customFormat="1" x14ac:dyDescent="0.2"/>
    <row r="241" s="240" customFormat="1" x14ac:dyDescent="0.2"/>
    <row r="242" s="240" customFormat="1" x14ac:dyDescent="0.2"/>
    <row r="243" s="240" customFormat="1" x14ac:dyDescent="0.2"/>
    <row r="244" s="240" customFormat="1" x14ac:dyDescent="0.2"/>
    <row r="245" s="240" customFormat="1" x14ac:dyDescent="0.2"/>
    <row r="246" s="240" customFormat="1" x14ac:dyDescent="0.2"/>
    <row r="247" s="240" customFormat="1" x14ac:dyDescent="0.2"/>
    <row r="248" s="240" customFormat="1" x14ac:dyDescent="0.2"/>
    <row r="249" s="240" customFormat="1" x14ac:dyDescent="0.2"/>
    <row r="250" s="240" customFormat="1" x14ac:dyDescent="0.2"/>
    <row r="251" s="240" customFormat="1" x14ac:dyDescent="0.2"/>
    <row r="252" s="240" customFormat="1" x14ac:dyDescent="0.2"/>
    <row r="253" s="240" customFormat="1" x14ac:dyDescent="0.2"/>
    <row r="254" s="240" customFormat="1" x14ac:dyDescent="0.2"/>
    <row r="255" s="240" customFormat="1" x14ac:dyDescent="0.2"/>
    <row r="256" s="240" customFormat="1" x14ac:dyDescent="0.2"/>
    <row r="257" s="240" customFormat="1" x14ac:dyDescent="0.2"/>
    <row r="258" s="240" customFormat="1" x14ac:dyDescent="0.2"/>
    <row r="259" s="240" customFormat="1" x14ac:dyDescent="0.2"/>
    <row r="260" s="240" customFormat="1" x14ac:dyDescent="0.2"/>
    <row r="261" s="240" customFormat="1" x14ac:dyDescent="0.2"/>
    <row r="262" s="240" customFormat="1" x14ac:dyDescent="0.2"/>
    <row r="263" s="240" customFormat="1" x14ac:dyDescent="0.2"/>
    <row r="264" s="240" customFormat="1" x14ac:dyDescent="0.2"/>
    <row r="265" s="240" customFormat="1" x14ac:dyDescent="0.2"/>
    <row r="266" s="240" customFormat="1" x14ac:dyDescent="0.2"/>
    <row r="267" s="240" customFormat="1" x14ac:dyDescent="0.2"/>
    <row r="268" s="240" customFormat="1" x14ac:dyDescent="0.2"/>
    <row r="269" s="240" customFormat="1" x14ac:dyDescent="0.2"/>
    <row r="270" s="240" customFormat="1" x14ac:dyDescent="0.2"/>
  </sheetData>
  <customSheetViews>
    <customSheetView guid="{E8B3D8CC-BCDF-4785-836B-2A5CFEB31B52}" scale="90">
      <pageMargins left="0.17" right="0.17" top="0.63" bottom="0.38" header="0.18" footer="0.17"/>
      <printOptions horizontalCentered="1" verticalCentered="1"/>
      <pageSetup scale="50" orientation="landscape" r:id="rId1"/>
      <headerFooter alignWithMargins="0">
        <oddHeader>&amp;C&amp;"-,Bold"&amp;14Table I-1B
SCE TA/TI and Auto DR Program Subscription Statistics 
2009 - 2012</oddHeader>
        <oddFooter>&amp;L&amp;"Calibri,Bold Italic"&amp;F&amp;C&amp;"-,Bold"- PUBLIC -&amp;R&amp;"Calibri,Bold"Page &amp;P</oddFooter>
      </headerFooter>
    </customSheetView>
  </customSheetViews>
  <mergeCells count="12">
    <mergeCell ref="W28:Z28"/>
    <mergeCell ref="C3:F3"/>
    <mergeCell ref="G3:J3"/>
    <mergeCell ref="K3:N3"/>
    <mergeCell ref="O3:R3"/>
    <mergeCell ref="S3:V3"/>
    <mergeCell ref="W3:Z3"/>
    <mergeCell ref="C28:F28"/>
    <mergeCell ref="G28:J28"/>
    <mergeCell ref="K28:N28"/>
    <mergeCell ref="O28:R28"/>
    <mergeCell ref="S28:V28"/>
  </mergeCells>
  <printOptions horizontalCentered="1" verticalCentered="1"/>
  <pageMargins left="0.17" right="0.17" top="0.63" bottom="0.38" header="0.18" footer="0.17"/>
  <pageSetup scale="55" orientation="landscape" cellComments="asDisplayed" r:id="rId2"/>
  <headerFooter alignWithMargins="0">
    <oddHeader>&amp;C&amp;"-,Bold"&amp;10Table I-1B
SCE TA/TI and Auto DR Program Subscription Statistics 
2009 - 2011</oddHeader>
    <oddFooter>&amp;L&amp;"Calibri,Bold Italic"&amp;F&amp;C&amp;"-,Bold"- PUBLIC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79998168889431442"/>
    <pageSetUpPr fitToPage="1"/>
  </sheetPr>
  <dimension ref="A1:AA270"/>
  <sheetViews>
    <sheetView zoomScale="80" zoomScaleNormal="80" zoomScaleSheetLayoutView="80" zoomScalePageLayoutView="86" workbookViewId="0">
      <selection activeCell="Q30" sqref="Q30"/>
    </sheetView>
  </sheetViews>
  <sheetFormatPr defaultColWidth="9.33203125" defaultRowHeight="12.75" x14ac:dyDescent="0.2"/>
  <cols>
    <col min="1" max="1" width="1.83203125" style="378" customWidth="1"/>
    <col min="2" max="2" width="42" style="75" customWidth="1"/>
    <col min="3" max="5" width="11" style="75" customWidth="1"/>
    <col min="6" max="6" width="12.6640625" style="75" customWidth="1"/>
    <col min="7" max="9" width="11" style="75" customWidth="1"/>
    <col min="10" max="10" width="12.6640625" style="75" customWidth="1"/>
    <col min="11" max="13" width="11" style="75" customWidth="1"/>
    <col min="14" max="14" width="12.6640625" style="75" customWidth="1"/>
    <col min="15" max="17" width="11" style="75" customWidth="1"/>
    <col min="18" max="18" width="12.6640625" style="75" customWidth="1"/>
    <col min="19" max="21" width="11" style="75" customWidth="1"/>
    <col min="22" max="22" width="12.6640625" style="75" customWidth="1"/>
    <col min="23" max="25" width="11" style="75" customWidth="1"/>
    <col min="26" max="26" width="12.6640625" style="75" customWidth="1"/>
    <col min="27" max="27" width="4.5" style="86" customWidth="1"/>
    <col min="28" max="115" width="9.33203125" style="75" customWidth="1"/>
    <col min="116" max="116" width="10.6640625" style="75" customWidth="1"/>
    <col min="117" max="16384" width="9.33203125" style="75"/>
  </cols>
  <sheetData>
    <row r="1" spans="1:27" s="87" customFormat="1" ht="21" customHeight="1" x14ac:dyDescent="0.25">
      <c r="B1" s="88" t="s">
        <v>207</v>
      </c>
    </row>
    <row r="2" spans="1:27" s="86" customFormat="1" ht="19.5" customHeight="1" x14ac:dyDescent="0.2">
      <c r="A2" s="378"/>
    </row>
    <row r="3" spans="1:27" s="91" customFormat="1" ht="20.25" customHeight="1" x14ac:dyDescent="0.15">
      <c r="A3" s="89"/>
      <c r="B3" s="90" t="s">
        <v>35</v>
      </c>
      <c r="C3" s="596" t="s">
        <v>1</v>
      </c>
      <c r="D3" s="596"/>
      <c r="E3" s="596"/>
      <c r="F3" s="596"/>
      <c r="G3" s="596" t="s">
        <v>2</v>
      </c>
      <c r="H3" s="596"/>
      <c r="I3" s="596"/>
      <c r="J3" s="596"/>
      <c r="K3" s="596" t="s">
        <v>3</v>
      </c>
      <c r="L3" s="596"/>
      <c r="M3" s="596"/>
      <c r="N3" s="596"/>
      <c r="O3" s="596" t="s">
        <v>4</v>
      </c>
      <c r="P3" s="596"/>
      <c r="Q3" s="596"/>
      <c r="R3" s="596"/>
      <c r="S3" s="596" t="s">
        <v>5</v>
      </c>
      <c r="T3" s="596"/>
      <c r="U3" s="596"/>
      <c r="V3" s="596"/>
      <c r="W3" s="596" t="s">
        <v>6</v>
      </c>
      <c r="X3" s="596"/>
      <c r="Y3" s="596"/>
      <c r="Z3" s="596"/>
      <c r="AA3" s="89"/>
    </row>
    <row r="4" spans="1:27" ht="38.25" x14ac:dyDescent="0.2">
      <c r="B4" s="92" t="s">
        <v>36</v>
      </c>
      <c r="C4" s="93" t="s">
        <v>37</v>
      </c>
      <c r="D4" s="94" t="s">
        <v>38</v>
      </c>
      <c r="E4" s="94" t="s">
        <v>39</v>
      </c>
      <c r="F4" s="95" t="s">
        <v>40</v>
      </c>
      <c r="G4" s="93" t="s">
        <v>37</v>
      </c>
      <c r="H4" s="94" t="s">
        <v>38</v>
      </c>
      <c r="I4" s="94" t="s">
        <v>39</v>
      </c>
      <c r="J4" s="95" t="s">
        <v>40</v>
      </c>
      <c r="K4" s="93" t="s">
        <v>37</v>
      </c>
      <c r="L4" s="94" t="s">
        <v>38</v>
      </c>
      <c r="M4" s="94" t="s">
        <v>39</v>
      </c>
      <c r="N4" s="95" t="s">
        <v>40</v>
      </c>
      <c r="O4" s="93" t="s">
        <v>37</v>
      </c>
      <c r="P4" s="94" t="s">
        <v>38</v>
      </c>
      <c r="Q4" s="94" t="s">
        <v>39</v>
      </c>
      <c r="R4" s="95" t="s">
        <v>40</v>
      </c>
      <c r="S4" s="93" t="s">
        <v>37</v>
      </c>
      <c r="T4" s="94" t="s">
        <v>38</v>
      </c>
      <c r="U4" s="94" t="s">
        <v>39</v>
      </c>
      <c r="V4" s="95" t="s">
        <v>40</v>
      </c>
      <c r="W4" s="93" t="s">
        <v>37</v>
      </c>
      <c r="X4" s="94" t="s">
        <v>38</v>
      </c>
      <c r="Y4" s="94" t="s">
        <v>39</v>
      </c>
      <c r="Z4" s="95" t="s">
        <v>40</v>
      </c>
    </row>
    <row r="5" spans="1:27" x14ac:dyDescent="0.2">
      <c r="B5" s="96" t="s">
        <v>41</v>
      </c>
      <c r="C5" s="97"/>
      <c r="D5" s="98">
        <v>19.492699999999978</v>
      </c>
      <c r="E5" s="98">
        <v>0</v>
      </c>
      <c r="F5" s="99">
        <f t="shared" ref="F5:F10" si="0">SUM(C5:E5)</f>
        <v>19.492699999999978</v>
      </c>
      <c r="G5" s="100"/>
      <c r="H5" s="98">
        <v>19.526399999999981</v>
      </c>
      <c r="I5" s="98">
        <v>0</v>
      </c>
      <c r="J5" s="99">
        <f t="shared" ref="J5:J10" si="1">SUM(G5:I5)</f>
        <v>19.526399999999981</v>
      </c>
      <c r="K5" s="100"/>
      <c r="L5" s="98">
        <v>19.815699999999978</v>
      </c>
      <c r="M5" s="98">
        <v>0</v>
      </c>
      <c r="N5" s="101">
        <f t="shared" ref="N5:N10" si="2">SUM(L5:M5)</f>
        <v>19.815699999999978</v>
      </c>
      <c r="O5" s="102"/>
      <c r="P5" s="429">
        <v>16.145699999999991</v>
      </c>
      <c r="Q5" s="98">
        <v>0</v>
      </c>
      <c r="R5" s="101">
        <f t="shared" ref="R5:R10" si="3">SUM(P5:Q5)</f>
        <v>16.145699999999991</v>
      </c>
      <c r="S5" s="102"/>
      <c r="T5" s="429">
        <v>16.145699999999991</v>
      </c>
      <c r="U5" s="429">
        <v>0</v>
      </c>
      <c r="V5" s="101">
        <f t="shared" ref="V5:V10" si="4">SUM(T5:U5)</f>
        <v>16.145699999999991</v>
      </c>
      <c r="W5" s="102"/>
      <c r="X5" s="98">
        <v>16.028999999999993</v>
      </c>
      <c r="Y5" s="98">
        <v>0</v>
      </c>
      <c r="Z5" s="101">
        <f t="shared" ref="Z5:Z10" si="5">SUM(X5:Y5)</f>
        <v>16.028999999999993</v>
      </c>
    </row>
    <row r="6" spans="1:27" x14ac:dyDescent="0.2">
      <c r="B6" s="103" t="s">
        <v>42</v>
      </c>
      <c r="C6" s="104"/>
      <c r="D6" s="105">
        <v>4.0792000000000002</v>
      </c>
      <c r="E6" s="105">
        <v>0</v>
      </c>
      <c r="F6" s="106">
        <f t="shared" si="0"/>
        <v>4.0792000000000002</v>
      </c>
      <c r="G6" s="107"/>
      <c r="H6" s="105">
        <v>4.0792000000000002</v>
      </c>
      <c r="I6" s="105">
        <v>0</v>
      </c>
      <c r="J6" s="106">
        <f t="shared" si="1"/>
        <v>4.0792000000000002</v>
      </c>
      <c r="K6" s="107"/>
      <c r="L6" s="105">
        <v>4.7627000000000006</v>
      </c>
      <c r="M6" s="105">
        <v>0</v>
      </c>
      <c r="N6" s="108">
        <f t="shared" si="2"/>
        <v>4.7627000000000006</v>
      </c>
      <c r="O6" s="109"/>
      <c r="P6" s="431">
        <v>4.7627000000000006</v>
      </c>
      <c r="Q6" s="105">
        <v>0</v>
      </c>
      <c r="R6" s="108">
        <f t="shared" si="3"/>
        <v>4.7627000000000006</v>
      </c>
      <c r="S6" s="109"/>
      <c r="T6" s="431">
        <v>4.7627000000000006</v>
      </c>
      <c r="U6" s="431">
        <v>0</v>
      </c>
      <c r="V6" s="108">
        <f t="shared" si="4"/>
        <v>4.7627000000000006</v>
      </c>
      <c r="W6" s="109"/>
      <c r="X6" s="105">
        <v>4.694700000000001</v>
      </c>
      <c r="Y6" s="105">
        <v>0</v>
      </c>
      <c r="Z6" s="108">
        <f t="shared" si="5"/>
        <v>4.694700000000001</v>
      </c>
    </row>
    <row r="7" spans="1:27" x14ac:dyDescent="0.2">
      <c r="B7" s="103" t="s">
        <v>43</v>
      </c>
      <c r="C7" s="104"/>
      <c r="D7" s="105">
        <v>21.248400000000004</v>
      </c>
      <c r="E7" s="105">
        <v>0</v>
      </c>
      <c r="F7" s="106">
        <f t="shared" si="0"/>
        <v>21.248400000000004</v>
      </c>
      <c r="G7" s="107"/>
      <c r="H7" s="105">
        <v>21.4117</v>
      </c>
      <c r="I7" s="105">
        <v>0</v>
      </c>
      <c r="J7" s="106">
        <f t="shared" si="1"/>
        <v>21.4117</v>
      </c>
      <c r="K7" s="107"/>
      <c r="L7" s="105">
        <v>19.488199999999999</v>
      </c>
      <c r="M7" s="105">
        <v>0</v>
      </c>
      <c r="N7" s="108">
        <f t="shared" si="2"/>
        <v>19.488199999999999</v>
      </c>
      <c r="O7" s="109"/>
      <c r="P7" s="431">
        <v>20.227899999999998</v>
      </c>
      <c r="Q7" s="105">
        <v>0</v>
      </c>
      <c r="R7" s="108">
        <f t="shared" si="3"/>
        <v>20.227899999999998</v>
      </c>
      <c r="S7" s="109"/>
      <c r="T7" s="431">
        <v>20.330599999999997</v>
      </c>
      <c r="U7" s="431">
        <v>0</v>
      </c>
      <c r="V7" s="108">
        <f t="shared" si="4"/>
        <v>20.330599999999997</v>
      </c>
      <c r="W7" s="109"/>
      <c r="X7" s="105">
        <v>20.4696</v>
      </c>
      <c r="Y7" s="105">
        <v>0</v>
      </c>
      <c r="Z7" s="108">
        <f t="shared" si="5"/>
        <v>20.4696</v>
      </c>
    </row>
    <row r="8" spans="1:27" x14ac:dyDescent="0.2">
      <c r="B8" s="256" t="s">
        <v>198</v>
      </c>
      <c r="C8" s="104"/>
      <c r="D8" s="105">
        <v>25.528199999999984</v>
      </c>
      <c r="E8" s="105">
        <v>0</v>
      </c>
      <c r="F8" s="106">
        <f t="shared" si="0"/>
        <v>25.528199999999984</v>
      </c>
      <c r="G8" s="107"/>
      <c r="H8" s="105">
        <v>26.200099999999985</v>
      </c>
      <c r="I8" s="105">
        <v>0</v>
      </c>
      <c r="J8" s="106">
        <f t="shared" si="1"/>
        <v>26.200099999999985</v>
      </c>
      <c r="K8" s="107"/>
      <c r="L8" s="105">
        <v>27.49329999999998</v>
      </c>
      <c r="M8" s="105">
        <v>0</v>
      </c>
      <c r="N8" s="108">
        <f t="shared" si="2"/>
        <v>27.49329999999998</v>
      </c>
      <c r="O8" s="109"/>
      <c r="P8" s="431">
        <v>28.880699999999983</v>
      </c>
      <c r="Q8" s="105">
        <v>0</v>
      </c>
      <c r="R8" s="108">
        <f t="shared" si="3"/>
        <v>28.880699999999983</v>
      </c>
      <c r="S8" s="109"/>
      <c r="T8" s="431">
        <v>28.880699999999983</v>
      </c>
      <c r="U8" s="431">
        <v>0</v>
      </c>
      <c r="V8" s="108">
        <f t="shared" si="4"/>
        <v>28.880699999999983</v>
      </c>
      <c r="W8" s="109"/>
      <c r="X8" s="105">
        <v>28.880699999999983</v>
      </c>
      <c r="Y8" s="105">
        <v>0</v>
      </c>
      <c r="Z8" s="108">
        <f t="shared" si="5"/>
        <v>28.880699999999983</v>
      </c>
    </row>
    <row r="9" spans="1:27" x14ac:dyDescent="0.2">
      <c r="B9" s="103" t="s">
        <v>44</v>
      </c>
      <c r="C9" s="104"/>
      <c r="D9" s="105">
        <v>2.2959000000000001</v>
      </c>
      <c r="E9" s="105">
        <v>0</v>
      </c>
      <c r="F9" s="106">
        <f t="shared" si="0"/>
        <v>2.2959000000000001</v>
      </c>
      <c r="G9" s="107"/>
      <c r="H9" s="105">
        <v>2.2959000000000001</v>
      </c>
      <c r="I9" s="105">
        <v>0</v>
      </c>
      <c r="J9" s="106">
        <f t="shared" si="1"/>
        <v>2.2959000000000001</v>
      </c>
      <c r="K9" s="107"/>
      <c r="L9" s="105">
        <v>2.2959000000000001</v>
      </c>
      <c r="M9" s="105">
        <v>0</v>
      </c>
      <c r="N9" s="108">
        <f t="shared" si="2"/>
        <v>2.2959000000000001</v>
      </c>
      <c r="O9" s="109"/>
      <c r="P9" s="431">
        <v>2.2959000000000001</v>
      </c>
      <c r="Q9" s="105">
        <v>0</v>
      </c>
      <c r="R9" s="108">
        <f t="shared" si="3"/>
        <v>2.2959000000000001</v>
      </c>
      <c r="S9" s="109"/>
      <c r="T9" s="431">
        <v>3.0314000000000001</v>
      </c>
      <c r="U9" s="431">
        <v>0</v>
      </c>
      <c r="V9" s="108">
        <f t="shared" si="4"/>
        <v>3.0314000000000001</v>
      </c>
      <c r="W9" s="109"/>
      <c r="X9" s="105">
        <v>3.0314000000000001</v>
      </c>
      <c r="Y9" s="105">
        <v>0</v>
      </c>
      <c r="Z9" s="108">
        <f t="shared" si="5"/>
        <v>3.0314000000000001</v>
      </c>
    </row>
    <row r="10" spans="1:27" x14ac:dyDescent="0.2">
      <c r="B10" s="110" t="s">
        <v>14</v>
      </c>
      <c r="C10" s="111"/>
      <c r="D10" s="112">
        <v>0</v>
      </c>
      <c r="E10" s="112">
        <v>0</v>
      </c>
      <c r="F10" s="113">
        <f t="shared" si="0"/>
        <v>0</v>
      </c>
      <c r="G10" s="114"/>
      <c r="H10" s="112">
        <v>0</v>
      </c>
      <c r="I10" s="112">
        <v>0</v>
      </c>
      <c r="J10" s="113">
        <f t="shared" si="1"/>
        <v>0</v>
      </c>
      <c r="K10" s="114"/>
      <c r="L10" s="112">
        <v>0</v>
      </c>
      <c r="M10" s="112">
        <v>0</v>
      </c>
      <c r="N10" s="115">
        <f t="shared" si="2"/>
        <v>0</v>
      </c>
      <c r="O10" s="116"/>
      <c r="P10" s="433">
        <v>0</v>
      </c>
      <c r="Q10" s="112">
        <v>0</v>
      </c>
      <c r="R10" s="115">
        <f t="shared" si="3"/>
        <v>0</v>
      </c>
      <c r="S10" s="116"/>
      <c r="T10" s="433">
        <v>0</v>
      </c>
      <c r="U10" s="433">
        <v>0</v>
      </c>
      <c r="V10" s="115">
        <f t="shared" si="4"/>
        <v>0</v>
      </c>
      <c r="W10" s="116"/>
      <c r="X10" s="112">
        <v>0</v>
      </c>
      <c r="Y10" s="112">
        <v>0</v>
      </c>
      <c r="Z10" s="115">
        <f t="shared" si="5"/>
        <v>0</v>
      </c>
    </row>
    <row r="11" spans="1:27" s="125" customFormat="1" x14ac:dyDescent="0.2">
      <c r="A11" s="117"/>
      <c r="B11" s="118" t="s">
        <v>45</v>
      </c>
      <c r="C11" s="119"/>
      <c r="D11" s="120">
        <f>SUM(D5:D10)</f>
        <v>72.644399999999976</v>
      </c>
      <c r="E11" s="120">
        <f>SUM(E5:E10)</f>
        <v>0</v>
      </c>
      <c r="F11" s="121">
        <f>SUM(F5:F10)</f>
        <v>72.644399999999976</v>
      </c>
      <c r="G11" s="118"/>
      <c r="H11" s="120">
        <f>SUM(H5:H10)</f>
        <v>73.513299999999973</v>
      </c>
      <c r="I11" s="120">
        <f>SUM(I5:I10)</f>
        <v>0</v>
      </c>
      <c r="J11" s="122">
        <f>SUM(J5:J10)</f>
        <v>73.513299999999973</v>
      </c>
      <c r="K11" s="123"/>
      <c r="L11" s="124">
        <f>SUM(L5:L10)</f>
        <v>73.855799999999959</v>
      </c>
      <c r="M11" s="124">
        <f>SUM(M5:M10)</f>
        <v>0</v>
      </c>
      <c r="N11" s="122">
        <f>SUM(N5:N10)</f>
        <v>73.855799999999959</v>
      </c>
      <c r="O11" s="123"/>
      <c r="P11" s="124">
        <f>SUM(P5:P10)</f>
        <v>72.312899999999971</v>
      </c>
      <c r="Q11" s="124">
        <f>SUM(Q5:Q10)</f>
        <v>0</v>
      </c>
      <c r="R11" s="122">
        <f>SUM(R5:R10)</f>
        <v>72.312899999999971</v>
      </c>
      <c r="S11" s="123"/>
      <c r="T11" s="124">
        <f>SUM(T5:T10)</f>
        <v>73.151099999999971</v>
      </c>
      <c r="U11" s="124">
        <f>SUM(U5:U10)</f>
        <v>0</v>
      </c>
      <c r="V11" s="122">
        <f>SUM(V5:V10)</f>
        <v>73.151099999999971</v>
      </c>
      <c r="W11" s="123"/>
      <c r="X11" s="124">
        <f>SUM(X5:X10)</f>
        <v>73.105399999999989</v>
      </c>
      <c r="Y11" s="124">
        <f>SUM(Y5:Y10)</f>
        <v>0</v>
      </c>
      <c r="Z11" s="122">
        <f>SUM(Z5:Z10)</f>
        <v>73.105399999999989</v>
      </c>
      <c r="AA11" s="117"/>
    </row>
    <row r="12" spans="1:27" ht="2.1" customHeight="1" x14ac:dyDescent="0.2">
      <c r="B12" s="126"/>
      <c r="C12" s="126"/>
      <c r="D12" s="127"/>
      <c r="E12" s="127"/>
      <c r="F12" s="128"/>
      <c r="G12" s="126"/>
      <c r="H12" s="129"/>
      <c r="I12" s="129"/>
      <c r="J12" s="130"/>
      <c r="K12" s="131"/>
      <c r="L12" s="129"/>
      <c r="M12" s="132"/>
      <c r="N12" s="130"/>
      <c r="O12" s="131"/>
      <c r="P12" s="129"/>
      <c r="Q12" s="132"/>
      <c r="R12" s="130"/>
      <c r="S12" s="131"/>
      <c r="T12" s="129"/>
      <c r="U12" s="132"/>
      <c r="V12" s="130"/>
      <c r="W12" s="131"/>
      <c r="X12" s="129"/>
      <c r="Y12" s="132"/>
      <c r="Z12" s="130"/>
    </row>
    <row r="13" spans="1:27" x14ac:dyDescent="0.2">
      <c r="B13" s="133" t="s">
        <v>9</v>
      </c>
      <c r="C13" s="133"/>
      <c r="D13" s="134"/>
      <c r="E13" s="134"/>
      <c r="F13" s="133"/>
      <c r="G13" s="133"/>
      <c r="H13" s="135"/>
      <c r="I13" s="136"/>
      <c r="J13" s="136"/>
      <c r="K13" s="136"/>
      <c r="L13" s="135"/>
      <c r="M13" s="136"/>
      <c r="N13" s="137"/>
      <c r="O13" s="136"/>
      <c r="P13" s="135"/>
      <c r="Q13" s="136"/>
      <c r="R13" s="137"/>
      <c r="S13" s="136"/>
      <c r="T13" s="135"/>
      <c r="U13" s="136"/>
      <c r="V13" s="137"/>
      <c r="W13" s="136"/>
      <c r="X13" s="135"/>
      <c r="Y13" s="136"/>
      <c r="Z13" s="137"/>
    </row>
    <row r="14" spans="1:27" x14ac:dyDescent="0.2">
      <c r="B14" s="96" t="s">
        <v>46</v>
      </c>
      <c r="C14" s="97"/>
      <c r="D14" s="98">
        <v>0</v>
      </c>
      <c r="E14" s="98">
        <v>0</v>
      </c>
      <c r="F14" s="99">
        <f>SUM(C14:E14)</f>
        <v>0</v>
      </c>
      <c r="G14" s="100"/>
      <c r="H14" s="98">
        <v>0</v>
      </c>
      <c r="I14" s="98">
        <v>0</v>
      </c>
      <c r="J14" s="99">
        <v>0</v>
      </c>
      <c r="K14" s="102"/>
      <c r="L14" s="98">
        <v>0</v>
      </c>
      <c r="M14" s="98">
        <v>0</v>
      </c>
      <c r="N14" s="101">
        <v>0</v>
      </c>
      <c r="O14" s="102"/>
      <c r="P14" s="138">
        <v>0</v>
      </c>
      <c r="Q14" s="138">
        <v>0</v>
      </c>
      <c r="R14" s="101">
        <v>0</v>
      </c>
      <c r="S14" s="102"/>
      <c r="T14" s="138">
        <v>0</v>
      </c>
      <c r="U14" s="138">
        <v>0</v>
      </c>
      <c r="V14" s="101">
        <f>SUM(T14:U14)</f>
        <v>0</v>
      </c>
      <c r="W14" s="102"/>
      <c r="X14" s="138">
        <v>0</v>
      </c>
      <c r="Y14" s="138">
        <v>0</v>
      </c>
      <c r="Z14" s="101">
        <f>SUM(X14:Y14)</f>
        <v>0</v>
      </c>
    </row>
    <row r="15" spans="1:27" x14ac:dyDescent="0.2">
      <c r="B15" s="103" t="s">
        <v>47</v>
      </c>
      <c r="C15" s="104"/>
      <c r="D15" s="105">
        <v>0</v>
      </c>
      <c r="E15" s="105">
        <v>0</v>
      </c>
      <c r="F15" s="106">
        <f>SUM(C15:E15)</f>
        <v>0</v>
      </c>
      <c r="G15" s="107"/>
      <c r="H15" s="105">
        <v>0</v>
      </c>
      <c r="I15" s="105">
        <v>0</v>
      </c>
      <c r="J15" s="106">
        <v>0</v>
      </c>
      <c r="K15" s="109"/>
      <c r="L15" s="105">
        <v>0</v>
      </c>
      <c r="M15" s="105">
        <v>0</v>
      </c>
      <c r="N15" s="108">
        <v>0</v>
      </c>
      <c r="O15" s="109"/>
      <c r="P15" s="139">
        <v>0</v>
      </c>
      <c r="Q15" s="139">
        <v>0</v>
      </c>
      <c r="R15" s="108">
        <v>0</v>
      </c>
      <c r="S15" s="109"/>
      <c r="T15" s="139">
        <v>0</v>
      </c>
      <c r="U15" s="139">
        <v>0</v>
      </c>
      <c r="V15" s="108">
        <f>SUM(T15:U15)</f>
        <v>0</v>
      </c>
      <c r="W15" s="109"/>
      <c r="X15" s="139">
        <v>0</v>
      </c>
      <c r="Y15" s="139">
        <v>0</v>
      </c>
      <c r="Z15" s="108">
        <f>SUM(X15:Y15)</f>
        <v>0</v>
      </c>
    </row>
    <row r="16" spans="1:27" x14ac:dyDescent="0.2">
      <c r="B16" s="103" t="s">
        <v>48</v>
      </c>
      <c r="C16" s="104"/>
      <c r="D16" s="105">
        <v>0</v>
      </c>
      <c r="E16" s="105">
        <v>0</v>
      </c>
      <c r="F16" s="106">
        <f>SUM(C16:E16)</f>
        <v>0</v>
      </c>
      <c r="G16" s="107"/>
      <c r="H16" s="105">
        <v>0</v>
      </c>
      <c r="I16" s="105">
        <v>0</v>
      </c>
      <c r="J16" s="106">
        <v>0</v>
      </c>
      <c r="K16" s="109"/>
      <c r="L16" s="105">
        <v>0</v>
      </c>
      <c r="M16" s="105">
        <v>0</v>
      </c>
      <c r="N16" s="108">
        <v>0</v>
      </c>
      <c r="O16" s="109"/>
      <c r="P16" s="139">
        <v>0</v>
      </c>
      <c r="Q16" s="139">
        <v>0</v>
      </c>
      <c r="R16" s="108">
        <v>0</v>
      </c>
      <c r="S16" s="109"/>
      <c r="T16" s="139">
        <v>0</v>
      </c>
      <c r="U16" s="139">
        <v>0</v>
      </c>
      <c r="V16" s="108">
        <f>SUM(T16:U16)</f>
        <v>0</v>
      </c>
      <c r="W16" s="109"/>
      <c r="X16" s="139">
        <v>0</v>
      </c>
      <c r="Y16" s="139">
        <v>0</v>
      </c>
      <c r="Z16" s="108">
        <f>SUM(X16:Y16)</f>
        <v>0</v>
      </c>
    </row>
    <row r="17" spans="1:27" x14ac:dyDescent="0.2">
      <c r="B17" s="110" t="s">
        <v>10</v>
      </c>
      <c r="C17" s="140"/>
      <c r="D17" s="112">
        <v>0</v>
      </c>
      <c r="E17" s="112">
        <v>0</v>
      </c>
      <c r="F17" s="113">
        <f>SUM(C17:E17)</f>
        <v>0</v>
      </c>
      <c r="G17" s="114"/>
      <c r="H17" s="112">
        <v>0</v>
      </c>
      <c r="I17" s="112">
        <v>0</v>
      </c>
      <c r="J17" s="113">
        <v>0</v>
      </c>
      <c r="K17" s="116"/>
      <c r="L17" s="112">
        <v>0</v>
      </c>
      <c r="M17" s="112">
        <v>0</v>
      </c>
      <c r="N17" s="115">
        <v>0</v>
      </c>
      <c r="O17" s="116"/>
      <c r="P17" s="141">
        <v>0</v>
      </c>
      <c r="Q17" s="141">
        <v>0</v>
      </c>
      <c r="R17" s="115">
        <v>0</v>
      </c>
      <c r="S17" s="116"/>
      <c r="T17" s="141">
        <v>0</v>
      </c>
      <c r="U17" s="141">
        <v>0</v>
      </c>
      <c r="V17" s="115">
        <f>SUM(T17:U17)</f>
        <v>0</v>
      </c>
      <c r="W17" s="116"/>
      <c r="X17" s="141">
        <v>0</v>
      </c>
      <c r="Y17" s="141">
        <v>0</v>
      </c>
      <c r="Z17" s="115">
        <f>SUM(X17:Y17)</f>
        <v>0</v>
      </c>
    </row>
    <row r="18" spans="1:27" s="125" customFormat="1" x14ac:dyDescent="0.2">
      <c r="A18" s="117"/>
      <c r="B18" s="118" t="s">
        <v>45</v>
      </c>
      <c r="C18" s="119"/>
      <c r="D18" s="120">
        <f>SUM(D14:D17)</f>
        <v>0</v>
      </c>
      <c r="E18" s="120">
        <f>SUM(E14:E17)</f>
        <v>0</v>
      </c>
      <c r="F18" s="121">
        <f>SUM(F14:F17)</f>
        <v>0</v>
      </c>
      <c r="G18" s="118"/>
      <c r="H18" s="142">
        <v>0</v>
      </c>
      <c r="I18" s="142">
        <v>0</v>
      </c>
      <c r="J18" s="122">
        <v>0</v>
      </c>
      <c r="K18" s="123"/>
      <c r="L18" s="142">
        <v>0</v>
      </c>
      <c r="M18" s="142">
        <v>0</v>
      </c>
      <c r="N18" s="122">
        <v>0</v>
      </c>
      <c r="O18" s="123"/>
      <c r="P18" s="142">
        <v>0</v>
      </c>
      <c r="Q18" s="142">
        <v>0</v>
      </c>
      <c r="R18" s="122">
        <v>0</v>
      </c>
      <c r="S18" s="123"/>
      <c r="T18" s="142">
        <f>SUM(T14:T17)</f>
        <v>0</v>
      </c>
      <c r="U18" s="142">
        <f>SUM(U14:U17)</f>
        <v>0</v>
      </c>
      <c r="V18" s="122">
        <f>SUM(V14:V17)</f>
        <v>0</v>
      </c>
      <c r="W18" s="123"/>
      <c r="X18" s="142">
        <f>SUM(X14:X17)</f>
        <v>0</v>
      </c>
      <c r="Y18" s="142">
        <f>SUM(Y14:Y17)</f>
        <v>0</v>
      </c>
      <c r="Z18" s="122">
        <f>SUM(Z14:Z17)</f>
        <v>0</v>
      </c>
      <c r="AA18" s="117"/>
    </row>
    <row r="19" spans="1:27" ht="2.1" customHeight="1" x14ac:dyDescent="0.2">
      <c r="B19" s="126"/>
      <c r="C19" s="126"/>
      <c r="D19" s="127"/>
      <c r="E19" s="127"/>
      <c r="F19" s="128"/>
      <c r="G19" s="126"/>
      <c r="H19" s="129"/>
      <c r="I19" s="129"/>
      <c r="J19" s="130"/>
      <c r="K19" s="131"/>
      <c r="L19" s="129">
        <v>0</v>
      </c>
      <c r="M19" s="132">
        <v>0</v>
      </c>
      <c r="N19" s="130">
        <v>0</v>
      </c>
      <c r="O19" s="131"/>
      <c r="P19" s="129">
        <v>0</v>
      </c>
      <c r="Q19" s="132">
        <v>0</v>
      </c>
      <c r="R19" s="130">
        <v>0</v>
      </c>
      <c r="S19" s="131"/>
      <c r="T19" s="129"/>
      <c r="U19" s="132"/>
      <c r="V19" s="130"/>
      <c r="W19" s="131"/>
      <c r="X19" s="129"/>
      <c r="Y19" s="132"/>
      <c r="Z19" s="130"/>
    </row>
    <row r="20" spans="1:27" s="143" customFormat="1" ht="3" customHeight="1" x14ac:dyDescent="0.2">
      <c r="B20" s="144"/>
      <c r="C20" s="144"/>
      <c r="D20" s="145"/>
      <c r="E20" s="145"/>
      <c r="F20" s="146"/>
      <c r="G20" s="144"/>
      <c r="H20" s="147"/>
      <c r="I20" s="147"/>
      <c r="J20" s="137"/>
      <c r="K20" s="137"/>
      <c r="L20" s="147"/>
      <c r="M20" s="148"/>
      <c r="N20" s="137"/>
      <c r="O20" s="137"/>
      <c r="P20" s="147"/>
      <c r="Q20" s="148"/>
      <c r="R20" s="137"/>
      <c r="S20" s="137"/>
      <c r="T20" s="147"/>
      <c r="U20" s="148"/>
      <c r="V20" s="137"/>
      <c r="W20" s="137"/>
      <c r="X20" s="147"/>
      <c r="Y20" s="148"/>
      <c r="Z20" s="137"/>
    </row>
    <row r="21" spans="1:27" s="125" customFormat="1" x14ac:dyDescent="0.2">
      <c r="A21" s="117"/>
      <c r="B21" s="149" t="s">
        <v>40</v>
      </c>
      <c r="C21" s="149"/>
      <c r="D21" s="150">
        <f>D11+D18</f>
        <v>72.644399999999976</v>
      </c>
      <c r="E21" s="150">
        <f>E11+E18</f>
        <v>0</v>
      </c>
      <c r="F21" s="151">
        <f>F11+F18</f>
        <v>72.644399999999976</v>
      </c>
      <c r="G21" s="149"/>
      <c r="H21" s="150">
        <f>H11+H18</f>
        <v>73.513299999999973</v>
      </c>
      <c r="I21" s="150">
        <f>I11+I18</f>
        <v>0</v>
      </c>
      <c r="J21" s="151">
        <f>J11+J18</f>
        <v>73.513299999999973</v>
      </c>
      <c r="K21" s="152"/>
      <c r="L21" s="150">
        <f>L11+L18</f>
        <v>73.855799999999959</v>
      </c>
      <c r="M21" s="150">
        <f>M11+M18</f>
        <v>0</v>
      </c>
      <c r="N21" s="151">
        <f>N11+N18</f>
        <v>73.855799999999959</v>
      </c>
      <c r="O21" s="152"/>
      <c r="P21" s="150">
        <f>P11+P18</f>
        <v>72.312899999999971</v>
      </c>
      <c r="Q21" s="150">
        <f>Q11+Q18</f>
        <v>0</v>
      </c>
      <c r="R21" s="151">
        <f>R11+R18</f>
        <v>72.312899999999971</v>
      </c>
      <c r="S21" s="152"/>
      <c r="T21" s="150">
        <f>T11+T18</f>
        <v>73.151099999999971</v>
      </c>
      <c r="U21" s="150">
        <f>U11+U18</f>
        <v>0</v>
      </c>
      <c r="V21" s="151">
        <f>V11+V18</f>
        <v>73.151099999999971</v>
      </c>
      <c r="W21" s="152"/>
      <c r="X21" s="153">
        <f>X11+X18</f>
        <v>73.105399999999989</v>
      </c>
      <c r="Y21" s="154">
        <f>Y11+Y18</f>
        <v>0</v>
      </c>
      <c r="Z21" s="155">
        <f>Z11+Z18</f>
        <v>73.105399999999989</v>
      </c>
      <c r="AA21" s="117"/>
    </row>
    <row r="22" spans="1:27" x14ac:dyDescent="0.2">
      <c r="B22" s="156" t="s">
        <v>49</v>
      </c>
      <c r="C22" s="157"/>
      <c r="D22" s="158"/>
      <c r="E22" s="158"/>
      <c r="F22" s="159"/>
      <c r="G22" s="157"/>
      <c r="H22" s="141"/>
      <c r="I22" s="141"/>
      <c r="J22" s="160"/>
      <c r="K22" s="160"/>
      <c r="L22" s="141"/>
      <c r="M22" s="141"/>
      <c r="N22" s="160"/>
      <c r="O22" s="160"/>
      <c r="P22" s="141"/>
      <c r="Q22" s="141"/>
      <c r="R22" s="160"/>
      <c r="S22" s="160"/>
      <c r="T22" s="141"/>
      <c r="U22" s="141"/>
      <c r="V22" s="160"/>
      <c r="W22" s="160"/>
      <c r="X22" s="141"/>
      <c r="Y22" s="141"/>
      <c r="Z22" s="160"/>
    </row>
    <row r="23" spans="1:27" ht="18" customHeight="1" x14ac:dyDescent="0.2">
      <c r="B23" s="161" t="s">
        <v>50</v>
      </c>
      <c r="C23" s="162">
        <v>3.73</v>
      </c>
      <c r="D23" s="163"/>
      <c r="E23" s="164">
        <v>1.8</v>
      </c>
      <c r="F23" s="165"/>
      <c r="G23" s="162">
        <v>3.7</v>
      </c>
      <c r="H23" s="166"/>
      <c r="I23" s="166">
        <v>2</v>
      </c>
      <c r="J23" s="167"/>
      <c r="K23" s="162">
        <v>3.7</v>
      </c>
      <c r="L23" s="166"/>
      <c r="M23" s="164">
        <v>3.3</v>
      </c>
      <c r="N23" s="167"/>
      <c r="O23" s="162">
        <v>3.73</v>
      </c>
      <c r="P23" s="166"/>
      <c r="Q23" s="164">
        <v>5.5</v>
      </c>
      <c r="R23" s="167"/>
      <c r="S23" s="162">
        <v>3.7</v>
      </c>
      <c r="T23" s="166"/>
      <c r="U23" s="164">
        <v>5.5</v>
      </c>
      <c r="V23" s="167"/>
      <c r="W23" s="162"/>
      <c r="X23" s="166"/>
      <c r="Y23" s="164"/>
      <c r="Z23" s="167"/>
    </row>
    <row r="24" spans="1:27" s="125" customFormat="1" x14ac:dyDescent="0.2">
      <c r="A24" s="117"/>
      <c r="B24" s="168" t="s">
        <v>45</v>
      </c>
      <c r="C24" s="169">
        <f>SUM(C23)</f>
        <v>3.73</v>
      </c>
      <c r="D24" s="150"/>
      <c r="E24" s="150">
        <f>E23</f>
        <v>1.8</v>
      </c>
      <c r="F24" s="151"/>
      <c r="G24" s="169">
        <f>SUM(G23)</f>
        <v>3.7</v>
      </c>
      <c r="H24" s="150"/>
      <c r="I24" s="150">
        <f>I23</f>
        <v>2</v>
      </c>
      <c r="J24" s="151"/>
      <c r="K24" s="152">
        <f>SUM(K23:K23)</f>
        <v>3.7</v>
      </c>
      <c r="L24" s="170"/>
      <c r="M24" s="153">
        <f>SUM(M23:M23)</f>
        <v>3.3</v>
      </c>
      <c r="N24" s="155"/>
      <c r="O24" s="152">
        <f>SUM(O23:O23)</f>
        <v>3.73</v>
      </c>
      <c r="P24" s="170"/>
      <c r="Q24" s="153">
        <f>SUM(Q23:Q23)</f>
        <v>5.5</v>
      </c>
      <c r="R24" s="155"/>
      <c r="S24" s="152">
        <f>SUM(S23:S23)</f>
        <v>3.7</v>
      </c>
      <c r="T24" s="170"/>
      <c r="U24" s="153">
        <f>SUM(U23:U23)</f>
        <v>5.5</v>
      </c>
      <c r="V24" s="155"/>
      <c r="W24" s="152">
        <f>SUM(W23:W23)</f>
        <v>0</v>
      </c>
      <c r="X24" s="170"/>
      <c r="Y24" s="153">
        <f>SUM(Y23:Y23)</f>
        <v>0</v>
      </c>
      <c r="Z24" s="155"/>
      <c r="AA24" s="117"/>
    </row>
    <row r="25" spans="1:27" s="143" customFormat="1" x14ac:dyDescent="0.2">
      <c r="B25" s="144"/>
      <c r="C25" s="144"/>
      <c r="D25" s="145"/>
      <c r="E25" s="145"/>
      <c r="F25" s="146"/>
      <c r="G25" s="144"/>
      <c r="H25" s="147"/>
      <c r="I25" s="147"/>
      <c r="J25" s="137"/>
      <c r="K25" s="137"/>
      <c r="L25" s="147"/>
      <c r="M25" s="148"/>
      <c r="N25" s="137"/>
      <c r="O25" s="137"/>
      <c r="P25" s="147"/>
      <c r="Q25" s="148"/>
      <c r="R25" s="137"/>
      <c r="S25" s="137"/>
      <c r="T25" s="147"/>
      <c r="U25" s="148"/>
      <c r="V25" s="137"/>
      <c r="W25" s="137"/>
      <c r="X25" s="147"/>
      <c r="Y25" s="148"/>
      <c r="Z25" s="137"/>
    </row>
    <row r="26" spans="1:27" s="125" customFormat="1" x14ac:dyDescent="0.2">
      <c r="A26" s="117"/>
      <c r="B26" s="149" t="s">
        <v>51</v>
      </c>
      <c r="C26" s="171">
        <f>C24</f>
        <v>3.73</v>
      </c>
      <c r="D26" s="172"/>
      <c r="E26" s="172"/>
      <c r="F26" s="173"/>
      <c r="G26" s="171">
        <f>G24</f>
        <v>3.7</v>
      </c>
      <c r="H26" s="172"/>
      <c r="I26" s="172"/>
      <c r="J26" s="174"/>
      <c r="K26" s="175">
        <f>K24</f>
        <v>3.7</v>
      </c>
      <c r="L26" s="172"/>
      <c r="M26" s="172"/>
      <c r="N26" s="173"/>
      <c r="O26" s="175">
        <f>O24</f>
        <v>3.73</v>
      </c>
      <c r="P26" s="172"/>
      <c r="Q26" s="172"/>
      <c r="R26" s="173"/>
      <c r="S26" s="175">
        <f>S24</f>
        <v>3.7</v>
      </c>
      <c r="T26" s="172"/>
      <c r="U26" s="172"/>
      <c r="V26" s="173"/>
      <c r="W26" s="175">
        <f>W24</f>
        <v>0</v>
      </c>
      <c r="X26" s="172"/>
      <c r="Y26" s="172"/>
      <c r="Z26" s="173"/>
      <c r="AA26" s="117"/>
    </row>
    <row r="27" spans="1:27" s="86" customFormat="1" ht="33.75" customHeight="1" x14ac:dyDescent="0.2">
      <c r="A27" s="378"/>
    </row>
    <row r="28" spans="1:27" s="91" customFormat="1" ht="20.25" customHeight="1" x14ac:dyDescent="0.15">
      <c r="A28" s="89"/>
      <c r="B28" s="176"/>
      <c r="C28" s="596" t="s">
        <v>17</v>
      </c>
      <c r="D28" s="596"/>
      <c r="E28" s="596"/>
      <c r="F28" s="596"/>
      <c r="G28" s="596" t="s">
        <v>18</v>
      </c>
      <c r="H28" s="596"/>
      <c r="I28" s="596"/>
      <c r="J28" s="596" t="s">
        <v>17</v>
      </c>
      <c r="K28" s="596" t="s">
        <v>19</v>
      </c>
      <c r="L28" s="596"/>
      <c r="M28" s="596"/>
      <c r="N28" s="596" t="s">
        <v>17</v>
      </c>
      <c r="O28" s="596" t="s">
        <v>20</v>
      </c>
      <c r="P28" s="596"/>
      <c r="Q28" s="596"/>
      <c r="R28" s="596" t="s">
        <v>17</v>
      </c>
      <c r="S28" s="596" t="s">
        <v>21</v>
      </c>
      <c r="T28" s="596"/>
      <c r="U28" s="596"/>
      <c r="V28" s="596" t="s">
        <v>17</v>
      </c>
      <c r="W28" s="596" t="s">
        <v>22</v>
      </c>
      <c r="X28" s="596"/>
      <c r="Y28" s="596"/>
      <c r="Z28" s="596" t="s">
        <v>17</v>
      </c>
      <c r="AA28" s="89"/>
    </row>
    <row r="29" spans="1:27" ht="38.25" x14ac:dyDescent="0.2">
      <c r="B29" s="92" t="s">
        <v>36</v>
      </c>
      <c r="C29" s="93" t="s">
        <v>37</v>
      </c>
      <c r="D29" s="94" t="s">
        <v>38</v>
      </c>
      <c r="E29" s="94" t="s">
        <v>39</v>
      </c>
      <c r="F29" s="95" t="s">
        <v>40</v>
      </c>
      <c r="G29" s="93" t="s">
        <v>37</v>
      </c>
      <c r="H29" s="94" t="s">
        <v>38</v>
      </c>
      <c r="I29" s="94" t="s">
        <v>39</v>
      </c>
      <c r="J29" s="95" t="s">
        <v>40</v>
      </c>
      <c r="K29" s="93" t="s">
        <v>37</v>
      </c>
      <c r="L29" s="94" t="s">
        <v>38</v>
      </c>
      <c r="M29" s="94" t="s">
        <v>39</v>
      </c>
      <c r="N29" s="95" t="s">
        <v>40</v>
      </c>
      <c r="O29" s="93" t="s">
        <v>37</v>
      </c>
      <c r="P29" s="94" t="s">
        <v>38</v>
      </c>
      <c r="Q29" s="94" t="s">
        <v>39</v>
      </c>
      <c r="R29" s="95" t="s">
        <v>40</v>
      </c>
      <c r="S29" s="93" t="s">
        <v>37</v>
      </c>
      <c r="T29" s="94" t="s">
        <v>38</v>
      </c>
      <c r="U29" s="94" t="s">
        <v>39</v>
      </c>
      <c r="V29" s="95" t="s">
        <v>40</v>
      </c>
      <c r="W29" s="93" t="s">
        <v>37</v>
      </c>
      <c r="X29" s="94" t="s">
        <v>38</v>
      </c>
      <c r="Y29" s="94" t="s">
        <v>39</v>
      </c>
      <c r="Z29" s="95" t="s">
        <v>40</v>
      </c>
    </row>
    <row r="30" spans="1:27" x14ac:dyDescent="0.2">
      <c r="B30" s="96" t="s">
        <v>41</v>
      </c>
      <c r="C30" s="97"/>
      <c r="D30" s="429"/>
      <c r="E30" s="98"/>
      <c r="F30" s="99">
        <f t="shared" ref="F30:F35" si="6">SUM(C30:E30)</f>
        <v>0</v>
      </c>
      <c r="G30" s="100"/>
      <c r="H30" s="98"/>
      <c r="I30" s="98"/>
      <c r="J30" s="99">
        <f t="shared" ref="J30:J35" si="7">SUM(G30:I30)</f>
        <v>0</v>
      </c>
      <c r="K30" s="100"/>
      <c r="L30" s="429"/>
      <c r="M30" s="429"/>
      <c r="N30" s="101">
        <f t="shared" ref="N30:N35" si="8">SUM(L30:M30)</f>
        <v>0</v>
      </c>
      <c r="O30" s="102"/>
      <c r="P30" s="98"/>
      <c r="Q30" s="98"/>
      <c r="R30" s="101">
        <f>SUM(P30:Q30)</f>
        <v>0</v>
      </c>
      <c r="S30" s="102"/>
      <c r="T30" s="429"/>
      <c r="U30" s="429"/>
      <c r="V30" s="101">
        <f t="shared" ref="V30:V35" si="9">SUM(T30:U30)</f>
        <v>0</v>
      </c>
      <c r="W30" s="102"/>
      <c r="X30" s="429"/>
      <c r="Y30" s="429"/>
      <c r="Z30" s="101">
        <f t="shared" ref="Z30:Z35" si="10">SUM(X30:Y30)</f>
        <v>0</v>
      </c>
    </row>
    <row r="31" spans="1:27" x14ac:dyDescent="0.2">
      <c r="B31" s="103" t="s">
        <v>42</v>
      </c>
      <c r="C31" s="104"/>
      <c r="D31" s="431"/>
      <c r="E31" s="105"/>
      <c r="F31" s="106">
        <f t="shared" si="6"/>
        <v>0</v>
      </c>
      <c r="G31" s="107"/>
      <c r="H31" s="105"/>
      <c r="I31" s="105"/>
      <c r="J31" s="106">
        <f t="shared" si="7"/>
        <v>0</v>
      </c>
      <c r="K31" s="107"/>
      <c r="L31" s="431"/>
      <c r="M31" s="431"/>
      <c r="N31" s="108">
        <f t="shared" si="8"/>
        <v>0</v>
      </c>
      <c r="O31" s="109"/>
      <c r="P31" s="105"/>
      <c r="Q31" s="105"/>
      <c r="R31" s="108">
        <f>SUM(P31:Q31)</f>
        <v>0</v>
      </c>
      <c r="S31" s="109"/>
      <c r="T31" s="431"/>
      <c r="U31" s="431"/>
      <c r="V31" s="108">
        <f t="shared" si="9"/>
        <v>0</v>
      </c>
      <c r="W31" s="109"/>
      <c r="X31" s="431"/>
      <c r="Y31" s="431"/>
      <c r="Z31" s="108">
        <f t="shared" si="10"/>
        <v>0</v>
      </c>
    </row>
    <row r="32" spans="1:27" x14ac:dyDescent="0.2">
      <c r="B32" s="103" t="s">
        <v>43</v>
      </c>
      <c r="C32" s="104"/>
      <c r="D32" s="431"/>
      <c r="E32" s="105"/>
      <c r="F32" s="106">
        <f t="shared" si="6"/>
        <v>0</v>
      </c>
      <c r="G32" s="107"/>
      <c r="H32" s="105"/>
      <c r="I32" s="105"/>
      <c r="J32" s="106">
        <f t="shared" si="7"/>
        <v>0</v>
      </c>
      <c r="K32" s="107"/>
      <c r="L32" s="431"/>
      <c r="M32" s="431"/>
      <c r="N32" s="108">
        <f t="shared" si="8"/>
        <v>0</v>
      </c>
      <c r="O32" s="109"/>
      <c r="P32" s="105"/>
      <c r="Q32" s="105"/>
      <c r="R32" s="108">
        <f>SUM(P32:Q32)</f>
        <v>0</v>
      </c>
      <c r="S32" s="109"/>
      <c r="T32" s="431"/>
      <c r="U32" s="431"/>
      <c r="V32" s="108">
        <f t="shared" si="9"/>
        <v>0</v>
      </c>
      <c r="W32" s="109"/>
      <c r="X32" s="431"/>
      <c r="Y32" s="431"/>
      <c r="Z32" s="108">
        <f t="shared" si="10"/>
        <v>0</v>
      </c>
    </row>
    <row r="33" spans="1:27" x14ac:dyDescent="0.2">
      <c r="B33" s="256" t="s">
        <v>198</v>
      </c>
      <c r="C33" s="104"/>
      <c r="D33" s="431"/>
      <c r="E33" s="105"/>
      <c r="F33" s="106">
        <f t="shared" si="6"/>
        <v>0</v>
      </c>
      <c r="G33" s="107"/>
      <c r="H33" s="105"/>
      <c r="I33" s="105"/>
      <c r="J33" s="106">
        <f t="shared" si="7"/>
        <v>0</v>
      </c>
      <c r="K33" s="107"/>
      <c r="L33" s="431"/>
      <c r="M33" s="431"/>
      <c r="N33" s="108">
        <f t="shared" si="8"/>
        <v>0</v>
      </c>
      <c r="O33" s="109"/>
      <c r="P33" s="105"/>
      <c r="Q33" s="105"/>
      <c r="R33" s="108">
        <f>SUM(P33:Q33)</f>
        <v>0</v>
      </c>
      <c r="S33" s="109"/>
      <c r="T33" s="431"/>
      <c r="U33" s="431"/>
      <c r="V33" s="108">
        <f t="shared" si="9"/>
        <v>0</v>
      </c>
      <c r="W33" s="109"/>
      <c r="X33" s="431"/>
      <c r="Y33" s="431"/>
      <c r="Z33" s="108">
        <f t="shared" si="10"/>
        <v>0</v>
      </c>
    </row>
    <row r="34" spans="1:27" x14ac:dyDescent="0.2">
      <c r="B34" s="103" t="s">
        <v>44</v>
      </c>
      <c r="C34" s="104"/>
      <c r="D34" s="431"/>
      <c r="E34" s="105"/>
      <c r="F34" s="106">
        <f t="shared" si="6"/>
        <v>0</v>
      </c>
      <c r="G34" s="107"/>
      <c r="H34" s="105"/>
      <c r="I34" s="105"/>
      <c r="J34" s="106">
        <f t="shared" si="7"/>
        <v>0</v>
      </c>
      <c r="K34" s="107"/>
      <c r="L34" s="431"/>
      <c r="M34" s="431"/>
      <c r="N34" s="108">
        <f t="shared" si="8"/>
        <v>0</v>
      </c>
      <c r="O34" s="109"/>
      <c r="P34" s="105"/>
      <c r="Q34" s="105"/>
      <c r="R34" s="108">
        <f>SUM(P34:Q34)</f>
        <v>0</v>
      </c>
      <c r="S34" s="109"/>
      <c r="T34" s="431"/>
      <c r="U34" s="431"/>
      <c r="V34" s="108">
        <f t="shared" si="9"/>
        <v>0</v>
      </c>
      <c r="W34" s="109"/>
      <c r="X34" s="431"/>
      <c r="Y34" s="431"/>
      <c r="Z34" s="108">
        <f t="shared" si="10"/>
        <v>0</v>
      </c>
    </row>
    <row r="35" spans="1:27" x14ac:dyDescent="0.2">
      <c r="B35" s="110" t="s">
        <v>14</v>
      </c>
      <c r="C35" s="111"/>
      <c r="D35" s="433"/>
      <c r="E35" s="112"/>
      <c r="F35" s="113">
        <f t="shared" si="6"/>
        <v>0</v>
      </c>
      <c r="G35" s="114"/>
      <c r="H35" s="112"/>
      <c r="I35" s="112"/>
      <c r="J35" s="113">
        <f t="shared" si="7"/>
        <v>0</v>
      </c>
      <c r="K35" s="114"/>
      <c r="L35" s="433"/>
      <c r="M35" s="433"/>
      <c r="N35" s="115">
        <f t="shared" si="8"/>
        <v>0</v>
      </c>
      <c r="O35" s="116"/>
      <c r="P35" s="112"/>
      <c r="Q35" s="112"/>
      <c r="R35" s="177">
        <v>0</v>
      </c>
      <c r="S35" s="116"/>
      <c r="T35" s="433"/>
      <c r="U35" s="433"/>
      <c r="V35" s="115">
        <f t="shared" si="9"/>
        <v>0</v>
      </c>
      <c r="W35" s="116"/>
      <c r="X35" s="433"/>
      <c r="Y35" s="433"/>
      <c r="Z35" s="115">
        <f t="shared" si="10"/>
        <v>0</v>
      </c>
    </row>
    <row r="36" spans="1:27" s="125" customFormat="1" x14ac:dyDescent="0.2">
      <c r="A36" s="117"/>
      <c r="B36" s="118" t="s">
        <v>45</v>
      </c>
      <c r="C36" s="119"/>
      <c r="D36" s="120">
        <f>SUM(D30:D35)</f>
        <v>0</v>
      </c>
      <c r="E36" s="120">
        <f>SUM(E30:E35)</f>
        <v>0</v>
      </c>
      <c r="F36" s="121">
        <f>SUM(F30:F35)</f>
        <v>0</v>
      </c>
      <c r="G36" s="118"/>
      <c r="H36" s="120">
        <f>SUM(H30:H35)</f>
        <v>0</v>
      </c>
      <c r="I36" s="120">
        <f>SUM(I30:I35)</f>
        <v>0</v>
      </c>
      <c r="J36" s="122">
        <f>SUM(J30:J35)</f>
        <v>0</v>
      </c>
      <c r="K36" s="123"/>
      <c r="L36" s="124">
        <f>SUM(L30:L35)</f>
        <v>0</v>
      </c>
      <c r="M36" s="124">
        <f>SUM(M30:M35)</f>
        <v>0</v>
      </c>
      <c r="N36" s="122">
        <f>SUM(N30:N35)</f>
        <v>0</v>
      </c>
      <c r="O36" s="123"/>
      <c r="P36" s="124">
        <f>SUM(P30:P35)</f>
        <v>0</v>
      </c>
      <c r="Q36" s="124">
        <f>SUM(Q30:Q35)</f>
        <v>0</v>
      </c>
      <c r="R36" s="122">
        <f>SUM(R30:R35)</f>
        <v>0</v>
      </c>
      <c r="S36" s="123"/>
      <c r="T36" s="124">
        <f>SUM(T30:T35)</f>
        <v>0</v>
      </c>
      <c r="U36" s="124">
        <f>SUM(U30:U35)</f>
        <v>0</v>
      </c>
      <c r="V36" s="122">
        <f>SUM(V30:V35)</f>
        <v>0</v>
      </c>
      <c r="W36" s="123"/>
      <c r="X36" s="124">
        <f>SUM(X30:X35)</f>
        <v>0</v>
      </c>
      <c r="Y36" s="124">
        <f>SUM(Y30:Y35)</f>
        <v>0</v>
      </c>
      <c r="Z36" s="122">
        <f>SUM(Z30:Z35)</f>
        <v>0</v>
      </c>
      <c r="AA36" s="117"/>
    </row>
    <row r="37" spans="1:27" ht="2.1" customHeight="1" x14ac:dyDescent="0.2">
      <c r="B37" s="126"/>
      <c r="C37" s="126"/>
      <c r="D37" s="127"/>
      <c r="E37" s="127"/>
      <c r="F37" s="128"/>
      <c r="G37" s="126"/>
      <c r="H37" s="129"/>
      <c r="I37" s="129"/>
      <c r="J37" s="130"/>
      <c r="K37" s="131"/>
      <c r="L37" s="129"/>
      <c r="M37" s="132"/>
      <c r="N37" s="130"/>
      <c r="O37" s="131"/>
      <c r="P37" s="129"/>
      <c r="Q37" s="132"/>
      <c r="R37" s="130"/>
      <c r="S37" s="131"/>
      <c r="T37" s="129"/>
      <c r="U37" s="132"/>
      <c r="V37" s="130"/>
      <c r="W37" s="131"/>
      <c r="X37" s="129"/>
      <c r="Y37" s="132"/>
      <c r="Z37" s="130"/>
    </row>
    <row r="38" spans="1:27" x14ac:dyDescent="0.2">
      <c r="B38" s="133" t="s">
        <v>9</v>
      </c>
      <c r="C38" s="133"/>
      <c r="D38" s="134"/>
      <c r="E38" s="134"/>
      <c r="F38" s="133"/>
      <c r="G38" s="133"/>
      <c r="H38" s="135"/>
      <c r="I38" s="136"/>
      <c r="J38" s="136"/>
      <c r="K38" s="136"/>
      <c r="L38" s="135"/>
      <c r="M38" s="136"/>
      <c r="N38" s="137"/>
      <c r="O38" s="136"/>
      <c r="P38" s="135"/>
      <c r="Q38" s="136"/>
      <c r="R38" s="137"/>
      <c r="S38" s="136"/>
      <c r="T38" s="135"/>
      <c r="U38" s="136"/>
      <c r="V38" s="137"/>
      <c r="W38" s="136"/>
      <c r="X38" s="135"/>
      <c r="Y38" s="136"/>
      <c r="Z38" s="137"/>
    </row>
    <row r="39" spans="1:27" x14ac:dyDescent="0.2">
      <c r="B39" s="96" t="s">
        <v>46</v>
      </c>
      <c r="C39" s="97"/>
      <c r="D39" s="98"/>
      <c r="E39" s="98"/>
      <c r="F39" s="99">
        <f>SUM(C39:E39)</f>
        <v>0</v>
      </c>
      <c r="G39" s="100"/>
      <c r="H39" s="98"/>
      <c r="I39" s="98"/>
      <c r="J39" s="99">
        <v>0</v>
      </c>
      <c r="K39" s="102"/>
      <c r="L39" s="429"/>
      <c r="M39" s="429"/>
      <c r="N39" s="101">
        <f>SUM(L39:M39)</f>
        <v>0</v>
      </c>
      <c r="O39" s="102"/>
      <c r="P39" s="98"/>
      <c r="Q39" s="98"/>
      <c r="R39" s="101">
        <f>SUM(P39:Q39)</f>
        <v>0</v>
      </c>
      <c r="S39" s="102"/>
      <c r="T39" s="98"/>
      <c r="U39" s="98"/>
      <c r="V39" s="101">
        <f>SUM(T39:U39)</f>
        <v>0</v>
      </c>
      <c r="W39" s="102"/>
      <c r="X39" s="98"/>
      <c r="Y39" s="98"/>
      <c r="Z39" s="101">
        <f>SUM(X39:Y39)</f>
        <v>0</v>
      </c>
    </row>
    <row r="40" spans="1:27" x14ac:dyDescent="0.2">
      <c r="B40" s="103" t="s">
        <v>47</v>
      </c>
      <c r="C40" s="104"/>
      <c r="D40" s="105"/>
      <c r="E40" s="105"/>
      <c r="F40" s="106">
        <f>SUM(C40:E40)</f>
        <v>0</v>
      </c>
      <c r="G40" s="107"/>
      <c r="H40" s="105"/>
      <c r="I40" s="105"/>
      <c r="J40" s="106">
        <v>0</v>
      </c>
      <c r="K40" s="109"/>
      <c r="L40" s="431"/>
      <c r="M40" s="431"/>
      <c r="N40" s="108">
        <f>SUM(L40:M40)</f>
        <v>0</v>
      </c>
      <c r="O40" s="109"/>
      <c r="P40" s="105"/>
      <c r="Q40" s="105"/>
      <c r="R40" s="108">
        <f>SUM(P40:Q40)</f>
        <v>0</v>
      </c>
      <c r="S40" s="109"/>
      <c r="T40" s="105"/>
      <c r="U40" s="105"/>
      <c r="V40" s="108">
        <f>SUM(T40:U40)</f>
        <v>0</v>
      </c>
      <c r="W40" s="109"/>
      <c r="X40" s="105"/>
      <c r="Y40" s="105"/>
      <c r="Z40" s="108">
        <f>SUM(X40:Y40)</f>
        <v>0</v>
      </c>
    </row>
    <row r="41" spans="1:27" x14ac:dyDescent="0.2">
      <c r="B41" s="103" t="s">
        <v>48</v>
      </c>
      <c r="C41" s="104"/>
      <c r="D41" s="105"/>
      <c r="E41" s="105"/>
      <c r="F41" s="106">
        <f>SUM(C41:E41)</f>
        <v>0</v>
      </c>
      <c r="G41" s="107"/>
      <c r="H41" s="105"/>
      <c r="I41" s="105"/>
      <c r="J41" s="106">
        <v>0</v>
      </c>
      <c r="K41" s="109"/>
      <c r="L41" s="431"/>
      <c r="M41" s="431"/>
      <c r="N41" s="108">
        <f>SUM(L41:M41)</f>
        <v>0</v>
      </c>
      <c r="O41" s="109"/>
      <c r="P41" s="105"/>
      <c r="Q41" s="105"/>
      <c r="R41" s="108">
        <f>SUM(P41:Q41)</f>
        <v>0</v>
      </c>
      <c r="S41" s="109"/>
      <c r="T41" s="105"/>
      <c r="U41" s="105"/>
      <c r="V41" s="108">
        <f>SUM(T41:U41)</f>
        <v>0</v>
      </c>
      <c r="W41" s="109"/>
      <c r="X41" s="105"/>
      <c r="Y41" s="105"/>
      <c r="Z41" s="108">
        <f>SUM(X41:Y41)</f>
        <v>0</v>
      </c>
    </row>
    <row r="42" spans="1:27" x14ac:dyDescent="0.2">
      <c r="B42" s="110" t="s">
        <v>10</v>
      </c>
      <c r="C42" s="140"/>
      <c r="D42" s="112"/>
      <c r="E42" s="112"/>
      <c r="F42" s="113">
        <f>SUM(C42:E42)</f>
        <v>0</v>
      </c>
      <c r="G42" s="114"/>
      <c r="H42" s="112"/>
      <c r="I42" s="112"/>
      <c r="J42" s="113">
        <v>0</v>
      </c>
      <c r="K42" s="116"/>
      <c r="L42" s="433"/>
      <c r="M42" s="433"/>
      <c r="N42" s="115">
        <f>SUM(L42:M42)</f>
        <v>0</v>
      </c>
      <c r="O42" s="116"/>
      <c r="P42" s="112"/>
      <c r="Q42" s="112"/>
      <c r="R42" s="115">
        <f>SUM(P42:Q42)</f>
        <v>0</v>
      </c>
      <c r="S42" s="116"/>
      <c r="T42" s="112"/>
      <c r="U42" s="112"/>
      <c r="V42" s="115">
        <f>SUM(T42:U42)</f>
        <v>0</v>
      </c>
      <c r="W42" s="116"/>
      <c r="X42" s="112"/>
      <c r="Y42" s="112"/>
      <c r="Z42" s="115">
        <f>SUM(X42:Y42)</f>
        <v>0</v>
      </c>
    </row>
    <row r="43" spans="1:27" s="125" customFormat="1" x14ac:dyDescent="0.2">
      <c r="A43" s="117"/>
      <c r="B43" s="118" t="s">
        <v>45</v>
      </c>
      <c r="C43" s="119"/>
      <c r="D43" s="120">
        <f>SUM(D39:D42)</f>
        <v>0</v>
      </c>
      <c r="E43" s="120">
        <f>SUM(E39:E42)</f>
        <v>0</v>
      </c>
      <c r="F43" s="121">
        <f>SUM(F39:F42)</f>
        <v>0</v>
      </c>
      <c r="G43" s="118"/>
      <c r="H43" s="142">
        <v>0</v>
      </c>
      <c r="I43" s="142">
        <v>0</v>
      </c>
      <c r="J43" s="122">
        <v>0</v>
      </c>
      <c r="K43" s="123"/>
      <c r="L43" s="142">
        <f>SUM(L39:L42)</f>
        <v>0</v>
      </c>
      <c r="M43" s="142">
        <f>SUM(M39:M42)</f>
        <v>0</v>
      </c>
      <c r="N43" s="122">
        <f>SUM(N39:N42)</f>
        <v>0</v>
      </c>
      <c r="O43" s="123"/>
      <c r="P43" s="142">
        <f>SUM(P39:P42)</f>
        <v>0</v>
      </c>
      <c r="Q43" s="142">
        <f>SUM(Q39:Q42)</f>
        <v>0</v>
      </c>
      <c r="R43" s="122">
        <f>SUM(R39:R42)</f>
        <v>0</v>
      </c>
      <c r="S43" s="123"/>
      <c r="T43" s="142">
        <f>SUM(T39:T42)</f>
        <v>0</v>
      </c>
      <c r="U43" s="142">
        <f>SUM(U39:U42)</f>
        <v>0</v>
      </c>
      <c r="V43" s="122">
        <f>SUM(V39:V42)</f>
        <v>0</v>
      </c>
      <c r="W43" s="123"/>
      <c r="X43" s="142"/>
      <c r="Y43" s="142"/>
      <c r="Z43" s="122">
        <f>SUM(Z39:Z42)</f>
        <v>0</v>
      </c>
      <c r="AA43" s="117"/>
    </row>
    <row r="44" spans="1:27" ht="2.1" customHeight="1" x14ac:dyDescent="0.2">
      <c r="B44" s="126"/>
      <c r="C44" s="126"/>
      <c r="D44" s="127"/>
      <c r="E44" s="127"/>
      <c r="F44" s="128"/>
      <c r="G44" s="126"/>
      <c r="H44" s="129"/>
      <c r="I44" s="129"/>
      <c r="J44" s="130"/>
      <c r="K44" s="131"/>
      <c r="L44" s="129"/>
      <c r="M44" s="132"/>
      <c r="N44" s="130"/>
      <c r="O44" s="131"/>
      <c r="P44" s="129"/>
      <c r="Q44" s="132"/>
      <c r="R44" s="130"/>
      <c r="S44" s="131"/>
      <c r="T44" s="129"/>
      <c r="U44" s="132"/>
      <c r="V44" s="130"/>
      <c r="W44" s="131"/>
      <c r="X44" s="129"/>
      <c r="Y44" s="132"/>
      <c r="Z44" s="130"/>
    </row>
    <row r="45" spans="1:27" s="143" customFormat="1" ht="3" customHeight="1" x14ac:dyDescent="0.2">
      <c r="B45" s="144"/>
      <c r="C45" s="144"/>
      <c r="D45" s="145"/>
      <c r="E45" s="145"/>
      <c r="F45" s="146"/>
      <c r="G45" s="144"/>
      <c r="H45" s="147"/>
      <c r="I45" s="147"/>
      <c r="J45" s="137"/>
      <c r="K45" s="137"/>
      <c r="L45" s="147"/>
      <c r="M45" s="148"/>
      <c r="N45" s="137"/>
      <c r="O45" s="137"/>
      <c r="P45" s="147"/>
      <c r="Q45" s="148"/>
      <c r="R45" s="137"/>
      <c r="S45" s="137"/>
      <c r="T45" s="147"/>
      <c r="U45" s="148"/>
      <c r="V45" s="137"/>
      <c r="W45" s="137"/>
      <c r="X45" s="147"/>
      <c r="Y45" s="148"/>
      <c r="Z45" s="137"/>
    </row>
    <row r="46" spans="1:27" s="125" customFormat="1" x14ac:dyDescent="0.2">
      <c r="A46" s="117"/>
      <c r="B46" s="149" t="s">
        <v>40</v>
      </c>
      <c r="C46" s="149"/>
      <c r="D46" s="150">
        <f>D36+D43</f>
        <v>0</v>
      </c>
      <c r="E46" s="150">
        <f>E36+E43</f>
        <v>0</v>
      </c>
      <c r="F46" s="151">
        <f>F36+F43</f>
        <v>0</v>
      </c>
      <c r="G46" s="149"/>
      <c r="H46" s="150">
        <f>H36+H43</f>
        <v>0</v>
      </c>
      <c r="I46" s="150">
        <f>I36+I43</f>
        <v>0</v>
      </c>
      <c r="J46" s="151">
        <f>J36+J43</f>
        <v>0</v>
      </c>
      <c r="K46" s="152"/>
      <c r="L46" s="153">
        <f>L36+L43</f>
        <v>0</v>
      </c>
      <c r="M46" s="154">
        <f>M36+M43</f>
        <v>0</v>
      </c>
      <c r="N46" s="155">
        <f>N36+N43</f>
        <v>0</v>
      </c>
      <c r="O46" s="152"/>
      <c r="P46" s="153">
        <f>P36+P43</f>
        <v>0</v>
      </c>
      <c r="Q46" s="154">
        <f>Q36+Q43</f>
        <v>0</v>
      </c>
      <c r="R46" s="155">
        <f>R36+R43</f>
        <v>0</v>
      </c>
      <c r="S46" s="152"/>
      <c r="T46" s="153">
        <f>T36+T43</f>
        <v>0</v>
      </c>
      <c r="U46" s="154">
        <f>U36+U43</f>
        <v>0</v>
      </c>
      <c r="V46" s="155">
        <f>V36+V43</f>
        <v>0</v>
      </c>
      <c r="W46" s="152"/>
      <c r="X46" s="153">
        <f>X36+X43</f>
        <v>0</v>
      </c>
      <c r="Y46" s="154">
        <f>Y36+Y43</f>
        <v>0</v>
      </c>
      <c r="Z46" s="155">
        <f>Z36+Z43</f>
        <v>0</v>
      </c>
      <c r="AA46" s="117"/>
    </row>
    <row r="47" spans="1:27" s="184" customFormat="1" x14ac:dyDescent="0.2">
      <c r="A47" s="178"/>
      <c r="B47" s="156" t="s">
        <v>49</v>
      </c>
      <c r="C47" s="179"/>
      <c r="D47" s="180"/>
      <c r="E47" s="180"/>
      <c r="F47" s="181"/>
      <c r="G47" s="179"/>
      <c r="H47" s="182"/>
      <c r="I47" s="182"/>
      <c r="J47" s="183"/>
      <c r="K47" s="183"/>
      <c r="L47" s="182"/>
      <c r="M47" s="182"/>
      <c r="N47" s="183"/>
      <c r="O47" s="183"/>
      <c r="P47" s="182"/>
      <c r="Q47" s="182"/>
      <c r="R47" s="183"/>
      <c r="S47" s="183"/>
      <c r="T47" s="182"/>
      <c r="U47" s="182"/>
      <c r="V47" s="183"/>
      <c r="W47" s="183"/>
      <c r="X47" s="182"/>
      <c r="Y47" s="182"/>
      <c r="Z47" s="183"/>
      <c r="AA47" s="178"/>
    </row>
    <row r="48" spans="1:27" ht="18.75" customHeight="1" x14ac:dyDescent="0.2">
      <c r="B48" s="517" t="s">
        <v>50</v>
      </c>
      <c r="C48" s="162">
        <v>3.7</v>
      </c>
      <c r="D48" s="163"/>
      <c r="E48" s="164">
        <v>5.7</v>
      </c>
      <c r="F48" s="165"/>
      <c r="G48" s="162"/>
      <c r="H48" s="166"/>
      <c r="I48" s="166"/>
      <c r="J48" s="167"/>
      <c r="K48" s="162"/>
      <c r="L48" s="166"/>
      <c r="M48" s="164"/>
      <c r="N48" s="167"/>
      <c r="O48" s="162"/>
      <c r="P48" s="166"/>
      <c r="Q48" s="164"/>
      <c r="R48" s="167"/>
      <c r="S48" s="162"/>
      <c r="T48" s="166"/>
      <c r="U48" s="164"/>
      <c r="V48" s="167"/>
      <c r="W48" s="162"/>
      <c r="X48" s="166"/>
      <c r="Y48" s="164"/>
      <c r="Z48" s="167"/>
    </row>
    <row r="49" spans="1:27" s="125" customFormat="1" x14ac:dyDescent="0.2">
      <c r="A49" s="117"/>
      <c r="B49" s="168" t="s">
        <v>45</v>
      </c>
      <c r="C49" s="169">
        <f>SUM(C48)</f>
        <v>3.7</v>
      </c>
      <c r="D49" s="150"/>
      <c r="E49" s="153">
        <f>SUM(E48:E48)</f>
        <v>5.7</v>
      </c>
      <c r="F49" s="151"/>
      <c r="G49" s="169">
        <f>G48</f>
        <v>0</v>
      </c>
      <c r="H49" s="150"/>
      <c r="I49" s="150">
        <f>I48</f>
        <v>0</v>
      </c>
      <c r="J49" s="155"/>
      <c r="K49" s="152">
        <f>SUM(K48:K48)</f>
        <v>0</v>
      </c>
      <c r="L49" s="170"/>
      <c r="M49" s="153">
        <f>SUM(M48:M48)</f>
        <v>0</v>
      </c>
      <c r="N49" s="155"/>
      <c r="O49" s="152">
        <f>SUM(O48:O48)</f>
        <v>0</v>
      </c>
      <c r="P49" s="170"/>
      <c r="Q49" s="153">
        <f>SUM(Q48:Q48)</f>
        <v>0</v>
      </c>
      <c r="R49" s="155"/>
      <c r="S49" s="152">
        <f>SUM(S48:S48)</f>
        <v>0</v>
      </c>
      <c r="T49" s="170"/>
      <c r="U49" s="153">
        <f>SUM(U48:U48)</f>
        <v>0</v>
      </c>
      <c r="V49" s="155"/>
      <c r="W49" s="152">
        <f>SUM(W48:W48)</f>
        <v>0</v>
      </c>
      <c r="X49" s="170"/>
      <c r="Y49" s="153">
        <f>SUM(Y48:Y48)</f>
        <v>0</v>
      </c>
      <c r="Z49" s="155"/>
      <c r="AA49" s="117"/>
    </row>
    <row r="50" spans="1:27" s="143" customFormat="1" x14ac:dyDescent="0.2">
      <c r="B50" s="144"/>
      <c r="C50" s="144"/>
      <c r="D50" s="145"/>
      <c r="E50" s="145"/>
      <c r="F50" s="146"/>
      <c r="G50" s="144"/>
      <c r="H50" s="147"/>
      <c r="I50" s="147"/>
      <c r="J50" s="137"/>
      <c r="K50" s="137"/>
      <c r="L50" s="147"/>
      <c r="M50" s="148"/>
      <c r="N50" s="137"/>
      <c r="O50" s="137"/>
      <c r="P50" s="147"/>
      <c r="Q50" s="148"/>
      <c r="R50" s="137"/>
      <c r="S50" s="137"/>
      <c r="T50" s="147"/>
      <c r="U50" s="148"/>
      <c r="V50" s="137"/>
      <c r="W50" s="137"/>
      <c r="X50" s="147"/>
      <c r="Y50" s="148"/>
      <c r="Z50" s="137"/>
    </row>
    <row r="51" spans="1:27" s="125" customFormat="1" x14ac:dyDescent="0.2">
      <c r="A51" s="117"/>
      <c r="B51" s="149" t="s">
        <v>51</v>
      </c>
      <c r="C51" s="171">
        <f>C49</f>
        <v>3.7</v>
      </c>
      <c r="D51" s="172"/>
      <c r="E51" s="172"/>
      <c r="F51" s="173"/>
      <c r="G51" s="169">
        <f>G49</f>
        <v>0</v>
      </c>
      <c r="H51" s="172"/>
      <c r="I51" s="172"/>
      <c r="J51" s="174"/>
      <c r="K51" s="175">
        <f>K49</f>
        <v>0</v>
      </c>
      <c r="L51" s="172"/>
      <c r="M51" s="172"/>
      <c r="N51" s="173"/>
      <c r="O51" s="175">
        <f>O49</f>
        <v>0</v>
      </c>
      <c r="P51" s="172"/>
      <c r="Q51" s="172"/>
      <c r="R51" s="173"/>
      <c r="S51" s="175">
        <f>S49</f>
        <v>0</v>
      </c>
      <c r="T51" s="172"/>
      <c r="U51" s="172"/>
      <c r="V51" s="173"/>
      <c r="W51" s="175">
        <f>W49</f>
        <v>0</v>
      </c>
      <c r="X51" s="172"/>
      <c r="Y51" s="172"/>
      <c r="Z51" s="173"/>
      <c r="AA51" s="117"/>
    </row>
    <row r="52" spans="1:27" s="185" customFormat="1" x14ac:dyDescent="0.2">
      <c r="B52" s="186"/>
      <c r="C52" s="187"/>
      <c r="D52" s="187"/>
      <c r="E52" s="187"/>
      <c r="F52" s="188"/>
      <c r="G52" s="189"/>
      <c r="H52" s="190"/>
      <c r="I52" s="191"/>
      <c r="J52" s="189"/>
      <c r="K52" s="189"/>
      <c r="L52" s="190"/>
      <c r="M52" s="191"/>
      <c r="N52" s="189"/>
      <c r="O52" s="189"/>
      <c r="P52" s="190"/>
      <c r="Q52" s="191"/>
      <c r="R52" s="189"/>
      <c r="S52" s="189"/>
      <c r="T52" s="190"/>
      <c r="U52" s="191"/>
      <c r="V52" s="189"/>
      <c r="W52" s="189"/>
      <c r="X52" s="190"/>
      <c r="Y52" s="191"/>
      <c r="Z52" s="189"/>
    </row>
    <row r="53" spans="1:27" s="86" customFormat="1" x14ac:dyDescent="0.2">
      <c r="A53" s="378"/>
      <c r="B53" s="186" t="s">
        <v>23</v>
      </c>
      <c r="C53" s="186"/>
      <c r="D53" s="192"/>
      <c r="E53" s="192"/>
      <c r="F53" s="192"/>
      <c r="G53" s="186"/>
      <c r="H53" s="192"/>
      <c r="I53" s="192"/>
      <c r="J53" s="186"/>
      <c r="K53" s="186"/>
      <c r="L53" s="192"/>
      <c r="M53" s="192"/>
      <c r="N53" s="186"/>
      <c r="O53" s="186"/>
      <c r="P53" s="192"/>
      <c r="Q53" s="192"/>
      <c r="R53" s="186"/>
      <c r="S53" s="186"/>
      <c r="T53" s="192"/>
      <c r="U53" s="192"/>
      <c r="V53" s="186"/>
      <c r="W53" s="186"/>
      <c r="X53" s="192"/>
      <c r="Y53" s="192"/>
      <c r="Z53" s="186"/>
    </row>
    <row r="54" spans="1:27" s="86" customFormat="1" x14ac:dyDescent="0.2">
      <c r="A54" s="378"/>
      <c r="B54" s="186"/>
      <c r="C54" s="143" t="s">
        <v>52</v>
      </c>
      <c r="D54" s="192"/>
      <c r="E54" s="192"/>
      <c r="F54" s="192"/>
      <c r="G54" s="186"/>
      <c r="H54" s="192"/>
      <c r="I54" s="192"/>
      <c r="J54" s="186"/>
      <c r="K54" s="186"/>
      <c r="L54" s="192"/>
      <c r="M54" s="192"/>
      <c r="N54" s="186"/>
      <c r="O54" s="186"/>
      <c r="P54" s="192"/>
      <c r="Q54" s="192"/>
      <c r="R54" s="186"/>
      <c r="S54" s="186"/>
      <c r="T54" s="192"/>
      <c r="U54" s="192"/>
      <c r="V54" s="186"/>
      <c r="W54" s="186"/>
      <c r="X54" s="192"/>
      <c r="Y54" s="192"/>
      <c r="Z54" s="186"/>
    </row>
    <row r="55" spans="1:27" s="86" customFormat="1" x14ac:dyDescent="0.2">
      <c r="A55" s="378"/>
      <c r="B55" s="186"/>
      <c r="C55" s="143" t="s">
        <v>53</v>
      </c>
      <c r="D55" s="192"/>
      <c r="E55" s="192"/>
      <c r="F55" s="192"/>
      <c r="G55" s="186"/>
      <c r="H55" s="192"/>
      <c r="I55" s="192"/>
      <c r="J55" s="186"/>
      <c r="K55" s="186"/>
      <c r="L55" s="192"/>
      <c r="M55" s="192"/>
      <c r="N55" s="186"/>
      <c r="O55" s="186"/>
      <c r="P55" s="192"/>
      <c r="Q55" s="192"/>
      <c r="R55" s="186"/>
      <c r="S55" s="186"/>
      <c r="T55" s="192"/>
      <c r="U55" s="192"/>
      <c r="V55" s="186"/>
      <c r="W55" s="186"/>
      <c r="X55" s="192"/>
      <c r="Y55" s="192"/>
      <c r="Z55" s="186"/>
    </row>
    <row r="56" spans="1:27" s="86" customFormat="1" ht="20.25" customHeight="1" x14ac:dyDescent="0.2">
      <c r="A56" s="378"/>
    </row>
    <row r="57" spans="1:27" s="86" customFormat="1" x14ac:dyDescent="0.2">
      <c r="A57" s="378"/>
      <c r="B57" s="186" t="s">
        <v>37</v>
      </c>
      <c r="C57" s="143" t="s">
        <v>54</v>
      </c>
      <c r="E57" s="192"/>
      <c r="H57" s="192"/>
      <c r="J57" s="186"/>
      <c r="L57" s="192"/>
      <c r="N57" s="186"/>
      <c r="O57" s="143"/>
      <c r="P57" s="192"/>
      <c r="Q57" s="192"/>
      <c r="R57" s="143"/>
      <c r="S57" s="143"/>
      <c r="T57" s="192"/>
      <c r="U57" s="192"/>
      <c r="V57" s="143"/>
      <c r="W57" s="143"/>
      <c r="X57" s="192"/>
      <c r="Y57" s="192"/>
      <c r="Z57" s="143"/>
    </row>
    <row r="58" spans="1:27" s="86" customFormat="1" x14ac:dyDescent="0.2">
      <c r="A58" s="378"/>
      <c r="B58" s="186" t="s">
        <v>55</v>
      </c>
      <c r="C58" s="143" t="s">
        <v>56</v>
      </c>
      <c r="E58" s="192"/>
      <c r="H58" s="192"/>
      <c r="J58" s="186"/>
      <c r="L58" s="192"/>
      <c r="N58" s="186"/>
      <c r="O58" s="143"/>
      <c r="P58" s="192"/>
      <c r="Q58" s="192"/>
      <c r="R58" s="143"/>
      <c r="S58" s="143"/>
      <c r="T58" s="192"/>
      <c r="U58" s="192"/>
      <c r="V58" s="143"/>
      <c r="W58" s="143"/>
      <c r="X58" s="192"/>
      <c r="Y58" s="192"/>
      <c r="Z58" s="143"/>
    </row>
    <row r="59" spans="1:27" s="86" customFormat="1" x14ac:dyDescent="0.2">
      <c r="A59" s="378"/>
      <c r="B59" s="186" t="s">
        <v>39</v>
      </c>
      <c r="C59" s="143" t="s">
        <v>57</v>
      </c>
      <c r="E59" s="192"/>
      <c r="H59" s="192"/>
      <c r="J59" s="186"/>
      <c r="L59" s="192"/>
      <c r="N59" s="186"/>
    </row>
    <row r="60" spans="1:27" s="86" customFormat="1" x14ac:dyDescent="0.2">
      <c r="A60" s="378"/>
      <c r="B60" s="186"/>
      <c r="C60" s="143"/>
      <c r="D60" s="86" t="s">
        <v>58</v>
      </c>
      <c r="E60" s="192"/>
      <c r="H60" s="192"/>
      <c r="J60" s="186"/>
      <c r="L60" s="192"/>
      <c r="N60" s="186"/>
    </row>
    <row r="61" spans="1:27" s="86" customFormat="1" x14ac:dyDescent="0.2">
      <c r="A61" s="378"/>
      <c r="B61" s="186"/>
      <c r="C61" s="143"/>
      <c r="D61" s="86" t="s">
        <v>59</v>
      </c>
      <c r="E61" s="192"/>
      <c r="H61" s="192"/>
      <c r="J61" s="186"/>
      <c r="L61" s="192"/>
      <c r="N61" s="186"/>
    </row>
    <row r="62" spans="1:27" s="86" customFormat="1" x14ac:dyDescent="0.2">
      <c r="A62" s="378"/>
      <c r="B62" s="186" t="s">
        <v>40</v>
      </c>
      <c r="C62" s="143" t="s">
        <v>60</v>
      </c>
      <c r="E62" s="192"/>
      <c r="G62" s="193"/>
      <c r="J62" s="193"/>
      <c r="K62" s="193"/>
      <c r="N62" s="193"/>
      <c r="O62" s="193"/>
      <c r="R62" s="193"/>
      <c r="S62" s="193"/>
      <c r="V62" s="193"/>
      <c r="W62" s="193"/>
      <c r="Z62" s="193"/>
    </row>
    <row r="63" spans="1:27" s="86" customFormat="1" x14ac:dyDescent="0.2">
      <c r="A63" s="378"/>
      <c r="B63" s="186" t="s">
        <v>61</v>
      </c>
      <c r="C63" s="143" t="s">
        <v>62</v>
      </c>
      <c r="E63" s="192"/>
      <c r="H63" s="192"/>
      <c r="J63" s="186"/>
      <c r="L63" s="192"/>
      <c r="N63" s="186"/>
      <c r="O63" s="143"/>
      <c r="P63" s="192"/>
      <c r="Q63" s="192"/>
      <c r="R63" s="143"/>
      <c r="S63" s="143"/>
      <c r="T63" s="192"/>
      <c r="U63" s="192"/>
      <c r="V63" s="143"/>
      <c r="W63" s="143"/>
      <c r="X63" s="192"/>
      <c r="Y63" s="192"/>
      <c r="Z63" s="143"/>
    </row>
    <row r="64" spans="1:27" s="86" customFormat="1" x14ac:dyDescent="0.2">
      <c r="A64" s="378"/>
      <c r="B64" s="193"/>
      <c r="C64" s="193"/>
      <c r="G64" s="193"/>
      <c r="J64" s="193"/>
      <c r="K64" s="193"/>
      <c r="N64" s="193"/>
      <c r="O64" s="193"/>
      <c r="R64" s="193"/>
      <c r="S64" s="193"/>
      <c r="V64" s="193"/>
      <c r="W64" s="193"/>
      <c r="Z64" s="193"/>
    </row>
    <row r="65" spans="1:26" s="86" customFormat="1" x14ac:dyDescent="0.2">
      <c r="A65" s="378"/>
      <c r="B65" s="193"/>
      <c r="C65" s="193"/>
      <c r="G65" s="193"/>
      <c r="J65" s="193"/>
      <c r="K65" s="193"/>
      <c r="N65" s="193"/>
      <c r="O65" s="193"/>
      <c r="R65" s="193"/>
      <c r="S65" s="193"/>
      <c r="V65" s="193"/>
      <c r="W65" s="193"/>
      <c r="Z65" s="193"/>
    </row>
    <row r="66" spans="1:26" s="86" customFormat="1" x14ac:dyDescent="0.2">
      <c r="A66" s="378"/>
      <c r="B66" s="193"/>
      <c r="C66" s="193"/>
      <c r="G66" s="193"/>
      <c r="J66" s="193"/>
      <c r="K66" s="193"/>
      <c r="N66" s="193"/>
      <c r="O66" s="193"/>
      <c r="R66" s="193"/>
      <c r="S66" s="193"/>
      <c r="V66" s="193"/>
      <c r="W66" s="193"/>
      <c r="Z66" s="193"/>
    </row>
    <row r="67" spans="1:26" s="86" customFormat="1" x14ac:dyDescent="0.2">
      <c r="A67" s="378"/>
      <c r="B67" s="193"/>
      <c r="G67" s="193"/>
      <c r="J67" s="193"/>
      <c r="K67" s="193"/>
      <c r="N67" s="193"/>
      <c r="O67" s="193"/>
      <c r="R67" s="193"/>
      <c r="S67" s="193"/>
      <c r="V67" s="193"/>
      <c r="W67" s="193"/>
      <c r="Z67" s="193"/>
    </row>
    <row r="68" spans="1:26" s="86" customFormat="1" x14ac:dyDescent="0.2">
      <c r="A68" s="378"/>
    </row>
    <row r="69" spans="1:26" s="86" customFormat="1" x14ac:dyDescent="0.2">
      <c r="A69" s="378"/>
    </row>
    <row r="70" spans="1:26" s="86" customFormat="1" x14ac:dyDescent="0.2">
      <c r="A70" s="378"/>
    </row>
    <row r="71" spans="1:26" s="86" customFormat="1" x14ac:dyDescent="0.2">
      <c r="A71" s="378"/>
    </row>
    <row r="72" spans="1:26" s="86" customFormat="1" x14ac:dyDescent="0.2">
      <c r="A72" s="378"/>
    </row>
    <row r="73" spans="1:26" s="86" customFormat="1" x14ac:dyDescent="0.2">
      <c r="A73" s="378"/>
    </row>
    <row r="74" spans="1:26" s="86" customFormat="1" x14ac:dyDescent="0.2">
      <c r="A74" s="378"/>
    </row>
    <row r="75" spans="1:26" s="86" customFormat="1" x14ac:dyDescent="0.2">
      <c r="A75" s="378"/>
    </row>
    <row r="76" spans="1:26" s="86" customFormat="1" x14ac:dyDescent="0.2">
      <c r="A76" s="378"/>
    </row>
    <row r="77" spans="1:26" s="86" customFormat="1" x14ac:dyDescent="0.2">
      <c r="A77" s="378"/>
    </row>
    <row r="78" spans="1:26" s="86" customFormat="1" x14ac:dyDescent="0.2">
      <c r="A78" s="378"/>
    </row>
    <row r="79" spans="1:26" s="86" customFormat="1" x14ac:dyDescent="0.2">
      <c r="A79" s="378"/>
    </row>
    <row r="80" spans="1:26" s="86" customFormat="1" x14ac:dyDescent="0.2">
      <c r="A80" s="378"/>
    </row>
    <row r="81" spans="1:1" s="86" customFormat="1" x14ac:dyDescent="0.2">
      <c r="A81" s="378"/>
    </row>
    <row r="82" spans="1:1" s="86" customFormat="1" x14ac:dyDescent="0.2">
      <c r="A82" s="378"/>
    </row>
    <row r="83" spans="1:1" s="86" customFormat="1" x14ac:dyDescent="0.2">
      <c r="A83" s="378"/>
    </row>
    <row r="84" spans="1:1" s="86" customFormat="1" x14ac:dyDescent="0.2">
      <c r="A84" s="378"/>
    </row>
    <row r="85" spans="1:1" s="86" customFormat="1" x14ac:dyDescent="0.2">
      <c r="A85" s="378"/>
    </row>
    <row r="86" spans="1:1" s="86" customFormat="1" x14ac:dyDescent="0.2">
      <c r="A86" s="378"/>
    </row>
    <row r="87" spans="1:1" s="86" customFormat="1" x14ac:dyDescent="0.2">
      <c r="A87" s="378"/>
    </row>
    <row r="88" spans="1:1" s="86" customFormat="1" x14ac:dyDescent="0.2">
      <c r="A88" s="378"/>
    </row>
    <row r="89" spans="1:1" s="86" customFormat="1" x14ac:dyDescent="0.2">
      <c r="A89" s="378"/>
    </row>
    <row r="90" spans="1:1" s="86" customFormat="1" x14ac:dyDescent="0.2">
      <c r="A90" s="378"/>
    </row>
    <row r="91" spans="1:1" s="86" customFormat="1" x14ac:dyDescent="0.2">
      <c r="A91" s="378"/>
    </row>
    <row r="92" spans="1:1" s="86" customFormat="1" x14ac:dyDescent="0.2">
      <c r="A92" s="378"/>
    </row>
    <row r="93" spans="1:1" s="86" customFormat="1" x14ac:dyDescent="0.2">
      <c r="A93" s="378"/>
    </row>
    <row r="94" spans="1:1" s="86" customFormat="1" x14ac:dyDescent="0.2">
      <c r="A94" s="378"/>
    </row>
    <row r="95" spans="1:1" s="86" customFormat="1" x14ac:dyDescent="0.2">
      <c r="A95" s="378"/>
    </row>
    <row r="96" spans="1:1" s="86" customFormat="1" x14ac:dyDescent="0.2">
      <c r="A96" s="378"/>
    </row>
    <row r="97" spans="1:1" s="86" customFormat="1" x14ac:dyDescent="0.2">
      <c r="A97" s="378"/>
    </row>
    <row r="98" spans="1:1" s="86" customFormat="1" x14ac:dyDescent="0.2">
      <c r="A98" s="378"/>
    </row>
    <row r="99" spans="1:1" s="86" customFormat="1" x14ac:dyDescent="0.2">
      <c r="A99" s="378"/>
    </row>
    <row r="100" spans="1:1" s="86" customFormat="1" x14ac:dyDescent="0.2">
      <c r="A100" s="378"/>
    </row>
    <row r="101" spans="1:1" s="86" customFormat="1" x14ac:dyDescent="0.2">
      <c r="A101" s="378"/>
    </row>
    <row r="102" spans="1:1" s="86" customFormat="1" x14ac:dyDescent="0.2">
      <c r="A102" s="378"/>
    </row>
    <row r="103" spans="1:1" s="86" customFormat="1" x14ac:dyDescent="0.2">
      <c r="A103" s="378"/>
    </row>
    <row r="104" spans="1:1" s="86" customFormat="1" x14ac:dyDescent="0.2">
      <c r="A104" s="378"/>
    </row>
    <row r="105" spans="1:1" s="86" customFormat="1" x14ac:dyDescent="0.2">
      <c r="A105" s="378"/>
    </row>
    <row r="106" spans="1:1" s="86" customFormat="1" x14ac:dyDescent="0.2">
      <c r="A106" s="378"/>
    </row>
    <row r="107" spans="1:1" s="86" customFormat="1" x14ac:dyDescent="0.2">
      <c r="A107" s="378"/>
    </row>
    <row r="108" spans="1:1" s="86" customFormat="1" x14ac:dyDescent="0.2">
      <c r="A108" s="378"/>
    </row>
    <row r="109" spans="1:1" s="86" customFormat="1" x14ac:dyDescent="0.2">
      <c r="A109" s="378"/>
    </row>
    <row r="110" spans="1:1" s="86" customFormat="1" x14ac:dyDescent="0.2">
      <c r="A110" s="378"/>
    </row>
    <row r="111" spans="1:1" s="86" customFormat="1" x14ac:dyDescent="0.2">
      <c r="A111" s="378"/>
    </row>
    <row r="112" spans="1:1" s="86" customFormat="1" x14ac:dyDescent="0.2">
      <c r="A112" s="378"/>
    </row>
    <row r="113" spans="1:1" s="86" customFormat="1" x14ac:dyDescent="0.2">
      <c r="A113" s="378"/>
    </row>
    <row r="114" spans="1:1" s="86" customFormat="1" x14ac:dyDescent="0.2">
      <c r="A114" s="378"/>
    </row>
    <row r="115" spans="1:1" s="86" customFormat="1" x14ac:dyDescent="0.2">
      <c r="A115" s="378"/>
    </row>
    <row r="116" spans="1:1" s="86" customFormat="1" x14ac:dyDescent="0.2">
      <c r="A116" s="378"/>
    </row>
    <row r="117" spans="1:1" s="86" customFormat="1" x14ac:dyDescent="0.2">
      <c r="A117" s="378"/>
    </row>
    <row r="118" spans="1:1" s="86" customFormat="1" x14ac:dyDescent="0.2">
      <c r="A118" s="378"/>
    </row>
    <row r="119" spans="1:1" s="86" customFormat="1" x14ac:dyDescent="0.2">
      <c r="A119" s="378"/>
    </row>
    <row r="120" spans="1:1" s="86" customFormat="1" x14ac:dyDescent="0.2">
      <c r="A120" s="378"/>
    </row>
    <row r="121" spans="1:1" s="86" customFormat="1" x14ac:dyDescent="0.2">
      <c r="A121" s="378"/>
    </row>
    <row r="122" spans="1:1" s="86" customFormat="1" x14ac:dyDescent="0.2">
      <c r="A122" s="378"/>
    </row>
    <row r="123" spans="1:1" s="86" customFormat="1" x14ac:dyDescent="0.2">
      <c r="A123" s="378"/>
    </row>
    <row r="124" spans="1:1" s="86" customFormat="1" x14ac:dyDescent="0.2">
      <c r="A124" s="378"/>
    </row>
    <row r="125" spans="1:1" s="86" customFormat="1" x14ac:dyDescent="0.2">
      <c r="A125" s="378"/>
    </row>
    <row r="126" spans="1:1" s="86" customFormat="1" x14ac:dyDescent="0.2">
      <c r="A126" s="378"/>
    </row>
    <row r="127" spans="1:1" s="86" customFormat="1" x14ac:dyDescent="0.2">
      <c r="A127" s="378"/>
    </row>
    <row r="128" spans="1:1" s="86" customFormat="1" x14ac:dyDescent="0.2">
      <c r="A128" s="378"/>
    </row>
    <row r="129" spans="1:1" s="86" customFormat="1" x14ac:dyDescent="0.2">
      <c r="A129" s="378"/>
    </row>
    <row r="130" spans="1:1" s="86" customFormat="1" x14ac:dyDescent="0.2">
      <c r="A130" s="378"/>
    </row>
    <row r="131" spans="1:1" s="86" customFormat="1" x14ac:dyDescent="0.2">
      <c r="A131" s="378"/>
    </row>
    <row r="132" spans="1:1" s="86" customFormat="1" x14ac:dyDescent="0.2">
      <c r="A132" s="378"/>
    </row>
    <row r="133" spans="1:1" s="86" customFormat="1" x14ac:dyDescent="0.2">
      <c r="A133" s="378"/>
    </row>
    <row r="134" spans="1:1" s="86" customFormat="1" x14ac:dyDescent="0.2">
      <c r="A134" s="378"/>
    </row>
    <row r="135" spans="1:1" s="86" customFormat="1" x14ac:dyDescent="0.2">
      <c r="A135" s="378"/>
    </row>
    <row r="136" spans="1:1" s="86" customFormat="1" x14ac:dyDescent="0.2">
      <c r="A136" s="378"/>
    </row>
    <row r="137" spans="1:1" s="86" customFormat="1" x14ac:dyDescent="0.2">
      <c r="A137" s="378"/>
    </row>
    <row r="138" spans="1:1" s="86" customFormat="1" x14ac:dyDescent="0.2">
      <c r="A138" s="378"/>
    </row>
    <row r="139" spans="1:1" s="86" customFormat="1" x14ac:dyDescent="0.2">
      <c r="A139" s="378"/>
    </row>
    <row r="140" spans="1:1" s="86" customFormat="1" x14ac:dyDescent="0.2">
      <c r="A140" s="378"/>
    </row>
    <row r="141" spans="1:1" s="86" customFormat="1" x14ac:dyDescent="0.2">
      <c r="A141" s="378"/>
    </row>
    <row r="142" spans="1:1" s="86" customFormat="1" x14ac:dyDescent="0.2">
      <c r="A142" s="378"/>
    </row>
    <row r="143" spans="1:1" s="86" customFormat="1" x14ac:dyDescent="0.2">
      <c r="A143" s="378"/>
    </row>
    <row r="144" spans="1:1" s="86" customFormat="1" x14ac:dyDescent="0.2">
      <c r="A144" s="378"/>
    </row>
    <row r="145" spans="1:1" s="86" customFormat="1" x14ac:dyDescent="0.2">
      <c r="A145" s="378"/>
    </row>
    <row r="146" spans="1:1" s="86" customFormat="1" x14ac:dyDescent="0.2">
      <c r="A146" s="378"/>
    </row>
    <row r="147" spans="1:1" s="86" customFormat="1" x14ac:dyDescent="0.2">
      <c r="A147" s="378"/>
    </row>
    <row r="148" spans="1:1" s="86" customFormat="1" x14ac:dyDescent="0.2">
      <c r="A148" s="378"/>
    </row>
    <row r="149" spans="1:1" s="86" customFormat="1" x14ac:dyDescent="0.2">
      <c r="A149" s="378"/>
    </row>
    <row r="150" spans="1:1" s="86" customFormat="1" x14ac:dyDescent="0.2">
      <c r="A150" s="378"/>
    </row>
    <row r="151" spans="1:1" s="86" customFormat="1" x14ac:dyDescent="0.2">
      <c r="A151" s="378"/>
    </row>
    <row r="152" spans="1:1" s="86" customFormat="1" x14ac:dyDescent="0.2">
      <c r="A152" s="378"/>
    </row>
    <row r="153" spans="1:1" s="86" customFormat="1" x14ac:dyDescent="0.2">
      <c r="A153" s="378"/>
    </row>
    <row r="154" spans="1:1" s="86" customFormat="1" x14ac:dyDescent="0.2">
      <c r="A154" s="378"/>
    </row>
    <row r="155" spans="1:1" s="86" customFormat="1" x14ac:dyDescent="0.2">
      <c r="A155" s="378"/>
    </row>
    <row r="156" spans="1:1" s="86" customFormat="1" x14ac:dyDescent="0.2">
      <c r="A156" s="378"/>
    </row>
    <row r="157" spans="1:1" s="86" customFormat="1" x14ac:dyDescent="0.2">
      <c r="A157" s="378"/>
    </row>
    <row r="158" spans="1:1" s="86" customFormat="1" x14ac:dyDescent="0.2">
      <c r="A158" s="378"/>
    </row>
    <row r="159" spans="1:1" s="86" customFormat="1" x14ac:dyDescent="0.2">
      <c r="A159" s="378"/>
    </row>
    <row r="160" spans="1:1" s="86" customFormat="1" x14ac:dyDescent="0.2">
      <c r="A160" s="378"/>
    </row>
    <row r="161" spans="1:1" s="86" customFormat="1" x14ac:dyDescent="0.2">
      <c r="A161" s="378"/>
    </row>
    <row r="162" spans="1:1" s="86" customFormat="1" x14ac:dyDescent="0.2">
      <c r="A162" s="378"/>
    </row>
    <row r="163" spans="1:1" s="86" customFormat="1" x14ac:dyDescent="0.2">
      <c r="A163" s="378"/>
    </row>
    <row r="164" spans="1:1" s="86" customFormat="1" x14ac:dyDescent="0.2">
      <c r="A164" s="378"/>
    </row>
    <row r="165" spans="1:1" s="86" customFormat="1" x14ac:dyDescent="0.2">
      <c r="A165" s="378"/>
    </row>
    <row r="166" spans="1:1" s="86" customFormat="1" x14ac:dyDescent="0.2">
      <c r="A166" s="378"/>
    </row>
    <row r="167" spans="1:1" s="86" customFormat="1" x14ac:dyDescent="0.2">
      <c r="A167" s="378"/>
    </row>
    <row r="168" spans="1:1" s="86" customFormat="1" x14ac:dyDescent="0.2">
      <c r="A168" s="378"/>
    </row>
    <row r="169" spans="1:1" s="86" customFormat="1" x14ac:dyDescent="0.2">
      <c r="A169" s="378"/>
    </row>
    <row r="170" spans="1:1" s="86" customFormat="1" x14ac:dyDescent="0.2">
      <c r="A170" s="378"/>
    </row>
    <row r="171" spans="1:1" s="86" customFormat="1" x14ac:dyDescent="0.2">
      <c r="A171" s="378"/>
    </row>
    <row r="172" spans="1:1" s="86" customFormat="1" x14ac:dyDescent="0.2">
      <c r="A172" s="378"/>
    </row>
    <row r="173" spans="1:1" s="86" customFormat="1" x14ac:dyDescent="0.2">
      <c r="A173" s="378"/>
    </row>
    <row r="174" spans="1:1" s="86" customFormat="1" x14ac:dyDescent="0.2">
      <c r="A174" s="378"/>
    </row>
    <row r="175" spans="1:1" s="86" customFormat="1" x14ac:dyDescent="0.2">
      <c r="A175" s="378"/>
    </row>
    <row r="176" spans="1:1" s="86" customFormat="1" x14ac:dyDescent="0.2">
      <c r="A176" s="378"/>
    </row>
    <row r="177" spans="1:1" s="86" customFormat="1" x14ac:dyDescent="0.2">
      <c r="A177" s="378"/>
    </row>
    <row r="178" spans="1:1" s="86" customFormat="1" x14ac:dyDescent="0.2">
      <c r="A178" s="378"/>
    </row>
    <row r="179" spans="1:1" s="86" customFormat="1" x14ac:dyDescent="0.2">
      <c r="A179" s="378"/>
    </row>
    <row r="180" spans="1:1" s="86" customFormat="1" x14ac:dyDescent="0.2">
      <c r="A180" s="378"/>
    </row>
    <row r="181" spans="1:1" s="86" customFormat="1" x14ac:dyDescent="0.2">
      <c r="A181" s="378"/>
    </row>
    <row r="182" spans="1:1" s="86" customFormat="1" x14ac:dyDescent="0.2">
      <c r="A182" s="378"/>
    </row>
    <row r="183" spans="1:1" s="86" customFormat="1" x14ac:dyDescent="0.2">
      <c r="A183" s="378"/>
    </row>
    <row r="184" spans="1:1" s="86" customFormat="1" x14ac:dyDescent="0.2">
      <c r="A184" s="378"/>
    </row>
    <row r="185" spans="1:1" s="86" customFormat="1" x14ac:dyDescent="0.2">
      <c r="A185" s="378"/>
    </row>
    <row r="186" spans="1:1" s="86" customFormat="1" x14ac:dyDescent="0.2">
      <c r="A186" s="378"/>
    </row>
    <row r="187" spans="1:1" s="86" customFormat="1" x14ac:dyDescent="0.2">
      <c r="A187" s="378"/>
    </row>
    <row r="188" spans="1:1" s="86" customFormat="1" x14ac:dyDescent="0.2">
      <c r="A188" s="378"/>
    </row>
    <row r="189" spans="1:1" s="86" customFormat="1" x14ac:dyDescent="0.2">
      <c r="A189" s="378"/>
    </row>
    <row r="190" spans="1:1" s="86" customFormat="1" x14ac:dyDescent="0.2">
      <c r="A190" s="378"/>
    </row>
    <row r="191" spans="1:1" s="86" customFormat="1" x14ac:dyDescent="0.2">
      <c r="A191" s="378"/>
    </row>
    <row r="192" spans="1:1" s="86" customFormat="1" x14ac:dyDescent="0.2">
      <c r="A192" s="378"/>
    </row>
    <row r="193" spans="1:1" s="86" customFormat="1" x14ac:dyDescent="0.2">
      <c r="A193" s="378"/>
    </row>
    <row r="194" spans="1:1" s="86" customFormat="1" x14ac:dyDescent="0.2">
      <c r="A194" s="378"/>
    </row>
    <row r="195" spans="1:1" s="86" customFormat="1" x14ac:dyDescent="0.2">
      <c r="A195" s="378"/>
    </row>
    <row r="196" spans="1:1" s="86" customFormat="1" x14ac:dyDescent="0.2">
      <c r="A196" s="378"/>
    </row>
    <row r="197" spans="1:1" s="86" customFormat="1" x14ac:dyDescent="0.2">
      <c r="A197" s="378"/>
    </row>
    <row r="198" spans="1:1" s="86" customFormat="1" x14ac:dyDescent="0.2">
      <c r="A198" s="378"/>
    </row>
    <row r="199" spans="1:1" s="86" customFormat="1" x14ac:dyDescent="0.2">
      <c r="A199" s="378"/>
    </row>
    <row r="200" spans="1:1" s="86" customFormat="1" x14ac:dyDescent="0.2">
      <c r="A200" s="378"/>
    </row>
    <row r="201" spans="1:1" s="86" customFormat="1" x14ac:dyDescent="0.2">
      <c r="A201" s="378"/>
    </row>
    <row r="202" spans="1:1" s="86" customFormat="1" x14ac:dyDescent="0.2">
      <c r="A202" s="378"/>
    </row>
    <row r="203" spans="1:1" s="86" customFormat="1" x14ac:dyDescent="0.2">
      <c r="A203" s="378"/>
    </row>
    <row r="204" spans="1:1" s="86" customFormat="1" x14ac:dyDescent="0.2">
      <c r="A204" s="378"/>
    </row>
    <row r="205" spans="1:1" s="86" customFormat="1" x14ac:dyDescent="0.2">
      <c r="A205" s="378"/>
    </row>
    <row r="206" spans="1:1" s="86" customFormat="1" x14ac:dyDescent="0.2">
      <c r="A206" s="378"/>
    </row>
    <row r="207" spans="1:1" s="86" customFormat="1" x14ac:dyDescent="0.2">
      <c r="A207" s="378"/>
    </row>
    <row r="208" spans="1:1" s="86" customFormat="1" x14ac:dyDescent="0.2">
      <c r="A208" s="378"/>
    </row>
    <row r="209" spans="1:1" s="86" customFormat="1" x14ac:dyDescent="0.2">
      <c r="A209" s="378"/>
    </row>
    <row r="210" spans="1:1" s="86" customFormat="1" x14ac:dyDescent="0.2">
      <c r="A210" s="378"/>
    </row>
    <row r="211" spans="1:1" s="86" customFormat="1" x14ac:dyDescent="0.2">
      <c r="A211" s="378"/>
    </row>
    <row r="212" spans="1:1" s="86" customFormat="1" x14ac:dyDescent="0.2">
      <c r="A212" s="378"/>
    </row>
    <row r="213" spans="1:1" s="86" customFormat="1" x14ac:dyDescent="0.2">
      <c r="A213" s="378"/>
    </row>
    <row r="214" spans="1:1" s="86" customFormat="1" x14ac:dyDescent="0.2">
      <c r="A214" s="378"/>
    </row>
    <row r="215" spans="1:1" s="86" customFormat="1" x14ac:dyDescent="0.2">
      <c r="A215" s="378"/>
    </row>
    <row r="216" spans="1:1" s="86" customFormat="1" x14ac:dyDescent="0.2">
      <c r="A216" s="378"/>
    </row>
    <row r="217" spans="1:1" s="86" customFormat="1" x14ac:dyDescent="0.2">
      <c r="A217" s="378"/>
    </row>
    <row r="218" spans="1:1" s="86" customFormat="1" x14ac:dyDescent="0.2">
      <c r="A218" s="378"/>
    </row>
    <row r="219" spans="1:1" s="86" customFormat="1" x14ac:dyDescent="0.2">
      <c r="A219" s="378"/>
    </row>
    <row r="220" spans="1:1" s="86" customFormat="1" x14ac:dyDescent="0.2">
      <c r="A220" s="378"/>
    </row>
    <row r="221" spans="1:1" s="86" customFormat="1" x14ac:dyDescent="0.2">
      <c r="A221" s="378"/>
    </row>
    <row r="222" spans="1:1" s="86" customFormat="1" x14ac:dyDescent="0.2">
      <c r="A222" s="378"/>
    </row>
    <row r="223" spans="1:1" s="86" customFormat="1" x14ac:dyDescent="0.2">
      <c r="A223" s="378"/>
    </row>
    <row r="224" spans="1:1" s="86" customFormat="1" x14ac:dyDescent="0.2">
      <c r="A224" s="378"/>
    </row>
    <row r="225" spans="1:1" s="86" customFormat="1" x14ac:dyDescent="0.2">
      <c r="A225" s="378"/>
    </row>
    <row r="226" spans="1:1" s="86" customFormat="1" x14ac:dyDescent="0.2">
      <c r="A226" s="378"/>
    </row>
    <row r="227" spans="1:1" s="86" customFormat="1" x14ac:dyDescent="0.2">
      <c r="A227" s="378"/>
    </row>
    <row r="228" spans="1:1" s="86" customFormat="1" x14ac:dyDescent="0.2">
      <c r="A228" s="378"/>
    </row>
    <row r="229" spans="1:1" s="86" customFormat="1" x14ac:dyDescent="0.2">
      <c r="A229" s="378"/>
    </row>
    <row r="230" spans="1:1" s="86" customFormat="1" x14ac:dyDescent="0.2">
      <c r="A230" s="378"/>
    </row>
    <row r="231" spans="1:1" s="86" customFormat="1" x14ac:dyDescent="0.2">
      <c r="A231" s="378"/>
    </row>
    <row r="232" spans="1:1" s="86" customFormat="1" x14ac:dyDescent="0.2">
      <c r="A232" s="378"/>
    </row>
    <row r="233" spans="1:1" s="86" customFormat="1" x14ac:dyDescent="0.2">
      <c r="A233" s="378"/>
    </row>
    <row r="234" spans="1:1" s="86" customFormat="1" x14ac:dyDescent="0.2">
      <c r="A234" s="378"/>
    </row>
    <row r="235" spans="1:1" s="86" customFormat="1" x14ac:dyDescent="0.2">
      <c r="A235" s="378"/>
    </row>
    <row r="236" spans="1:1" s="86" customFormat="1" x14ac:dyDescent="0.2">
      <c r="A236" s="378"/>
    </row>
    <row r="237" spans="1:1" s="86" customFormat="1" x14ac:dyDescent="0.2">
      <c r="A237" s="378"/>
    </row>
    <row r="238" spans="1:1" s="86" customFormat="1" x14ac:dyDescent="0.2">
      <c r="A238" s="378"/>
    </row>
    <row r="239" spans="1:1" s="86" customFormat="1" x14ac:dyDescent="0.2">
      <c r="A239" s="378"/>
    </row>
    <row r="240" spans="1:1" s="86" customFormat="1" x14ac:dyDescent="0.2">
      <c r="A240" s="378"/>
    </row>
    <row r="241" spans="1:1" s="86" customFormat="1" x14ac:dyDescent="0.2">
      <c r="A241" s="378"/>
    </row>
    <row r="242" spans="1:1" s="86" customFormat="1" x14ac:dyDescent="0.2">
      <c r="A242" s="378"/>
    </row>
    <row r="243" spans="1:1" s="86" customFormat="1" x14ac:dyDescent="0.2">
      <c r="A243" s="378"/>
    </row>
    <row r="244" spans="1:1" s="86" customFormat="1" x14ac:dyDescent="0.2">
      <c r="A244" s="378"/>
    </row>
    <row r="245" spans="1:1" s="86" customFormat="1" x14ac:dyDescent="0.2">
      <c r="A245" s="378"/>
    </row>
    <row r="246" spans="1:1" s="86" customFormat="1" x14ac:dyDescent="0.2">
      <c r="A246" s="378"/>
    </row>
    <row r="247" spans="1:1" s="86" customFormat="1" x14ac:dyDescent="0.2">
      <c r="A247" s="378"/>
    </row>
    <row r="248" spans="1:1" s="86" customFormat="1" x14ac:dyDescent="0.2">
      <c r="A248" s="378"/>
    </row>
    <row r="249" spans="1:1" s="86" customFormat="1" x14ac:dyDescent="0.2">
      <c r="A249" s="378"/>
    </row>
    <row r="250" spans="1:1" s="86" customFormat="1" x14ac:dyDescent="0.2">
      <c r="A250" s="378"/>
    </row>
    <row r="251" spans="1:1" s="86" customFormat="1" x14ac:dyDescent="0.2">
      <c r="A251" s="378"/>
    </row>
    <row r="252" spans="1:1" s="86" customFormat="1" x14ac:dyDescent="0.2">
      <c r="A252" s="378"/>
    </row>
    <row r="253" spans="1:1" s="86" customFormat="1" x14ac:dyDescent="0.2">
      <c r="A253" s="378"/>
    </row>
    <row r="254" spans="1:1" s="86" customFormat="1" x14ac:dyDescent="0.2">
      <c r="A254" s="378"/>
    </row>
    <row r="255" spans="1:1" s="86" customFormat="1" x14ac:dyDescent="0.2">
      <c r="A255" s="378"/>
    </row>
    <row r="256" spans="1:1" s="86" customFormat="1" x14ac:dyDescent="0.2">
      <c r="A256" s="378"/>
    </row>
    <row r="257" spans="1:1" s="86" customFormat="1" x14ac:dyDescent="0.2">
      <c r="A257" s="378"/>
    </row>
    <row r="258" spans="1:1" s="86" customFormat="1" x14ac:dyDescent="0.2">
      <c r="A258" s="378"/>
    </row>
    <row r="259" spans="1:1" s="86" customFormat="1" x14ac:dyDescent="0.2">
      <c r="A259" s="378"/>
    </row>
    <row r="260" spans="1:1" s="86" customFormat="1" x14ac:dyDescent="0.2">
      <c r="A260" s="378"/>
    </row>
    <row r="261" spans="1:1" s="86" customFormat="1" x14ac:dyDescent="0.2">
      <c r="A261" s="378"/>
    </row>
    <row r="262" spans="1:1" s="86" customFormat="1" x14ac:dyDescent="0.2">
      <c r="A262" s="378"/>
    </row>
    <row r="263" spans="1:1" s="86" customFormat="1" x14ac:dyDescent="0.2">
      <c r="A263" s="378"/>
    </row>
    <row r="264" spans="1:1" s="86" customFormat="1" x14ac:dyDescent="0.2">
      <c r="A264" s="378"/>
    </row>
    <row r="265" spans="1:1" s="86" customFormat="1" x14ac:dyDescent="0.2">
      <c r="A265" s="378"/>
    </row>
    <row r="266" spans="1:1" s="86" customFormat="1" x14ac:dyDescent="0.2">
      <c r="A266" s="378"/>
    </row>
    <row r="267" spans="1:1" s="86" customFormat="1" x14ac:dyDescent="0.2">
      <c r="A267" s="378"/>
    </row>
    <row r="268" spans="1:1" s="86" customFormat="1" x14ac:dyDescent="0.2">
      <c r="A268" s="378"/>
    </row>
    <row r="269" spans="1:1" s="86" customFormat="1" x14ac:dyDescent="0.2">
      <c r="A269" s="378"/>
    </row>
    <row r="270" spans="1:1" s="86" customFormat="1" x14ac:dyDescent="0.2">
      <c r="A270" s="378"/>
    </row>
  </sheetData>
  <customSheetViews>
    <customSheetView guid="{E8B3D8CC-BCDF-4785-836B-2A5CFEB31B52}" scale="80">
      <pageMargins left="0.17" right="0.17" top="0.63" bottom="0.38" header="0.18" footer="0.17"/>
      <printOptions horizontalCentered="1" verticalCentered="1"/>
      <pageSetup scale="50" orientation="landscape" r:id="rId1"/>
      <headerFooter alignWithMargins="0">
        <oddHeader>&amp;C&amp;"-,Bold"&amp;14Table I-1B
SCE TA/TI and Auto DR Program Subscription Statistics 
2009 - 2012</oddHeader>
        <oddFooter>&amp;L&amp;"Calibri,Bold Italic"&amp;F&amp;C&amp;"-,Bold"- PUBLIC -&amp;R&amp;"Calibri,Bold"Page &amp;P</oddFooter>
      </headerFooter>
    </customSheetView>
  </customSheetViews>
  <mergeCells count="12">
    <mergeCell ref="W28:Z28"/>
    <mergeCell ref="C3:F3"/>
    <mergeCell ref="G3:J3"/>
    <mergeCell ref="K3:N3"/>
    <mergeCell ref="O3:R3"/>
    <mergeCell ref="S3:V3"/>
    <mergeCell ref="W3:Z3"/>
    <mergeCell ref="C28:F28"/>
    <mergeCell ref="G28:J28"/>
    <mergeCell ref="K28:N28"/>
    <mergeCell ref="O28:R28"/>
    <mergeCell ref="S28:V28"/>
  </mergeCells>
  <printOptions horizontalCentered="1" verticalCentered="1"/>
  <pageMargins left="0.17" right="0.17" top="0.63" bottom="0.38" header="0.18" footer="0.17"/>
  <pageSetup scale="55" orientation="landscape" cellComments="asDisplayed" r:id="rId2"/>
  <headerFooter alignWithMargins="0">
    <oddHeader>&amp;C&amp;"-,Bold"&amp;10Table I-1B
SCE TA/TI and Auto DR Program Subscription Statistics 
2012 - 2014</oddHeader>
    <oddFooter>&amp;L&amp;"Calibri,Bold Italic"&amp;F&amp;C&amp;"-,Bold"- PUBLIC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A270"/>
  <sheetViews>
    <sheetView zoomScale="80" zoomScaleNormal="80" zoomScaleSheetLayoutView="80" zoomScalePageLayoutView="86" workbookViewId="0">
      <selection activeCell="N47" sqref="N47"/>
    </sheetView>
  </sheetViews>
  <sheetFormatPr defaultColWidth="9.33203125" defaultRowHeight="12.75" x14ac:dyDescent="0.2"/>
  <cols>
    <col min="1" max="1" width="1.83203125" style="378" customWidth="1"/>
    <col min="2" max="2" width="42" style="75" customWidth="1"/>
    <col min="3" max="5" width="11" style="75" customWidth="1"/>
    <col min="6" max="6" width="12.6640625" style="75" customWidth="1"/>
    <col min="7" max="9" width="11" style="75" customWidth="1"/>
    <col min="10" max="10" width="12.6640625" style="75" customWidth="1"/>
    <col min="11" max="13" width="11" style="75" customWidth="1"/>
    <col min="14" max="14" width="12.6640625" style="75" customWidth="1"/>
    <col min="15" max="17" width="11" style="75" customWidth="1"/>
    <col min="18" max="18" width="12.6640625" style="75" customWidth="1"/>
    <col min="19" max="21" width="11" style="75" customWidth="1"/>
    <col min="22" max="22" width="12.6640625" style="75" customWidth="1"/>
    <col min="23" max="25" width="11" style="75" customWidth="1"/>
    <col min="26" max="26" width="12.6640625" style="75" customWidth="1"/>
    <col min="27" max="27" width="4.5" style="378" customWidth="1"/>
    <col min="28" max="115" width="9.33203125" style="75" customWidth="1"/>
    <col min="116" max="116" width="10.6640625" style="75" customWidth="1"/>
    <col min="117" max="16384" width="9.33203125" style="75"/>
  </cols>
  <sheetData>
    <row r="1" spans="1:27" s="87" customFormat="1" ht="21" customHeight="1" x14ac:dyDescent="0.25">
      <c r="B1" s="88" t="s">
        <v>207</v>
      </c>
    </row>
    <row r="2" spans="1:27" s="378" customFormat="1" ht="19.5" customHeight="1" x14ac:dyDescent="0.2"/>
    <row r="3" spans="1:27" s="91" customFormat="1" ht="20.25" customHeight="1" x14ac:dyDescent="0.15">
      <c r="A3" s="89"/>
      <c r="B3" s="90" t="s">
        <v>254</v>
      </c>
      <c r="C3" s="596" t="s">
        <v>1</v>
      </c>
      <c r="D3" s="596"/>
      <c r="E3" s="596"/>
      <c r="F3" s="596"/>
      <c r="G3" s="596" t="s">
        <v>2</v>
      </c>
      <c r="H3" s="596"/>
      <c r="I3" s="596"/>
      <c r="J3" s="596"/>
      <c r="K3" s="596" t="s">
        <v>3</v>
      </c>
      <c r="L3" s="596"/>
      <c r="M3" s="596"/>
      <c r="N3" s="596"/>
      <c r="O3" s="596" t="s">
        <v>4</v>
      </c>
      <c r="P3" s="596"/>
      <c r="Q3" s="596"/>
      <c r="R3" s="596"/>
      <c r="S3" s="596" t="s">
        <v>5</v>
      </c>
      <c r="T3" s="596"/>
      <c r="U3" s="596"/>
      <c r="V3" s="596"/>
      <c r="W3" s="596" t="s">
        <v>6</v>
      </c>
      <c r="X3" s="596"/>
      <c r="Y3" s="596"/>
      <c r="Z3" s="596"/>
      <c r="AA3" s="89"/>
    </row>
    <row r="4" spans="1:27" ht="38.25" x14ac:dyDescent="0.2">
      <c r="B4" s="92" t="s">
        <v>36</v>
      </c>
      <c r="C4" s="93" t="s">
        <v>37</v>
      </c>
      <c r="D4" s="94" t="s">
        <v>38</v>
      </c>
      <c r="E4" s="94" t="s">
        <v>39</v>
      </c>
      <c r="F4" s="95" t="s">
        <v>40</v>
      </c>
      <c r="G4" s="93" t="s">
        <v>37</v>
      </c>
      <c r="H4" s="94" t="s">
        <v>38</v>
      </c>
      <c r="I4" s="94" t="s">
        <v>39</v>
      </c>
      <c r="J4" s="95" t="s">
        <v>40</v>
      </c>
      <c r="K4" s="93" t="s">
        <v>37</v>
      </c>
      <c r="L4" s="94" t="s">
        <v>38</v>
      </c>
      <c r="M4" s="94" t="s">
        <v>39</v>
      </c>
      <c r="N4" s="95" t="s">
        <v>40</v>
      </c>
      <c r="O4" s="93" t="s">
        <v>37</v>
      </c>
      <c r="P4" s="94" t="s">
        <v>38</v>
      </c>
      <c r="Q4" s="94" t="s">
        <v>39</v>
      </c>
      <c r="R4" s="95" t="s">
        <v>40</v>
      </c>
      <c r="S4" s="93" t="s">
        <v>37</v>
      </c>
      <c r="T4" s="94" t="s">
        <v>38</v>
      </c>
      <c r="U4" s="94" t="s">
        <v>39</v>
      </c>
      <c r="V4" s="95" t="s">
        <v>40</v>
      </c>
      <c r="W4" s="93" t="s">
        <v>37</v>
      </c>
      <c r="X4" s="94" t="s">
        <v>38</v>
      </c>
      <c r="Y4" s="94" t="s">
        <v>39</v>
      </c>
      <c r="Z4" s="95" t="s">
        <v>40</v>
      </c>
    </row>
    <row r="5" spans="1:27" x14ac:dyDescent="0.2">
      <c r="B5" s="96" t="s">
        <v>41</v>
      </c>
      <c r="C5" s="97"/>
      <c r="D5" s="429">
        <v>0</v>
      </c>
      <c r="E5" s="429">
        <v>0</v>
      </c>
      <c r="F5" s="430">
        <f t="shared" ref="F5:F10" si="0">SUM(C5:E5)</f>
        <v>0</v>
      </c>
      <c r="G5" s="100"/>
      <c r="H5" s="429">
        <v>0</v>
      </c>
      <c r="I5" s="429">
        <v>0</v>
      </c>
      <c r="J5" s="430">
        <f t="shared" ref="J5:J10" si="1">SUM(G5:I5)</f>
        <v>0</v>
      </c>
      <c r="K5" s="100"/>
      <c r="L5" s="429">
        <v>0</v>
      </c>
      <c r="M5" s="429">
        <v>0</v>
      </c>
      <c r="N5" s="101">
        <f t="shared" ref="N5:N10" si="2">SUM(L5:M5)</f>
        <v>0</v>
      </c>
      <c r="O5" s="102"/>
      <c r="P5" s="429">
        <v>0</v>
      </c>
      <c r="Q5" s="429">
        <v>0</v>
      </c>
      <c r="R5" s="101">
        <f t="shared" ref="R5:R10" si="3">SUM(P5:Q5)</f>
        <v>0</v>
      </c>
      <c r="S5" s="102"/>
      <c r="T5" s="429">
        <v>0</v>
      </c>
      <c r="U5" s="429">
        <v>0</v>
      </c>
      <c r="V5" s="101">
        <f t="shared" ref="V5:V10" si="4">SUM(T5:U5)</f>
        <v>0</v>
      </c>
      <c r="W5" s="102"/>
      <c r="X5" s="429">
        <v>0</v>
      </c>
      <c r="Y5" s="429">
        <v>0</v>
      </c>
      <c r="Z5" s="101">
        <f t="shared" ref="Z5:Z10" si="5">SUM(X5:Y5)</f>
        <v>0</v>
      </c>
    </row>
    <row r="6" spans="1:27" x14ac:dyDescent="0.2">
      <c r="B6" s="103" t="s">
        <v>42</v>
      </c>
      <c r="C6" s="104"/>
      <c r="D6" s="431">
        <v>0</v>
      </c>
      <c r="E6" s="431">
        <v>0</v>
      </c>
      <c r="F6" s="432">
        <f t="shared" si="0"/>
        <v>0</v>
      </c>
      <c r="G6" s="107"/>
      <c r="H6" s="431">
        <v>0</v>
      </c>
      <c r="I6" s="431">
        <v>0</v>
      </c>
      <c r="J6" s="432">
        <f t="shared" si="1"/>
        <v>0</v>
      </c>
      <c r="K6" s="107"/>
      <c r="L6" s="431">
        <v>0</v>
      </c>
      <c r="M6" s="431">
        <v>0</v>
      </c>
      <c r="N6" s="108">
        <f t="shared" si="2"/>
        <v>0</v>
      </c>
      <c r="O6" s="109"/>
      <c r="P6" s="431">
        <v>0</v>
      </c>
      <c r="Q6" s="431">
        <v>0</v>
      </c>
      <c r="R6" s="108">
        <f t="shared" si="3"/>
        <v>0</v>
      </c>
      <c r="S6" s="109"/>
      <c r="T6" s="431">
        <v>0</v>
      </c>
      <c r="U6" s="431">
        <v>0</v>
      </c>
      <c r="V6" s="108">
        <f t="shared" si="4"/>
        <v>0</v>
      </c>
      <c r="W6" s="109"/>
      <c r="X6" s="431">
        <v>0</v>
      </c>
      <c r="Y6" s="431">
        <v>0</v>
      </c>
      <c r="Z6" s="108">
        <f t="shared" si="5"/>
        <v>0</v>
      </c>
    </row>
    <row r="7" spans="1:27" x14ac:dyDescent="0.2">
      <c r="B7" s="103" t="s">
        <v>43</v>
      </c>
      <c r="C7" s="104"/>
      <c r="D7" s="431">
        <v>0</v>
      </c>
      <c r="E7" s="431">
        <v>0</v>
      </c>
      <c r="F7" s="432">
        <f t="shared" si="0"/>
        <v>0</v>
      </c>
      <c r="G7" s="107"/>
      <c r="H7" s="431">
        <v>0</v>
      </c>
      <c r="I7" s="431">
        <v>0</v>
      </c>
      <c r="J7" s="432">
        <f t="shared" si="1"/>
        <v>0</v>
      </c>
      <c r="K7" s="107"/>
      <c r="L7" s="431">
        <v>0</v>
      </c>
      <c r="M7" s="431">
        <v>0</v>
      </c>
      <c r="N7" s="108">
        <f t="shared" si="2"/>
        <v>0</v>
      </c>
      <c r="O7" s="109"/>
      <c r="P7" s="431">
        <v>0</v>
      </c>
      <c r="Q7" s="431">
        <v>0</v>
      </c>
      <c r="R7" s="108">
        <f t="shared" si="3"/>
        <v>0</v>
      </c>
      <c r="S7" s="109"/>
      <c r="T7" s="431">
        <v>0</v>
      </c>
      <c r="U7" s="431">
        <v>0</v>
      </c>
      <c r="V7" s="108">
        <f t="shared" si="4"/>
        <v>0</v>
      </c>
      <c r="W7" s="109"/>
      <c r="X7" s="431">
        <v>0</v>
      </c>
      <c r="Y7" s="431">
        <v>0</v>
      </c>
      <c r="Z7" s="108">
        <f t="shared" si="5"/>
        <v>0</v>
      </c>
    </row>
    <row r="8" spans="1:27" x14ac:dyDescent="0.2">
      <c r="B8" s="256" t="s">
        <v>198</v>
      </c>
      <c r="C8" s="104"/>
      <c r="D8" s="431">
        <v>0</v>
      </c>
      <c r="E8" s="431">
        <v>0</v>
      </c>
      <c r="F8" s="432">
        <f t="shared" si="0"/>
        <v>0</v>
      </c>
      <c r="G8" s="107"/>
      <c r="H8" s="431">
        <v>0</v>
      </c>
      <c r="I8" s="431">
        <v>0</v>
      </c>
      <c r="J8" s="432">
        <f t="shared" si="1"/>
        <v>0</v>
      </c>
      <c r="K8" s="107"/>
      <c r="L8" s="431">
        <v>0</v>
      </c>
      <c r="M8" s="431">
        <v>0</v>
      </c>
      <c r="N8" s="108">
        <f t="shared" si="2"/>
        <v>0</v>
      </c>
      <c r="O8" s="109"/>
      <c r="P8" s="431">
        <v>0</v>
      </c>
      <c r="Q8" s="431">
        <v>0</v>
      </c>
      <c r="R8" s="108">
        <f t="shared" si="3"/>
        <v>0</v>
      </c>
      <c r="S8" s="109"/>
      <c r="T8" s="431">
        <v>0</v>
      </c>
      <c r="U8" s="431">
        <v>0</v>
      </c>
      <c r="V8" s="108">
        <f t="shared" si="4"/>
        <v>0</v>
      </c>
      <c r="W8" s="109"/>
      <c r="X8" s="431">
        <v>0</v>
      </c>
      <c r="Y8" s="431">
        <v>0</v>
      </c>
      <c r="Z8" s="108">
        <f t="shared" si="5"/>
        <v>0</v>
      </c>
    </row>
    <row r="9" spans="1:27" x14ac:dyDescent="0.2">
      <c r="B9" s="103" t="s">
        <v>44</v>
      </c>
      <c r="C9" s="104"/>
      <c r="D9" s="431">
        <v>0</v>
      </c>
      <c r="E9" s="431">
        <v>0</v>
      </c>
      <c r="F9" s="432">
        <f t="shared" si="0"/>
        <v>0</v>
      </c>
      <c r="G9" s="107"/>
      <c r="H9" s="431">
        <v>0</v>
      </c>
      <c r="I9" s="431">
        <v>0</v>
      </c>
      <c r="J9" s="432">
        <f t="shared" si="1"/>
        <v>0</v>
      </c>
      <c r="K9" s="107"/>
      <c r="L9" s="431">
        <v>0</v>
      </c>
      <c r="M9" s="431">
        <v>0</v>
      </c>
      <c r="N9" s="108">
        <f t="shared" si="2"/>
        <v>0</v>
      </c>
      <c r="O9" s="109"/>
      <c r="P9" s="431">
        <v>0</v>
      </c>
      <c r="Q9" s="431">
        <v>0</v>
      </c>
      <c r="R9" s="108">
        <f t="shared" si="3"/>
        <v>0</v>
      </c>
      <c r="S9" s="109"/>
      <c r="T9" s="431">
        <v>0</v>
      </c>
      <c r="U9" s="431">
        <v>0</v>
      </c>
      <c r="V9" s="108">
        <f t="shared" si="4"/>
        <v>0</v>
      </c>
      <c r="W9" s="109"/>
      <c r="X9" s="431">
        <v>0</v>
      </c>
      <c r="Y9" s="431">
        <v>0</v>
      </c>
      <c r="Z9" s="108">
        <f t="shared" si="5"/>
        <v>0</v>
      </c>
    </row>
    <row r="10" spans="1:27" x14ac:dyDescent="0.2">
      <c r="B10" s="110" t="s">
        <v>14</v>
      </c>
      <c r="C10" s="111"/>
      <c r="D10" s="433">
        <v>0</v>
      </c>
      <c r="E10" s="433">
        <v>0</v>
      </c>
      <c r="F10" s="434">
        <f t="shared" si="0"/>
        <v>0</v>
      </c>
      <c r="G10" s="114"/>
      <c r="H10" s="433">
        <v>0</v>
      </c>
      <c r="I10" s="433">
        <v>0</v>
      </c>
      <c r="J10" s="434">
        <f t="shared" si="1"/>
        <v>0</v>
      </c>
      <c r="K10" s="114"/>
      <c r="L10" s="433">
        <v>0</v>
      </c>
      <c r="M10" s="433">
        <v>0</v>
      </c>
      <c r="N10" s="115">
        <f t="shared" si="2"/>
        <v>0</v>
      </c>
      <c r="O10" s="116"/>
      <c r="P10" s="433">
        <v>0</v>
      </c>
      <c r="Q10" s="433">
        <v>0</v>
      </c>
      <c r="R10" s="115">
        <f t="shared" si="3"/>
        <v>0</v>
      </c>
      <c r="S10" s="116"/>
      <c r="T10" s="433">
        <v>0</v>
      </c>
      <c r="U10" s="433">
        <v>0</v>
      </c>
      <c r="V10" s="115">
        <f t="shared" si="4"/>
        <v>0</v>
      </c>
      <c r="W10" s="116"/>
      <c r="X10" s="433">
        <v>0</v>
      </c>
      <c r="Y10" s="433">
        <v>0</v>
      </c>
      <c r="Z10" s="115">
        <f t="shared" si="5"/>
        <v>0</v>
      </c>
    </row>
    <row r="11" spans="1:27" s="125" customFormat="1" x14ac:dyDescent="0.2">
      <c r="A11" s="117"/>
      <c r="B11" s="118" t="s">
        <v>45</v>
      </c>
      <c r="C11" s="119"/>
      <c r="D11" s="120">
        <f>SUM(D5:D10)</f>
        <v>0</v>
      </c>
      <c r="E11" s="120">
        <f>SUM(E5:E10)</f>
        <v>0</v>
      </c>
      <c r="F11" s="121">
        <f>SUM(F5:F10)</f>
        <v>0</v>
      </c>
      <c r="G11" s="118"/>
      <c r="H11" s="120">
        <f>SUM(H5:H10)</f>
        <v>0</v>
      </c>
      <c r="I11" s="120">
        <f>SUM(I5:I10)</f>
        <v>0</v>
      </c>
      <c r="J11" s="122">
        <f>SUM(J5:J10)</f>
        <v>0</v>
      </c>
      <c r="K11" s="123"/>
      <c r="L11" s="124">
        <f>SUM(L5:L10)</f>
        <v>0</v>
      </c>
      <c r="M11" s="124">
        <f>SUM(M5:M10)</f>
        <v>0</v>
      </c>
      <c r="N11" s="122">
        <f>SUM(N5:N10)</f>
        <v>0</v>
      </c>
      <c r="O11" s="123"/>
      <c r="P11" s="124">
        <f>SUM(P5:P10)</f>
        <v>0</v>
      </c>
      <c r="Q11" s="124">
        <f>SUM(Q5:Q10)</f>
        <v>0</v>
      </c>
      <c r="R11" s="122">
        <f>SUM(R5:R10)</f>
        <v>0</v>
      </c>
      <c r="S11" s="123"/>
      <c r="T11" s="124">
        <f>SUM(T5:T10)</f>
        <v>0</v>
      </c>
      <c r="U11" s="124">
        <f>SUM(U5:U10)</f>
        <v>0</v>
      </c>
      <c r="V11" s="122">
        <f>SUM(V5:V10)</f>
        <v>0</v>
      </c>
      <c r="W11" s="123"/>
      <c r="X11" s="124">
        <f>SUM(X5:X10)</f>
        <v>0</v>
      </c>
      <c r="Y11" s="124">
        <f>SUM(Y5:Y10)</f>
        <v>0</v>
      </c>
      <c r="Z11" s="122">
        <f>SUM(Z5:Z10)</f>
        <v>0</v>
      </c>
      <c r="AA11" s="117"/>
    </row>
    <row r="12" spans="1:27" ht="2.1" customHeight="1" x14ac:dyDescent="0.2">
      <c r="B12" s="126"/>
      <c r="C12" s="126"/>
      <c r="D12" s="127"/>
      <c r="E12" s="127"/>
      <c r="F12" s="128"/>
      <c r="G12" s="126"/>
      <c r="H12" s="129"/>
      <c r="I12" s="129"/>
      <c r="J12" s="130"/>
      <c r="K12" s="131"/>
      <c r="L12" s="129"/>
      <c r="M12" s="132"/>
      <c r="N12" s="130"/>
      <c r="O12" s="131"/>
      <c r="P12" s="129"/>
      <c r="Q12" s="132"/>
      <c r="R12" s="130"/>
      <c r="S12" s="131"/>
      <c r="T12" s="129"/>
      <c r="U12" s="132"/>
      <c r="V12" s="130"/>
      <c r="W12" s="131"/>
      <c r="X12" s="129"/>
      <c r="Y12" s="132"/>
      <c r="Z12" s="130"/>
    </row>
    <row r="13" spans="1:27" x14ac:dyDescent="0.2">
      <c r="B13" s="133" t="s">
        <v>9</v>
      </c>
      <c r="C13" s="133"/>
      <c r="D13" s="134"/>
      <c r="E13" s="134"/>
      <c r="F13" s="133"/>
      <c r="G13" s="133"/>
      <c r="H13" s="135"/>
      <c r="I13" s="136"/>
      <c r="J13" s="136"/>
      <c r="K13" s="136"/>
      <c r="L13" s="135"/>
      <c r="M13" s="136"/>
      <c r="N13" s="137"/>
      <c r="O13" s="136"/>
      <c r="P13" s="135"/>
      <c r="Q13" s="136"/>
      <c r="R13" s="137"/>
      <c r="S13" s="136"/>
      <c r="T13" s="135"/>
      <c r="U13" s="136"/>
      <c r="V13" s="137"/>
      <c r="W13" s="136"/>
      <c r="X13" s="135"/>
      <c r="Y13" s="136"/>
      <c r="Z13" s="137"/>
    </row>
    <row r="14" spans="1:27" x14ac:dyDescent="0.2">
      <c r="B14" s="96" t="s">
        <v>46</v>
      </c>
      <c r="C14" s="97"/>
      <c r="D14" s="429">
        <v>0</v>
      </c>
      <c r="E14" s="429">
        <v>0</v>
      </c>
      <c r="F14" s="430">
        <f>SUM(C14:E14)</f>
        <v>0</v>
      </c>
      <c r="G14" s="100"/>
      <c r="H14" s="429">
        <v>0</v>
      </c>
      <c r="I14" s="429">
        <v>0</v>
      </c>
      <c r="J14" s="430">
        <v>0</v>
      </c>
      <c r="K14" s="102"/>
      <c r="L14" s="429">
        <v>0</v>
      </c>
      <c r="M14" s="429">
        <v>0</v>
      </c>
      <c r="N14" s="101">
        <v>0</v>
      </c>
      <c r="O14" s="102"/>
      <c r="P14" s="138">
        <v>0</v>
      </c>
      <c r="Q14" s="138">
        <v>0</v>
      </c>
      <c r="R14" s="101">
        <v>0</v>
      </c>
      <c r="S14" s="102"/>
      <c r="T14" s="138">
        <v>0</v>
      </c>
      <c r="U14" s="138">
        <v>0</v>
      </c>
      <c r="V14" s="101">
        <f>SUM(T14:U14)</f>
        <v>0</v>
      </c>
      <c r="W14" s="102"/>
      <c r="X14" s="138">
        <v>0</v>
      </c>
      <c r="Y14" s="138">
        <v>0</v>
      </c>
      <c r="Z14" s="101">
        <f>SUM(X14:Y14)</f>
        <v>0</v>
      </c>
    </row>
    <row r="15" spans="1:27" x14ac:dyDescent="0.2">
      <c r="B15" s="103" t="s">
        <v>47</v>
      </c>
      <c r="C15" s="104"/>
      <c r="D15" s="431">
        <v>0</v>
      </c>
      <c r="E15" s="431">
        <v>0</v>
      </c>
      <c r="F15" s="432">
        <f>SUM(C15:E15)</f>
        <v>0</v>
      </c>
      <c r="G15" s="107"/>
      <c r="H15" s="431">
        <v>0</v>
      </c>
      <c r="I15" s="431">
        <v>0</v>
      </c>
      <c r="J15" s="432">
        <v>0</v>
      </c>
      <c r="K15" s="109"/>
      <c r="L15" s="431">
        <v>0</v>
      </c>
      <c r="M15" s="431">
        <v>0</v>
      </c>
      <c r="N15" s="108">
        <v>0</v>
      </c>
      <c r="O15" s="109"/>
      <c r="P15" s="139">
        <v>0</v>
      </c>
      <c r="Q15" s="139">
        <v>0</v>
      </c>
      <c r="R15" s="108">
        <v>0</v>
      </c>
      <c r="S15" s="109"/>
      <c r="T15" s="139">
        <v>0</v>
      </c>
      <c r="U15" s="139">
        <v>0</v>
      </c>
      <c r="V15" s="108">
        <f>SUM(T15:U15)</f>
        <v>0</v>
      </c>
      <c r="W15" s="109"/>
      <c r="X15" s="139">
        <v>0</v>
      </c>
      <c r="Y15" s="139">
        <v>0</v>
      </c>
      <c r="Z15" s="108">
        <f>SUM(X15:Y15)</f>
        <v>0</v>
      </c>
    </row>
    <row r="16" spans="1:27" x14ac:dyDescent="0.2">
      <c r="B16" s="103" t="s">
        <v>48</v>
      </c>
      <c r="C16" s="104"/>
      <c r="D16" s="431">
        <v>0</v>
      </c>
      <c r="E16" s="431">
        <v>0</v>
      </c>
      <c r="F16" s="432">
        <f>SUM(C16:E16)</f>
        <v>0</v>
      </c>
      <c r="G16" s="107"/>
      <c r="H16" s="431">
        <v>0</v>
      </c>
      <c r="I16" s="431">
        <v>0</v>
      </c>
      <c r="J16" s="432">
        <v>0</v>
      </c>
      <c r="K16" s="109"/>
      <c r="L16" s="431">
        <v>0</v>
      </c>
      <c r="M16" s="431">
        <v>0</v>
      </c>
      <c r="N16" s="108">
        <v>0</v>
      </c>
      <c r="O16" s="109"/>
      <c r="P16" s="139">
        <v>0</v>
      </c>
      <c r="Q16" s="139">
        <v>0</v>
      </c>
      <c r="R16" s="108">
        <v>0</v>
      </c>
      <c r="S16" s="109"/>
      <c r="T16" s="139">
        <v>0</v>
      </c>
      <c r="U16" s="139">
        <v>0</v>
      </c>
      <c r="V16" s="108">
        <f>SUM(T16:U16)</f>
        <v>0</v>
      </c>
      <c r="W16" s="109"/>
      <c r="X16" s="139">
        <v>0</v>
      </c>
      <c r="Y16" s="139">
        <v>0</v>
      </c>
      <c r="Z16" s="108">
        <f>SUM(X16:Y16)</f>
        <v>0</v>
      </c>
    </row>
    <row r="17" spans="1:27" x14ac:dyDescent="0.2">
      <c r="B17" s="110" t="s">
        <v>10</v>
      </c>
      <c r="C17" s="140"/>
      <c r="D17" s="433">
        <v>0</v>
      </c>
      <c r="E17" s="433">
        <v>0</v>
      </c>
      <c r="F17" s="434">
        <f>SUM(C17:E17)</f>
        <v>0</v>
      </c>
      <c r="G17" s="114"/>
      <c r="H17" s="433">
        <v>0</v>
      </c>
      <c r="I17" s="433">
        <v>0</v>
      </c>
      <c r="J17" s="434">
        <v>0</v>
      </c>
      <c r="K17" s="116"/>
      <c r="L17" s="433">
        <v>0</v>
      </c>
      <c r="M17" s="433">
        <v>0</v>
      </c>
      <c r="N17" s="115">
        <v>0</v>
      </c>
      <c r="O17" s="116"/>
      <c r="P17" s="141">
        <v>0</v>
      </c>
      <c r="Q17" s="141">
        <v>0</v>
      </c>
      <c r="R17" s="115">
        <v>0</v>
      </c>
      <c r="S17" s="116"/>
      <c r="T17" s="141">
        <v>0</v>
      </c>
      <c r="U17" s="141">
        <v>0</v>
      </c>
      <c r="V17" s="115">
        <f>SUM(T17:U17)</f>
        <v>0</v>
      </c>
      <c r="W17" s="116"/>
      <c r="X17" s="141">
        <v>0</v>
      </c>
      <c r="Y17" s="141">
        <v>0</v>
      </c>
      <c r="Z17" s="115">
        <f>SUM(X17:Y17)</f>
        <v>0</v>
      </c>
    </row>
    <row r="18" spans="1:27" s="125" customFormat="1" x14ac:dyDescent="0.2">
      <c r="A18" s="117"/>
      <c r="B18" s="118" t="s">
        <v>45</v>
      </c>
      <c r="C18" s="119"/>
      <c r="D18" s="120">
        <f>SUM(D14:D17)</f>
        <v>0</v>
      </c>
      <c r="E18" s="120">
        <f>SUM(E14:E17)</f>
        <v>0</v>
      </c>
      <c r="F18" s="121">
        <f>SUM(F14:F17)</f>
        <v>0</v>
      </c>
      <c r="G18" s="118"/>
      <c r="H18" s="142">
        <v>0</v>
      </c>
      <c r="I18" s="142">
        <v>0</v>
      </c>
      <c r="J18" s="122">
        <v>0</v>
      </c>
      <c r="K18" s="123"/>
      <c r="L18" s="142">
        <v>0</v>
      </c>
      <c r="M18" s="142">
        <v>0</v>
      </c>
      <c r="N18" s="122">
        <v>0</v>
      </c>
      <c r="O18" s="123"/>
      <c r="P18" s="142">
        <v>0</v>
      </c>
      <c r="Q18" s="142">
        <v>0</v>
      </c>
      <c r="R18" s="122">
        <v>0</v>
      </c>
      <c r="S18" s="123"/>
      <c r="T18" s="142">
        <f>SUM(T14:T17)</f>
        <v>0</v>
      </c>
      <c r="U18" s="142">
        <f>SUM(U14:U17)</f>
        <v>0</v>
      </c>
      <c r="V18" s="122">
        <f>SUM(V14:V17)</f>
        <v>0</v>
      </c>
      <c r="W18" s="123"/>
      <c r="X18" s="142">
        <f>SUM(X14:X17)</f>
        <v>0</v>
      </c>
      <c r="Y18" s="142">
        <f>SUM(Y14:Y17)</f>
        <v>0</v>
      </c>
      <c r="Z18" s="122">
        <f>SUM(Z14:Z17)</f>
        <v>0</v>
      </c>
      <c r="AA18" s="117"/>
    </row>
    <row r="19" spans="1:27" ht="2.1" customHeight="1" x14ac:dyDescent="0.2">
      <c r="B19" s="126"/>
      <c r="C19" s="126"/>
      <c r="D19" s="127"/>
      <c r="E19" s="127"/>
      <c r="F19" s="128"/>
      <c r="G19" s="126"/>
      <c r="H19" s="129"/>
      <c r="I19" s="129"/>
      <c r="J19" s="130"/>
      <c r="K19" s="131"/>
      <c r="L19" s="129">
        <v>0</v>
      </c>
      <c r="M19" s="132">
        <v>0</v>
      </c>
      <c r="N19" s="130">
        <v>0</v>
      </c>
      <c r="O19" s="131"/>
      <c r="P19" s="129">
        <v>0</v>
      </c>
      <c r="Q19" s="132">
        <v>0</v>
      </c>
      <c r="R19" s="130">
        <v>0</v>
      </c>
      <c r="S19" s="131"/>
      <c r="T19" s="129"/>
      <c r="U19" s="132"/>
      <c r="V19" s="130"/>
      <c r="W19" s="131"/>
      <c r="X19" s="129"/>
      <c r="Y19" s="132"/>
      <c r="Z19" s="130"/>
    </row>
    <row r="20" spans="1:27" s="143" customFormat="1" ht="3" customHeight="1" x14ac:dyDescent="0.2">
      <c r="B20" s="144"/>
      <c r="C20" s="144"/>
      <c r="D20" s="145"/>
      <c r="E20" s="145"/>
      <c r="F20" s="146"/>
      <c r="G20" s="144"/>
      <c r="H20" s="147"/>
      <c r="I20" s="147"/>
      <c r="J20" s="137"/>
      <c r="K20" s="137"/>
      <c r="L20" s="147"/>
      <c r="M20" s="148"/>
      <c r="N20" s="137"/>
      <c r="O20" s="137"/>
      <c r="P20" s="147"/>
      <c r="Q20" s="148"/>
      <c r="R20" s="137"/>
      <c r="S20" s="137"/>
      <c r="T20" s="147"/>
      <c r="U20" s="148"/>
      <c r="V20" s="137"/>
      <c r="W20" s="137"/>
      <c r="X20" s="147"/>
      <c r="Y20" s="148"/>
      <c r="Z20" s="137"/>
    </row>
    <row r="21" spans="1:27" s="125" customFormat="1" x14ac:dyDescent="0.2">
      <c r="A21" s="117"/>
      <c r="B21" s="149" t="s">
        <v>40</v>
      </c>
      <c r="C21" s="149"/>
      <c r="D21" s="150">
        <f>D11+D18</f>
        <v>0</v>
      </c>
      <c r="E21" s="150">
        <f>E11+E18</f>
        <v>0</v>
      </c>
      <c r="F21" s="151">
        <f>F11+F18</f>
        <v>0</v>
      </c>
      <c r="G21" s="149"/>
      <c r="H21" s="150">
        <f>H11+H18</f>
        <v>0</v>
      </c>
      <c r="I21" s="150">
        <f>I11+I18</f>
        <v>0</v>
      </c>
      <c r="J21" s="151">
        <f>J11+J18</f>
        <v>0</v>
      </c>
      <c r="K21" s="152"/>
      <c r="L21" s="150">
        <f>L11+L18</f>
        <v>0</v>
      </c>
      <c r="M21" s="150">
        <f>M11+M18</f>
        <v>0</v>
      </c>
      <c r="N21" s="151">
        <f>N11+N18</f>
        <v>0</v>
      </c>
      <c r="O21" s="152"/>
      <c r="P21" s="150">
        <f>P11+P18</f>
        <v>0</v>
      </c>
      <c r="Q21" s="150">
        <f>Q11+Q18</f>
        <v>0</v>
      </c>
      <c r="R21" s="151">
        <f>R11+R18</f>
        <v>0</v>
      </c>
      <c r="S21" s="152"/>
      <c r="T21" s="150">
        <f>T11+T18</f>
        <v>0</v>
      </c>
      <c r="U21" s="150">
        <f>U11+U18</f>
        <v>0</v>
      </c>
      <c r="V21" s="151">
        <f>V11+V18</f>
        <v>0</v>
      </c>
      <c r="W21" s="152"/>
      <c r="X21" s="153">
        <f>X11+X18</f>
        <v>0</v>
      </c>
      <c r="Y21" s="154">
        <f>Y11+Y18</f>
        <v>0</v>
      </c>
      <c r="Z21" s="155">
        <f>Z11+Z18</f>
        <v>0</v>
      </c>
      <c r="AA21" s="117"/>
    </row>
    <row r="22" spans="1:27" x14ac:dyDescent="0.2">
      <c r="B22" s="156" t="s">
        <v>49</v>
      </c>
      <c r="C22" s="157"/>
      <c r="D22" s="158"/>
      <c r="E22" s="158"/>
      <c r="F22" s="159"/>
      <c r="G22" s="157"/>
      <c r="H22" s="141"/>
      <c r="I22" s="141"/>
      <c r="J22" s="160"/>
      <c r="K22" s="160"/>
      <c r="L22" s="141"/>
      <c r="M22" s="141"/>
      <c r="N22" s="160"/>
      <c r="O22" s="160"/>
      <c r="P22" s="141"/>
      <c r="Q22" s="141"/>
      <c r="R22" s="160"/>
      <c r="S22" s="160"/>
      <c r="T22" s="141"/>
      <c r="U22" s="141"/>
      <c r="V22" s="160"/>
      <c r="W22" s="160"/>
      <c r="X22" s="141"/>
      <c r="Y22" s="141"/>
      <c r="Z22" s="160"/>
    </row>
    <row r="23" spans="1:27" ht="18" customHeight="1" x14ac:dyDescent="0.2">
      <c r="B23" s="161" t="s">
        <v>50</v>
      </c>
      <c r="C23" s="162">
        <v>0</v>
      </c>
      <c r="D23" s="163"/>
      <c r="E23" s="164">
        <v>0</v>
      </c>
      <c r="F23" s="165"/>
      <c r="G23" s="162">
        <v>0</v>
      </c>
      <c r="H23" s="166"/>
      <c r="I23" s="166">
        <v>0</v>
      </c>
      <c r="J23" s="167"/>
      <c r="K23" s="162">
        <v>0</v>
      </c>
      <c r="L23" s="166"/>
      <c r="M23" s="166">
        <v>0</v>
      </c>
      <c r="N23" s="167"/>
      <c r="O23" s="162">
        <v>0</v>
      </c>
      <c r="P23" s="166"/>
      <c r="Q23" s="166">
        <v>0</v>
      </c>
      <c r="R23" s="167"/>
      <c r="S23" s="162">
        <v>0</v>
      </c>
      <c r="T23" s="166"/>
      <c r="U23" s="166">
        <v>0</v>
      </c>
      <c r="V23" s="167"/>
      <c r="W23" s="162"/>
      <c r="X23" s="166"/>
      <c r="Y23" s="164"/>
      <c r="Z23" s="167"/>
    </row>
    <row r="24" spans="1:27" s="125" customFormat="1" x14ac:dyDescent="0.2">
      <c r="A24" s="117"/>
      <c r="B24" s="168" t="s">
        <v>45</v>
      </c>
      <c r="C24" s="169">
        <f>SUM(C23)</f>
        <v>0</v>
      </c>
      <c r="D24" s="150"/>
      <c r="E24" s="150">
        <f>E23</f>
        <v>0</v>
      </c>
      <c r="F24" s="151"/>
      <c r="G24" s="169">
        <f>SUM(G23)</f>
        <v>0</v>
      </c>
      <c r="H24" s="150"/>
      <c r="I24" s="150">
        <f>I23</f>
        <v>0</v>
      </c>
      <c r="J24" s="151"/>
      <c r="K24" s="152">
        <f>SUM(K23:K23)</f>
        <v>0</v>
      </c>
      <c r="L24" s="170"/>
      <c r="M24" s="153">
        <f>SUM(M23:M23)</f>
        <v>0</v>
      </c>
      <c r="N24" s="155"/>
      <c r="O24" s="152">
        <f>SUM(O23:O23)</f>
        <v>0</v>
      </c>
      <c r="P24" s="170"/>
      <c r="Q24" s="153">
        <f>SUM(Q23:Q23)</f>
        <v>0</v>
      </c>
      <c r="R24" s="155"/>
      <c r="S24" s="152">
        <f>SUM(S23:S23)</f>
        <v>0</v>
      </c>
      <c r="T24" s="170"/>
      <c r="U24" s="153">
        <f>SUM(U23:U23)</f>
        <v>0</v>
      </c>
      <c r="V24" s="155"/>
      <c r="W24" s="152">
        <f>SUM(W23:W23)</f>
        <v>0</v>
      </c>
      <c r="X24" s="170"/>
      <c r="Y24" s="153">
        <f>SUM(Y23:Y23)</f>
        <v>0</v>
      </c>
      <c r="Z24" s="155"/>
      <c r="AA24" s="117"/>
    </row>
    <row r="25" spans="1:27" s="143" customFormat="1" x14ac:dyDescent="0.2">
      <c r="B25" s="144"/>
      <c r="C25" s="144"/>
      <c r="D25" s="145"/>
      <c r="E25" s="145"/>
      <c r="F25" s="146"/>
      <c r="G25" s="144"/>
      <c r="H25" s="147"/>
      <c r="I25" s="147"/>
      <c r="J25" s="137"/>
      <c r="K25" s="137"/>
      <c r="L25" s="147"/>
      <c r="M25" s="148"/>
      <c r="N25" s="137"/>
      <c r="O25" s="137"/>
      <c r="P25" s="147"/>
      <c r="Q25" s="148"/>
      <c r="R25" s="137"/>
      <c r="S25" s="137"/>
      <c r="T25" s="147"/>
      <c r="U25" s="148"/>
      <c r="V25" s="137"/>
      <c r="W25" s="137"/>
      <c r="X25" s="147"/>
      <c r="Y25" s="148"/>
      <c r="Z25" s="137"/>
    </row>
    <row r="26" spans="1:27" s="125" customFormat="1" x14ac:dyDescent="0.2">
      <c r="A26" s="117"/>
      <c r="B26" s="149" t="s">
        <v>51</v>
      </c>
      <c r="C26" s="171">
        <f>C24</f>
        <v>0</v>
      </c>
      <c r="D26" s="172"/>
      <c r="E26" s="172"/>
      <c r="F26" s="173"/>
      <c r="G26" s="171">
        <f>G24</f>
        <v>0</v>
      </c>
      <c r="H26" s="172"/>
      <c r="I26" s="172"/>
      <c r="J26" s="174"/>
      <c r="K26" s="175">
        <f>K24</f>
        <v>0</v>
      </c>
      <c r="L26" s="172"/>
      <c r="M26" s="172"/>
      <c r="N26" s="173"/>
      <c r="O26" s="175">
        <f>O24</f>
        <v>0</v>
      </c>
      <c r="P26" s="172"/>
      <c r="Q26" s="172"/>
      <c r="R26" s="173"/>
      <c r="S26" s="175">
        <f>S24</f>
        <v>0</v>
      </c>
      <c r="T26" s="172"/>
      <c r="U26" s="172"/>
      <c r="V26" s="173"/>
      <c r="W26" s="175">
        <f>W24</f>
        <v>0</v>
      </c>
      <c r="X26" s="172"/>
      <c r="Y26" s="172"/>
      <c r="Z26" s="173"/>
      <c r="AA26" s="117"/>
    </row>
    <row r="27" spans="1:27" s="378" customFormat="1" ht="33.75" customHeight="1" x14ac:dyDescent="0.2"/>
    <row r="28" spans="1:27" s="91" customFormat="1" ht="20.25" customHeight="1" x14ac:dyDescent="0.15">
      <c r="A28" s="89"/>
      <c r="B28" s="176"/>
      <c r="C28" s="596" t="s">
        <v>17</v>
      </c>
      <c r="D28" s="596"/>
      <c r="E28" s="596"/>
      <c r="F28" s="596"/>
      <c r="G28" s="596" t="s">
        <v>18</v>
      </c>
      <c r="H28" s="596"/>
      <c r="I28" s="596"/>
      <c r="J28" s="596" t="s">
        <v>17</v>
      </c>
      <c r="K28" s="596" t="s">
        <v>19</v>
      </c>
      <c r="L28" s="596"/>
      <c r="M28" s="596"/>
      <c r="N28" s="596" t="s">
        <v>17</v>
      </c>
      <c r="O28" s="596" t="s">
        <v>20</v>
      </c>
      <c r="P28" s="596"/>
      <c r="Q28" s="596"/>
      <c r="R28" s="596" t="s">
        <v>17</v>
      </c>
      <c r="S28" s="596" t="s">
        <v>21</v>
      </c>
      <c r="T28" s="596"/>
      <c r="U28" s="596"/>
      <c r="V28" s="596" t="s">
        <v>17</v>
      </c>
      <c r="W28" s="596" t="s">
        <v>22</v>
      </c>
      <c r="X28" s="596"/>
      <c r="Y28" s="596"/>
      <c r="Z28" s="596" t="s">
        <v>17</v>
      </c>
      <c r="AA28" s="89"/>
    </row>
    <row r="29" spans="1:27" ht="38.25" x14ac:dyDescent="0.2">
      <c r="B29" s="92" t="s">
        <v>36</v>
      </c>
      <c r="C29" s="93" t="s">
        <v>37</v>
      </c>
      <c r="D29" s="94" t="s">
        <v>38</v>
      </c>
      <c r="E29" s="94" t="s">
        <v>39</v>
      </c>
      <c r="F29" s="95" t="s">
        <v>40</v>
      </c>
      <c r="G29" s="93" t="s">
        <v>37</v>
      </c>
      <c r="H29" s="94" t="s">
        <v>38</v>
      </c>
      <c r="I29" s="94" t="s">
        <v>39</v>
      </c>
      <c r="J29" s="95" t="s">
        <v>40</v>
      </c>
      <c r="K29" s="93" t="s">
        <v>37</v>
      </c>
      <c r="L29" s="94" t="s">
        <v>38</v>
      </c>
      <c r="M29" s="94" t="s">
        <v>39</v>
      </c>
      <c r="N29" s="95" t="s">
        <v>40</v>
      </c>
      <c r="O29" s="93" t="s">
        <v>37</v>
      </c>
      <c r="P29" s="94" t="s">
        <v>38</v>
      </c>
      <c r="Q29" s="94" t="s">
        <v>39</v>
      </c>
      <c r="R29" s="95" t="s">
        <v>40</v>
      </c>
      <c r="S29" s="93" t="s">
        <v>37</v>
      </c>
      <c r="T29" s="94" t="s">
        <v>38</v>
      </c>
      <c r="U29" s="94" t="s">
        <v>39</v>
      </c>
      <c r="V29" s="95" t="s">
        <v>40</v>
      </c>
      <c r="W29" s="93" t="s">
        <v>37</v>
      </c>
      <c r="X29" s="94" t="s">
        <v>38</v>
      </c>
      <c r="Y29" s="94" t="s">
        <v>39</v>
      </c>
      <c r="Z29" s="95" t="s">
        <v>40</v>
      </c>
    </row>
    <row r="30" spans="1:27" x14ac:dyDescent="0.2">
      <c r="B30" s="96" t="s">
        <v>41</v>
      </c>
      <c r="C30" s="97"/>
      <c r="D30" s="429"/>
      <c r="E30" s="429"/>
      <c r="F30" s="430">
        <f t="shared" ref="F30:F35" si="6">SUM(C30:E30)</f>
        <v>0</v>
      </c>
      <c r="G30" s="100"/>
      <c r="H30" s="429"/>
      <c r="I30" s="429"/>
      <c r="J30" s="430">
        <f t="shared" ref="J30:J35" si="7">SUM(G30:I30)</f>
        <v>0</v>
      </c>
      <c r="K30" s="100"/>
      <c r="L30" s="429"/>
      <c r="M30" s="429"/>
      <c r="N30" s="101">
        <f t="shared" ref="N30:N35" si="8">SUM(L30:M30)</f>
        <v>0</v>
      </c>
      <c r="O30" s="102"/>
      <c r="P30" s="429"/>
      <c r="Q30" s="429"/>
      <c r="R30" s="101">
        <f>SUM(P30:Q30)</f>
        <v>0</v>
      </c>
      <c r="S30" s="102"/>
      <c r="T30" s="429"/>
      <c r="U30" s="429"/>
      <c r="V30" s="101">
        <f t="shared" ref="V30:V35" si="9">SUM(T30:U30)</f>
        <v>0</v>
      </c>
      <c r="W30" s="102"/>
      <c r="X30" s="429"/>
      <c r="Y30" s="429"/>
      <c r="Z30" s="101">
        <f t="shared" ref="Z30:Z35" si="10">SUM(X30:Y30)</f>
        <v>0</v>
      </c>
    </row>
    <row r="31" spans="1:27" x14ac:dyDescent="0.2">
      <c r="B31" s="103" t="s">
        <v>42</v>
      </c>
      <c r="C31" s="104"/>
      <c r="D31" s="431"/>
      <c r="E31" s="431"/>
      <c r="F31" s="432">
        <f t="shared" si="6"/>
        <v>0</v>
      </c>
      <c r="G31" s="107"/>
      <c r="H31" s="431"/>
      <c r="I31" s="431"/>
      <c r="J31" s="432">
        <f t="shared" si="7"/>
        <v>0</v>
      </c>
      <c r="K31" s="107"/>
      <c r="L31" s="431"/>
      <c r="M31" s="431"/>
      <c r="N31" s="108">
        <f t="shared" si="8"/>
        <v>0</v>
      </c>
      <c r="O31" s="109"/>
      <c r="P31" s="431"/>
      <c r="Q31" s="431"/>
      <c r="R31" s="108">
        <f>SUM(P31:Q31)</f>
        <v>0</v>
      </c>
      <c r="S31" s="109"/>
      <c r="T31" s="431"/>
      <c r="U31" s="431"/>
      <c r="V31" s="108">
        <f t="shared" si="9"/>
        <v>0</v>
      </c>
      <c r="W31" s="109"/>
      <c r="X31" s="431"/>
      <c r="Y31" s="431"/>
      <c r="Z31" s="108">
        <f t="shared" si="10"/>
        <v>0</v>
      </c>
    </row>
    <row r="32" spans="1:27" x14ac:dyDescent="0.2">
      <c r="B32" s="103" t="s">
        <v>43</v>
      </c>
      <c r="C32" s="104"/>
      <c r="D32" s="431"/>
      <c r="E32" s="431"/>
      <c r="F32" s="432">
        <f t="shared" si="6"/>
        <v>0</v>
      </c>
      <c r="G32" s="107"/>
      <c r="H32" s="431"/>
      <c r="I32" s="431"/>
      <c r="J32" s="432">
        <f t="shared" si="7"/>
        <v>0</v>
      </c>
      <c r="K32" s="107"/>
      <c r="L32" s="431"/>
      <c r="M32" s="431"/>
      <c r="N32" s="108">
        <f t="shared" si="8"/>
        <v>0</v>
      </c>
      <c r="O32" s="109"/>
      <c r="P32" s="431"/>
      <c r="Q32" s="431"/>
      <c r="R32" s="108">
        <f>SUM(P32:Q32)</f>
        <v>0</v>
      </c>
      <c r="S32" s="109"/>
      <c r="T32" s="431"/>
      <c r="U32" s="431"/>
      <c r="V32" s="108">
        <f t="shared" si="9"/>
        <v>0</v>
      </c>
      <c r="W32" s="109"/>
      <c r="X32" s="431"/>
      <c r="Y32" s="431"/>
      <c r="Z32" s="108">
        <f t="shared" si="10"/>
        <v>0</v>
      </c>
    </row>
    <row r="33" spans="1:27" x14ac:dyDescent="0.2">
      <c r="B33" s="256" t="s">
        <v>198</v>
      </c>
      <c r="C33" s="104"/>
      <c r="D33" s="431"/>
      <c r="E33" s="431"/>
      <c r="F33" s="432">
        <f t="shared" si="6"/>
        <v>0</v>
      </c>
      <c r="G33" s="107"/>
      <c r="H33" s="431"/>
      <c r="I33" s="431"/>
      <c r="J33" s="432">
        <f t="shared" si="7"/>
        <v>0</v>
      </c>
      <c r="K33" s="107"/>
      <c r="L33" s="431"/>
      <c r="M33" s="431"/>
      <c r="N33" s="108">
        <f t="shared" si="8"/>
        <v>0</v>
      </c>
      <c r="O33" s="109"/>
      <c r="P33" s="431"/>
      <c r="Q33" s="431"/>
      <c r="R33" s="108">
        <f>SUM(P33:Q33)</f>
        <v>0</v>
      </c>
      <c r="S33" s="109"/>
      <c r="T33" s="431"/>
      <c r="U33" s="431"/>
      <c r="V33" s="108">
        <f t="shared" si="9"/>
        <v>0</v>
      </c>
      <c r="W33" s="109"/>
      <c r="X33" s="431"/>
      <c r="Y33" s="431"/>
      <c r="Z33" s="108">
        <f t="shared" si="10"/>
        <v>0</v>
      </c>
    </row>
    <row r="34" spans="1:27" x14ac:dyDescent="0.2">
      <c r="B34" s="103" t="s">
        <v>44</v>
      </c>
      <c r="C34" s="104"/>
      <c r="D34" s="431"/>
      <c r="E34" s="431"/>
      <c r="F34" s="432">
        <f t="shared" si="6"/>
        <v>0</v>
      </c>
      <c r="G34" s="107"/>
      <c r="H34" s="431"/>
      <c r="I34" s="431"/>
      <c r="J34" s="432">
        <f t="shared" si="7"/>
        <v>0</v>
      </c>
      <c r="K34" s="107"/>
      <c r="L34" s="431"/>
      <c r="M34" s="431"/>
      <c r="N34" s="108">
        <f t="shared" si="8"/>
        <v>0</v>
      </c>
      <c r="O34" s="109"/>
      <c r="P34" s="431"/>
      <c r="Q34" s="431"/>
      <c r="R34" s="108">
        <f>SUM(P34:Q34)</f>
        <v>0</v>
      </c>
      <c r="S34" s="109"/>
      <c r="T34" s="431"/>
      <c r="U34" s="431"/>
      <c r="V34" s="108">
        <f t="shared" si="9"/>
        <v>0</v>
      </c>
      <c r="W34" s="109"/>
      <c r="X34" s="431"/>
      <c r="Y34" s="431"/>
      <c r="Z34" s="108">
        <f t="shared" si="10"/>
        <v>0</v>
      </c>
    </row>
    <row r="35" spans="1:27" x14ac:dyDescent="0.2">
      <c r="B35" s="110" t="s">
        <v>14</v>
      </c>
      <c r="C35" s="111"/>
      <c r="D35" s="433"/>
      <c r="E35" s="433"/>
      <c r="F35" s="434">
        <f t="shared" si="6"/>
        <v>0</v>
      </c>
      <c r="G35" s="114"/>
      <c r="H35" s="433"/>
      <c r="I35" s="433"/>
      <c r="J35" s="434">
        <f t="shared" si="7"/>
        <v>0</v>
      </c>
      <c r="K35" s="114"/>
      <c r="L35" s="433"/>
      <c r="M35" s="433"/>
      <c r="N35" s="115">
        <f t="shared" si="8"/>
        <v>0</v>
      </c>
      <c r="O35" s="116"/>
      <c r="P35" s="433"/>
      <c r="Q35" s="433"/>
      <c r="R35" s="177">
        <v>0</v>
      </c>
      <c r="S35" s="116"/>
      <c r="T35" s="433"/>
      <c r="U35" s="433"/>
      <c r="V35" s="115">
        <f t="shared" si="9"/>
        <v>0</v>
      </c>
      <c r="W35" s="116"/>
      <c r="X35" s="433"/>
      <c r="Y35" s="433"/>
      <c r="Z35" s="115">
        <f t="shared" si="10"/>
        <v>0</v>
      </c>
    </row>
    <row r="36" spans="1:27" s="125" customFormat="1" x14ac:dyDescent="0.2">
      <c r="A36" s="117"/>
      <c r="B36" s="118" t="s">
        <v>45</v>
      </c>
      <c r="C36" s="119"/>
      <c r="D36" s="120">
        <f>SUM(D30:D35)</f>
        <v>0</v>
      </c>
      <c r="E36" s="120">
        <f>SUM(E30:E35)</f>
        <v>0</v>
      </c>
      <c r="F36" s="121">
        <f>SUM(F30:F35)</f>
        <v>0</v>
      </c>
      <c r="G36" s="118"/>
      <c r="H36" s="120">
        <f>SUM(H30:H35)</f>
        <v>0</v>
      </c>
      <c r="I36" s="120">
        <f>SUM(I30:I35)</f>
        <v>0</v>
      </c>
      <c r="J36" s="122">
        <f>SUM(J30:J35)</f>
        <v>0</v>
      </c>
      <c r="K36" s="123"/>
      <c r="L36" s="124">
        <f>SUM(L30:L35)</f>
        <v>0</v>
      </c>
      <c r="M36" s="124">
        <f>SUM(M30:M35)</f>
        <v>0</v>
      </c>
      <c r="N36" s="122">
        <f>SUM(N30:N35)</f>
        <v>0</v>
      </c>
      <c r="O36" s="123"/>
      <c r="P36" s="124">
        <f>SUM(P30:P35)</f>
        <v>0</v>
      </c>
      <c r="Q36" s="124">
        <f>SUM(Q30:Q35)</f>
        <v>0</v>
      </c>
      <c r="R36" s="122">
        <f>SUM(R30:R35)</f>
        <v>0</v>
      </c>
      <c r="S36" s="123"/>
      <c r="T36" s="124">
        <f>SUM(T30:T35)</f>
        <v>0</v>
      </c>
      <c r="U36" s="124">
        <f>SUM(U30:U35)</f>
        <v>0</v>
      </c>
      <c r="V36" s="122">
        <f>SUM(V30:V35)</f>
        <v>0</v>
      </c>
      <c r="W36" s="123"/>
      <c r="X36" s="124">
        <f>SUM(X30:X35)</f>
        <v>0</v>
      </c>
      <c r="Y36" s="124">
        <f>SUM(Y30:Y35)</f>
        <v>0</v>
      </c>
      <c r="Z36" s="122">
        <f>SUM(Z30:Z35)</f>
        <v>0</v>
      </c>
      <c r="AA36" s="117"/>
    </row>
    <row r="37" spans="1:27" ht="2.1" customHeight="1" x14ac:dyDescent="0.2">
      <c r="B37" s="126"/>
      <c r="C37" s="126"/>
      <c r="D37" s="127"/>
      <c r="E37" s="127"/>
      <c r="F37" s="128"/>
      <c r="G37" s="126"/>
      <c r="H37" s="129"/>
      <c r="I37" s="129"/>
      <c r="J37" s="130"/>
      <c r="K37" s="131"/>
      <c r="L37" s="129"/>
      <c r="M37" s="132"/>
      <c r="N37" s="130"/>
      <c r="O37" s="131"/>
      <c r="P37" s="129"/>
      <c r="Q37" s="132"/>
      <c r="R37" s="130"/>
      <c r="S37" s="131"/>
      <c r="T37" s="129"/>
      <c r="U37" s="132"/>
      <c r="V37" s="130"/>
      <c r="W37" s="131"/>
      <c r="X37" s="129"/>
      <c r="Y37" s="132"/>
      <c r="Z37" s="130"/>
    </row>
    <row r="38" spans="1:27" x14ac:dyDescent="0.2">
      <c r="B38" s="133" t="s">
        <v>9</v>
      </c>
      <c r="C38" s="133"/>
      <c r="D38" s="134"/>
      <c r="E38" s="134"/>
      <c r="F38" s="133"/>
      <c r="G38" s="133"/>
      <c r="H38" s="135"/>
      <c r="I38" s="136"/>
      <c r="J38" s="136"/>
      <c r="K38" s="136"/>
      <c r="L38" s="135"/>
      <c r="M38" s="136"/>
      <c r="N38" s="137"/>
      <c r="O38" s="136"/>
      <c r="P38" s="135"/>
      <c r="Q38" s="136"/>
      <c r="R38" s="137"/>
      <c r="S38" s="136"/>
      <c r="T38" s="135"/>
      <c r="U38" s="136"/>
      <c r="V38" s="137"/>
      <c r="W38" s="136"/>
      <c r="X38" s="135"/>
      <c r="Y38" s="136"/>
      <c r="Z38" s="137"/>
    </row>
    <row r="39" spans="1:27" x14ac:dyDescent="0.2">
      <c r="B39" s="96" t="s">
        <v>46</v>
      </c>
      <c r="C39" s="97"/>
      <c r="D39" s="429"/>
      <c r="E39" s="429"/>
      <c r="F39" s="430">
        <f>SUM(C39:E39)</f>
        <v>0</v>
      </c>
      <c r="G39" s="100"/>
      <c r="H39" s="429"/>
      <c r="I39" s="429"/>
      <c r="J39" s="430">
        <v>0</v>
      </c>
      <c r="K39" s="102"/>
      <c r="L39" s="429"/>
      <c r="M39" s="429"/>
      <c r="N39" s="101">
        <f>SUM(L39:M39)</f>
        <v>0</v>
      </c>
      <c r="O39" s="102"/>
      <c r="P39" s="429"/>
      <c r="Q39" s="429"/>
      <c r="R39" s="101">
        <f>SUM(P39:Q39)</f>
        <v>0</v>
      </c>
      <c r="S39" s="102"/>
      <c r="T39" s="429"/>
      <c r="U39" s="429"/>
      <c r="V39" s="101">
        <f>SUM(T39:U39)</f>
        <v>0</v>
      </c>
      <c r="W39" s="102"/>
      <c r="X39" s="429"/>
      <c r="Y39" s="429"/>
      <c r="Z39" s="101">
        <f>SUM(X39:Y39)</f>
        <v>0</v>
      </c>
    </row>
    <row r="40" spans="1:27" x14ac:dyDescent="0.2">
      <c r="B40" s="103" t="s">
        <v>47</v>
      </c>
      <c r="C40" s="104"/>
      <c r="D40" s="431"/>
      <c r="E40" s="431"/>
      <c r="F40" s="432">
        <f>SUM(C40:E40)</f>
        <v>0</v>
      </c>
      <c r="G40" s="107"/>
      <c r="H40" s="431"/>
      <c r="I40" s="431"/>
      <c r="J40" s="432">
        <v>0</v>
      </c>
      <c r="K40" s="109"/>
      <c r="L40" s="431"/>
      <c r="M40" s="431"/>
      <c r="N40" s="108">
        <f>SUM(L40:M40)</f>
        <v>0</v>
      </c>
      <c r="O40" s="109"/>
      <c r="P40" s="431"/>
      <c r="Q40" s="431"/>
      <c r="R40" s="108">
        <f>SUM(P40:Q40)</f>
        <v>0</v>
      </c>
      <c r="S40" s="109"/>
      <c r="T40" s="431"/>
      <c r="U40" s="431"/>
      <c r="V40" s="108">
        <f>SUM(T40:U40)</f>
        <v>0</v>
      </c>
      <c r="W40" s="109"/>
      <c r="X40" s="431"/>
      <c r="Y40" s="431"/>
      <c r="Z40" s="108">
        <f>SUM(X40:Y40)</f>
        <v>0</v>
      </c>
    </row>
    <row r="41" spans="1:27" x14ac:dyDescent="0.2">
      <c r="B41" s="103" t="s">
        <v>48</v>
      </c>
      <c r="C41" s="104"/>
      <c r="D41" s="431"/>
      <c r="E41" s="431"/>
      <c r="F41" s="432">
        <f>SUM(C41:E41)</f>
        <v>0</v>
      </c>
      <c r="G41" s="107"/>
      <c r="H41" s="431"/>
      <c r="I41" s="431"/>
      <c r="J41" s="432">
        <v>0</v>
      </c>
      <c r="K41" s="109"/>
      <c r="L41" s="431"/>
      <c r="M41" s="431"/>
      <c r="N41" s="108">
        <f>SUM(L41:M41)</f>
        <v>0</v>
      </c>
      <c r="O41" s="109"/>
      <c r="P41" s="431"/>
      <c r="Q41" s="431"/>
      <c r="R41" s="108">
        <f>SUM(P41:Q41)</f>
        <v>0</v>
      </c>
      <c r="S41" s="109"/>
      <c r="T41" s="431"/>
      <c r="U41" s="431"/>
      <c r="V41" s="108">
        <f>SUM(T41:U41)</f>
        <v>0</v>
      </c>
      <c r="W41" s="109"/>
      <c r="X41" s="431"/>
      <c r="Y41" s="431"/>
      <c r="Z41" s="108">
        <f>SUM(X41:Y41)</f>
        <v>0</v>
      </c>
    </row>
    <row r="42" spans="1:27" x14ac:dyDescent="0.2">
      <c r="B42" s="110" t="s">
        <v>10</v>
      </c>
      <c r="C42" s="140"/>
      <c r="D42" s="433"/>
      <c r="E42" s="433"/>
      <c r="F42" s="434">
        <f>SUM(C42:E42)</f>
        <v>0</v>
      </c>
      <c r="G42" s="114"/>
      <c r="H42" s="433"/>
      <c r="I42" s="433"/>
      <c r="J42" s="434">
        <v>0</v>
      </c>
      <c r="K42" s="116"/>
      <c r="L42" s="433"/>
      <c r="M42" s="433"/>
      <c r="N42" s="115">
        <f>SUM(L42:M42)</f>
        <v>0</v>
      </c>
      <c r="O42" s="116"/>
      <c r="P42" s="433"/>
      <c r="Q42" s="433"/>
      <c r="R42" s="115">
        <f>SUM(P42:Q42)</f>
        <v>0</v>
      </c>
      <c r="S42" s="116"/>
      <c r="T42" s="433"/>
      <c r="U42" s="433"/>
      <c r="V42" s="115">
        <f>SUM(T42:U42)</f>
        <v>0</v>
      </c>
      <c r="W42" s="116"/>
      <c r="X42" s="433"/>
      <c r="Y42" s="433"/>
      <c r="Z42" s="115">
        <f>SUM(X42:Y42)</f>
        <v>0</v>
      </c>
    </row>
    <row r="43" spans="1:27" s="125" customFormat="1" x14ac:dyDescent="0.2">
      <c r="A43" s="117"/>
      <c r="B43" s="118" t="s">
        <v>45</v>
      </c>
      <c r="C43" s="119"/>
      <c r="D43" s="120">
        <f>SUM(D39:D42)</f>
        <v>0</v>
      </c>
      <c r="E43" s="120">
        <f>SUM(E39:E42)</f>
        <v>0</v>
      </c>
      <c r="F43" s="121">
        <f>SUM(F39:F42)</f>
        <v>0</v>
      </c>
      <c r="G43" s="118"/>
      <c r="H43" s="142">
        <v>0</v>
      </c>
      <c r="I43" s="142">
        <v>0</v>
      </c>
      <c r="J43" s="122">
        <v>0</v>
      </c>
      <c r="K43" s="123"/>
      <c r="L43" s="142">
        <f>SUM(L39:L42)</f>
        <v>0</v>
      </c>
      <c r="M43" s="142">
        <f>SUM(M39:M42)</f>
        <v>0</v>
      </c>
      <c r="N43" s="122">
        <f>SUM(N39:N42)</f>
        <v>0</v>
      </c>
      <c r="O43" s="123"/>
      <c r="P43" s="142">
        <f>SUM(P39:P42)</f>
        <v>0</v>
      </c>
      <c r="Q43" s="142">
        <f>SUM(Q39:Q42)</f>
        <v>0</v>
      </c>
      <c r="R43" s="122">
        <f>SUM(R39:R42)</f>
        <v>0</v>
      </c>
      <c r="S43" s="123"/>
      <c r="T43" s="142">
        <f>SUM(T39:T42)</f>
        <v>0</v>
      </c>
      <c r="U43" s="142">
        <f>SUM(U39:U42)</f>
        <v>0</v>
      </c>
      <c r="V43" s="122">
        <f>SUM(V39:V42)</f>
        <v>0</v>
      </c>
      <c r="W43" s="123"/>
      <c r="X43" s="142"/>
      <c r="Y43" s="142"/>
      <c r="Z43" s="122">
        <f>SUM(Z39:Z42)</f>
        <v>0</v>
      </c>
      <c r="AA43" s="117"/>
    </row>
    <row r="44" spans="1:27" ht="2.1" customHeight="1" x14ac:dyDescent="0.2">
      <c r="B44" s="126"/>
      <c r="C44" s="126"/>
      <c r="D44" s="127"/>
      <c r="E44" s="127"/>
      <c r="F44" s="128"/>
      <c r="G44" s="126"/>
      <c r="H44" s="129"/>
      <c r="I44" s="129"/>
      <c r="J44" s="130"/>
      <c r="K44" s="131"/>
      <c r="L44" s="129"/>
      <c r="M44" s="132"/>
      <c r="N44" s="130"/>
      <c r="O44" s="131"/>
      <c r="P44" s="129"/>
      <c r="Q44" s="132"/>
      <c r="R44" s="130"/>
      <c r="S44" s="131"/>
      <c r="T44" s="129"/>
      <c r="U44" s="132"/>
      <c r="V44" s="130"/>
      <c r="W44" s="131"/>
      <c r="X44" s="129"/>
      <c r="Y44" s="132"/>
      <c r="Z44" s="130"/>
    </row>
    <row r="45" spans="1:27" s="143" customFormat="1" ht="3" customHeight="1" x14ac:dyDescent="0.2">
      <c r="B45" s="144"/>
      <c r="C45" s="144"/>
      <c r="D45" s="145"/>
      <c r="E45" s="145"/>
      <c r="F45" s="146"/>
      <c r="G45" s="144"/>
      <c r="H45" s="147"/>
      <c r="I45" s="147"/>
      <c r="J45" s="137"/>
      <c r="K45" s="137"/>
      <c r="L45" s="147"/>
      <c r="M45" s="148"/>
      <c r="N45" s="137"/>
      <c r="O45" s="137"/>
      <c r="P45" s="147"/>
      <c r="Q45" s="148"/>
      <c r="R45" s="137"/>
      <c r="S45" s="137"/>
      <c r="T45" s="147"/>
      <c r="U45" s="148"/>
      <c r="V45" s="137"/>
      <c r="W45" s="137"/>
      <c r="X45" s="147"/>
      <c r="Y45" s="148"/>
      <c r="Z45" s="137"/>
    </row>
    <row r="46" spans="1:27" s="125" customFormat="1" x14ac:dyDescent="0.2">
      <c r="A46" s="117"/>
      <c r="B46" s="149" t="s">
        <v>40</v>
      </c>
      <c r="C46" s="149"/>
      <c r="D46" s="150">
        <f>D36+D43</f>
        <v>0</v>
      </c>
      <c r="E46" s="150">
        <f>E36+E43</f>
        <v>0</v>
      </c>
      <c r="F46" s="151">
        <f>F36+F43</f>
        <v>0</v>
      </c>
      <c r="G46" s="149"/>
      <c r="H46" s="150">
        <f>H36+H43</f>
        <v>0</v>
      </c>
      <c r="I46" s="150">
        <f>I36+I43</f>
        <v>0</v>
      </c>
      <c r="J46" s="151">
        <f>J36+J43</f>
        <v>0</v>
      </c>
      <c r="K46" s="152"/>
      <c r="L46" s="153">
        <f>L36+L43</f>
        <v>0</v>
      </c>
      <c r="M46" s="154">
        <f>M36+M43</f>
        <v>0</v>
      </c>
      <c r="N46" s="155">
        <f>N36+N43</f>
        <v>0</v>
      </c>
      <c r="O46" s="152"/>
      <c r="P46" s="153">
        <f>P36+P43</f>
        <v>0</v>
      </c>
      <c r="Q46" s="154">
        <f>Q36+Q43</f>
        <v>0</v>
      </c>
      <c r="R46" s="155">
        <f>R36+R43</f>
        <v>0</v>
      </c>
      <c r="S46" s="152"/>
      <c r="T46" s="153">
        <f>T36+T43</f>
        <v>0</v>
      </c>
      <c r="U46" s="154">
        <f>U36+U43</f>
        <v>0</v>
      </c>
      <c r="V46" s="155">
        <f>V36+V43</f>
        <v>0</v>
      </c>
      <c r="W46" s="152"/>
      <c r="X46" s="153">
        <f>X36+X43</f>
        <v>0</v>
      </c>
      <c r="Y46" s="154">
        <f>Y36+Y43</f>
        <v>0</v>
      </c>
      <c r="Z46" s="155">
        <f>Z36+Z43</f>
        <v>0</v>
      </c>
      <c r="AA46" s="117"/>
    </row>
    <row r="47" spans="1:27" s="184" customFormat="1" x14ac:dyDescent="0.2">
      <c r="A47" s="178"/>
      <c r="B47" s="156" t="s">
        <v>49</v>
      </c>
      <c r="C47" s="179"/>
      <c r="D47" s="180"/>
      <c r="E47" s="180"/>
      <c r="F47" s="181"/>
      <c r="G47" s="179"/>
      <c r="H47" s="182"/>
      <c r="I47" s="182"/>
      <c r="J47" s="183"/>
      <c r="K47" s="183"/>
      <c r="L47" s="182"/>
      <c r="M47" s="182"/>
      <c r="N47" s="183"/>
      <c r="O47" s="183"/>
      <c r="P47" s="182"/>
      <c r="Q47" s="182"/>
      <c r="R47" s="183"/>
      <c r="S47" s="183"/>
      <c r="T47" s="182"/>
      <c r="U47" s="182"/>
      <c r="V47" s="183"/>
      <c r="W47" s="183"/>
      <c r="X47" s="182"/>
      <c r="Y47" s="182"/>
      <c r="Z47" s="183"/>
      <c r="AA47" s="178"/>
    </row>
    <row r="48" spans="1:27" ht="18.75" customHeight="1" x14ac:dyDescent="0.2">
      <c r="B48" s="517" t="s">
        <v>50</v>
      </c>
      <c r="C48" s="162"/>
      <c r="D48" s="163"/>
      <c r="E48" s="164"/>
      <c r="F48" s="165"/>
      <c r="G48" s="162"/>
      <c r="H48" s="166"/>
      <c r="I48" s="166"/>
      <c r="J48" s="167"/>
      <c r="K48" s="162"/>
      <c r="L48" s="166"/>
      <c r="M48" s="164"/>
      <c r="N48" s="167"/>
      <c r="O48" s="162"/>
      <c r="P48" s="166"/>
      <c r="Q48" s="164"/>
      <c r="R48" s="167"/>
      <c r="S48" s="162"/>
      <c r="T48" s="166"/>
      <c r="U48" s="164"/>
      <c r="V48" s="167"/>
      <c r="W48" s="162"/>
      <c r="X48" s="166"/>
      <c r="Y48" s="164"/>
      <c r="Z48" s="167"/>
    </row>
    <row r="49" spans="1:27" s="125" customFormat="1" x14ac:dyDescent="0.2">
      <c r="A49" s="117"/>
      <c r="B49" s="168" t="s">
        <v>45</v>
      </c>
      <c r="C49" s="169">
        <f>SUM(C48)</f>
        <v>0</v>
      </c>
      <c r="D49" s="150"/>
      <c r="E49" s="153">
        <f>SUM(E48:E48)</f>
        <v>0</v>
      </c>
      <c r="F49" s="151"/>
      <c r="G49" s="169">
        <f>G48</f>
        <v>0</v>
      </c>
      <c r="H49" s="150"/>
      <c r="I49" s="150">
        <f>I48</f>
        <v>0</v>
      </c>
      <c r="J49" s="155"/>
      <c r="K49" s="152">
        <f>SUM(K48:K48)</f>
        <v>0</v>
      </c>
      <c r="L49" s="170"/>
      <c r="M49" s="153">
        <f>SUM(M48:M48)</f>
        <v>0</v>
      </c>
      <c r="N49" s="155"/>
      <c r="O49" s="152">
        <f>SUM(O48:O48)</f>
        <v>0</v>
      </c>
      <c r="P49" s="170"/>
      <c r="Q49" s="153">
        <f>SUM(Q48:Q48)</f>
        <v>0</v>
      </c>
      <c r="R49" s="155"/>
      <c r="S49" s="152">
        <f>SUM(S48:S48)</f>
        <v>0</v>
      </c>
      <c r="T49" s="170"/>
      <c r="U49" s="153">
        <f>SUM(U48:U48)</f>
        <v>0</v>
      </c>
      <c r="V49" s="155"/>
      <c r="W49" s="152">
        <f>SUM(W48:W48)</f>
        <v>0</v>
      </c>
      <c r="X49" s="170"/>
      <c r="Y49" s="153">
        <f>SUM(Y48:Y48)</f>
        <v>0</v>
      </c>
      <c r="Z49" s="155"/>
      <c r="AA49" s="117"/>
    </row>
    <row r="50" spans="1:27" s="143" customFormat="1" x14ac:dyDescent="0.2">
      <c r="B50" s="144"/>
      <c r="C50" s="144"/>
      <c r="D50" s="145"/>
      <c r="E50" s="145"/>
      <c r="F50" s="146"/>
      <c r="G50" s="144"/>
      <c r="H50" s="147"/>
      <c r="I50" s="147"/>
      <c r="J50" s="137"/>
      <c r="K50" s="137"/>
      <c r="L50" s="147"/>
      <c r="M50" s="148"/>
      <c r="N50" s="137"/>
      <c r="O50" s="137"/>
      <c r="P50" s="147"/>
      <c r="Q50" s="148"/>
      <c r="R50" s="137"/>
      <c r="S50" s="137"/>
      <c r="T50" s="147"/>
      <c r="U50" s="148"/>
      <c r="V50" s="137"/>
      <c r="W50" s="137"/>
      <c r="X50" s="147"/>
      <c r="Y50" s="148"/>
      <c r="Z50" s="137"/>
    </row>
    <row r="51" spans="1:27" s="125" customFormat="1" x14ac:dyDescent="0.2">
      <c r="A51" s="117"/>
      <c r="B51" s="149" t="s">
        <v>51</v>
      </c>
      <c r="C51" s="171">
        <f>C49</f>
        <v>0</v>
      </c>
      <c r="D51" s="172"/>
      <c r="E51" s="172"/>
      <c r="F51" s="173"/>
      <c r="G51" s="169">
        <f>G49</f>
        <v>0</v>
      </c>
      <c r="H51" s="172"/>
      <c r="I51" s="172"/>
      <c r="J51" s="174"/>
      <c r="K51" s="175">
        <f>K49</f>
        <v>0</v>
      </c>
      <c r="L51" s="172"/>
      <c r="M51" s="172"/>
      <c r="N51" s="173"/>
      <c r="O51" s="175">
        <f>O49</f>
        <v>0</v>
      </c>
      <c r="P51" s="172"/>
      <c r="Q51" s="172"/>
      <c r="R51" s="173"/>
      <c r="S51" s="175">
        <f>S49</f>
        <v>0</v>
      </c>
      <c r="T51" s="172"/>
      <c r="U51" s="172"/>
      <c r="V51" s="173"/>
      <c r="W51" s="175">
        <f>W49</f>
        <v>0</v>
      </c>
      <c r="X51" s="172"/>
      <c r="Y51" s="172"/>
      <c r="Z51" s="173"/>
      <c r="AA51" s="117"/>
    </row>
    <row r="52" spans="1:27" s="185" customFormat="1" x14ac:dyDescent="0.2">
      <c r="B52" s="186"/>
      <c r="C52" s="187"/>
      <c r="D52" s="187"/>
      <c r="E52" s="187"/>
      <c r="F52" s="188"/>
      <c r="G52" s="189"/>
      <c r="H52" s="190"/>
      <c r="I52" s="191"/>
      <c r="J52" s="189"/>
      <c r="K52" s="189"/>
      <c r="L52" s="190"/>
      <c r="M52" s="191"/>
      <c r="N52" s="189"/>
      <c r="O52" s="189"/>
      <c r="P52" s="190"/>
      <c r="Q52" s="191"/>
      <c r="R52" s="189"/>
      <c r="S52" s="189"/>
      <c r="T52" s="190"/>
      <c r="U52" s="191"/>
      <c r="V52" s="189"/>
      <c r="W52" s="189"/>
      <c r="X52" s="190"/>
      <c r="Y52" s="191"/>
      <c r="Z52" s="189"/>
    </row>
    <row r="53" spans="1:27" s="378" customFormat="1" x14ac:dyDescent="0.2">
      <c r="B53" s="186" t="s">
        <v>23</v>
      </c>
      <c r="C53" s="186"/>
      <c r="D53" s="192"/>
      <c r="E53" s="192"/>
      <c r="F53" s="192"/>
      <c r="G53" s="186"/>
      <c r="H53" s="192"/>
      <c r="I53" s="192"/>
      <c r="J53" s="186"/>
      <c r="K53" s="186"/>
      <c r="L53" s="192"/>
      <c r="M53" s="192"/>
      <c r="N53" s="186"/>
      <c r="O53" s="186"/>
      <c r="P53" s="192"/>
      <c r="Q53" s="192"/>
      <c r="R53" s="186"/>
      <c r="S53" s="186"/>
      <c r="T53" s="192"/>
      <c r="U53" s="192"/>
      <c r="V53" s="186"/>
      <c r="W53" s="186"/>
      <c r="X53" s="192"/>
      <c r="Y53" s="192"/>
      <c r="Z53" s="186"/>
    </row>
    <row r="54" spans="1:27" s="378" customFormat="1" x14ac:dyDescent="0.2">
      <c r="B54" s="186"/>
      <c r="C54" s="143" t="s">
        <v>280</v>
      </c>
      <c r="D54" s="192"/>
      <c r="E54" s="192"/>
      <c r="F54" s="192"/>
      <c r="G54" s="186"/>
      <c r="H54" s="192"/>
      <c r="I54" s="192"/>
      <c r="J54" s="186"/>
      <c r="K54" s="186"/>
      <c r="L54" s="192"/>
      <c r="M54" s="192"/>
      <c r="N54" s="186"/>
      <c r="O54" s="186"/>
      <c r="P54" s="192"/>
      <c r="Q54" s="192"/>
      <c r="R54" s="186"/>
      <c r="S54" s="186"/>
      <c r="T54" s="192"/>
      <c r="U54" s="192"/>
      <c r="V54" s="186"/>
      <c r="W54" s="186"/>
      <c r="X54" s="192"/>
      <c r="Y54" s="192"/>
      <c r="Z54" s="186"/>
    </row>
    <row r="55" spans="1:27" s="378" customFormat="1" x14ac:dyDescent="0.2">
      <c r="B55" s="186"/>
      <c r="C55" s="143" t="s">
        <v>53</v>
      </c>
      <c r="D55" s="192"/>
      <c r="E55" s="192"/>
      <c r="F55" s="192"/>
      <c r="G55" s="186"/>
      <c r="H55" s="192"/>
      <c r="I55" s="192"/>
      <c r="J55" s="186"/>
      <c r="K55" s="186"/>
      <c r="L55" s="192"/>
      <c r="M55" s="192"/>
      <c r="N55" s="186"/>
      <c r="O55" s="186"/>
      <c r="P55" s="192"/>
      <c r="Q55" s="192"/>
      <c r="R55" s="186"/>
      <c r="S55" s="186"/>
      <c r="T55" s="192"/>
      <c r="U55" s="192"/>
      <c r="V55" s="186"/>
      <c r="W55" s="186"/>
      <c r="X55" s="192"/>
      <c r="Y55" s="192"/>
      <c r="Z55" s="186"/>
    </row>
    <row r="56" spans="1:27" s="378" customFormat="1" ht="20.25" customHeight="1" x14ac:dyDescent="0.2"/>
    <row r="57" spans="1:27" s="378" customFormat="1" x14ac:dyDescent="0.2">
      <c r="B57" s="186" t="s">
        <v>37</v>
      </c>
      <c r="C57" s="143" t="s">
        <v>54</v>
      </c>
      <c r="E57" s="192"/>
      <c r="H57" s="192"/>
      <c r="J57" s="186"/>
      <c r="L57" s="192"/>
      <c r="N57" s="186"/>
      <c r="O57" s="143"/>
      <c r="P57" s="192"/>
      <c r="Q57" s="192"/>
      <c r="R57" s="143"/>
      <c r="S57" s="143"/>
      <c r="T57" s="192"/>
      <c r="U57" s="192"/>
      <c r="V57" s="143"/>
      <c r="W57" s="143"/>
      <c r="X57" s="192"/>
      <c r="Y57" s="192"/>
      <c r="Z57" s="143"/>
    </row>
    <row r="58" spans="1:27" s="378" customFormat="1" x14ac:dyDescent="0.2">
      <c r="B58" s="186" t="s">
        <v>55</v>
      </c>
      <c r="C58" s="143" t="s">
        <v>56</v>
      </c>
      <c r="E58" s="192"/>
      <c r="H58" s="192"/>
      <c r="J58" s="186"/>
      <c r="L58" s="192"/>
      <c r="N58" s="186"/>
      <c r="O58" s="143"/>
      <c r="P58" s="192"/>
      <c r="Q58" s="192"/>
      <c r="R58" s="143"/>
      <c r="S58" s="143"/>
      <c r="T58" s="192"/>
      <c r="U58" s="192"/>
      <c r="V58" s="143"/>
      <c r="W58" s="143"/>
      <c r="X58" s="192"/>
      <c r="Y58" s="192"/>
      <c r="Z58" s="143"/>
    </row>
    <row r="59" spans="1:27" s="378" customFormat="1" x14ac:dyDescent="0.2">
      <c r="B59" s="186" t="s">
        <v>39</v>
      </c>
      <c r="C59" s="143" t="s">
        <v>57</v>
      </c>
      <c r="E59" s="192"/>
      <c r="H59" s="192"/>
      <c r="J59" s="186"/>
      <c r="L59" s="192"/>
      <c r="N59" s="186"/>
    </row>
    <row r="60" spans="1:27" s="378" customFormat="1" x14ac:dyDescent="0.2">
      <c r="B60" s="186"/>
      <c r="C60" s="143"/>
      <c r="D60" s="378" t="s">
        <v>58</v>
      </c>
      <c r="E60" s="192"/>
      <c r="H60" s="192"/>
      <c r="J60" s="186"/>
      <c r="L60" s="192"/>
      <c r="N60" s="186"/>
    </row>
    <row r="61" spans="1:27" s="378" customFormat="1" x14ac:dyDescent="0.2">
      <c r="B61" s="186"/>
      <c r="C61" s="143"/>
      <c r="D61" s="378" t="s">
        <v>59</v>
      </c>
      <c r="E61" s="192"/>
      <c r="H61" s="192"/>
      <c r="J61" s="186"/>
      <c r="L61" s="192"/>
      <c r="N61" s="186"/>
    </row>
    <row r="62" spans="1:27" s="378" customFormat="1" x14ac:dyDescent="0.2">
      <c r="B62" s="186" t="s">
        <v>40</v>
      </c>
      <c r="C62" s="143" t="s">
        <v>60</v>
      </c>
      <c r="E62" s="192"/>
      <c r="G62" s="193"/>
      <c r="J62" s="193"/>
      <c r="K62" s="193"/>
      <c r="N62" s="193"/>
      <c r="O62" s="193"/>
      <c r="R62" s="193"/>
      <c r="S62" s="193"/>
      <c r="V62" s="193"/>
      <c r="W62" s="193"/>
      <c r="Z62" s="193"/>
    </row>
    <row r="63" spans="1:27" s="378" customFormat="1" x14ac:dyDescent="0.2">
      <c r="B63" s="186" t="s">
        <v>61</v>
      </c>
      <c r="C63" s="143" t="s">
        <v>62</v>
      </c>
      <c r="E63" s="192"/>
      <c r="H63" s="192"/>
      <c r="J63" s="186"/>
      <c r="L63" s="192"/>
      <c r="N63" s="186"/>
      <c r="O63" s="143"/>
      <c r="P63" s="192"/>
      <c r="Q63" s="192"/>
      <c r="R63" s="143"/>
      <c r="S63" s="143"/>
      <c r="T63" s="192"/>
      <c r="U63" s="192"/>
      <c r="V63" s="143"/>
      <c r="W63" s="143"/>
      <c r="X63" s="192"/>
      <c r="Y63" s="192"/>
      <c r="Z63" s="143"/>
    </row>
    <row r="64" spans="1:27" s="378" customFormat="1" x14ac:dyDescent="0.2">
      <c r="B64" s="193"/>
      <c r="C64" s="193"/>
      <c r="G64" s="193"/>
      <c r="J64" s="193"/>
      <c r="K64" s="193"/>
      <c r="N64" s="193"/>
      <c r="O64" s="193"/>
      <c r="R64" s="193"/>
      <c r="S64" s="193"/>
      <c r="V64" s="193"/>
      <c r="W64" s="193"/>
      <c r="Z64" s="193"/>
    </row>
    <row r="65" spans="2:26" s="378" customFormat="1" x14ac:dyDescent="0.2">
      <c r="B65" s="193"/>
      <c r="C65" s="193"/>
      <c r="G65" s="193"/>
      <c r="J65" s="193"/>
      <c r="K65" s="193"/>
      <c r="N65" s="193"/>
      <c r="O65" s="193"/>
      <c r="R65" s="193"/>
      <c r="S65" s="193"/>
      <c r="V65" s="193"/>
      <c r="W65" s="193"/>
      <c r="Z65" s="193"/>
    </row>
    <row r="66" spans="2:26" s="378" customFormat="1" x14ac:dyDescent="0.2">
      <c r="B66" s="193"/>
      <c r="C66" s="193"/>
      <c r="G66" s="193"/>
      <c r="J66" s="193"/>
      <c r="K66" s="193"/>
      <c r="N66" s="193"/>
      <c r="O66" s="193"/>
      <c r="R66" s="193"/>
      <c r="S66" s="193"/>
      <c r="V66" s="193"/>
      <c r="W66" s="193"/>
      <c r="Z66" s="193"/>
    </row>
    <row r="67" spans="2:26" s="378" customFormat="1" x14ac:dyDescent="0.2">
      <c r="B67" s="193"/>
      <c r="G67" s="193"/>
      <c r="J67" s="193"/>
      <c r="K67" s="193"/>
      <c r="N67" s="193"/>
      <c r="O67" s="193"/>
      <c r="R67" s="193"/>
      <c r="S67" s="193"/>
      <c r="V67" s="193"/>
      <c r="W67" s="193"/>
      <c r="Z67" s="193"/>
    </row>
    <row r="68" spans="2:26" s="378" customFormat="1" x14ac:dyDescent="0.2"/>
    <row r="69" spans="2:26" s="378" customFormat="1" x14ac:dyDescent="0.2"/>
    <row r="70" spans="2:26" s="378" customFormat="1" x14ac:dyDescent="0.2"/>
    <row r="71" spans="2:26" s="378" customFormat="1" x14ac:dyDescent="0.2"/>
    <row r="72" spans="2:26" s="378" customFormat="1" x14ac:dyDescent="0.2"/>
    <row r="73" spans="2:26" s="378" customFormat="1" x14ac:dyDescent="0.2"/>
    <row r="74" spans="2:26" s="378" customFormat="1" x14ac:dyDescent="0.2"/>
    <row r="75" spans="2:26" s="378" customFormat="1" x14ac:dyDescent="0.2"/>
    <row r="76" spans="2:26" s="378" customFormat="1" x14ac:dyDescent="0.2"/>
    <row r="77" spans="2:26" s="378" customFormat="1" x14ac:dyDescent="0.2"/>
    <row r="78" spans="2:26" s="378" customFormat="1" x14ac:dyDescent="0.2"/>
    <row r="79" spans="2:26" s="378" customFormat="1" x14ac:dyDescent="0.2"/>
    <row r="80" spans="2:26" s="378" customFormat="1" x14ac:dyDescent="0.2"/>
    <row r="81" s="378" customFormat="1" x14ac:dyDescent="0.2"/>
    <row r="82" s="378" customFormat="1" x14ac:dyDescent="0.2"/>
    <row r="83" s="378" customFormat="1" x14ac:dyDescent="0.2"/>
    <row r="84" s="378" customFormat="1" x14ac:dyDescent="0.2"/>
    <row r="85" s="378" customFormat="1" x14ac:dyDescent="0.2"/>
    <row r="86" s="378" customFormat="1" x14ac:dyDescent="0.2"/>
    <row r="87" s="378" customFormat="1" x14ac:dyDescent="0.2"/>
    <row r="88" s="378" customFormat="1" x14ac:dyDescent="0.2"/>
    <row r="89" s="378" customFormat="1" x14ac:dyDescent="0.2"/>
    <row r="90" s="378" customFormat="1" x14ac:dyDescent="0.2"/>
    <row r="91" s="378" customFormat="1" x14ac:dyDescent="0.2"/>
    <row r="92" s="378" customFormat="1" x14ac:dyDescent="0.2"/>
    <row r="93" s="378" customFormat="1" x14ac:dyDescent="0.2"/>
    <row r="94" s="378" customFormat="1" x14ac:dyDescent="0.2"/>
    <row r="95" s="378" customFormat="1" x14ac:dyDescent="0.2"/>
    <row r="96" s="378" customFormat="1" x14ac:dyDescent="0.2"/>
    <row r="97" s="378" customFormat="1" x14ac:dyDescent="0.2"/>
    <row r="98" s="378" customFormat="1" x14ac:dyDescent="0.2"/>
    <row r="99" s="378" customFormat="1" x14ac:dyDescent="0.2"/>
    <row r="100" s="378" customFormat="1" x14ac:dyDescent="0.2"/>
    <row r="101" s="378" customFormat="1" x14ac:dyDescent="0.2"/>
    <row r="102" s="378" customFormat="1" x14ac:dyDescent="0.2"/>
    <row r="103" s="378" customFormat="1" x14ac:dyDescent="0.2"/>
    <row r="104" s="378" customFormat="1" x14ac:dyDescent="0.2"/>
    <row r="105" s="378" customFormat="1" x14ac:dyDescent="0.2"/>
    <row r="106" s="378" customFormat="1" x14ac:dyDescent="0.2"/>
    <row r="107" s="378" customFormat="1" x14ac:dyDescent="0.2"/>
    <row r="108" s="378" customFormat="1" x14ac:dyDescent="0.2"/>
    <row r="109" s="378" customFormat="1" x14ac:dyDescent="0.2"/>
    <row r="110" s="378" customFormat="1" x14ac:dyDescent="0.2"/>
    <row r="111" s="378" customFormat="1" x14ac:dyDescent="0.2"/>
    <row r="112" s="378" customFormat="1" x14ac:dyDescent="0.2"/>
    <row r="113" s="378" customFormat="1" x14ac:dyDescent="0.2"/>
    <row r="114" s="378" customFormat="1" x14ac:dyDescent="0.2"/>
    <row r="115" s="378" customFormat="1" x14ac:dyDescent="0.2"/>
    <row r="116" s="378" customFormat="1" x14ac:dyDescent="0.2"/>
    <row r="117" s="378" customFormat="1" x14ac:dyDescent="0.2"/>
    <row r="118" s="378" customFormat="1" x14ac:dyDescent="0.2"/>
    <row r="119" s="378" customFormat="1" x14ac:dyDescent="0.2"/>
    <row r="120" s="378" customFormat="1" x14ac:dyDescent="0.2"/>
    <row r="121" s="378" customFormat="1" x14ac:dyDescent="0.2"/>
    <row r="122" s="378" customFormat="1" x14ac:dyDescent="0.2"/>
    <row r="123" s="378" customFormat="1" x14ac:dyDescent="0.2"/>
    <row r="124" s="378" customFormat="1" x14ac:dyDescent="0.2"/>
    <row r="125" s="378" customFormat="1" x14ac:dyDescent="0.2"/>
    <row r="126" s="378" customFormat="1" x14ac:dyDescent="0.2"/>
    <row r="127" s="378" customFormat="1" x14ac:dyDescent="0.2"/>
    <row r="128" s="378" customFormat="1" x14ac:dyDescent="0.2"/>
    <row r="129" s="378" customFormat="1" x14ac:dyDescent="0.2"/>
    <row r="130" s="378" customFormat="1" x14ac:dyDescent="0.2"/>
    <row r="131" s="378" customFormat="1" x14ac:dyDescent="0.2"/>
    <row r="132" s="378" customFormat="1" x14ac:dyDescent="0.2"/>
    <row r="133" s="378" customFormat="1" x14ac:dyDescent="0.2"/>
    <row r="134" s="378" customFormat="1" x14ac:dyDescent="0.2"/>
    <row r="135" s="378" customFormat="1" x14ac:dyDescent="0.2"/>
    <row r="136" s="378" customFormat="1" x14ac:dyDescent="0.2"/>
    <row r="137" s="378" customFormat="1" x14ac:dyDescent="0.2"/>
    <row r="138" s="378" customFormat="1" x14ac:dyDescent="0.2"/>
    <row r="139" s="378" customFormat="1" x14ac:dyDescent="0.2"/>
    <row r="140" s="378" customFormat="1" x14ac:dyDescent="0.2"/>
    <row r="141" s="378" customFormat="1" x14ac:dyDescent="0.2"/>
    <row r="142" s="378" customFormat="1" x14ac:dyDescent="0.2"/>
    <row r="143" s="378" customFormat="1" x14ac:dyDescent="0.2"/>
    <row r="144" s="378" customFormat="1" x14ac:dyDescent="0.2"/>
    <row r="145" s="378" customFormat="1" x14ac:dyDescent="0.2"/>
    <row r="146" s="378" customFormat="1" x14ac:dyDescent="0.2"/>
    <row r="147" s="378" customFormat="1" x14ac:dyDescent="0.2"/>
    <row r="148" s="378" customFormat="1" x14ac:dyDescent="0.2"/>
    <row r="149" s="378" customFormat="1" x14ac:dyDescent="0.2"/>
    <row r="150" s="378" customFormat="1" x14ac:dyDescent="0.2"/>
    <row r="151" s="378" customFormat="1" x14ac:dyDescent="0.2"/>
    <row r="152" s="378" customFormat="1" x14ac:dyDescent="0.2"/>
    <row r="153" s="378" customFormat="1" x14ac:dyDescent="0.2"/>
    <row r="154" s="378" customFormat="1" x14ac:dyDescent="0.2"/>
    <row r="155" s="378" customFormat="1" x14ac:dyDescent="0.2"/>
    <row r="156" s="378" customFormat="1" x14ac:dyDescent="0.2"/>
    <row r="157" s="378" customFormat="1" x14ac:dyDescent="0.2"/>
    <row r="158" s="378" customFormat="1" x14ac:dyDescent="0.2"/>
    <row r="159" s="378" customFormat="1" x14ac:dyDescent="0.2"/>
    <row r="160" s="378" customFormat="1" x14ac:dyDescent="0.2"/>
    <row r="161" s="378" customFormat="1" x14ac:dyDescent="0.2"/>
    <row r="162" s="378" customFormat="1" x14ac:dyDescent="0.2"/>
    <row r="163" s="378" customFormat="1" x14ac:dyDescent="0.2"/>
    <row r="164" s="378" customFormat="1" x14ac:dyDescent="0.2"/>
    <row r="165" s="378" customFormat="1" x14ac:dyDescent="0.2"/>
    <row r="166" s="378" customFormat="1" x14ac:dyDescent="0.2"/>
    <row r="167" s="378" customFormat="1" x14ac:dyDescent="0.2"/>
    <row r="168" s="378" customFormat="1" x14ac:dyDescent="0.2"/>
    <row r="169" s="378" customFormat="1" x14ac:dyDescent="0.2"/>
    <row r="170" s="378" customFormat="1" x14ac:dyDescent="0.2"/>
    <row r="171" s="378" customFormat="1" x14ac:dyDescent="0.2"/>
    <row r="172" s="378" customFormat="1" x14ac:dyDescent="0.2"/>
    <row r="173" s="378" customFormat="1" x14ac:dyDescent="0.2"/>
    <row r="174" s="378" customFormat="1" x14ac:dyDescent="0.2"/>
    <row r="175" s="378" customFormat="1" x14ac:dyDescent="0.2"/>
    <row r="176" s="378" customFormat="1" x14ac:dyDescent="0.2"/>
    <row r="177" s="378" customFormat="1" x14ac:dyDescent="0.2"/>
    <row r="178" s="378" customFormat="1" x14ac:dyDescent="0.2"/>
    <row r="179" s="378" customFormat="1" x14ac:dyDescent="0.2"/>
    <row r="180" s="378" customFormat="1" x14ac:dyDescent="0.2"/>
    <row r="181" s="378" customFormat="1" x14ac:dyDescent="0.2"/>
    <row r="182" s="378" customFormat="1" x14ac:dyDescent="0.2"/>
    <row r="183" s="378" customFormat="1" x14ac:dyDescent="0.2"/>
    <row r="184" s="378" customFormat="1" x14ac:dyDescent="0.2"/>
    <row r="185" s="378" customFormat="1" x14ac:dyDescent="0.2"/>
    <row r="186" s="378" customFormat="1" x14ac:dyDescent="0.2"/>
    <row r="187" s="378" customFormat="1" x14ac:dyDescent="0.2"/>
    <row r="188" s="378" customFormat="1" x14ac:dyDescent="0.2"/>
    <row r="189" s="378" customFormat="1" x14ac:dyDescent="0.2"/>
    <row r="190" s="378" customFormat="1" x14ac:dyDescent="0.2"/>
    <row r="191" s="378" customFormat="1" x14ac:dyDescent="0.2"/>
    <row r="192" s="378" customFormat="1" x14ac:dyDescent="0.2"/>
    <row r="193" s="378" customFormat="1" x14ac:dyDescent="0.2"/>
    <row r="194" s="378" customFormat="1" x14ac:dyDescent="0.2"/>
    <row r="195" s="378" customFormat="1" x14ac:dyDescent="0.2"/>
    <row r="196" s="378" customFormat="1" x14ac:dyDescent="0.2"/>
    <row r="197" s="378" customFormat="1" x14ac:dyDescent="0.2"/>
    <row r="198" s="378" customFormat="1" x14ac:dyDescent="0.2"/>
    <row r="199" s="378" customFormat="1" x14ac:dyDescent="0.2"/>
    <row r="200" s="378" customFormat="1" x14ac:dyDescent="0.2"/>
    <row r="201" s="378" customFormat="1" x14ac:dyDescent="0.2"/>
    <row r="202" s="378" customFormat="1" x14ac:dyDescent="0.2"/>
    <row r="203" s="378" customFormat="1" x14ac:dyDescent="0.2"/>
    <row r="204" s="378" customFormat="1" x14ac:dyDescent="0.2"/>
    <row r="205" s="378" customFormat="1" x14ac:dyDescent="0.2"/>
    <row r="206" s="378" customFormat="1" x14ac:dyDescent="0.2"/>
    <row r="207" s="378" customFormat="1" x14ac:dyDescent="0.2"/>
    <row r="208" s="378" customFormat="1" x14ac:dyDescent="0.2"/>
    <row r="209" s="378" customFormat="1" x14ac:dyDescent="0.2"/>
    <row r="210" s="378" customFormat="1" x14ac:dyDescent="0.2"/>
    <row r="211" s="378" customFormat="1" x14ac:dyDescent="0.2"/>
    <row r="212" s="378" customFormat="1" x14ac:dyDescent="0.2"/>
    <row r="213" s="378" customFormat="1" x14ac:dyDescent="0.2"/>
    <row r="214" s="378" customFormat="1" x14ac:dyDescent="0.2"/>
    <row r="215" s="378" customFormat="1" x14ac:dyDescent="0.2"/>
    <row r="216" s="378" customFormat="1" x14ac:dyDescent="0.2"/>
    <row r="217" s="378" customFormat="1" x14ac:dyDescent="0.2"/>
    <row r="218" s="378" customFormat="1" x14ac:dyDescent="0.2"/>
    <row r="219" s="378" customFormat="1" x14ac:dyDescent="0.2"/>
    <row r="220" s="378" customFormat="1" x14ac:dyDescent="0.2"/>
    <row r="221" s="378" customFormat="1" x14ac:dyDescent="0.2"/>
    <row r="222" s="378" customFormat="1" x14ac:dyDescent="0.2"/>
    <row r="223" s="378" customFormat="1" x14ac:dyDescent="0.2"/>
    <row r="224" s="378" customFormat="1" x14ac:dyDescent="0.2"/>
    <row r="225" s="378" customFormat="1" x14ac:dyDescent="0.2"/>
    <row r="226" s="378" customFormat="1" x14ac:dyDescent="0.2"/>
    <row r="227" s="378" customFormat="1" x14ac:dyDescent="0.2"/>
    <row r="228" s="378" customFormat="1" x14ac:dyDescent="0.2"/>
    <row r="229" s="378" customFormat="1" x14ac:dyDescent="0.2"/>
    <row r="230" s="378" customFormat="1" x14ac:dyDescent="0.2"/>
    <row r="231" s="378" customFormat="1" x14ac:dyDescent="0.2"/>
    <row r="232" s="378" customFormat="1" x14ac:dyDescent="0.2"/>
    <row r="233" s="378" customFormat="1" x14ac:dyDescent="0.2"/>
    <row r="234" s="378" customFormat="1" x14ac:dyDescent="0.2"/>
    <row r="235" s="378" customFormat="1" x14ac:dyDescent="0.2"/>
    <row r="236" s="378" customFormat="1" x14ac:dyDescent="0.2"/>
    <row r="237" s="378" customFormat="1" x14ac:dyDescent="0.2"/>
    <row r="238" s="378" customFormat="1" x14ac:dyDescent="0.2"/>
    <row r="239" s="378" customFormat="1" x14ac:dyDescent="0.2"/>
    <row r="240" s="378" customFormat="1" x14ac:dyDescent="0.2"/>
    <row r="241" s="378" customFormat="1" x14ac:dyDescent="0.2"/>
    <row r="242" s="378" customFormat="1" x14ac:dyDescent="0.2"/>
    <row r="243" s="378" customFormat="1" x14ac:dyDescent="0.2"/>
    <row r="244" s="378" customFormat="1" x14ac:dyDescent="0.2"/>
    <row r="245" s="378" customFormat="1" x14ac:dyDescent="0.2"/>
    <row r="246" s="378" customFormat="1" x14ac:dyDescent="0.2"/>
    <row r="247" s="378" customFormat="1" x14ac:dyDescent="0.2"/>
    <row r="248" s="378" customFormat="1" x14ac:dyDescent="0.2"/>
    <row r="249" s="378" customFormat="1" x14ac:dyDescent="0.2"/>
    <row r="250" s="378" customFormat="1" x14ac:dyDescent="0.2"/>
    <row r="251" s="378" customFormat="1" x14ac:dyDescent="0.2"/>
    <row r="252" s="378" customFormat="1" x14ac:dyDescent="0.2"/>
    <row r="253" s="378" customFormat="1" x14ac:dyDescent="0.2"/>
    <row r="254" s="378" customFormat="1" x14ac:dyDescent="0.2"/>
    <row r="255" s="378" customFormat="1" x14ac:dyDescent="0.2"/>
    <row r="256" s="378" customFormat="1" x14ac:dyDescent="0.2"/>
    <row r="257" s="378" customFormat="1" x14ac:dyDescent="0.2"/>
    <row r="258" s="378" customFormat="1" x14ac:dyDescent="0.2"/>
    <row r="259" s="378" customFormat="1" x14ac:dyDescent="0.2"/>
    <row r="260" s="378" customFormat="1" x14ac:dyDescent="0.2"/>
    <row r="261" s="378" customFormat="1" x14ac:dyDescent="0.2"/>
    <row r="262" s="378" customFormat="1" x14ac:dyDescent="0.2"/>
    <row r="263" s="378" customFormat="1" x14ac:dyDescent="0.2"/>
    <row r="264" s="378" customFormat="1" x14ac:dyDescent="0.2"/>
    <row r="265" s="378" customFormat="1" x14ac:dyDescent="0.2"/>
    <row r="266" s="378" customFormat="1" x14ac:dyDescent="0.2"/>
    <row r="267" s="378" customFormat="1" x14ac:dyDescent="0.2"/>
    <row r="268" s="378" customFormat="1" x14ac:dyDescent="0.2"/>
    <row r="269" s="378" customFormat="1" x14ac:dyDescent="0.2"/>
    <row r="270" s="378" customFormat="1" x14ac:dyDescent="0.2"/>
  </sheetData>
  <mergeCells count="12">
    <mergeCell ref="W28:Z28"/>
    <mergeCell ref="C3:F3"/>
    <mergeCell ref="G3:J3"/>
    <mergeCell ref="K3:N3"/>
    <mergeCell ref="O3:R3"/>
    <mergeCell ref="S3:V3"/>
    <mergeCell ref="W3:Z3"/>
    <mergeCell ref="C28:F28"/>
    <mergeCell ref="G28:J28"/>
    <mergeCell ref="K28:N28"/>
    <mergeCell ref="O28:R28"/>
    <mergeCell ref="S28:V28"/>
  </mergeCells>
  <printOptions horizontalCentered="1" verticalCentered="1"/>
  <pageMargins left="0.17" right="0.17" top="0.63" bottom="0.38" header="0.18" footer="0.17"/>
  <pageSetup scale="55" orientation="landscape" cellComments="asDisplayed" r:id="rId1"/>
  <headerFooter alignWithMargins="0">
    <oddHeader>&amp;C&amp;"-,Bold"&amp;10Table I-1B
SCE TA/TI and Auto DR Program Subscription Statistics 
2015 - 2016</oddHeader>
    <oddFooter>&amp;L&amp;"Calibri,Bold Italic"&amp;F&amp;C&amp;"-,Bold"- PUBLIC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A1:X94"/>
  <sheetViews>
    <sheetView showGridLines="0" zoomScale="80" zoomScaleNormal="80" zoomScaleSheetLayoutView="80" workbookViewId="0">
      <selection activeCell="O39" sqref="O39"/>
    </sheetView>
  </sheetViews>
  <sheetFormatPr defaultColWidth="9.33203125" defaultRowHeight="12.75" x14ac:dyDescent="0.2"/>
  <cols>
    <col min="1" max="1" width="1.6640625" style="381" customWidth="1"/>
    <col min="2" max="2" width="66.1640625" style="53" customWidth="1"/>
    <col min="3" max="3" width="17.33203125" style="53" bestFit="1" customWidth="1"/>
    <col min="4" max="8" width="16" style="53" customWidth="1"/>
    <col min="9" max="12" width="14.83203125" style="53" customWidth="1"/>
    <col min="13" max="13" width="14.83203125" style="85" customWidth="1"/>
    <col min="14" max="14" width="14.83203125" style="53" customWidth="1"/>
    <col min="15" max="16" width="16" style="53" customWidth="1"/>
    <col min="17" max="17" width="18" style="85" customWidth="1"/>
    <col min="18" max="18" width="15.33203125" style="85" customWidth="1"/>
    <col min="19" max="19" width="9.1640625" style="53" customWidth="1"/>
    <col min="20" max="20" width="4" style="53" customWidth="1"/>
    <col min="21" max="21" width="11.5" style="53" customWidth="1"/>
    <col min="22" max="22" width="15.5" style="53" customWidth="1"/>
    <col min="23" max="23" width="11.5" style="53" customWidth="1"/>
    <col min="24" max="24" width="10.83203125" style="53" customWidth="1"/>
    <col min="25" max="16384" width="9.33203125" style="53"/>
  </cols>
  <sheetData>
    <row r="1" spans="1:21" x14ac:dyDescent="0.2">
      <c r="B1" s="597" t="s">
        <v>172</v>
      </c>
      <c r="C1" s="597"/>
      <c r="D1" s="597"/>
      <c r="E1" s="597"/>
      <c r="F1" s="597"/>
      <c r="G1" s="597"/>
      <c r="H1" s="597"/>
      <c r="I1" s="597"/>
      <c r="J1" s="597"/>
      <c r="K1" s="597"/>
      <c r="L1" s="597"/>
      <c r="M1" s="597"/>
      <c r="N1" s="597"/>
      <c r="O1" s="597"/>
      <c r="P1" s="597"/>
      <c r="Q1" s="597"/>
      <c r="R1" s="597"/>
      <c r="S1" s="597"/>
      <c r="T1" s="377"/>
    </row>
    <row r="2" spans="1:21" x14ac:dyDescent="0.2">
      <c r="B2" s="597" t="s">
        <v>163</v>
      </c>
      <c r="C2" s="597"/>
      <c r="D2" s="597"/>
      <c r="E2" s="597"/>
      <c r="F2" s="597"/>
      <c r="G2" s="597"/>
      <c r="H2" s="597"/>
      <c r="I2" s="597"/>
      <c r="J2" s="597"/>
      <c r="K2" s="597"/>
      <c r="L2" s="597"/>
      <c r="M2" s="597"/>
      <c r="N2" s="597"/>
      <c r="O2" s="597"/>
      <c r="P2" s="597"/>
      <c r="Q2" s="597"/>
      <c r="R2" s="597"/>
      <c r="S2" s="597"/>
      <c r="T2" s="377"/>
    </row>
    <row r="3" spans="1:21" x14ac:dyDescent="0.2">
      <c r="B3" s="597" t="s">
        <v>173</v>
      </c>
      <c r="C3" s="597"/>
      <c r="D3" s="597"/>
      <c r="E3" s="597"/>
      <c r="F3" s="597"/>
      <c r="G3" s="597"/>
      <c r="H3" s="597"/>
      <c r="I3" s="597"/>
      <c r="J3" s="597"/>
      <c r="K3" s="597"/>
      <c r="L3" s="597"/>
      <c r="M3" s="597"/>
      <c r="N3" s="597"/>
      <c r="O3" s="597"/>
      <c r="P3" s="597"/>
      <c r="Q3" s="597"/>
      <c r="R3" s="597"/>
      <c r="S3" s="597"/>
      <c r="T3" s="377"/>
    </row>
    <row r="4" spans="1:21" x14ac:dyDescent="0.2">
      <c r="B4" s="597" t="s">
        <v>254</v>
      </c>
      <c r="C4" s="597"/>
      <c r="D4" s="597"/>
      <c r="E4" s="597"/>
      <c r="F4" s="597"/>
      <c r="G4" s="597"/>
      <c r="H4" s="597"/>
      <c r="I4" s="597"/>
      <c r="J4" s="597"/>
      <c r="K4" s="597"/>
      <c r="L4" s="597"/>
      <c r="M4" s="597"/>
      <c r="N4" s="597"/>
      <c r="O4" s="597"/>
      <c r="P4" s="597"/>
      <c r="Q4" s="597"/>
      <c r="R4" s="597"/>
      <c r="S4" s="597"/>
      <c r="T4" s="377"/>
    </row>
    <row r="5" spans="1:21" s="197" customFormat="1" x14ac:dyDescent="0.15">
      <c r="B5" s="195" t="s">
        <v>63</v>
      </c>
      <c r="C5" s="196"/>
      <c r="D5" s="196"/>
      <c r="E5" s="196"/>
      <c r="F5" s="196"/>
      <c r="G5" s="196"/>
      <c r="H5" s="196"/>
      <c r="I5" s="196"/>
      <c r="J5" s="196"/>
      <c r="K5" s="196"/>
      <c r="L5" s="196"/>
      <c r="M5" s="196"/>
      <c r="N5" s="196"/>
      <c r="R5" s="486"/>
    </row>
    <row r="6" spans="1:21" s="85" customFormat="1" ht="18" customHeight="1" x14ac:dyDescent="0.25">
      <c r="B6" s="602" t="s">
        <v>64</v>
      </c>
      <c r="C6" s="604" t="s">
        <v>292</v>
      </c>
      <c r="D6" s="604"/>
      <c r="E6" s="604"/>
      <c r="F6" s="604"/>
      <c r="G6" s="604"/>
      <c r="H6" s="604"/>
      <c r="I6" s="604"/>
      <c r="J6" s="604"/>
      <c r="K6" s="604"/>
      <c r="L6" s="604"/>
      <c r="M6" s="604"/>
      <c r="N6" s="604"/>
      <c r="O6" s="605" t="s">
        <v>242</v>
      </c>
      <c r="P6" s="598" t="s">
        <v>255</v>
      </c>
      <c r="Q6" s="598" t="s">
        <v>282</v>
      </c>
      <c r="R6" s="598" t="s">
        <v>281</v>
      </c>
      <c r="S6" s="600" t="s">
        <v>65</v>
      </c>
    </row>
    <row r="7" spans="1:21" s="559" customFormat="1" ht="40.5" customHeight="1" x14ac:dyDescent="0.2">
      <c r="B7" s="603"/>
      <c r="C7" s="198" t="s">
        <v>1</v>
      </c>
      <c r="D7" s="156" t="s">
        <v>2</v>
      </c>
      <c r="E7" s="156" t="s">
        <v>3</v>
      </c>
      <c r="F7" s="156" t="s">
        <v>4</v>
      </c>
      <c r="G7" s="156" t="s">
        <v>5</v>
      </c>
      <c r="H7" s="156" t="s">
        <v>6</v>
      </c>
      <c r="I7" s="156" t="s">
        <v>17</v>
      </c>
      <c r="J7" s="156" t="s">
        <v>18</v>
      </c>
      <c r="K7" s="156" t="s">
        <v>19</v>
      </c>
      <c r="L7" s="156" t="s">
        <v>20</v>
      </c>
      <c r="M7" s="156" t="s">
        <v>21</v>
      </c>
      <c r="N7" s="557" t="s">
        <v>22</v>
      </c>
      <c r="O7" s="606"/>
      <c r="P7" s="599"/>
      <c r="Q7" s="599"/>
      <c r="R7" s="599"/>
      <c r="S7" s="601"/>
    </row>
    <row r="8" spans="1:21" s="85" customFormat="1" x14ac:dyDescent="0.2">
      <c r="B8" s="200" t="s">
        <v>212</v>
      </c>
      <c r="C8" s="201"/>
      <c r="D8" s="201"/>
      <c r="E8" s="201"/>
      <c r="F8" s="201"/>
      <c r="G8" s="201"/>
      <c r="H8" s="201"/>
      <c r="I8" s="201"/>
      <c r="J8" s="201"/>
      <c r="K8" s="201"/>
      <c r="L8" s="201"/>
      <c r="M8" s="201"/>
      <c r="N8" s="201"/>
      <c r="O8" s="199"/>
      <c r="P8" s="199" t="s">
        <v>34</v>
      </c>
      <c r="Q8" s="202"/>
      <c r="R8" s="202"/>
      <c r="S8" s="202"/>
    </row>
    <row r="9" spans="1:21" s="85" customFormat="1" x14ac:dyDescent="0.2">
      <c r="A9" s="143"/>
      <c r="B9" s="203" t="s">
        <v>178</v>
      </c>
      <c r="C9" s="481">
        <v>8231.8499999999931</v>
      </c>
      <c r="D9" s="481">
        <v>16880.239999999998</v>
      </c>
      <c r="E9" s="481">
        <v>30574.6</v>
      </c>
      <c r="F9" s="481">
        <v>32968</v>
      </c>
      <c r="G9" s="481">
        <v>28905.75</v>
      </c>
      <c r="H9" s="481">
        <v>35440.129999999997</v>
      </c>
      <c r="I9" s="481"/>
      <c r="J9" s="481"/>
      <c r="K9" s="481"/>
      <c r="L9" s="437"/>
      <c r="M9" s="481"/>
      <c r="N9" s="481"/>
      <c r="O9" s="205">
        <f>SUM(C9:N9)</f>
        <v>153000.56999999998</v>
      </c>
      <c r="P9" s="436">
        <f>O9</f>
        <v>153000.56999999998</v>
      </c>
      <c r="Q9" s="416">
        <f>514351+514351</f>
        <v>1028702</v>
      </c>
      <c r="R9" s="416"/>
      <c r="S9" s="417">
        <f t="shared" ref="S9:S14" si="0">P9/SUM(Q9:R9)</f>
        <v>0.148731673507002</v>
      </c>
    </row>
    <row r="10" spans="1:21" s="85" customFormat="1" x14ac:dyDescent="0.2">
      <c r="A10" s="143"/>
      <c r="B10" s="203" t="s">
        <v>67</v>
      </c>
      <c r="C10" s="481">
        <v>10030.049999999992</v>
      </c>
      <c r="D10" s="481">
        <v>11804.57</v>
      </c>
      <c r="E10" s="481">
        <v>25999.829999999998</v>
      </c>
      <c r="F10" s="481">
        <v>24311.4</v>
      </c>
      <c r="G10" s="481">
        <v>31309.06</v>
      </c>
      <c r="H10" s="481">
        <v>55799.659999999996</v>
      </c>
      <c r="I10" s="481"/>
      <c r="J10" s="481"/>
      <c r="K10" s="481"/>
      <c r="L10" s="437"/>
      <c r="M10" s="481"/>
      <c r="N10" s="481"/>
      <c r="O10" s="205">
        <f>SUM(C10:N10)</f>
        <v>159254.56999999998</v>
      </c>
      <c r="P10" s="436">
        <f>O10</f>
        <v>159254.56999999998</v>
      </c>
      <c r="Q10" s="416">
        <f>802409+802409</f>
        <v>1604818</v>
      </c>
      <c r="R10" s="416"/>
      <c r="S10" s="417">
        <f t="shared" si="0"/>
        <v>9.9235284001051818E-2</v>
      </c>
    </row>
    <row r="11" spans="1:21" s="85" customFormat="1" x14ac:dyDescent="0.2">
      <c r="A11" s="143"/>
      <c r="B11" s="203" t="s">
        <v>68</v>
      </c>
      <c r="C11" s="481">
        <v>1087.4900000000005</v>
      </c>
      <c r="D11" s="481">
        <v>223.59</v>
      </c>
      <c r="E11" s="481">
        <v>218.51</v>
      </c>
      <c r="F11" s="481">
        <v>-887.06</v>
      </c>
      <c r="G11" s="481">
        <v>367.15</v>
      </c>
      <c r="H11" s="481">
        <v>225.82</v>
      </c>
      <c r="I11" s="481"/>
      <c r="J11" s="481"/>
      <c r="K11" s="481"/>
      <c r="L11" s="437"/>
      <c r="M11" s="481"/>
      <c r="N11" s="481"/>
      <c r="O11" s="205">
        <f>SUM(C11:N11)</f>
        <v>1235.5000000000005</v>
      </c>
      <c r="P11" s="436">
        <f>O11</f>
        <v>1235.5000000000005</v>
      </c>
      <c r="Q11" s="416">
        <f>12492+12492</f>
        <v>24984</v>
      </c>
      <c r="R11" s="416"/>
      <c r="S11" s="417">
        <f t="shared" si="0"/>
        <v>4.9451649055395473E-2</v>
      </c>
    </row>
    <row r="12" spans="1:21" s="85" customFormat="1" ht="12.75" customHeight="1" x14ac:dyDescent="0.2">
      <c r="A12" s="143"/>
      <c r="B12" s="203" t="s">
        <v>69</v>
      </c>
      <c r="C12" s="481">
        <v>19553.170000000006</v>
      </c>
      <c r="D12" s="481">
        <v>310.07</v>
      </c>
      <c r="E12" s="481">
        <v>487.58000000000004</v>
      </c>
      <c r="F12" s="481">
        <v>626.57000000000005</v>
      </c>
      <c r="G12" s="481">
        <v>702.34999999999991</v>
      </c>
      <c r="H12" s="481">
        <v>812.27</v>
      </c>
      <c r="I12" s="481"/>
      <c r="J12" s="481"/>
      <c r="K12" s="481"/>
      <c r="L12" s="481"/>
      <c r="M12" s="481"/>
      <c r="N12" s="481"/>
      <c r="O12" s="205">
        <f>SUM(C12:N12)</f>
        <v>22492.010000000006</v>
      </c>
      <c r="P12" s="436">
        <f>O12</f>
        <v>22492.010000000006</v>
      </c>
      <c r="Q12" s="416">
        <f>107219+107219</f>
        <v>214438</v>
      </c>
      <c r="R12" s="416"/>
      <c r="S12" s="417">
        <f t="shared" si="0"/>
        <v>0.10488817280519314</v>
      </c>
    </row>
    <row r="13" spans="1:21" s="85" customFormat="1" x14ac:dyDescent="0.2">
      <c r="A13" s="143"/>
      <c r="B13" s="203" t="s">
        <v>70</v>
      </c>
      <c r="C13" s="437">
        <v>0</v>
      </c>
      <c r="D13" s="437">
        <v>0</v>
      </c>
      <c r="E13" s="437">
        <v>0</v>
      </c>
      <c r="F13" s="437">
        <v>0</v>
      </c>
      <c r="G13" s="437">
        <v>0</v>
      </c>
      <c r="H13" s="437">
        <v>0</v>
      </c>
      <c r="I13" s="437"/>
      <c r="J13" s="437"/>
      <c r="K13" s="437"/>
      <c r="L13" s="437"/>
      <c r="M13" s="437"/>
      <c r="N13" s="437"/>
      <c r="O13" s="205">
        <f>SUM(C13:N13)</f>
        <v>0</v>
      </c>
      <c r="P13" s="436">
        <f>O13</f>
        <v>0</v>
      </c>
      <c r="Q13" s="416">
        <f>5000+5000</f>
        <v>10000</v>
      </c>
      <c r="R13" s="416"/>
      <c r="S13" s="417">
        <f t="shared" si="0"/>
        <v>0</v>
      </c>
    </row>
    <row r="14" spans="1:21" s="85" customFormat="1" x14ac:dyDescent="0.2">
      <c r="A14" s="143"/>
      <c r="B14" s="149" t="s">
        <v>71</v>
      </c>
      <c r="C14" s="207">
        <f>SUM(C9:C13)</f>
        <v>38902.559999999998</v>
      </c>
      <c r="D14" s="207">
        <f t="shared" ref="D14:Q14" si="1">SUM(D9:D13)</f>
        <v>29218.469999999998</v>
      </c>
      <c r="E14" s="207">
        <f t="shared" si="1"/>
        <v>57280.52</v>
      </c>
      <c r="F14" s="207">
        <f t="shared" si="1"/>
        <v>57018.91</v>
      </c>
      <c r="G14" s="207">
        <f t="shared" si="1"/>
        <v>61284.31</v>
      </c>
      <c r="H14" s="207">
        <f t="shared" si="1"/>
        <v>92277.88</v>
      </c>
      <c r="I14" s="207">
        <f t="shared" si="1"/>
        <v>0</v>
      </c>
      <c r="J14" s="207">
        <f t="shared" si="1"/>
        <v>0</v>
      </c>
      <c r="K14" s="384">
        <f t="shared" si="1"/>
        <v>0</v>
      </c>
      <c r="L14" s="384">
        <f t="shared" si="1"/>
        <v>0</v>
      </c>
      <c r="M14" s="384">
        <f t="shared" si="1"/>
        <v>0</v>
      </c>
      <c r="N14" s="384">
        <f t="shared" si="1"/>
        <v>0</v>
      </c>
      <c r="O14" s="438">
        <f>SUM(O9:O13)</f>
        <v>335982.64999999997</v>
      </c>
      <c r="P14" s="207">
        <f>SUM(P9:P13)</f>
        <v>335982.64999999997</v>
      </c>
      <c r="Q14" s="207">
        <f t="shared" si="1"/>
        <v>2882942</v>
      </c>
      <c r="R14" s="207"/>
      <c r="S14" s="208">
        <f t="shared" si="0"/>
        <v>0.11654159188773135</v>
      </c>
      <c r="U14" s="437"/>
    </row>
    <row r="15" spans="1:21" x14ac:dyDescent="0.2">
      <c r="A15" s="143"/>
      <c r="K15" s="381"/>
      <c r="M15" s="53"/>
      <c r="O15" s="194"/>
      <c r="Q15" s="209"/>
      <c r="R15" s="209"/>
      <c r="S15" s="48"/>
    </row>
    <row r="16" spans="1:21" x14ac:dyDescent="0.2">
      <c r="A16" s="143"/>
      <c r="B16" s="200" t="s">
        <v>211</v>
      </c>
      <c r="C16" s="210"/>
      <c r="D16" s="210"/>
      <c r="E16" s="210"/>
      <c r="F16" s="210"/>
      <c r="G16" s="210"/>
      <c r="H16" s="210"/>
      <c r="I16" s="210"/>
      <c r="J16" s="210"/>
      <c r="K16" s="385"/>
      <c r="L16" s="210"/>
      <c r="M16" s="210"/>
      <c r="N16" s="210"/>
      <c r="O16" s="211"/>
      <c r="P16" s="211"/>
      <c r="Q16" s="202"/>
      <c r="R16" s="202"/>
      <c r="S16" s="212"/>
    </row>
    <row r="17" spans="1:21" s="85" customFormat="1" x14ac:dyDescent="0.2">
      <c r="A17" s="143"/>
      <c r="B17" s="203" t="s">
        <v>75</v>
      </c>
      <c r="C17" s="481">
        <v>147003.44000000024</v>
      </c>
      <c r="D17" s="481">
        <v>495387.42000000004</v>
      </c>
      <c r="E17" s="481">
        <v>587473.18999999994</v>
      </c>
      <c r="F17" s="481">
        <v>1663974.6099999999</v>
      </c>
      <c r="G17" s="481">
        <v>1977074.17</v>
      </c>
      <c r="H17" s="481">
        <v>896015.08</v>
      </c>
      <c r="I17" s="481"/>
      <c r="J17" s="481"/>
      <c r="K17" s="481"/>
      <c r="L17" s="437"/>
      <c r="M17" s="481"/>
      <c r="N17" s="481"/>
      <c r="O17" s="205">
        <f t="shared" ref="O17:O20" si="2">SUM(C17:N17)</f>
        <v>5766927.9100000001</v>
      </c>
      <c r="P17" s="436">
        <f t="shared" ref="P17:P20" si="3">O17</f>
        <v>5766927.9100000001</v>
      </c>
      <c r="Q17" s="416">
        <f>21463923+21463923</f>
        <v>42927846</v>
      </c>
      <c r="R17" s="416"/>
      <c r="S17" s="417">
        <f t="shared" ref="S17:S21" si="4">P17/SUM(Q17:R17)</f>
        <v>0.13434002512029139</v>
      </c>
    </row>
    <row r="18" spans="1:21" x14ac:dyDescent="0.2">
      <c r="A18" s="143"/>
      <c r="B18" s="203" t="s">
        <v>73</v>
      </c>
      <c r="C18" s="481">
        <v>8522.6100000000024</v>
      </c>
      <c r="D18" s="437">
        <v>6126.79</v>
      </c>
      <c r="E18" s="481">
        <v>13672.280000000006</v>
      </c>
      <c r="F18" s="437">
        <v>9341.5300000000007</v>
      </c>
      <c r="G18" s="437">
        <v>10386.400000000001</v>
      </c>
      <c r="H18" s="437">
        <v>13840.55000000001</v>
      </c>
      <c r="I18" s="481"/>
      <c r="J18" s="481"/>
      <c r="K18" s="481"/>
      <c r="L18" s="437"/>
      <c r="M18" s="481"/>
      <c r="N18" s="481"/>
      <c r="O18" s="205">
        <f t="shared" si="2"/>
        <v>61890.160000000018</v>
      </c>
      <c r="P18" s="436">
        <f t="shared" si="3"/>
        <v>61890.160000000018</v>
      </c>
      <c r="Q18" s="416">
        <f>220429+220429</f>
        <v>440858</v>
      </c>
      <c r="R18" s="416"/>
      <c r="S18" s="417">
        <f t="shared" si="4"/>
        <v>0.14038570242572443</v>
      </c>
    </row>
    <row r="19" spans="1:21" x14ac:dyDescent="0.2">
      <c r="A19" s="143"/>
      <c r="B19" s="203" t="s">
        <v>74</v>
      </c>
      <c r="C19" s="481">
        <v>7782.5699999999952</v>
      </c>
      <c r="D19" s="437">
        <v>13579.19</v>
      </c>
      <c r="E19" s="481">
        <v>19637.319999999992</v>
      </c>
      <c r="F19" s="437">
        <v>16559.739999999998</v>
      </c>
      <c r="G19" s="437">
        <v>15740.01</v>
      </c>
      <c r="H19" s="437">
        <v>21639.839999999993</v>
      </c>
      <c r="I19" s="481"/>
      <c r="J19" s="481"/>
      <c r="K19" s="481"/>
      <c r="L19" s="437"/>
      <c r="M19" s="481"/>
      <c r="N19" s="481"/>
      <c r="O19" s="205">
        <f t="shared" si="2"/>
        <v>94938.669999999984</v>
      </c>
      <c r="P19" s="436">
        <f t="shared" si="3"/>
        <v>94938.669999999984</v>
      </c>
      <c r="Q19" s="416">
        <f>494562+494562</f>
        <v>989124</v>
      </c>
      <c r="R19" s="416"/>
      <c r="S19" s="417">
        <f t="shared" si="4"/>
        <v>9.5982576502036135E-2</v>
      </c>
    </row>
    <row r="20" spans="1:21" ht="13.5" customHeight="1" x14ac:dyDescent="0.2">
      <c r="A20" s="143"/>
      <c r="B20" s="203" t="s">
        <v>183</v>
      </c>
      <c r="C20" s="481">
        <v>25713.039999999964</v>
      </c>
      <c r="D20" s="437">
        <v>27966.54</v>
      </c>
      <c r="E20" s="481">
        <v>73826.849999999948</v>
      </c>
      <c r="F20" s="437">
        <v>31983.34</v>
      </c>
      <c r="G20" s="437">
        <v>41746.799999999996</v>
      </c>
      <c r="H20" s="437">
        <v>38147.280000000028</v>
      </c>
      <c r="I20" s="481"/>
      <c r="J20" s="437"/>
      <c r="K20" s="481"/>
      <c r="L20" s="437"/>
      <c r="M20" s="481"/>
      <c r="N20" s="481"/>
      <c r="O20" s="205">
        <f t="shared" si="2"/>
        <v>239383.84999999992</v>
      </c>
      <c r="P20" s="436">
        <f t="shared" si="3"/>
        <v>239383.84999999992</v>
      </c>
      <c r="Q20" s="416">
        <f>1569172+1569172</f>
        <v>3138344</v>
      </c>
      <c r="R20" s="416"/>
      <c r="S20" s="417">
        <f t="shared" si="4"/>
        <v>7.6277122584394799E-2</v>
      </c>
    </row>
    <row r="21" spans="1:21" s="85" customFormat="1" x14ac:dyDescent="0.2">
      <c r="A21" s="143"/>
      <c r="B21" s="149" t="s">
        <v>76</v>
      </c>
      <c r="C21" s="207">
        <f t="shared" ref="C21:Q21" si="5">SUM(C17:C20)</f>
        <v>189021.66000000021</v>
      </c>
      <c r="D21" s="207">
        <f t="shared" si="5"/>
        <v>543059.94000000006</v>
      </c>
      <c r="E21" s="207">
        <f t="shared" si="5"/>
        <v>694609.6399999999</v>
      </c>
      <c r="F21" s="207">
        <f t="shared" si="5"/>
        <v>1721859.22</v>
      </c>
      <c r="G21" s="207">
        <f t="shared" si="5"/>
        <v>2044947.38</v>
      </c>
      <c r="H21" s="438">
        <f t="shared" si="5"/>
        <v>969642.75</v>
      </c>
      <c r="I21" s="207">
        <f t="shared" si="5"/>
        <v>0</v>
      </c>
      <c r="J21" s="207">
        <f t="shared" si="5"/>
        <v>0</v>
      </c>
      <c r="K21" s="384">
        <f t="shared" si="5"/>
        <v>0</v>
      </c>
      <c r="L21" s="384">
        <f t="shared" si="5"/>
        <v>0</v>
      </c>
      <c r="M21" s="384">
        <f t="shared" si="5"/>
        <v>0</v>
      </c>
      <c r="N21" s="384">
        <f t="shared" si="5"/>
        <v>0</v>
      </c>
      <c r="O21" s="438">
        <f t="shared" si="5"/>
        <v>6163140.5899999999</v>
      </c>
      <c r="P21" s="207">
        <f t="shared" si="5"/>
        <v>6163140.5899999999</v>
      </c>
      <c r="Q21" s="207">
        <f t="shared" si="5"/>
        <v>47496172</v>
      </c>
      <c r="R21" s="213"/>
      <c r="S21" s="208">
        <f t="shared" si="4"/>
        <v>0.12976078556393977</v>
      </c>
      <c r="U21" s="437"/>
    </row>
    <row r="22" spans="1:21" s="85" customFormat="1" x14ac:dyDescent="0.2">
      <c r="A22" s="143"/>
      <c r="B22" s="61"/>
      <c r="C22" s="204"/>
      <c r="D22" s="204"/>
      <c r="E22" s="204"/>
      <c r="F22" s="204"/>
      <c r="G22" s="204"/>
      <c r="H22" s="204"/>
      <c r="I22" s="204"/>
      <c r="J22" s="204"/>
      <c r="K22" s="380"/>
      <c r="L22" s="204"/>
      <c r="M22" s="204"/>
      <c r="N22" s="204"/>
      <c r="O22" s="437"/>
      <c r="P22" s="204"/>
      <c r="Q22" s="206"/>
      <c r="R22" s="206"/>
      <c r="S22" s="206"/>
    </row>
    <row r="23" spans="1:21" s="85" customFormat="1" x14ac:dyDescent="0.2">
      <c r="A23" s="143"/>
      <c r="B23" s="200" t="s">
        <v>210</v>
      </c>
      <c r="C23" s="201"/>
      <c r="D23" s="201"/>
      <c r="E23" s="201"/>
      <c r="F23" s="201"/>
      <c r="G23" s="201"/>
      <c r="H23" s="201"/>
      <c r="I23" s="201"/>
      <c r="J23" s="201"/>
      <c r="K23" s="383"/>
      <c r="L23" s="201"/>
      <c r="M23" s="201"/>
      <c r="N23" s="201"/>
      <c r="O23" s="435"/>
      <c r="P23" s="201"/>
      <c r="Q23" s="214"/>
      <c r="R23" s="214"/>
      <c r="S23" s="214"/>
    </row>
    <row r="24" spans="1:21" s="85" customFormat="1" ht="12.75" customHeight="1" x14ac:dyDescent="0.2">
      <c r="A24" s="143"/>
      <c r="B24" s="203" t="s">
        <v>199</v>
      </c>
      <c r="C24" s="437">
        <v>0</v>
      </c>
      <c r="D24" s="437">
        <v>594.53</v>
      </c>
      <c r="E24" s="481">
        <v>31229.87</v>
      </c>
      <c r="F24" s="437">
        <v>13487.22</v>
      </c>
      <c r="G24" s="437">
        <v>16842.04</v>
      </c>
      <c r="H24" s="437">
        <v>18605.160000000007</v>
      </c>
      <c r="I24" s="481"/>
      <c r="J24" s="481"/>
      <c r="K24" s="481"/>
      <c r="L24" s="437"/>
      <c r="M24" s="481"/>
      <c r="N24" s="481"/>
      <c r="O24" s="205">
        <f>SUM(C24:N24)</f>
        <v>80758.820000000007</v>
      </c>
      <c r="P24" s="436">
        <f>O24</f>
        <v>80758.820000000007</v>
      </c>
      <c r="Q24" s="416">
        <f>24650000+24650000</f>
        <v>49300000</v>
      </c>
      <c r="R24" s="418">
        <v>-4000000</v>
      </c>
      <c r="S24" s="417">
        <f>P24/SUM(Q24:R24)</f>
        <v>1.7827554083885212E-3</v>
      </c>
    </row>
    <row r="25" spans="1:21" s="85" customFormat="1" ht="12.75" customHeight="1" x14ac:dyDescent="0.2">
      <c r="A25" s="143"/>
      <c r="B25" s="203" t="s">
        <v>294</v>
      </c>
      <c r="C25" s="481">
        <v>0</v>
      </c>
      <c r="D25" s="481">
        <v>0</v>
      </c>
      <c r="E25" s="481">
        <v>0</v>
      </c>
      <c r="F25" s="481">
        <v>0</v>
      </c>
      <c r="G25" s="481">
        <v>2956.99</v>
      </c>
      <c r="H25" s="481">
        <v>-771.72</v>
      </c>
      <c r="I25" s="481"/>
      <c r="J25" s="481"/>
      <c r="K25" s="481"/>
      <c r="L25" s="481"/>
      <c r="M25" s="481"/>
      <c r="N25" s="481"/>
      <c r="O25" s="205">
        <f>SUM(C25:N25)</f>
        <v>2185.2699999999995</v>
      </c>
      <c r="P25" s="436">
        <f>O25</f>
        <v>2185.2699999999995</v>
      </c>
      <c r="Q25" s="416"/>
      <c r="R25" s="418">
        <v>4000000</v>
      </c>
      <c r="S25" s="417">
        <f>P25/SUM(Q25:R25)</f>
        <v>5.4631749999999989E-4</v>
      </c>
    </row>
    <row r="26" spans="1:21" s="85" customFormat="1" x14ac:dyDescent="0.2">
      <c r="A26" s="143"/>
      <c r="B26" s="149" t="s">
        <v>78</v>
      </c>
      <c r="C26" s="207">
        <f>SUM(C24)</f>
        <v>0</v>
      </c>
      <c r="D26" s="438">
        <f t="shared" ref="D26:N26" si="6">SUM(D24:D25)</f>
        <v>594.53</v>
      </c>
      <c r="E26" s="438">
        <f t="shared" si="6"/>
        <v>31229.87</v>
      </c>
      <c r="F26" s="438">
        <f t="shared" si="6"/>
        <v>13487.22</v>
      </c>
      <c r="G26" s="207">
        <f t="shared" si="6"/>
        <v>19799.03</v>
      </c>
      <c r="H26" s="438">
        <f t="shared" si="6"/>
        <v>17833.440000000006</v>
      </c>
      <c r="I26" s="438">
        <f t="shared" si="6"/>
        <v>0</v>
      </c>
      <c r="J26" s="438">
        <f t="shared" si="6"/>
        <v>0</v>
      </c>
      <c r="K26" s="438">
        <f t="shared" si="6"/>
        <v>0</v>
      </c>
      <c r="L26" s="438">
        <f t="shared" si="6"/>
        <v>0</v>
      </c>
      <c r="M26" s="438">
        <f t="shared" si="6"/>
        <v>0</v>
      </c>
      <c r="N26" s="438">
        <f t="shared" si="6"/>
        <v>0</v>
      </c>
      <c r="O26" s="438">
        <f t="shared" ref="O26:Q26" si="7">SUM(O24)</f>
        <v>80758.820000000007</v>
      </c>
      <c r="P26" s="207">
        <f t="shared" si="7"/>
        <v>80758.820000000007</v>
      </c>
      <c r="Q26" s="207">
        <f t="shared" si="7"/>
        <v>49300000</v>
      </c>
      <c r="R26" s="213"/>
      <c r="S26" s="239">
        <f>P26/SUM(Q26:R26)</f>
        <v>1.6381099391480731E-3</v>
      </c>
      <c r="U26" s="437"/>
    </row>
    <row r="27" spans="1:21" s="85" customFormat="1" x14ac:dyDescent="0.2">
      <c r="A27" s="143"/>
      <c r="B27" s="203"/>
      <c r="C27" s="204"/>
      <c r="D27" s="204"/>
      <c r="E27" s="204"/>
      <c r="F27" s="204"/>
      <c r="G27" s="204"/>
      <c r="H27" s="204"/>
      <c r="I27" s="204"/>
      <c r="J27" s="204"/>
      <c r="K27" s="380"/>
      <c r="L27" s="204"/>
      <c r="M27" s="204"/>
      <c r="N27" s="204"/>
      <c r="O27" s="437"/>
      <c r="P27" s="204"/>
      <c r="Q27" s="206"/>
      <c r="R27" s="206"/>
      <c r="S27" s="206"/>
    </row>
    <row r="28" spans="1:21" x14ac:dyDescent="0.2">
      <c r="A28" s="143"/>
      <c r="B28" s="200" t="s">
        <v>208</v>
      </c>
      <c r="C28" s="210"/>
      <c r="D28" s="210"/>
      <c r="E28" s="210"/>
      <c r="F28" s="210"/>
      <c r="G28" s="210"/>
      <c r="H28" s="210"/>
      <c r="I28" s="210"/>
      <c r="J28" s="210"/>
      <c r="K28" s="385"/>
      <c r="L28" s="210"/>
      <c r="M28" s="210"/>
      <c r="N28" s="210"/>
      <c r="O28" s="439"/>
      <c r="P28" s="210"/>
      <c r="Q28" s="202"/>
      <c r="R28" s="202"/>
      <c r="S28" s="212"/>
    </row>
    <row r="29" spans="1:21" s="85" customFormat="1" x14ac:dyDescent="0.2">
      <c r="A29" s="143"/>
      <c r="B29" s="203" t="s">
        <v>162</v>
      </c>
      <c r="C29" s="481">
        <v>44557.699999999968</v>
      </c>
      <c r="D29" s="481">
        <v>63685.96</v>
      </c>
      <c r="E29" s="481">
        <v>118369.69</v>
      </c>
      <c r="F29" s="481">
        <v>96988.239999999991</v>
      </c>
      <c r="G29" s="481">
        <v>108027.83</v>
      </c>
      <c r="H29" s="481">
        <v>134749.15000000005</v>
      </c>
      <c r="I29" s="481"/>
      <c r="J29" s="481"/>
      <c r="K29" s="481"/>
      <c r="L29" s="437"/>
      <c r="M29" s="481"/>
      <c r="N29" s="481"/>
      <c r="O29" s="205">
        <f>SUM(C29:N29)</f>
        <v>566378.57000000007</v>
      </c>
      <c r="P29" s="436">
        <f>O29</f>
        <v>566378.57000000007</v>
      </c>
      <c r="Q29" s="416">
        <f>14358759+14358759</f>
        <v>28717518</v>
      </c>
      <c r="R29" s="416"/>
      <c r="S29" s="419">
        <f>P29/SUM(Q29:R29)</f>
        <v>1.9722406720525085E-2</v>
      </c>
    </row>
    <row r="30" spans="1:21" s="85" customFormat="1" x14ac:dyDescent="0.2">
      <c r="A30" s="143"/>
      <c r="B30" s="203" t="s">
        <v>121</v>
      </c>
      <c r="C30" s="481">
        <v>28472.330000000107</v>
      </c>
      <c r="D30" s="481">
        <v>54263.47</v>
      </c>
      <c r="E30" s="481">
        <v>146409.9</v>
      </c>
      <c r="F30" s="481">
        <v>149932.78</v>
      </c>
      <c r="G30" s="481">
        <v>102748.62</v>
      </c>
      <c r="H30" s="481">
        <v>132201.43000000002</v>
      </c>
      <c r="I30" s="481"/>
      <c r="J30" s="481"/>
      <c r="K30" s="481"/>
      <c r="L30" s="437"/>
      <c r="M30" s="481"/>
      <c r="N30" s="481"/>
      <c r="O30" s="205">
        <f>SUM(C30:N30)</f>
        <v>614028.53000000014</v>
      </c>
      <c r="P30" s="436">
        <f>O30</f>
        <v>614028.53000000014</v>
      </c>
      <c r="Q30" s="416">
        <f>2922156+2922156</f>
        <v>5844312</v>
      </c>
      <c r="R30" s="416"/>
      <c r="S30" s="419">
        <f>P30/SUM(Q30:R30)</f>
        <v>0.10506429670421431</v>
      </c>
    </row>
    <row r="31" spans="1:21" s="85" customFormat="1" x14ac:dyDescent="0.2">
      <c r="A31" s="143"/>
      <c r="B31" s="149" t="s">
        <v>80</v>
      </c>
      <c r="C31" s="207">
        <f>SUM(C29:C30)</f>
        <v>73030.030000000072</v>
      </c>
      <c r="D31" s="207">
        <f t="shared" ref="D31:Q31" si="8">SUM(D29:D30)</f>
        <v>117949.43</v>
      </c>
      <c r="E31" s="207">
        <f t="shared" si="8"/>
        <v>264779.58999999997</v>
      </c>
      <c r="F31" s="207">
        <f t="shared" si="8"/>
        <v>246921.02</v>
      </c>
      <c r="G31" s="207">
        <f t="shared" si="8"/>
        <v>210776.45</v>
      </c>
      <c r="H31" s="207">
        <f t="shared" si="8"/>
        <v>266950.58000000007</v>
      </c>
      <c r="I31" s="207">
        <f t="shared" si="8"/>
        <v>0</v>
      </c>
      <c r="J31" s="207">
        <f t="shared" si="8"/>
        <v>0</v>
      </c>
      <c r="K31" s="384">
        <f t="shared" si="8"/>
        <v>0</v>
      </c>
      <c r="L31" s="384">
        <f t="shared" si="8"/>
        <v>0</v>
      </c>
      <c r="M31" s="384">
        <f t="shared" si="8"/>
        <v>0</v>
      </c>
      <c r="N31" s="384">
        <f t="shared" si="8"/>
        <v>0</v>
      </c>
      <c r="O31" s="438">
        <f>SUM(O29:O30)</f>
        <v>1180407.1000000001</v>
      </c>
      <c r="P31" s="207">
        <f t="shared" si="8"/>
        <v>1180407.1000000001</v>
      </c>
      <c r="Q31" s="207">
        <f t="shared" si="8"/>
        <v>34561830</v>
      </c>
      <c r="R31" s="213"/>
      <c r="S31" s="239">
        <f>P31/SUM(Q31:R31)</f>
        <v>3.415348955769993E-2</v>
      </c>
      <c r="U31" s="437"/>
    </row>
    <row r="32" spans="1:21" s="85" customFormat="1" x14ac:dyDescent="0.2">
      <c r="A32" s="143"/>
      <c r="B32" s="203"/>
      <c r="C32" s="204"/>
      <c r="D32" s="204"/>
      <c r="E32" s="204"/>
      <c r="F32" s="204"/>
      <c r="G32" s="215"/>
      <c r="H32" s="204"/>
      <c r="I32" s="204"/>
      <c r="J32" s="204"/>
      <c r="K32" s="380"/>
      <c r="L32" s="204"/>
      <c r="M32" s="204"/>
      <c r="N32" s="204"/>
      <c r="O32" s="437"/>
      <c r="P32" s="204"/>
      <c r="Q32" s="206"/>
      <c r="R32" s="206"/>
      <c r="S32" s="206"/>
    </row>
    <row r="33" spans="1:21" s="85" customFormat="1" x14ac:dyDescent="0.2">
      <c r="A33" s="143"/>
      <c r="B33" s="200" t="s">
        <v>209</v>
      </c>
      <c r="C33" s="201"/>
      <c r="D33" s="201"/>
      <c r="E33" s="201"/>
      <c r="F33" s="201"/>
      <c r="G33" s="201"/>
      <c r="H33" s="201"/>
      <c r="I33" s="201"/>
      <c r="J33" s="201"/>
      <c r="K33" s="383"/>
      <c r="L33" s="201"/>
      <c r="M33" s="201"/>
      <c r="N33" s="201"/>
      <c r="O33" s="435"/>
      <c r="P33" s="201"/>
      <c r="Q33" s="214"/>
      <c r="R33" s="202"/>
      <c r="S33" s="214"/>
    </row>
    <row r="34" spans="1:21" s="85" customFormat="1" x14ac:dyDescent="0.2">
      <c r="A34" s="143"/>
      <c r="B34" s="203" t="s">
        <v>82</v>
      </c>
      <c r="C34" s="481">
        <v>0</v>
      </c>
      <c r="D34" s="204">
        <v>0</v>
      </c>
      <c r="E34" s="481">
        <v>0</v>
      </c>
      <c r="F34" s="204">
        <v>0</v>
      </c>
      <c r="G34" s="437">
        <v>0</v>
      </c>
      <c r="H34" s="437">
        <v>0</v>
      </c>
      <c r="I34" s="204"/>
      <c r="J34" s="204"/>
      <c r="K34" s="481"/>
      <c r="L34" s="204"/>
      <c r="M34" s="481"/>
      <c r="N34" s="481"/>
      <c r="O34" s="205">
        <f>SUM(C34:N34)</f>
        <v>0</v>
      </c>
      <c r="P34" s="436">
        <f>O34</f>
        <v>0</v>
      </c>
      <c r="Q34" s="416" t="s">
        <v>11</v>
      </c>
      <c r="R34" s="416"/>
      <c r="S34" s="419">
        <f>IFERROR(P34/SUM(Q34:R34),)</f>
        <v>0</v>
      </c>
    </row>
    <row r="35" spans="1:21" s="85" customFormat="1" x14ac:dyDescent="0.2">
      <c r="A35" s="143"/>
      <c r="B35" s="203" t="s">
        <v>83</v>
      </c>
      <c r="C35" s="481">
        <v>0</v>
      </c>
      <c r="D35" s="204">
        <v>0</v>
      </c>
      <c r="E35" s="481">
        <v>0</v>
      </c>
      <c r="F35" s="437">
        <v>0</v>
      </c>
      <c r="G35" s="437">
        <v>0</v>
      </c>
      <c r="H35" s="437">
        <v>0</v>
      </c>
      <c r="I35" s="481"/>
      <c r="J35" s="481"/>
      <c r="K35" s="481"/>
      <c r="L35" s="204"/>
      <c r="M35" s="481"/>
      <c r="N35" s="481"/>
      <c r="O35" s="205">
        <f>SUM(C35:N35)</f>
        <v>0</v>
      </c>
      <c r="P35" s="436">
        <f>O35</f>
        <v>0</v>
      </c>
      <c r="Q35" s="416" t="s">
        <v>11</v>
      </c>
      <c r="R35" s="416"/>
      <c r="S35" s="419">
        <f>IFERROR(P35/SUM(Q35:R35),0)</f>
        <v>0</v>
      </c>
    </row>
    <row r="36" spans="1:21" s="85" customFormat="1" x14ac:dyDescent="0.2">
      <c r="A36" s="143"/>
      <c r="B36" s="149" t="s">
        <v>84</v>
      </c>
      <c r="C36" s="207">
        <f>SUM(C34:C35)</f>
        <v>0</v>
      </c>
      <c r="D36" s="391">
        <f t="shared" ref="D36:Q36" si="9">SUM(D34:D35)</f>
        <v>0</v>
      </c>
      <c r="E36" s="391">
        <f t="shared" si="9"/>
        <v>0</v>
      </c>
      <c r="F36" s="391">
        <f t="shared" si="9"/>
        <v>0</v>
      </c>
      <c r="G36" s="391">
        <f t="shared" si="9"/>
        <v>0</v>
      </c>
      <c r="H36" s="391">
        <f t="shared" si="9"/>
        <v>0</v>
      </c>
      <c r="I36" s="391">
        <f t="shared" si="9"/>
        <v>0</v>
      </c>
      <c r="J36" s="391">
        <f t="shared" si="9"/>
        <v>0</v>
      </c>
      <c r="K36" s="391">
        <f t="shared" si="9"/>
        <v>0</v>
      </c>
      <c r="L36" s="391">
        <f t="shared" si="9"/>
        <v>0</v>
      </c>
      <c r="M36" s="391">
        <f t="shared" si="9"/>
        <v>0</v>
      </c>
      <c r="N36" s="391">
        <f t="shared" si="9"/>
        <v>0</v>
      </c>
      <c r="O36" s="438">
        <f t="shared" si="9"/>
        <v>0</v>
      </c>
      <c r="P36" s="391">
        <f t="shared" si="9"/>
        <v>0</v>
      </c>
      <c r="Q36" s="391">
        <f t="shared" si="9"/>
        <v>0</v>
      </c>
      <c r="R36" s="213"/>
      <c r="S36" s="217">
        <f>IFERROR(P36/SUM(Q36:R36),0)</f>
        <v>0</v>
      </c>
      <c r="U36" s="437"/>
    </row>
    <row r="37" spans="1:21" s="85" customFormat="1" x14ac:dyDescent="0.2">
      <c r="A37" s="143"/>
      <c r="B37" s="203"/>
      <c r="C37" s="204"/>
      <c r="D37" s="204"/>
      <c r="E37" s="204"/>
      <c r="F37" s="204"/>
      <c r="G37" s="204"/>
      <c r="H37" s="204"/>
      <c r="I37" s="204"/>
      <c r="J37" s="204"/>
      <c r="K37" s="380"/>
      <c r="L37" s="204"/>
      <c r="M37" s="204"/>
      <c r="N37" s="204"/>
      <c r="O37" s="437"/>
      <c r="P37" s="204"/>
      <c r="Q37" s="206"/>
      <c r="R37" s="206"/>
      <c r="S37" s="216"/>
    </row>
    <row r="38" spans="1:21" s="85" customFormat="1" x14ac:dyDescent="0.2">
      <c r="A38" s="143"/>
      <c r="B38" s="200" t="s">
        <v>85</v>
      </c>
      <c r="C38" s="201"/>
      <c r="D38" s="201"/>
      <c r="E38" s="201"/>
      <c r="F38" s="201"/>
      <c r="G38" s="201"/>
      <c r="H38" s="201"/>
      <c r="I38" s="201"/>
      <c r="J38" s="201"/>
      <c r="K38" s="383"/>
      <c r="L38" s="201"/>
      <c r="M38" s="201"/>
      <c r="N38" s="201"/>
      <c r="O38" s="435"/>
      <c r="P38" s="201"/>
      <c r="Q38" s="214"/>
      <c r="R38" s="214"/>
      <c r="S38" s="218"/>
    </row>
    <row r="39" spans="1:21" s="85" customFormat="1" x14ac:dyDescent="0.2">
      <c r="A39" s="143"/>
      <c r="B39" s="203" t="s">
        <v>181</v>
      </c>
      <c r="C39" s="481">
        <v>0</v>
      </c>
      <c r="D39" s="437">
        <v>0</v>
      </c>
      <c r="E39" s="481">
        <v>0</v>
      </c>
      <c r="F39" s="437">
        <v>0</v>
      </c>
      <c r="G39" s="437">
        <v>0</v>
      </c>
      <c r="H39" s="437">
        <v>0</v>
      </c>
      <c r="I39" s="437"/>
      <c r="J39" s="481"/>
      <c r="K39" s="437"/>
      <c r="L39" s="437"/>
      <c r="M39" s="481"/>
      <c r="N39" s="437"/>
      <c r="O39" s="205">
        <f>SUM(C39:N39)</f>
        <v>0</v>
      </c>
      <c r="P39" s="436">
        <f>O39</f>
        <v>0</v>
      </c>
      <c r="Q39" s="416">
        <f>400000+400000</f>
        <v>800000</v>
      </c>
      <c r="R39" s="416"/>
      <c r="S39" s="419">
        <f>P39/SUM(Q39:R39)</f>
        <v>0</v>
      </c>
    </row>
    <row r="40" spans="1:21" s="85" customFormat="1" x14ac:dyDescent="0.2">
      <c r="A40" s="143"/>
      <c r="B40" s="203" t="s">
        <v>180</v>
      </c>
      <c r="C40" s="481">
        <v>50155.890000000058</v>
      </c>
      <c r="D40" s="481">
        <v>88621.32</v>
      </c>
      <c r="E40" s="481">
        <v>84471.15</v>
      </c>
      <c r="F40" s="481">
        <v>52516.61</v>
      </c>
      <c r="G40" s="481">
        <v>48716.92</v>
      </c>
      <c r="H40" s="481">
        <v>53092.729999999981</v>
      </c>
      <c r="I40" s="481"/>
      <c r="J40" s="481"/>
      <c r="K40" s="481"/>
      <c r="L40" s="437"/>
      <c r="M40" s="481"/>
      <c r="N40" s="481"/>
      <c r="O40" s="205">
        <f>SUM(C40:N40)</f>
        <v>377574.62000000005</v>
      </c>
      <c r="P40" s="436">
        <f>O40</f>
        <v>377574.62000000005</v>
      </c>
      <c r="Q40" s="416">
        <f>2134716+2134716</f>
        <v>4269432</v>
      </c>
      <c r="R40" s="416"/>
      <c r="S40" s="419">
        <f>P40/SUM(Q40:R40)</f>
        <v>8.843673350459734E-2</v>
      </c>
    </row>
    <row r="41" spans="1:21" s="85" customFormat="1" x14ac:dyDescent="0.2">
      <c r="A41" s="143"/>
      <c r="B41" s="149" t="s">
        <v>86</v>
      </c>
      <c r="C41" s="207">
        <f>SUM(C39:C40)</f>
        <v>50155.890000000058</v>
      </c>
      <c r="D41" s="207">
        <f t="shared" ref="D41:Q41" si="10">SUM(D39:D40)</f>
        <v>88621.32</v>
      </c>
      <c r="E41" s="207">
        <f t="shared" si="10"/>
        <v>84471.15</v>
      </c>
      <c r="F41" s="207">
        <f t="shared" si="10"/>
        <v>52516.61</v>
      </c>
      <c r="G41" s="207">
        <f t="shared" si="10"/>
        <v>48716.92</v>
      </c>
      <c r="H41" s="207">
        <f t="shared" si="10"/>
        <v>53092.729999999981</v>
      </c>
      <c r="I41" s="207">
        <f t="shared" si="10"/>
        <v>0</v>
      </c>
      <c r="J41" s="207">
        <f t="shared" si="10"/>
        <v>0</v>
      </c>
      <c r="K41" s="384">
        <f t="shared" si="10"/>
        <v>0</v>
      </c>
      <c r="L41" s="384">
        <f t="shared" si="10"/>
        <v>0</v>
      </c>
      <c r="M41" s="384">
        <f t="shared" si="10"/>
        <v>0</v>
      </c>
      <c r="N41" s="384">
        <f t="shared" si="10"/>
        <v>0</v>
      </c>
      <c r="O41" s="438">
        <f>SUM(O39:O40)</f>
        <v>377574.62000000005</v>
      </c>
      <c r="P41" s="207">
        <f t="shared" si="10"/>
        <v>377574.62000000005</v>
      </c>
      <c r="Q41" s="207">
        <f t="shared" si="10"/>
        <v>5069432</v>
      </c>
      <c r="R41" s="213"/>
      <c r="S41" s="217">
        <f>P41/SUM(Q41:R41)</f>
        <v>7.4480655821007172E-2</v>
      </c>
      <c r="U41" s="437"/>
    </row>
    <row r="42" spans="1:21" s="85" customFormat="1" x14ac:dyDescent="0.2">
      <c r="A42" s="143"/>
      <c r="B42" s="203"/>
      <c r="C42" s="206"/>
      <c r="D42" s="206"/>
      <c r="E42" s="206"/>
      <c r="F42" s="206"/>
      <c r="G42" s="206"/>
      <c r="H42" s="206"/>
      <c r="I42" s="206"/>
      <c r="J42" s="206"/>
      <c r="K42" s="382"/>
      <c r="L42" s="206"/>
      <c r="M42" s="206"/>
      <c r="N42" s="206"/>
      <c r="O42" s="437"/>
      <c r="P42" s="204"/>
      <c r="Q42" s="206"/>
      <c r="R42" s="206"/>
      <c r="S42" s="216"/>
    </row>
    <row r="43" spans="1:21" s="85" customFormat="1" x14ac:dyDescent="0.2">
      <c r="A43" s="143"/>
      <c r="B43" s="200" t="s">
        <v>87</v>
      </c>
      <c r="C43" s="201"/>
      <c r="D43" s="201"/>
      <c r="E43" s="201"/>
      <c r="F43" s="201"/>
      <c r="G43" s="201"/>
      <c r="H43" s="201"/>
      <c r="I43" s="201"/>
      <c r="J43" s="201"/>
      <c r="K43" s="383"/>
      <c r="L43" s="201"/>
      <c r="M43" s="201"/>
      <c r="N43" s="201"/>
      <c r="O43" s="435"/>
      <c r="P43" s="201"/>
      <c r="Q43" s="214"/>
      <c r="R43" s="214"/>
      <c r="S43" s="218"/>
    </row>
    <row r="44" spans="1:21" s="85" customFormat="1" ht="15" x14ac:dyDescent="0.2">
      <c r="A44" s="143"/>
      <c r="B44" s="203" t="s">
        <v>304</v>
      </c>
      <c r="C44" s="481">
        <v>1882.0800000000008</v>
      </c>
      <c r="D44" s="437">
        <v>1799.57</v>
      </c>
      <c r="E44" s="481">
        <v>2972.8</v>
      </c>
      <c r="F44" s="437">
        <v>-20852.8</v>
      </c>
      <c r="G44" s="437">
        <v>2923.02</v>
      </c>
      <c r="H44" s="481">
        <v>11160.12</v>
      </c>
      <c r="I44" s="481"/>
      <c r="J44" s="481"/>
      <c r="K44" s="481"/>
      <c r="L44" s="437"/>
      <c r="M44" s="481"/>
      <c r="N44" s="481"/>
      <c r="O44" s="205">
        <f>SUM(C44:N44)</f>
        <v>-115.20999999999731</v>
      </c>
      <c r="P44" s="436">
        <f>O44</f>
        <v>-115.20999999999731</v>
      </c>
      <c r="Q44" s="416">
        <f>333333.33+333333.33</f>
        <v>666666.66</v>
      </c>
      <c r="R44" s="416"/>
      <c r="S44" s="419">
        <f>P44/SUM(Q44:R44)</f>
        <v>-1.7281500172814596E-4</v>
      </c>
    </row>
    <row r="45" spans="1:21" s="85" customFormat="1" ht="15" x14ac:dyDescent="0.2">
      <c r="A45" s="143"/>
      <c r="B45" s="203" t="s">
        <v>335</v>
      </c>
      <c r="C45" s="481">
        <v>-238438.22</v>
      </c>
      <c r="D45" s="481">
        <v>1660.3800000000006</v>
      </c>
      <c r="E45" s="481">
        <v>242246.39999999999</v>
      </c>
      <c r="F45" s="481">
        <v>2322.3199999999929</v>
      </c>
      <c r="G45" s="481">
        <v>2920.4300000000098</v>
      </c>
      <c r="H45" s="481">
        <v>3069.850000000009</v>
      </c>
      <c r="I45" s="481"/>
      <c r="J45" s="481"/>
      <c r="K45" s="481"/>
      <c r="L45" s="481"/>
      <c r="M45" s="481"/>
      <c r="N45" s="481"/>
      <c r="O45" s="205">
        <f>SUM(C45:N45)</f>
        <v>13781.160000000009</v>
      </c>
      <c r="P45" s="436">
        <f>O45</f>
        <v>13781.160000000009</v>
      </c>
      <c r="Q45" s="416">
        <v>3200000</v>
      </c>
      <c r="R45" s="416"/>
      <c r="S45" s="420">
        <f>P45/SUM(Q45:R45)</f>
        <v>4.3066125000000028E-3</v>
      </c>
    </row>
    <row r="46" spans="1:21" s="85" customFormat="1" x14ac:dyDescent="0.2">
      <c r="A46" s="143"/>
      <c r="B46" s="203" t="s">
        <v>90</v>
      </c>
      <c r="C46" s="481">
        <v>2575.260000000002</v>
      </c>
      <c r="D46" s="481">
        <v>52420.929999999993</v>
      </c>
      <c r="E46" s="481">
        <v>100612.98999999999</v>
      </c>
      <c r="F46" s="481">
        <v>805666.42999999993</v>
      </c>
      <c r="G46" s="481">
        <v>281260.38</v>
      </c>
      <c r="H46" s="481">
        <v>416668.06999999995</v>
      </c>
      <c r="I46" s="481"/>
      <c r="J46" s="481"/>
      <c r="K46" s="481"/>
      <c r="L46" s="437"/>
      <c r="M46" s="481"/>
      <c r="N46" s="481"/>
      <c r="O46" s="205">
        <f>SUM(C46:N46)</f>
        <v>1659204.0599999996</v>
      </c>
      <c r="P46" s="436">
        <f>O46</f>
        <v>1659204.0599999996</v>
      </c>
      <c r="Q46" s="416">
        <f>5531666.66+5531666.66</f>
        <v>11063333.32</v>
      </c>
      <c r="R46" s="416"/>
      <c r="S46" s="420">
        <f>P46/SUM(Q46:R46)</f>
        <v>0.14997325055736452</v>
      </c>
    </row>
    <row r="47" spans="1:21" s="85" customFormat="1" x14ac:dyDescent="0.2">
      <c r="A47" s="143"/>
      <c r="B47" s="203" t="s">
        <v>246</v>
      </c>
      <c r="C47" s="437">
        <v>0</v>
      </c>
      <c r="D47" s="437">
        <v>0</v>
      </c>
      <c r="E47" s="437">
        <v>0</v>
      </c>
      <c r="F47" s="437">
        <v>0</v>
      </c>
      <c r="G47" s="437">
        <v>0</v>
      </c>
      <c r="H47" s="437">
        <v>0</v>
      </c>
      <c r="I47" s="481"/>
      <c r="J47" s="481"/>
      <c r="K47" s="481"/>
      <c r="L47" s="437"/>
      <c r="M47" s="481"/>
      <c r="N47" s="481"/>
      <c r="O47" s="205">
        <f>SUM(C47:N47)</f>
        <v>0</v>
      </c>
      <c r="P47" s="436">
        <f>O47</f>
        <v>0</v>
      </c>
      <c r="Q47" s="416">
        <f>6000000</f>
        <v>6000000</v>
      </c>
      <c r="R47" s="416"/>
      <c r="S47" s="420">
        <f>P47/SUM(Q47:R47)</f>
        <v>0</v>
      </c>
    </row>
    <row r="48" spans="1:21" s="85" customFormat="1" x14ac:dyDescent="0.2">
      <c r="A48" s="143"/>
      <c r="B48" s="149" t="s">
        <v>91</v>
      </c>
      <c r="C48" s="207">
        <f t="shared" ref="C48:Q48" si="11">SUM(C44:C47)</f>
        <v>-233980.88</v>
      </c>
      <c r="D48" s="207">
        <f t="shared" si="11"/>
        <v>55880.87999999999</v>
      </c>
      <c r="E48" s="207">
        <f t="shared" si="11"/>
        <v>345832.18999999994</v>
      </c>
      <c r="F48" s="207">
        <f t="shared" si="11"/>
        <v>787135.95</v>
      </c>
      <c r="G48" s="207">
        <f t="shared" si="11"/>
        <v>287103.83</v>
      </c>
      <c r="H48" s="207">
        <f t="shared" si="11"/>
        <v>430898.04</v>
      </c>
      <c r="I48" s="207">
        <f t="shared" si="11"/>
        <v>0</v>
      </c>
      <c r="J48" s="207">
        <f t="shared" si="11"/>
        <v>0</v>
      </c>
      <c r="K48" s="384">
        <f t="shared" si="11"/>
        <v>0</v>
      </c>
      <c r="L48" s="384">
        <f t="shared" si="11"/>
        <v>0</v>
      </c>
      <c r="M48" s="384">
        <f t="shared" si="11"/>
        <v>0</v>
      </c>
      <c r="N48" s="384">
        <f t="shared" si="11"/>
        <v>0</v>
      </c>
      <c r="O48" s="438">
        <f t="shared" si="11"/>
        <v>1672870.0099999995</v>
      </c>
      <c r="P48" s="207">
        <f t="shared" si="11"/>
        <v>1672870.0099999995</v>
      </c>
      <c r="Q48" s="207">
        <f t="shared" si="11"/>
        <v>20929999.98</v>
      </c>
      <c r="R48" s="213"/>
      <c r="S48" s="219">
        <f>P48/SUM(Q48:R48)</f>
        <v>7.9926899741927251E-2</v>
      </c>
      <c r="U48" s="437"/>
    </row>
    <row r="49" spans="1:24" s="85" customFormat="1" x14ac:dyDescent="0.2">
      <c r="A49" s="143"/>
      <c r="B49" s="203"/>
      <c r="C49" s="204"/>
      <c r="D49" s="204"/>
      <c r="E49" s="204"/>
      <c r="F49" s="204"/>
      <c r="G49" s="204"/>
      <c r="H49" s="204"/>
      <c r="I49" s="204"/>
      <c r="J49" s="204"/>
      <c r="K49" s="380"/>
      <c r="L49" s="204"/>
      <c r="M49" s="204"/>
      <c r="N49" s="204"/>
      <c r="O49" s="437"/>
      <c r="P49" s="204"/>
      <c r="Q49" s="206"/>
      <c r="R49" s="206"/>
      <c r="S49" s="216"/>
    </row>
    <row r="50" spans="1:24" s="85" customFormat="1" x14ac:dyDescent="0.2">
      <c r="A50" s="143"/>
      <c r="B50" s="200" t="s">
        <v>92</v>
      </c>
      <c r="C50" s="201"/>
      <c r="D50" s="201"/>
      <c r="E50" s="201"/>
      <c r="F50" s="201"/>
      <c r="G50" s="201"/>
      <c r="H50" s="201"/>
      <c r="I50" s="201"/>
      <c r="J50" s="201"/>
      <c r="K50" s="383"/>
      <c r="L50" s="201"/>
      <c r="M50" s="201"/>
      <c r="N50" s="201"/>
      <c r="O50" s="435"/>
      <c r="P50" s="201"/>
      <c r="Q50" s="214"/>
      <c r="R50" s="214"/>
      <c r="S50" s="218"/>
    </row>
    <row r="51" spans="1:24" s="85" customFormat="1" x14ac:dyDescent="0.2">
      <c r="A51" s="143"/>
      <c r="B51" s="203" t="s">
        <v>93</v>
      </c>
      <c r="C51" s="481">
        <v>112243.44000000006</v>
      </c>
      <c r="D51" s="481">
        <v>156865.53999999998</v>
      </c>
      <c r="E51" s="481">
        <v>194785.64</v>
      </c>
      <c r="F51" s="481">
        <v>403393.42000000004</v>
      </c>
      <c r="G51" s="481">
        <v>466442.32</v>
      </c>
      <c r="H51" s="481">
        <v>383419.55999999976</v>
      </c>
      <c r="I51" s="481"/>
      <c r="J51" s="481"/>
      <c r="K51" s="481"/>
      <c r="L51" s="437"/>
      <c r="M51" s="481"/>
      <c r="N51" s="481"/>
      <c r="O51" s="205">
        <f>SUM(C51:N51)</f>
        <v>1717149.92</v>
      </c>
      <c r="P51" s="436">
        <f>O51</f>
        <v>1717149.92</v>
      </c>
      <c r="Q51" s="416">
        <f>5966677+5966677</f>
        <v>11933354</v>
      </c>
      <c r="R51" s="418"/>
      <c r="S51" s="421">
        <f>P51/SUM(Q51:R51)</f>
        <v>0.14389499548911394</v>
      </c>
    </row>
    <row r="52" spans="1:24" s="85" customFormat="1" x14ac:dyDescent="0.2">
      <c r="A52" s="143"/>
      <c r="B52" s="149" t="s">
        <v>94</v>
      </c>
      <c r="C52" s="207">
        <f>SUM(C51)</f>
        <v>112243.44000000006</v>
      </c>
      <c r="D52" s="207">
        <f t="shared" ref="D52:Q52" si="12">SUM(D51)</f>
        <v>156865.53999999998</v>
      </c>
      <c r="E52" s="207">
        <f t="shared" si="12"/>
        <v>194785.64</v>
      </c>
      <c r="F52" s="207">
        <f t="shared" si="12"/>
        <v>403393.42000000004</v>
      </c>
      <c r="G52" s="207">
        <f t="shared" si="12"/>
        <v>466442.32</v>
      </c>
      <c r="H52" s="207">
        <f t="shared" si="12"/>
        <v>383419.55999999976</v>
      </c>
      <c r="I52" s="207">
        <f t="shared" si="12"/>
        <v>0</v>
      </c>
      <c r="J52" s="207">
        <f t="shared" si="12"/>
        <v>0</v>
      </c>
      <c r="K52" s="384">
        <f t="shared" si="12"/>
        <v>0</v>
      </c>
      <c r="L52" s="384">
        <f t="shared" si="12"/>
        <v>0</v>
      </c>
      <c r="M52" s="384">
        <f t="shared" si="12"/>
        <v>0</v>
      </c>
      <c r="N52" s="384">
        <f t="shared" si="12"/>
        <v>0</v>
      </c>
      <c r="O52" s="438">
        <f>SUM(O51)</f>
        <v>1717149.92</v>
      </c>
      <c r="P52" s="207">
        <f t="shared" si="12"/>
        <v>1717149.92</v>
      </c>
      <c r="Q52" s="207">
        <f t="shared" si="12"/>
        <v>11933354</v>
      </c>
      <c r="R52" s="213"/>
      <c r="S52" s="217">
        <f>P52/SUM(Q52:R52)</f>
        <v>0.14389499548911394</v>
      </c>
      <c r="U52" s="437"/>
    </row>
    <row r="53" spans="1:24" s="85" customFormat="1" x14ac:dyDescent="0.2">
      <c r="A53" s="143"/>
      <c r="B53" s="203"/>
      <c r="C53" s="206"/>
      <c r="D53" s="206"/>
      <c r="E53" s="206"/>
      <c r="F53" s="206"/>
      <c r="G53" s="206"/>
      <c r="H53" s="206"/>
      <c r="I53" s="206"/>
      <c r="J53" s="206"/>
      <c r="K53" s="382"/>
      <c r="L53" s="206"/>
      <c r="M53" s="206"/>
      <c r="N53" s="206"/>
      <c r="O53" s="437"/>
      <c r="P53" s="204"/>
      <c r="Q53" s="206"/>
      <c r="R53" s="206"/>
      <c r="S53" s="216"/>
    </row>
    <row r="54" spans="1:24" s="85" customFormat="1" ht="25.5" x14ac:dyDescent="0.2">
      <c r="A54" s="143"/>
      <c r="B54" s="200" t="s">
        <v>95</v>
      </c>
      <c r="C54" s="201"/>
      <c r="D54" s="201"/>
      <c r="E54" s="201"/>
      <c r="F54" s="201"/>
      <c r="G54" s="201"/>
      <c r="H54" s="201"/>
      <c r="I54" s="201"/>
      <c r="J54" s="201"/>
      <c r="K54" s="383"/>
      <c r="L54" s="201"/>
      <c r="M54" s="201"/>
      <c r="N54" s="201"/>
      <c r="O54" s="435"/>
      <c r="P54" s="201"/>
      <c r="Q54" s="214"/>
      <c r="R54" s="214"/>
      <c r="S54" s="218"/>
    </row>
    <row r="55" spans="1:24" s="85" customFormat="1" x14ac:dyDescent="0.2">
      <c r="A55" s="143"/>
      <c r="B55" s="203" t="s">
        <v>103</v>
      </c>
      <c r="C55" s="481">
        <v>595.2600000000001</v>
      </c>
      <c r="D55" s="437">
        <v>2559.44</v>
      </c>
      <c r="E55" s="481">
        <v>3059.7400000000002</v>
      </c>
      <c r="F55" s="437">
        <v>3229.25</v>
      </c>
      <c r="G55" s="437">
        <v>2875.34</v>
      </c>
      <c r="H55" s="437">
        <v>2919.1599999999989</v>
      </c>
      <c r="I55" s="481"/>
      <c r="J55" s="481"/>
      <c r="K55" s="481"/>
      <c r="L55" s="437"/>
      <c r="M55" s="481"/>
      <c r="N55" s="481"/>
      <c r="O55" s="205">
        <f t="shared" ref="O55:O66" si="13">SUM(C55:N55)</f>
        <v>15238.189999999999</v>
      </c>
      <c r="P55" s="436">
        <f t="shared" ref="P55:P69" si="14">O55</f>
        <v>15238.189999999999</v>
      </c>
      <c r="Q55" s="416">
        <v>350000</v>
      </c>
      <c r="R55" s="422"/>
      <c r="S55" s="419">
        <f t="shared" ref="S55:S69" si="15">P55/SUM(Q55:R55)</f>
        <v>4.3537685714285713E-2</v>
      </c>
    </row>
    <row r="56" spans="1:24" s="85" customFormat="1" x14ac:dyDescent="0.2">
      <c r="A56" s="143"/>
      <c r="B56" s="203" t="s">
        <v>100</v>
      </c>
      <c r="C56" s="481">
        <v>17987.069999999938</v>
      </c>
      <c r="D56" s="437">
        <v>17050.759999999998</v>
      </c>
      <c r="E56" s="481">
        <v>19736.38</v>
      </c>
      <c r="F56" s="437">
        <v>18465.25</v>
      </c>
      <c r="G56" s="437">
        <v>15564.59</v>
      </c>
      <c r="H56" s="437">
        <v>16842.200000000012</v>
      </c>
      <c r="I56" s="481"/>
      <c r="J56" s="481"/>
      <c r="K56" s="481"/>
      <c r="L56" s="437"/>
      <c r="M56" s="481"/>
      <c r="N56" s="481"/>
      <c r="O56" s="205">
        <f t="shared" si="13"/>
        <v>105646.24999999994</v>
      </c>
      <c r="P56" s="436">
        <f t="shared" si="14"/>
        <v>105646.24999999994</v>
      </c>
      <c r="Q56" s="416">
        <v>868031</v>
      </c>
      <c r="R56" s="422"/>
      <c r="S56" s="419">
        <f t="shared" si="15"/>
        <v>0.12170792287372219</v>
      </c>
    </row>
    <row r="57" spans="1:24" s="85" customFormat="1" x14ac:dyDescent="0.2">
      <c r="A57" s="143"/>
      <c r="B57" s="203" t="s">
        <v>283</v>
      </c>
      <c r="C57" s="481">
        <v>20775.359999999982</v>
      </c>
      <c r="D57" s="437">
        <v>20485.8</v>
      </c>
      <c r="E57" s="481">
        <v>24271.68</v>
      </c>
      <c r="F57" s="437">
        <v>22955.45</v>
      </c>
      <c r="G57" s="437">
        <v>15156.09</v>
      </c>
      <c r="H57" s="437">
        <v>12664.440000000041</v>
      </c>
      <c r="I57" s="481"/>
      <c r="J57" s="481"/>
      <c r="K57" s="481"/>
      <c r="L57" s="437"/>
      <c r="M57" s="481"/>
      <c r="N57" s="481"/>
      <c r="O57" s="205">
        <f t="shared" si="13"/>
        <v>116308.82000000002</v>
      </c>
      <c r="P57" s="436">
        <f t="shared" si="14"/>
        <v>116308.82000000002</v>
      </c>
      <c r="Q57" s="416">
        <v>670757</v>
      </c>
      <c r="R57" s="422"/>
      <c r="S57" s="419">
        <f t="shared" si="15"/>
        <v>0.17339933835949534</v>
      </c>
    </row>
    <row r="58" spans="1:24" s="85" customFormat="1" x14ac:dyDescent="0.2">
      <c r="A58" s="143"/>
      <c r="B58" s="203" t="s">
        <v>99</v>
      </c>
      <c r="C58" s="481">
        <v>157.80000000000001</v>
      </c>
      <c r="D58" s="437">
        <v>179.65</v>
      </c>
      <c r="E58" s="481">
        <v>194.72000000000003</v>
      </c>
      <c r="F58" s="437">
        <v>313.95999999999998</v>
      </c>
      <c r="G58" s="437">
        <v>427.03</v>
      </c>
      <c r="H58" s="437">
        <v>269.01</v>
      </c>
      <c r="I58" s="481"/>
      <c r="J58" s="481"/>
      <c r="K58" s="481"/>
      <c r="L58" s="437"/>
      <c r="M58" s="481"/>
      <c r="N58" s="481"/>
      <c r="O58" s="205">
        <f t="shared" si="13"/>
        <v>1542.17</v>
      </c>
      <c r="P58" s="436">
        <f t="shared" si="14"/>
        <v>1542.17</v>
      </c>
      <c r="Q58" s="416">
        <v>250000</v>
      </c>
      <c r="R58" s="422"/>
      <c r="S58" s="419">
        <f t="shared" si="15"/>
        <v>6.1686800000000002E-3</v>
      </c>
    </row>
    <row r="59" spans="1:24" s="85" customFormat="1" x14ac:dyDescent="0.2">
      <c r="A59" s="143"/>
      <c r="B59" s="203" t="s">
        <v>101</v>
      </c>
      <c r="C59" s="481">
        <v>0</v>
      </c>
      <c r="D59" s="437">
        <v>0</v>
      </c>
      <c r="E59" s="437">
        <v>0</v>
      </c>
      <c r="F59" s="437">
        <v>0</v>
      </c>
      <c r="G59" s="437">
        <v>0</v>
      </c>
      <c r="H59" s="437">
        <v>0</v>
      </c>
      <c r="I59" s="437"/>
      <c r="J59" s="481"/>
      <c r="K59" s="481"/>
      <c r="L59" s="437"/>
      <c r="M59" s="481"/>
      <c r="N59" s="481"/>
      <c r="O59" s="205">
        <f t="shared" si="13"/>
        <v>0</v>
      </c>
      <c r="P59" s="436">
        <f t="shared" si="14"/>
        <v>0</v>
      </c>
      <c r="Q59" s="416">
        <v>0</v>
      </c>
      <c r="R59" s="422"/>
      <c r="S59" s="419">
        <f>IFERROR(P59/SUM(Q59:R59),0)</f>
        <v>0</v>
      </c>
    </row>
    <row r="60" spans="1:24" s="85" customFormat="1" x14ac:dyDescent="0.2">
      <c r="A60" s="143"/>
      <c r="B60" s="203" t="s">
        <v>190</v>
      </c>
      <c r="C60" s="481">
        <v>173.58999999999997</v>
      </c>
      <c r="D60" s="481">
        <v>197.6</v>
      </c>
      <c r="E60" s="481">
        <v>214.19</v>
      </c>
      <c r="F60" s="437">
        <v>345.34000000000003</v>
      </c>
      <c r="G60" s="437">
        <v>469.72999999999996</v>
      </c>
      <c r="H60" s="437">
        <v>297.01</v>
      </c>
      <c r="I60" s="481"/>
      <c r="J60" s="481"/>
      <c r="K60" s="481"/>
      <c r="L60" s="437"/>
      <c r="M60" s="481"/>
      <c r="N60" s="481"/>
      <c r="O60" s="205">
        <f t="shared" si="13"/>
        <v>1697.4599999999998</v>
      </c>
      <c r="P60" s="436">
        <f t="shared" si="14"/>
        <v>1697.4599999999998</v>
      </c>
      <c r="Q60" s="416">
        <v>270000</v>
      </c>
      <c r="R60" s="422"/>
      <c r="S60" s="419">
        <f t="shared" si="15"/>
        <v>6.2868888888888879E-3</v>
      </c>
      <c r="U60" s="392"/>
      <c r="V60" s="392"/>
      <c r="W60" s="392"/>
      <c r="X60" s="392"/>
    </row>
    <row r="61" spans="1:24" s="85" customFormat="1" x14ac:dyDescent="0.2">
      <c r="A61" s="143"/>
      <c r="B61" s="203" t="s">
        <v>213</v>
      </c>
      <c r="C61" s="481">
        <v>331.37000000000006</v>
      </c>
      <c r="D61" s="481">
        <v>377.26</v>
      </c>
      <c r="E61" s="481">
        <v>408.93</v>
      </c>
      <c r="F61" s="437">
        <v>659.29</v>
      </c>
      <c r="G61" s="437">
        <v>896.76</v>
      </c>
      <c r="H61" s="437">
        <v>564.95000000000005</v>
      </c>
      <c r="I61" s="481"/>
      <c r="J61" s="481"/>
      <c r="K61" s="481"/>
      <c r="L61" s="437"/>
      <c r="M61" s="481"/>
      <c r="N61" s="481"/>
      <c r="O61" s="205">
        <f t="shared" si="13"/>
        <v>3238.5600000000004</v>
      </c>
      <c r="P61" s="436">
        <f t="shared" si="14"/>
        <v>3238.5600000000004</v>
      </c>
      <c r="Q61" s="416">
        <v>515000</v>
      </c>
      <c r="R61" s="422"/>
      <c r="S61" s="419">
        <f t="shared" si="15"/>
        <v>6.2884660194174767E-3</v>
      </c>
    </row>
    <row r="62" spans="1:24" s="85" customFormat="1" x14ac:dyDescent="0.2">
      <c r="A62" s="143"/>
      <c r="B62" s="203" t="s">
        <v>96</v>
      </c>
      <c r="C62" s="481">
        <v>1933.0299999999997</v>
      </c>
      <c r="D62" s="481">
        <v>2200.6999999999998</v>
      </c>
      <c r="E62" s="481">
        <v>3068.12</v>
      </c>
      <c r="F62" s="481">
        <v>3845.8900000000003</v>
      </c>
      <c r="G62" s="481">
        <v>6903.36</v>
      </c>
      <c r="H62" s="481">
        <v>60052.19</v>
      </c>
      <c r="I62" s="481"/>
      <c r="J62" s="481"/>
      <c r="K62" s="481"/>
      <c r="L62" s="437"/>
      <c r="M62" s="481"/>
      <c r="N62" s="481"/>
      <c r="O62" s="205">
        <f>SUM(C62:N62)</f>
        <v>78003.290000000008</v>
      </c>
      <c r="P62" s="436">
        <f t="shared" si="14"/>
        <v>78003.290000000008</v>
      </c>
      <c r="Q62" s="416">
        <v>3010000</v>
      </c>
      <c r="R62" s="422"/>
      <c r="S62" s="419">
        <f t="shared" si="15"/>
        <v>2.5914714285714287E-2</v>
      </c>
    </row>
    <row r="63" spans="1:24" s="85" customFormat="1" x14ac:dyDescent="0.2">
      <c r="A63" s="143"/>
      <c r="B63" s="203" t="s">
        <v>191</v>
      </c>
      <c r="C63" s="481">
        <v>1604.8100000000004</v>
      </c>
      <c r="D63" s="481">
        <v>1587.24</v>
      </c>
      <c r="E63" s="481">
        <v>25135.58</v>
      </c>
      <c r="F63" s="437">
        <v>20970.5</v>
      </c>
      <c r="G63" s="437">
        <v>20072.77</v>
      </c>
      <c r="H63" s="437">
        <v>10092.069999999998</v>
      </c>
      <c r="I63" s="481"/>
      <c r="J63" s="481"/>
      <c r="K63" s="481"/>
      <c r="L63" s="437"/>
      <c r="M63" s="481"/>
      <c r="N63" s="481"/>
      <c r="O63" s="205">
        <f t="shared" si="13"/>
        <v>79462.97</v>
      </c>
      <c r="P63" s="436">
        <f t="shared" si="14"/>
        <v>79462.97</v>
      </c>
      <c r="Q63" s="416">
        <v>143750</v>
      </c>
      <c r="R63" s="422"/>
      <c r="S63" s="419">
        <f t="shared" si="15"/>
        <v>0.55278587826086956</v>
      </c>
    </row>
    <row r="64" spans="1:24" s="85" customFormat="1" x14ac:dyDescent="0.2">
      <c r="A64" s="143"/>
      <c r="B64" s="203" t="s">
        <v>105</v>
      </c>
      <c r="C64" s="393">
        <v>94.68</v>
      </c>
      <c r="D64" s="481">
        <v>107.8</v>
      </c>
      <c r="E64" s="481">
        <v>116.83</v>
      </c>
      <c r="F64" s="437">
        <v>188.36</v>
      </c>
      <c r="G64" s="437">
        <v>256.21999999999997</v>
      </c>
      <c r="H64" s="437">
        <v>161.41</v>
      </c>
      <c r="I64" s="481"/>
      <c r="J64" s="481"/>
      <c r="K64" s="481"/>
      <c r="L64" s="437"/>
      <c r="M64" s="481"/>
      <c r="N64" s="481"/>
      <c r="O64" s="205">
        <f t="shared" si="13"/>
        <v>925.3</v>
      </c>
      <c r="P64" s="436">
        <f t="shared" si="14"/>
        <v>925.3</v>
      </c>
      <c r="Q64" s="416">
        <v>150000</v>
      </c>
      <c r="R64" s="422"/>
      <c r="S64" s="419">
        <f t="shared" si="15"/>
        <v>6.168666666666666E-3</v>
      </c>
    </row>
    <row r="65" spans="1:21" s="85" customFormat="1" x14ac:dyDescent="0.2">
      <c r="A65" s="143"/>
      <c r="B65" s="203" t="s">
        <v>97</v>
      </c>
      <c r="C65" s="481">
        <v>8874.5299999999988</v>
      </c>
      <c r="D65" s="481">
        <v>7873.16</v>
      </c>
      <c r="E65" s="481">
        <v>13987.84</v>
      </c>
      <c r="F65" s="437">
        <v>6974.35</v>
      </c>
      <c r="G65" s="437">
        <v>48490.41</v>
      </c>
      <c r="H65" s="437">
        <v>29413.13</v>
      </c>
      <c r="I65" s="481"/>
      <c r="J65" s="481"/>
      <c r="K65" s="481"/>
      <c r="L65" s="437"/>
      <c r="M65" s="481"/>
      <c r="N65" s="481"/>
      <c r="O65" s="205">
        <f t="shared" si="13"/>
        <v>115613.42000000001</v>
      </c>
      <c r="P65" s="436">
        <f t="shared" si="14"/>
        <v>115613.42000000001</v>
      </c>
      <c r="Q65" s="416">
        <v>250000</v>
      </c>
      <c r="R65" s="422"/>
      <c r="S65" s="419">
        <f t="shared" si="15"/>
        <v>0.46245368000000003</v>
      </c>
    </row>
    <row r="66" spans="1:21" s="85" customFormat="1" x14ac:dyDescent="0.2">
      <c r="A66" s="143"/>
      <c r="B66" s="203" t="s">
        <v>102</v>
      </c>
      <c r="C66" s="481">
        <v>4375.7700000000023</v>
      </c>
      <c r="D66" s="481">
        <v>4508.92</v>
      </c>
      <c r="E66" s="481">
        <v>6004.58</v>
      </c>
      <c r="F66" s="437">
        <v>7367.81</v>
      </c>
      <c r="G66" s="437">
        <v>9276.3799999999992</v>
      </c>
      <c r="H66" s="437">
        <v>7878.2399999999971</v>
      </c>
      <c r="I66" s="481"/>
      <c r="J66" s="481"/>
      <c r="K66" s="481"/>
      <c r="L66" s="437"/>
      <c r="M66" s="481"/>
      <c r="N66" s="481"/>
      <c r="O66" s="205">
        <f t="shared" si="13"/>
        <v>39411.699999999997</v>
      </c>
      <c r="P66" s="436">
        <f t="shared" si="14"/>
        <v>39411.699999999997</v>
      </c>
      <c r="Q66" s="416">
        <v>1249686</v>
      </c>
      <c r="R66" s="422"/>
      <c r="S66" s="419">
        <f t="shared" si="15"/>
        <v>3.1537282165279915E-2</v>
      </c>
    </row>
    <row r="67" spans="1:21" s="85" customFormat="1" x14ac:dyDescent="0.2">
      <c r="A67" s="143"/>
      <c r="B67" s="203" t="s">
        <v>189</v>
      </c>
      <c r="C67" s="481">
        <v>2521.73</v>
      </c>
      <c r="D67" s="481">
        <v>2974.32</v>
      </c>
      <c r="E67" s="481">
        <v>4633.6099999999997</v>
      </c>
      <c r="F67" s="437">
        <v>5429.8</v>
      </c>
      <c r="G67" s="437">
        <v>6124.67</v>
      </c>
      <c r="H67" s="437">
        <v>6429.6399999999985</v>
      </c>
      <c r="I67" s="481"/>
      <c r="J67" s="481"/>
      <c r="K67" s="481"/>
      <c r="L67" s="437"/>
      <c r="M67" s="481"/>
      <c r="N67" s="481"/>
      <c r="O67" s="205">
        <f>SUM(C67:N67)</f>
        <v>28113.769999999997</v>
      </c>
      <c r="P67" s="436">
        <f t="shared" si="14"/>
        <v>28113.769999999997</v>
      </c>
      <c r="Q67" s="416">
        <v>2068750</v>
      </c>
      <c r="R67" s="422"/>
      <c r="S67" s="419">
        <f t="shared" si="15"/>
        <v>1.3589737764350452E-2</v>
      </c>
    </row>
    <row r="68" spans="1:21" s="85" customFormat="1" x14ac:dyDescent="0.2">
      <c r="A68" s="143"/>
      <c r="B68" s="203" t="s">
        <v>192</v>
      </c>
      <c r="C68" s="481">
        <v>2579.3500000000008</v>
      </c>
      <c r="D68" s="481">
        <v>2716.1899999999996</v>
      </c>
      <c r="E68" s="481">
        <v>3708.1000000000004</v>
      </c>
      <c r="F68" s="437">
        <v>4513.9000000000005</v>
      </c>
      <c r="G68" s="437">
        <v>4569.04</v>
      </c>
      <c r="H68" s="437">
        <v>5356.62</v>
      </c>
      <c r="I68" s="481"/>
      <c r="J68" s="481"/>
      <c r="K68" s="481"/>
      <c r="L68" s="437"/>
      <c r="M68" s="481"/>
      <c r="N68" s="481"/>
      <c r="O68" s="205">
        <f>SUM(C68:N68)</f>
        <v>23443.200000000001</v>
      </c>
      <c r="P68" s="436">
        <f t="shared" si="14"/>
        <v>23443.200000000001</v>
      </c>
      <c r="Q68" s="416">
        <v>950000</v>
      </c>
      <c r="R68" s="422"/>
      <c r="S68" s="419">
        <f t="shared" si="15"/>
        <v>2.4677052631578947E-2</v>
      </c>
    </row>
    <row r="69" spans="1:21" s="85" customFormat="1" x14ac:dyDescent="0.2">
      <c r="A69" s="143"/>
      <c r="B69" s="203" t="s">
        <v>106</v>
      </c>
      <c r="C69" s="393">
        <v>2737.279999999997</v>
      </c>
      <c r="D69" s="481">
        <v>2676.89</v>
      </c>
      <c r="E69" s="481">
        <v>41145.620000000003</v>
      </c>
      <c r="F69" s="437">
        <v>115059.3</v>
      </c>
      <c r="G69" s="437">
        <v>45190.840000000004</v>
      </c>
      <c r="H69" s="437">
        <v>41142.880000000005</v>
      </c>
      <c r="I69" s="481"/>
      <c r="J69" s="481"/>
      <c r="K69" s="481"/>
      <c r="L69" s="437"/>
      <c r="M69" s="481"/>
      <c r="N69" s="481"/>
      <c r="O69" s="205">
        <f>SUM(C69:N69)</f>
        <v>247952.81</v>
      </c>
      <c r="P69" s="436">
        <f t="shared" si="14"/>
        <v>247952.81</v>
      </c>
      <c r="Q69" s="416">
        <v>1000000</v>
      </c>
      <c r="R69" s="422"/>
      <c r="S69" s="419">
        <f t="shared" si="15"/>
        <v>0.24795281</v>
      </c>
    </row>
    <row r="70" spans="1:21" s="85" customFormat="1" x14ac:dyDescent="0.2">
      <c r="A70" s="143"/>
      <c r="B70" s="149" t="s">
        <v>107</v>
      </c>
      <c r="C70" s="207">
        <f t="shared" ref="C70:Q70" si="16">SUM(C55:C69)</f>
        <v>64741.629999999917</v>
      </c>
      <c r="D70" s="438">
        <f t="shared" si="16"/>
        <v>65495.73</v>
      </c>
      <c r="E70" s="438">
        <f t="shared" si="16"/>
        <v>145685.92000000001</v>
      </c>
      <c r="F70" s="438">
        <f t="shared" si="16"/>
        <v>210318.45</v>
      </c>
      <c r="G70" s="438">
        <f t="shared" si="16"/>
        <v>176273.23</v>
      </c>
      <c r="H70" s="438">
        <f t="shared" si="16"/>
        <v>194082.95</v>
      </c>
      <c r="I70" s="438">
        <f t="shared" si="16"/>
        <v>0</v>
      </c>
      <c r="J70" s="438">
        <f t="shared" si="16"/>
        <v>0</v>
      </c>
      <c r="K70" s="438">
        <f t="shared" si="16"/>
        <v>0</v>
      </c>
      <c r="L70" s="438">
        <f t="shared" si="16"/>
        <v>0</v>
      </c>
      <c r="M70" s="438">
        <f t="shared" si="16"/>
        <v>0</v>
      </c>
      <c r="N70" s="438">
        <f t="shared" si="16"/>
        <v>0</v>
      </c>
      <c r="O70" s="438">
        <f>SUM(O55:O69)</f>
        <v>856597.90999999992</v>
      </c>
      <c r="P70" s="438">
        <f t="shared" si="16"/>
        <v>856597.90999999992</v>
      </c>
      <c r="Q70" s="438">
        <f t="shared" si="16"/>
        <v>11745974</v>
      </c>
      <c r="R70" s="213"/>
      <c r="S70" s="217">
        <f>P70/Q70</f>
        <v>7.292693734891631E-2</v>
      </c>
      <c r="U70" s="437"/>
    </row>
    <row r="71" spans="1:21" s="85" customFormat="1" x14ac:dyDescent="0.2">
      <c r="A71" s="143"/>
      <c r="B71" s="61"/>
      <c r="C71" s="204"/>
      <c r="D71" s="204"/>
      <c r="E71" s="204"/>
      <c r="F71" s="204"/>
      <c r="G71" s="204"/>
      <c r="H71" s="204"/>
      <c r="I71" s="204"/>
      <c r="J71" s="204"/>
      <c r="K71" s="380"/>
      <c r="L71" s="204"/>
      <c r="M71" s="204"/>
      <c r="N71" s="204"/>
      <c r="O71" s="437"/>
      <c r="P71" s="204"/>
      <c r="Q71" s="206"/>
      <c r="R71" s="206"/>
      <c r="S71" s="216"/>
    </row>
    <row r="72" spans="1:21" s="85" customFormat="1" x14ac:dyDescent="0.2">
      <c r="A72" s="143"/>
      <c r="B72" s="200" t="s">
        <v>108</v>
      </c>
      <c r="C72" s="201"/>
      <c r="D72" s="201"/>
      <c r="E72" s="201"/>
      <c r="F72" s="201"/>
      <c r="G72" s="201"/>
      <c r="H72" s="201"/>
      <c r="I72" s="201"/>
      <c r="J72" s="201"/>
      <c r="K72" s="388"/>
      <c r="L72" s="201"/>
      <c r="M72" s="201"/>
      <c r="N72" s="201"/>
      <c r="O72" s="435"/>
      <c r="P72" s="201"/>
      <c r="Q72" s="214"/>
      <c r="R72" s="214"/>
      <c r="S72" s="218"/>
    </row>
    <row r="73" spans="1:21" s="85" customFormat="1" x14ac:dyDescent="0.2">
      <c r="A73" s="143"/>
      <c r="B73" s="203" t="s">
        <v>109</v>
      </c>
      <c r="C73" s="481">
        <v>18077.009999999991</v>
      </c>
      <c r="D73" s="437">
        <v>22207.919999999998</v>
      </c>
      <c r="E73" s="481">
        <v>29437.05</v>
      </c>
      <c r="F73" s="437">
        <v>33140.71</v>
      </c>
      <c r="G73" s="437">
        <v>35050.020000000004</v>
      </c>
      <c r="H73" s="481">
        <v>29838.409999999996</v>
      </c>
      <c r="I73" s="481"/>
      <c r="J73" s="481"/>
      <c r="K73" s="481"/>
      <c r="L73" s="437"/>
      <c r="M73" s="481"/>
      <c r="N73" s="481"/>
      <c r="O73" s="205">
        <f>SUM(C73:N73)</f>
        <v>167751.12000000002</v>
      </c>
      <c r="P73" s="436">
        <f>O73</f>
        <v>167751.12000000002</v>
      </c>
      <c r="Q73" s="416">
        <f>4666667+466667</f>
        <v>5133334</v>
      </c>
      <c r="R73" s="418"/>
      <c r="S73" s="419">
        <f>P73/SUM(Q73:R73)</f>
        <v>3.2678785366391516E-2</v>
      </c>
    </row>
    <row r="74" spans="1:21" s="85" customFormat="1" x14ac:dyDescent="0.2">
      <c r="A74" s="143"/>
      <c r="B74" s="149" t="s">
        <v>110</v>
      </c>
      <c r="C74" s="207">
        <f>SUM(C73)</f>
        <v>18077.009999999991</v>
      </c>
      <c r="D74" s="207">
        <f t="shared" ref="D74:Q74" si="17">SUM(D73)</f>
        <v>22207.919999999998</v>
      </c>
      <c r="E74" s="207">
        <f t="shared" si="17"/>
        <v>29437.05</v>
      </c>
      <c r="F74" s="207">
        <f t="shared" si="17"/>
        <v>33140.71</v>
      </c>
      <c r="G74" s="207">
        <f t="shared" si="17"/>
        <v>35050.020000000004</v>
      </c>
      <c r="H74" s="207">
        <f t="shared" si="17"/>
        <v>29838.409999999996</v>
      </c>
      <c r="I74" s="207">
        <f t="shared" si="17"/>
        <v>0</v>
      </c>
      <c r="J74" s="207">
        <f t="shared" si="17"/>
        <v>0</v>
      </c>
      <c r="K74" s="389">
        <f t="shared" si="17"/>
        <v>0</v>
      </c>
      <c r="L74" s="389">
        <f t="shared" si="17"/>
        <v>0</v>
      </c>
      <c r="M74" s="389">
        <f t="shared" si="17"/>
        <v>0</v>
      </c>
      <c r="N74" s="389">
        <f t="shared" si="17"/>
        <v>0</v>
      </c>
      <c r="O74" s="438">
        <f t="shared" si="17"/>
        <v>167751.12000000002</v>
      </c>
      <c r="P74" s="207">
        <f t="shared" si="17"/>
        <v>167751.12000000002</v>
      </c>
      <c r="Q74" s="207">
        <f t="shared" si="17"/>
        <v>5133334</v>
      </c>
      <c r="R74" s="213"/>
      <c r="S74" s="217">
        <f>P74/SUM(Q74:R74)</f>
        <v>3.2678785366391516E-2</v>
      </c>
      <c r="U74" s="437"/>
    </row>
    <row r="75" spans="1:21" s="85" customFormat="1" x14ac:dyDescent="0.2">
      <c r="A75" s="143"/>
      <c r="B75" s="61"/>
      <c r="C75" s="204"/>
      <c r="D75" s="204"/>
      <c r="E75" s="204"/>
      <c r="F75" s="204"/>
      <c r="G75" s="204"/>
      <c r="H75" s="204"/>
      <c r="I75" s="204"/>
      <c r="J75" s="204"/>
      <c r="K75" s="387"/>
      <c r="L75" s="204"/>
      <c r="M75" s="204"/>
      <c r="N75" s="204"/>
      <c r="O75" s="437"/>
      <c r="P75" s="204"/>
      <c r="Q75" s="206"/>
      <c r="R75" s="206"/>
      <c r="S75" s="216"/>
    </row>
    <row r="76" spans="1:21" s="85" customFormat="1" x14ac:dyDescent="0.2">
      <c r="A76" s="143"/>
      <c r="B76" s="200" t="s">
        <v>111</v>
      </c>
      <c r="C76" s="201"/>
      <c r="D76" s="201"/>
      <c r="E76" s="201"/>
      <c r="F76" s="201"/>
      <c r="G76" s="201"/>
      <c r="H76" s="201"/>
      <c r="I76" s="201"/>
      <c r="J76" s="201"/>
      <c r="K76" s="388"/>
      <c r="L76" s="201"/>
      <c r="M76" s="201"/>
      <c r="N76" s="201"/>
      <c r="O76" s="435"/>
      <c r="P76" s="201"/>
      <c r="Q76" s="214"/>
      <c r="R76" s="214"/>
      <c r="S76" s="218"/>
    </row>
    <row r="77" spans="1:21" s="85" customFormat="1" x14ac:dyDescent="0.2">
      <c r="A77" s="143"/>
      <c r="B77" s="203" t="s">
        <v>44</v>
      </c>
      <c r="C77" s="481">
        <v>9000.720000000003</v>
      </c>
      <c r="D77" s="481">
        <v>7487.86</v>
      </c>
      <c r="E77" s="481">
        <v>9959.89</v>
      </c>
      <c r="F77" s="481">
        <v>9394.4</v>
      </c>
      <c r="G77" s="481">
        <v>6953.35</v>
      </c>
      <c r="H77" s="481">
        <v>10538.859999999995</v>
      </c>
      <c r="I77" s="481"/>
      <c r="J77" s="481"/>
      <c r="K77" s="481"/>
      <c r="L77" s="437"/>
      <c r="M77" s="481"/>
      <c r="N77" s="481"/>
      <c r="O77" s="205">
        <f>SUM(C77:N77)</f>
        <v>53335.079999999994</v>
      </c>
      <c r="P77" s="436">
        <f>O77</f>
        <v>53335.079999999994</v>
      </c>
      <c r="Q77" s="416">
        <v>0</v>
      </c>
      <c r="R77" s="416"/>
      <c r="S77" s="419">
        <f>IFERROR(P77/SUM(Q77:R77),0)</f>
        <v>0</v>
      </c>
    </row>
    <row r="78" spans="1:21" s="85" customFormat="1" x14ac:dyDescent="0.2">
      <c r="A78" s="143"/>
      <c r="B78" s="203" t="s">
        <v>256</v>
      </c>
      <c r="C78" s="481">
        <v>9000.7200000000012</v>
      </c>
      <c r="D78" s="481">
        <v>7487.86</v>
      </c>
      <c r="E78" s="481">
        <v>9853.81</v>
      </c>
      <c r="F78" s="481">
        <v>9394.4</v>
      </c>
      <c r="G78" s="481">
        <v>7123.56</v>
      </c>
      <c r="H78" s="481">
        <v>18113.349999999991</v>
      </c>
      <c r="I78" s="481"/>
      <c r="J78" s="481"/>
      <c r="K78" s="481"/>
      <c r="L78" s="437"/>
      <c r="M78" s="481"/>
      <c r="N78" s="481"/>
      <c r="O78" s="205">
        <f>SUM(C78:N78)</f>
        <v>60973.69999999999</v>
      </c>
      <c r="P78" s="436">
        <f>O78</f>
        <v>60973.69999999999</v>
      </c>
      <c r="Q78" s="416">
        <v>0</v>
      </c>
      <c r="R78" s="416"/>
      <c r="S78" s="419">
        <f>IFERROR(P78/SUM(Q78:R78),0)</f>
        <v>0</v>
      </c>
    </row>
    <row r="79" spans="1:21" s="85" customFormat="1" x14ac:dyDescent="0.2">
      <c r="A79" s="143"/>
      <c r="B79" s="149" t="s">
        <v>112</v>
      </c>
      <c r="C79" s="207">
        <f t="shared" ref="C79:Q79" si="18">SUM(C77:C78)</f>
        <v>18001.440000000002</v>
      </c>
      <c r="D79" s="207">
        <f t="shared" si="18"/>
        <v>14975.72</v>
      </c>
      <c r="E79" s="207">
        <f t="shared" si="18"/>
        <v>19813.699999999997</v>
      </c>
      <c r="F79" s="207">
        <f t="shared" si="18"/>
        <v>18788.8</v>
      </c>
      <c r="G79" s="207">
        <f t="shared" si="18"/>
        <v>14076.91</v>
      </c>
      <c r="H79" s="207">
        <f t="shared" si="18"/>
        <v>28652.209999999985</v>
      </c>
      <c r="I79" s="207">
        <f t="shared" si="18"/>
        <v>0</v>
      </c>
      <c r="J79" s="207">
        <f t="shared" si="18"/>
        <v>0</v>
      </c>
      <c r="K79" s="389">
        <f t="shared" si="18"/>
        <v>0</v>
      </c>
      <c r="L79" s="389">
        <f t="shared" si="18"/>
        <v>0</v>
      </c>
      <c r="M79" s="389">
        <f t="shared" si="18"/>
        <v>0</v>
      </c>
      <c r="N79" s="389">
        <f t="shared" si="18"/>
        <v>0</v>
      </c>
      <c r="O79" s="438">
        <f t="shared" si="18"/>
        <v>114308.77999999998</v>
      </c>
      <c r="P79" s="207">
        <f t="shared" si="18"/>
        <v>114308.77999999998</v>
      </c>
      <c r="Q79" s="207">
        <f t="shared" si="18"/>
        <v>0</v>
      </c>
      <c r="R79" s="213"/>
      <c r="S79" s="239">
        <f>IFERROR(P79/SUM(Q79:R79),0)</f>
        <v>0</v>
      </c>
      <c r="U79" s="437"/>
    </row>
    <row r="80" spans="1:21" s="85" customFormat="1" ht="13.5" thickBot="1" x14ac:dyDescent="0.25">
      <c r="A80" s="143"/>
      <c r="B80" s="61"/>
      <c r="C80" s="238"/>
      <c r="D80" s="238"/>
      <c r="E80" s="238"/>
      <c r="F80" s="238"/>
      <c r="G80" s="238"/>
      <c r="H80" s="238"/>
      <c r="I80" s="238"/>
      <c r="J80" s="238"/>
      <c r="K80" s="387"/>
      <c r="L80" s="238"/>
      <c r="M80" s="238"/>
      <c r="N80" s="238"/>
      <c r="O80" s="437"/>
    </row>
    <row r="81" spans="1:21" ht="15" customHeight="1" thickBot="1" x14ac:dyDescent="0.25">
      <c r="A81" s="143"/>
      <c r="B81" s="220" t="s">
        <v>225</v>
      </c>
      <c r="C81" s="221">
        <f t="shared" ref="C81:Q81" si="19">SUM(C79,C74,C70,C52,C48,C41,C36,C31,C26,C21,C14)</f>
        <v>330192.78000000032</v>
      </c>
      <c r="D81" s="390">
        <f t="shared" si="19"/>
        <v>1094869.48</v>
      </c>
      <c r="E81" s="390">
        <f t="shared" si="19"/>
        <v>1867925.27</v>
      </c>
      <c r="F81" s="390">
        <f t="shared" si="19"/>
        <v>3544580.3100000005</v>
      </c>
      <c r="G81" s="390">
        <f t="shared" si="19"/>
        <v>3364470.4</v>
      </c>
      <c r="H81" s="390">
        <f t="shared" si="19"/>
        <v>2466688.5499999998</v>
      </c>
      <c r="I81" s="390">
        <f t="shared" si="19"/>
        <v>0</v>
      </c>
      <c r="J81" s="390">
        <f t="shared" si="19"/>
        <v>0</v>
      </c>
      <c r="K81" s="390">
        <f t="shared" si="19"/>
        <v>0</v>
      </c>
      <c r="L81" s="390">
        <f t="shared" si="19"/>
        <v>0</v>
      </c>
      <c r="M81" s="390">
        <f t="shared" si="19"/>
        <v>0</v>
      </c>
      <c r="N81" s="390">
        <f t="shared" si="19"/>
        <v>0</v>
      </c>
      <c r="O81" s="390">
        <f t="shared" si="19"/>
        <v>12666541.52</v>
      </c>
      <c r="P81" s="390">
        <f t="shared" si="19"/>
        <v>12666541.52</v>
      </c>
      <c r="Q81" s="390">
        <f t="shared" si="19"/>
        <v>189053037.98000002</v>
      </c>
      <c r="R81" s="222"/>
      <c r="S81" s="223">
        <f>P81/SUM(Q81:R81)</f>
        <v>6.6999936395309323E-2</v>
      </c>
      <c r="U81" s="437"/>
    </row>
    <row r="82" spans="1:21" s="381" customFormat="1" ht="15" customHeight="1" x14ac:dyDescent="0.2">
      <c r="A82" s="143"/>
      <c r="B82" s="224"/>
      <c r="C82" s="437"/>
      <c r="D82" s="437"/>
      <c r="E82" s="437"/>
      <c r="F82" s="437"/>
      <c r="G82" s="437"/>
      <c r="H82" s="437"/>
      <c r="I82" s="437"/>
      <c r="J82" s="437"/>
      <c r="K82" s="437"/>
      <c r="L82" s="437"/>
      <c r="M82" s="437"/>
      <c r="N82" s="437"/>
      <c r="O82" s="437"/>
      <c r="P82" s="437"/>
      <c r="Q82" s="437"/>
      <c r="R82" s="437"/>
      <c r="S82" s="437"/>
    </row>
    <row r="83" spans="1:21" ht="26.25" customHeight="1" x14ac:dyDescent="0.2">
      <c r="A83" s="143"/>
      <c r="B83" s="563" t="s">
        <v>333</v>
      </c>
      <c r="C83" s="564">
        <v>3686635.45</v>
      </c>
      <c r="D83" s="375"/>
      <c r="E83" s="204"/>
      <c r="F83" s="204"/>
      <c r="G83" s="204"/>
      <c r="H83" s="204"/>
      <c r="I83" s="204"/>
      <c r="J83" s="481"/>
      <c r="K83" s="204"/>
      <c r="L83" s="204"/>
      <c r="M83" s="204"/>
      <c r="N83" s="204"/>
      <c r="O83" s="204"/>
      <c r="P83" s="204"/>
      <c r="Q83" s="204"/>
      <c r="R83" s="204"/>
      <c r="S83" s="204"/>
    </row>
    <row r="84" spans="1:21" s="381" customFormat="1" ht="26.25" customHeight="1" x14ac:dyDescent="0.2">
      <c r="A84" s="143"/>
      <c r="B84" s="563" t="s">
        <v>334</v>
      </c>
      <c r="C84" s="565">
        <v>0</v>
      </c>
      <c r="D84" s="375"/>
      <c r="E84" s="481"/>
      <c r="F84" s="481"/>
      <c r="G84" s="481"/>
      <c r="H84" s="481"/>
      <c r="I84" s="481"/>
      <c r="J84" s="481"/>
      <c r="K84" s="481"/>
      <c r="L84" s="481"/>
      <c r="M84" s="481"/>
      <c r="N84" s="481"/>
      <c r="O84" s="481"/>
      <c r="P84" s="481"/>
      <c r="Q84" s="481"/>
      <c r="R84" s="481"/>
      <c r="S84" s="481"/>
    </row>
    <row r="85" spans="1:21" ht="10.5" customHeight="1" x14ac:dyDescent="0.2">
      <c r="B85" s="225"/>
      <c r="C85" s="226"/>
      <c r="D85" s="226"/>
      <c r="E85" s="226"/>
      <c r="F85" s="226"/>
      <c r="G85" s="226"/>
      <c r="H85" s="226"/>
      <c r="I85" s="226"/>
      <c r="J85" s="226"/>
      <c r="K85" s="226"/>
      <c r="L85" s="226"/>
      <c r="M85" s="227"/>
      <c r="N85" s="226"/>
      <c r="O85" s="226"/>
      <c r="P85" s="226"/>
    </row>
    <row r="86" spans="1:21" s="85" customFormat="1" x14ac:dyDescent="0.2">
      <c r="B86" s="228" t="s">
        <v>23</v>
      </c>
    </row>
    <row r="87" spans="1:21" s="85" customFormat="1" x14ac:dyDescent="0.2">
      <c r="B87" s="85" t="s">
        <v>113</v>
      </c>
      <c r="O87" s="204"/>
      <c r="P87" s="204"/>
    </row>
    <row r="88" spans="1:21" s="85" customFormat="1" x14ac:dyDescent="0.2">
      <c r="B88" s="85" t="s">
        <v>114</v>
      </c>
      <c r="O88" s="204"/>
      <c r="P88" s="204"/>
    </row>
    <row r="89" spans="1:21" s="85" customFormat="1" x14ac:dyDescent="0.2">
      <c r="B89" s="85" t="s">
        <v>197</v>
      </c>
      <c r="O89" s="204"/>
      <c r="P89" s="204"/>
    </row>
    <row r="90" spans="1:21" x14ac:dyDescent="0.2">
      <c r="B90" s="85" t="s">
        <v>336</v>
      </c>
    </row>
    <row r="91" spans="1:21" x14ac:dyDescent="0.2">
      <c r="B91" s="53" t="s">
        <v>302</v>
      </c>
    </row>
    <row r="92" spans="1:21" x14ac:dyDescent="0.2">
      <c r="B92" s="53" t="s">
        <v>337</v>
      </c>
    </row>
    <row r="93" spans="1:21" x14ac:dyDescent="0.2">
      <c r="B93" s="53" t="s">
        <v>303</v>
      </c>
    </row>
    <row r="94" spans="1:21" x14ac:dyDescent="0.2">
      <c r="B94" s="53" t="s">
        <v>312</v>
      </c>
    </row>
  </sheetData>
  <sortState ref="B79:T81">
    <sortCondition ref="B79"/>
  </sortState>
  <customSheetViews>
    <customSheetView guid="{E8B3D8CC-BCDF-4785-836B-2A5CFEB31B52}" scale="80" showPageBreaks="1" showGridLines="0" fitToPage="1" printArea="1">
      <selection activeCell="H6" sqref="H6"/>
      <pageMargins left="0.17" right="0.17" top="0.61" bottom="0.33" header="0.17" footer="0.17"/>
      <printOptions horizontalCentered="1"/>
      <pageSetup scale="43" orientation="landscape" r:id="rId1"/>
      <headerFooter alignWithMargins="0">
        <oddHeader xml:space="preserve">&amp;C&amp;"-,Bold"Table I-2
SCE Demand Response Programs and Activities
Expenditures and Funding
2012-2014&amp;X (1)&amp;"-,Regular"&amp;X
</oddHeader>
        <oddFooter>&amp;L&amp;"-,Bold"&amp;F&amp;C&amp;"-,Bold"- SCE INTERNAL USE ONLY -&amp;R&amp;"-,Bold"Page &amp;P</oddFooter>
      </headerFooter>
    </customSheetView>
  </customSheetViews>
  <mergeCells count="11">
    <mergeCell ref="B1:S1"/>
    <mergeCell ref="P6:P7"/>
    <mergeCell ref="S6:S7"/>
    <mergeCell ref="B6:B7"/>
    <mergeCell ref="C6:N6"/>
    <mergeCell ref="O6:O7"/>
    <mergeCell ref="Q6:Q7"/>
    <mergeCell ref="R6:R7"/>
    <mergeCell ref="B4:S4"/>
    <mergeCell ref="B3:S3"/>
    <mergeCell ref="B2:S2"/>
  </mergeCells>
  <printOptions horizontalCentered="1"/>
  <pageMargins left="0.2" right="0.2" top="0.2" bottom="0.45" header="0" footer="0.2"/>
  <pageSetup scale="43" orientation="landscape" cellComments="asDisplayed" r:id="rId2"/>
  <headerFooter alignWithMargins="0">
    <oddFooter>&amp;L&amp;"-,Bold"&amp;F&amp;C&amp;"-,Bold"- PUBLIC -</oddFooter>
  </headerFooter>
  <ignoredErrors>
    <ignoredError sqref="S22:S23 S27:S28 S15:S16 S71:S72 S32:S33 S37:S38 S42:S43 S49:S50 S53:S54 S75:S76 O46:O80 O9:O24 O26:O44" formulaRange="1"/>
    <ignoredError sqref="S5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U90"/>
  <sheetViews>
    <sheetView showGridLines="0" zoomScale="85" zoomScaleNormal="85" zoomScaleSheetLayoutView="80" workbookViewId="0">
      <selection activeCell="J22" sqref="J22"/>
    </sheetView>
  </sheetViews>
  <sheetFormatPr defaultColWidth="9.33203125" defaultRowHeight="12.75" x14ac:dyDescent="0.2"/>
  <cols>
    <col min="1" max="1" width="1.6640625" style="381" customWidth="1"/>
    <col min="2" max="2" width="66.1640625" style="381" customWidth="1"/>
    <col min="3" max="8" width="16" style="381" customWidth="1"/>
    <col min="9" max="12" width="14.83203125" style="381" customWidth="1"/>
    <col min="13" max="13" width="14.83203125" style="85" customWidth="1"/>
    <col min="14" max="14" width="14.83203125" style="381" customWidth="1"/>
    <col min="15" max="16" width="16" style="381" customWidth="1"/>
    <col min="17" max="17" width="4" style="381" customWidth="1"/>
    <col min="18" max="18" width="11.5" style="381" customWidth="1"/>
    <col min="19" max="19" width="15.5" style="381" customWidth="1"/>
    <col min="20" max="20" width="11.5" style="381" customWidth="1"/>
    <col min="21" max="21" width="10.83203125" style="381" customWidth="1"/>
    <col min="22" max="16384" width="9.33203125" style="381"/>
  </cols>
  <sheetData>
    <row r="1" spans="1:18" x14ac:dyDescent="0.2">
      <c r="B1" s="597" t="s">
        <v>216</v>
      </c>
      <c r="C1" s="597"/>
      <c r="D1" s="597"/>
      <c r="E1" s="597"/>
      <c r="F1" s="597"/>
      <c r="G1" s="597"/>
      <c r="H1" s="597"/>
      <c r="I1" s="597"/>
      <c r="J1" s="597"/>
      <c r="K1" s="597"/>
      <c r="L1" s="597"/>
      <c r="M1" s="597"/>
      <c r="N1" s="597"/>
      <c r="O1" s="597"/>
      <c r="P1" s="597"/>
      <c r="Q1" s="377"/>
    </row>
    <row r="2" spans="1:18" x14ac:dyDescent="0.2">
      <c r="B2" s="597" t="s">
        <v>163</v>
      </c>
      <c r="C2" s="597"/>
      <c r="D2" s="597"/>
      <c r="E2" s="597"/>
      <c r="F2" s="597"/>
      <c r="G2" s="597"/>
      <c r="H2" s="597"/>
      <c r="I2" s="597"/>
      <c r="J2" s="597"/>
      <c r="K2" s="597"/>
      <c r="L2" s="597"/>
      <c r="M2" s="597"/>
      <c r="N2" s="597"/>
      <c r="O2" s="597"/>
      <c r="P2" s="597"/>
      <c r="Q2" s="377"/>
    </row>
    <row r="3" spans="1:18" x14ac:dyDescent="0.2">
      <c r="B3" s="597" t="s">
        <v>215</v>
      </c>
      <c r="C3" s="597"/>
      <c r="D3" s="597"/>
      <c r="E3" s="597"/>
      <c r="F3" s="597"/>
      <c r="G3" s="597"/>
      <c r="H3" s="597"/>
      <c r="I3" s="597"/>
      <c r="J3" s="597"/>
      <c r="K3" s="597"/>
      <c r="L3" s="597"/>
      <c r="M3" s="597"/>
      <c r="N3" s="597"/>
      <c r="O3" s="597"/>
      <c r="P3" s="597"/>
      <c r="Q3" s="377"/>
    </row>
    <row r="4" spans="1:18" x14ac:dyDescent="0.2">
      <c r="B4" s="597" t="s">
        <v>254</v>
      </c>
      <c r="C4" s="597"/>
      <c r="D4" s="597"/>
      <c r="E4" s="597"/>
      <c r="F4" s="597"/>
      <c r="G4" s="597"/>
      <c r="H4" s="597"/>
      <c r="I4" s="597"/>
      <c r="J4" s="597"/>
      <c r="K4" s="597"/>
      <c r="L4" s="597"/>
      <c r="M4" s="597"/>
      <c r="N4" s="597"/>
      <c r="O4" s="597"/>
      <c r="P4" s="597"/>
      <c r="Q4" s="377"/>
    </row>
    <row r="5" spans="1:18" s="197" customFormat="1" x14ac:dyDescent="0.15">
      <c r="B5" s="195" t="s">
        <v>63</v>
      </c>
      <c r="C5" s="196"/>
      <c r="D5" s="196"/>
      <c r="E5" s="196"/>
      <c r="F5" s="196"/>
      <c r="G5" s="196"/>
      <c r="H5" s="196"/>
      <c r="I5" s="196"/>
      <c r="J5" s="196"/>
      <c r="K5" s="196"/>
      <c r="L5" s="196"/>
      <c r="M5" s="196"/>
      <c r="N5" s="196"/>
    </row>
    <row r="6" spans="1:18" s="85" customFormat="1" ht="18" customHeight="1" x14ac:dyDescent="0.25">
      <c r="B6" s="602" t="s">
        <v>64</v>
      </c>
      <c r="C6" s="604" t="s">
        <v>268</v>
      </c>
      <c r="D6" s="604"/>
      <c r="E6" s="604"/>
      <c r="F6" s="604"/>
      <c r="G6" s="604"/>
      <c r="H6" s="604"/>
      <c r="I6" s="604"/>
      <c r="J6" s="604"/>
      <c r="K6" s="604"/>
      <c r="L6" s="604"/>
      <c r="M6" s="604"/>
      <c r="N6" s="604"/>
      <c r="O6" s="605" t="s">
        <v>242</v>
      </c>
      <c r="P6" s="598" t="s">
        <v>255</v>
      </c>
    </row>
    <row r="7" spans="1:18" s="85" customFormat="1" ht="31.5" customHeight="1" x14ac:dyDescent="0.2">
      <c r="B7" s="603"/>
      <c r="C7" s="198" t="s">
        <v>1</v>
      </c>
      <c r="D7" s="156" t="s">
        <v>2</v>
      </c>
      <c r="E7" s="156" t="s">
        <v>3</v>
      </c>
      <c r="F7" s="156" t="s">
        <v>4</v>
      </c>
      <c r="G7" s="156" t="s">
        <v>5</v>
      </c>
      <c r="H7" s="156" t="s">
        <v>6</v>
      </c>
      <c r="I7" s="156" t="s">
        <v>17</v>
      </c>
      <c r="J7" s="156" t="s">
        <v>18</v>
      </c>
      <c r="K7" s="156" t="s">
        <v>19</v>
      </c>
      <c r="L7" s="156" t="s">
        <v>20</v>
      </c>
      <c r="M7" s="156" t="s">
        <v>21</v>
      </c>
      <c r="N7" s="554" t="s">
        <v>22</v>
      </c>
      <c r="O7" s="606"/>
      <c r="P7" s="599"/>
    </row>
    <row r="8" spans="1:18" s="85" customFormat="1" x14ac:dyDescent="0.2">
      <c r="B8" s="200" t="s">
        <v>212</v>
      </c>
      <c r="C8" s="435"/>
      <c r="D8" s="435"/>
      <c r="E8" s="435"/>
      <c r="F8" s="435"/>
      <c r="G8" s="435"/>
      <c r="H8" s="435"/>
      <c r="I8" s="435"/>
      <c r="J8" s="435"/>
      <c r="K8" s="435"/>
      <c r="L8" s="435"/>
      <c r="M8" s="435"/>
      <c r="N8" s="435"/>
      <c r="O8" s="415"/>
      <c r="P8" s="415" t="s">
        <v>34</v>
      </c>
    </row>
    <row r="9" spans="1:18" s="85" customFormat="1" x14ac:dyDescent="0.2">
      <c r="A9" s="143"/>
      <c r="B9" s="203" t="s">
        <v>178</v>
      </c>
      <c r="C9" s="481">
        <v>1321.3000000000006</v>
      </c>
      <c r="D9" s="481">
        <v>1213.8900000000001</v>
      </c>
      <c r="E9" s="481">
        <v>-1657.9999999999995</v>
      </c>
      <c r="F9" s="481">
        <v>10.379999999999995</v>
      </c>
      <c r="G9" s="481">
        <v>-2048.1500000000005</v>
      </c>
      <c r="H9" s="481">
        <v>-3754.9099999999994</v>
      </c>
      <c r="I9" s="481"/>
      <c r="J9" s="481"/>
      <c r="K9" s="481"/>
      <c r="L9" s="481"/>
      <c r="M9" s="481"/>
      <c r="N9" s="481"/>
      <c r="O9" s="205">
        <f>SUM(C9:N9)</f>
        <v>-4915.4899999999989</v>
      </c>
      <c r="P9" s="436">
        <f>O9</f>
        <v>-4915.4899999999989</v>
      </c>
    </row>
    <row r="10" spans="1:18" s="85" customFormat="1" x14ac:dyDescent="0.2">
      <c r="A10" s="143"/>
      <c r="B10" s="203" t="s">
        <v>67</v>
      </c>
      <c r="C10" s="481">
        <v>11511.130000000003</v>
      </c>
      <c r="D10" s="481">
        <v>6155.7000000000007</v>
      </c>
      <c r="E10" s="481">
        <v>4065.5299999999988</v>
      </c>
      <c r="F10" s="481">
        <v>721.08</v>
      </c>
      <c r="G10" s="481">
        <v>-2709.42</v>
      </c>
      <c r="H10" s="481">
        <v>-6623.9900000000034</v>
      </c>
      <c r="I10" s="481"/>
      <c r="J10" s="481"/>
      <c r="K10" s="481"/>
      <c r="L10" s="481"/>
      <c r="M10" s="481"/>
      <c r="N10" s="481"/>
      <c r="O10" s="205">
        <f>SUM(C10:N10)</f>
        <v>13120.03</v>
      </c>
      <c r="P10" s="436">
        <f>O10</f>
        <v>13120.03</v>
      </c>
    </row>
    <row r="11" spans="1:18" s="85" customFormat="1" x14ac:dyDescent="0.2">
      <c r="A11" s="143"/>
      <c r="B11" s="203" t="s">
        <v>68</v>
      </c>
      <c r="C11" s="481">
        <v>28.36</v>
      </c>
      <c r="D11" s="481">
        <v>29.58</v>
      </c>
      <c r="E11" s="481">
        <v>38.89</v>
      </c>
      <c r="F11" s="481">
        <v>11.8</v>
      </c>
      <c r="G11" s="481">
        <v>-39.19</v>
      </c>
      <c r="H11" s="481">
        <v>-78.820000000000007</v>
      </c>
      <c r="I11" s="481"/>
      <c r="J11" s="481"/>
      <c r="K11" s="481"/>
      <c r="L11" s="481"/>
      <c r="M11" s="481"/>
      <c r="N11" s="481"/>
      <c r="O11" s="205">
        <f>SUM(C11:N11)</f>
        <v>-9.3800000000000097</v>
      </c>
      <c r="P11" s="436">
        <f>O11</f>
        <v>-9.3800000000000097</v>
      </c>
    </row>
    <row r="12" spans="1:18" s="85" customFormat="1" ht="12.75" customHeight="1" x14ac:dyDescent="0.2">
      <c r="A12" s="143"/>
      <c r="B12" s="203" t="s">
        <v>69</v>
      </c>
      <c r="C12" s="481">
        <v>845.19</v>
      </c>
      <c r="D12" s="481">
        <v>540.66</v>
      </c>
      <c r="E12" s="481">
        <v>-366.08000000000004</v>
      </c>
      <c r="F12" s="481">
        <v>368.09000000000003</v>
      </c>
      <c r="G12" s="481">
        <v>-790.27999999999986</v>
      </c>
      <c r="H12" s="481">
        <v>140.13999999999999</v>
      </c>
      <c r="I12" s="481"/>
      <c r="J12" s="481"/>
      <c r="K12" s="481"/>
      <c r="L12" s="481"/>
      <c r="M12" s="481"/>
      <c r="N12" s="481"/>
      <c r="O12" s="205">
        <f>SUM(C12:N12)</f>
        <v>737.72</v>
      </c>
      <c r="P12" s="436">
        <f>O12</f>
        <v>737.72</v>
      </c>
    </row>
    <row r="13" spans="1:18" s="85" customFormat="1" x14ac:dyDescent="0.2">
      <c r="A13" s="143"/>
      <c r="B13" s="203" t="s">
        <v>70</v>
      </c>
      <c r="C13" s="481">
        <v>0</v>
      </c>
      <c r="D13" s="481">
        <v>0</v>
      </c>
      <c r="E13" s="481">
        <v>0</v>
      </c>
      <c r="F13" s="481">
        <v>0</v>
      </c>
      <c r="G13" s="481">
        <v>0</v>
      </c>
      <c r="H13" s="481">
        <v>0</v>
      </c>
      <c r="I13" s="481"/>
      <c r="J13" s="481"/>
      <c r="K13" s="481"/>
      <c r="L13" s="481"/>
      <c r="M13" s="481"/>
      <c r="N13" s="481"/>
      <c r="O13" s="205">
        <f>SUM(C13:N13)</f>
        <v>0</v>
      </c>
      <c r="P13" s="436">
        <f>O13</f>
        <v>0</v>
      </c>
    </row>
    <row r="14" spans="1:18" s="85" customFormat="1" x14ac:dyDescent="0.2">
      <c r="A14" s="143"/>
      <c r="B14" s="149" t="s">
        <v>71</v>
      </c>
      <c r="C14" s="438">
        <f>SUM(C9:C13)</f>
        <v>13705.980000000005</v>
      </c>
      <c r="D14" s="438">
        <f t="shared" ref="D14:N14" si="0">SUM(D9:D13)</f>
        <v>7939.8300000000008</v>
      </c>
      <c r="E14" s="438">
        <f t="shared" si="0"/>
        <v>2080.3399999999992</v>
      </c>
      <c r="F14" s="438">
        <f t="shared" si="0"/>
        <v>1111.3499999999999</v>
      </c>
      <c r="G14" s="438">
        <f t="shared" si="0"/>
        <v>-5587.04</v>
      </c>
      <c r="H14" s="438">
        <f t="shared" si="0"/>
        <v>-10317.580000000004</v>
      </c>
      <c r="I14" s="438">
        <f t="shared" si="0"/>
        <v>0</v>
      </c>
      <c r="J14" s="438">
        <f t="shared" si="0"/>
        <v>0</v>
      </c>
      <c r="K14" s="438">
        <f t="shared" si="0"/>
        <v>0</v>
      </c>
      <c r="L14" s="438">
        <f t="shared" si="0"/>
        <v>0</v>
      </c>
      <c r="M14" s="438">
        <f t="shared" si="0"/>
        <v>0</v>
      </c>
      <c r="N14" s="438">
        <f t="shared" si="0"/>
        <v>0</v>
      </c>
      <c r="O14" s="438">
        <f>SUM(O9:O13)</f>
        <v>8932.880000000001</v>
      </c>
      <c r="P14" s="438">
        <f>SUM(P9:P13)</f>
        <v>8932.880000000001</v>
      </c>
      <c r="R14" s="481"/>
    </row>
    <row r="15" spans="1:18" x14ac:dyDescent="0.2">
      <c r="A15" s="143"/>
      <c r="M15" s="381"/>
      <c r="O15" s="194"/>
    </row>
    <row r="16" spans="1:18" x14ac:dyDescent="0.2">
      <c r="A16" s="143"/>
      <c r="B16" s="200" t="s">
        <v>211</v>
      </c>
      <c r="C16" s="439"/>
      <c r="D16" s="439"/>
      <c r="E16" s="439"/>
      <c r="F16" s="439"/>
      <c r="G16" s="439"/>
      <c r="H16" s="439"/>
      <c r="I16" s="439"/>
      <c r="J16" s="439"/>
      <c r="K16" s="439"/>
      <c r="L16" s="439"/>
      <c r="M16" s="439"/>
      <c r="N16" s="439"/>
      <c r="O16" s="211"/>
      <c r="P16" s="211"/>
    </row>
    <row r="17" spans="1:18" s="85" customFormat="1" x14ac:dyDescent="0.2">
      <c r="A17" s="143"/>
      <c r="B17" s="203" t="s">
        <v>75</v>
      </c>
      <c r="C17" s="481">
        <v>431988.09000000032</v>
      </c>
      <c r="D17" s="481">
        <v>486353.45</v>
      </c>
      <c r="E17" s="481">
        <v>658985.94000000006</v>
      </c>
      <c r="F17" s="481">
        <v>-302348.64</v>
      </c>
      <c r="G17" s="481">
        <v>-464614.72000000003</v>
      </c>
      <c r="H17" s="481">
        <v>-171795.14999999997</v>
      </c>
      <c r="I17" s="481"/>
      <c r="J17" s="481"/>
      <c r="K17" s="481"/>
      <c r="L17" s="481"/>
      <c r="M17" s="481"/>
      <c r="N17" s="481"/>
      <c r="O17" s="205">
        <f t="shared" ref="O17:O20" si="1">SUM(C17:N17)</f>
        <v>638568.97000000044</v>
      </c>
      <c r="P17" s="436">
        <f t="shared" ref="P17:P20" si="2">O17</f>
        <v>638568.97000000044</v>
      </c>
    </row>
    <row r="18" spans="1:18" x14ac:dyDescent="0.2">
      <c r="A18" s="143"/>
      <c r="B18" s="203" t="s">
        <v>73</v>
      </c>
      <c r="C18" s="481">
        <v>1320.5599999999997</v>
      </c>
      <c r="D18" s="481">
        <v>1254.26</v>
      </c>
      <c r="E18" s="481">
        <v>-2507.85</v>
      </c>
      <c r="F18" s="481">
        <v>519.88</v>
      </c>
      <c r="G18" s="481">
        <v>-851.33</v>
      </c>
      <c r="H18" s="481">
        <v>-1630.8499999999997</v>
      </c>
      <c r="I18" s="481"/>
      <c r="J18" s="481"/>
      <c r="K18" s="481"/>
      <c r="L18" s="481"/>
      <c r="M18" s="481"/>
      <c r="N18" s="481"/>
      <c r="O18" s="205">
        <f t="shared" si="1"/>
        <v>-1895.33</v>
      </c>
      <c r="P18" s="436">
        <f t="shared" si="2"/>
        <v>-1895.33</v>
      </c>
    </row>
    <row r="19" spans="1:18" x14ac:dyDescent="0.2">
      <c r="A19" s="143"/>
      <c r="B19" s="203" t="s">
        <v>74</v>
      </c>
      <c r="C19" s="481">
        <v>4915.08</v>
      </c>
      <c r="D19" s="481">
        <v>-153.26000000000045</v>
      </c>
      <c r="E19" s="481">
        <v>-726.92000000000007</v>
      </c>
      <c r="F19" s="481">
        <v>-886.74</v>
      </c>
      <c r="G19" s="481">
        <v>-1742.0600000000002</v>
      </c>
      <c r="H19" s="481">
        <v>-3302.98</v>
      </c>
      <c r="I19" s="481"/>
      <c r="J19" s="481"/>
      <c r="K19" s="481"/>
      <c r="L19" s="481"/>
      <c r="M19" s="481"/>
      <c r="N19" s="481"/>
      <c r="O19" s="205">
        <f t="shared" si="1"/>
        <v>-1896.8800000000003</v>
      </c>
      <c r="P19" s="436">
        <f t="shared" si="2"/>
        <v>-1896.8800000000003</v>
      </c>
    </row>
    <row r="20" spans="1:18" ht="13.5" customHeight="1" x14ac:dyDescent="0.2">
      <c r="A20" s="143"/>
      <c r="B20" s="203" t="s">
        <v>266</v>
      </c>
      <c r="C20" s="481">
        <v>5584.6600000000017</v>
      </c>
      <c r="D20" s="481">
        <v>4840.2700000000041</v>
      </c>
      <c r="E20" s="481">
        <v>-1078.5399999999995</v>
      </c>
      <c r="F20" s="481">
        <v>65262.42</v>
      </c>
      <c r="G20" s="481">
        <v>2301.7499999999991</v>
      </c>
      <c r="H20" s="481">
        <v>76690.640000000043</v>
      </c>
      <c r="I20" s="481"/>
      <c r="J20" s="481"/>
      <c r="K20" s="481"/>
      <c r="L20" s="481"/>
      <c r="M20" s="481"/>
      <c r="N20" s="481"/>
      <c r="O20" s="205">
        <f t="shared" si="1"/>
        <v>153601.20000000004</v>
      </c>
      <c r="P20" s="436">
        <f t="shared" si="2"/>
        <v>153601.20000000004</v>
      </c>
    </row>
    <row r="21" spans="1:18" s="85" customFormat="1" x14ac:dyDescent="0.2">
      <c r="A21" s="143"/>
      <c r="B21" s="149" t="s">
        <v>76</v>
      </c>
      <c r="C21" s="438">
        <f t="shared" ref="C21:P21" si="3">SUM(C17:C20)</f>
        <v>443808.39000000031</v>
      </c>
      <c r="D21" s="438">
        <f t="shared" si="3"/>
        <v>492294.72000000003</v>
      </c>
      <c r="E21" s="438">
        <f t="shared" si="3"/>
        <v>654672.63</v>
      </c>
      <c r="F21" s="438">
        <f t="shared" si="3"/>
        <v>-237453.08000000002</v>
      </c>
      <c r="G21" s="438">
        <f t="shared" si="3"/>
        <v>-464906.36000000004</v>
      </c>
      <c r="H21" s="438">
        <f t="shared" si="3"/>
        <v>-100038.33999999994</v>
      </c>
      <c r="I21" s="438">
        <f t="shared" si="3"/>
        <v>0</v>
      </c>
      <c r="J21" s="438">
        <f t="shared" si="3"/>
        <v>0</v>
      </c>
      <c r="K21" s="438">
        <f t="shared" si="3"/>
        <v>0</v>
      </c>
      <c r="L21" s="438">
        <f t="shared" si="3"/>
        <v>0</v>
      </c>
      <c r="M21" s="438">
        <f t="shared" si="3"/>
        <v>0</v>
      </c>
      <c r="N21" s="438">
        <f t="shared" si="3"/>
        <v>0</v>
      </c>
      <c r="O21" s="438">
        <f t="shared" si="3"/>
        <v>788377.96000000054</v>
      </c>
      <c r="P21" s="438">
        <f t="shared" si="3"/>
        <v>788377.96000000054</v>
      </c>
      <c r="R21" s="481"/>
    </row>
    <row r="22" spans="1:18" s="85" customFormat="1" x14ac:dyDescent="0.2">
      <c r="A22" s="143"/>
      <c r="B22" s="61"/>
      <c r="C22" s="481"/>
      <c r="D22" s="481"/>
      <c r="E22" s="481"/>
      <c r="F22" s="481"/>
      <c r="G22" s="481"/>
      <c r="H22" s="481"/>
      <c r="I22" s="481"/>
      <c r="J22" s="481"/>
      <c r="K22" s="481"/>
      <c r="L22" s="481"/>
      <c r="M22" s="481"/>
      <c r="N22" s="481"/>
      <c r="O22" s="481"/>
      <c r="P22" s="481"/>
    </row>
    <row r="23" spans="1:18" s="85" customFormat="1" x14ac:dyDescent="0.2">
      <c r="A23" s="143"/>
      <c r="B23" s="200" t="s">
        <v>210</v>
      </c>
      <c r="C23" s="435"/>
      <c r="D23" s="435"/>
      <c r="E23" s="435"/>
      <c r="F23" s="435"/>
      <c r="G23" s="435"/>
      <c r="H23" s="435"/>
      <c r="I23" s="435"/>
      <c r="J23" s="435"/>
      <c r="K23" s="435"/>
      <c r="L23" s="435"/>
      <c r="M23" s="435"/>
      <c r="N23" s="435"/>
      <c r="O23" s="435"/>
      <c r="P23" s="435"/>
    </row>
    <row r="24" spans="1:18" s="85" customFormat="1" ht="12.75" customHeight="1" x14ac:dyDescent="0.2">
      <c r="A24" s="143"/>
      <c r="B24" s="203" t="s">
        <v>265</v>
      </c>
      <c r="C24" s="481">
        <v>21583.17</v>
      </c>
      <c r="D24" s="481">
        <v>2025.96</v>
      </c>
      <c r="E24" s="481">
        <v>14135.6</v>
      </c>
      <c r="F24" s="481">
        <v>235.37</v>
      </c>
      <c r="G24" s="481">
        <v>-1537.66</v>
      </c>
      <c r="H24" s="481">
        <v>-2649.4799999999991</v>
      </c>
      <c r="I24" s="481"/>
      <c r="J24" s="481"/>
      <c r="K24" s="481"/>
      <c r="L24" s="481"/>
      <c r="M24" s="481"/>
      <c r="N24" s="481"/>
      <c r="O24" s="205">
        <f>SUM(C24:N24)</f>
        <v>33792.959999999999</v>
      </c>
      <c r="P24" s="436">
        <f>O24</f>
        <v>33792.959999999999</v>
      </c>
    </row>
    <row r="25" spans="1:18" s="85" customFormat="1" x14ac:dyDescent="0.2">
      <c r="A25" s="143"/>
      <c r="B25" s="149" t="s">
        <v>78</v>
      </c>
      <c r="C25" s="438">
        <f>SUM(C24)</f>
        <v>21583.17</v>
      </c>
      <c r="D25" s="438">
        <f t="shared" ref="D25:P25" si="4">SUM(D24)</f>
        <v>2025.96</v>
      </c>
      <c r="E25" s="438">
        <f t="shared" si="4"/>
        <v>14135.6</v>
      </c>
      <c r="F25" s="438">
        <f t="shared" si="4"/>
        <v>235.37</v>
      </c>
      <c r="G25" s="438">
        <f t="shared" si="4"/>
        <v>-1537.66</v>
      </c>
      <c r="H25" s="438">
        <f t="shared" si="4"/>
        <v>-2649.4799999999991</v>
      </c>
      <c r="I25" s="438">
        <f t="shared" si="4"/>
        <v>0</v>
      </c>
      <c r="J25" s="438">
        <f t="shared" si="4"/>
        <v>0</v>
      </c>
      <c r="K25" s="438">
        <f t="shared" si="4"/>
        <v>0</v>
      </c>
      <c r="L25" s="438">
        <f t="shared" si="4"/>
        <v>0</v>
      </c>
      <c r="M25" s="438">
        <f t="shared" si="4"/>
        <v>0</v>
      </c>
      <c r="N25" s="438">
        <f t="shared" si="4"/>
        <v>0</v>
      </c>
      <c r="O25" s="438">
        <f t="shared" si="4"/>
        <v>33792.959999999999</v>
      </c>
      <c r="P25" s="438">
        <f t="shared" si="4"/>
        <v>33792.959999999999</v>
      </c>
      <c r="R25" s="481"/>
    </row>
    <row r="26" spans="1:18" s="85" customFormat="1" x14ac:dyDescent="0.2">
      <c r="A26" s="143"/>
      <c r="B26" s="203"/>
      <c r="C26" s="481"/>
      <c r="D26" s="481"/>
      <c r="E26" s="481"/>
      <c r="F26" s="481"/>
      <c r="G26" s="481"/>
      <c r="H26" s="481"/>
      <c r="I26" s="481"/>
      <c r="J26" s="481"/>
      <c r="K26" s="481"/>
      <c r="L26" s="481"/>
      <c r="M26" s="481"/>
      <c r="N26" s="481"/>
      <c r="O26" s="481"/>
      <c r="P26" s="481"/>
    </row>
    <row r="27" spans="1:18" x14ac:dyDescent="0.2">
      <c r="A27" s="143"/>
      <c r="B27" s="200" t="s">
        <v>208</v>
      </c>
      <c r="C27" s="439"/>
      <c r="D27" s="439"/>
      <c r="E27" s="439"/>
      <c r="F27" s="439"/>
      <c r="G27" s="439"/>
      <c r="H27" s="439"/>
      <c r="I27" s="439"/>
      <c r="J27" s="439"/>
      <c r="K27" s="439"/>
      <c r="L27" s="439"/>
      <c r="M27" s="439"/>
      <c r="N27" s="439"/>
      <c r="O27" s="439"/>
      <c r="P27" s="439"/>
    </row>
    <row r="28" spans="1:18" s="85" customFormat="1" x14ac:dyDescent="0.2">
      <c r="A28" s="143"/>
      <c r="B28" s="203" t="s">
        <v>264</v>
      </c>
      <c r="C28" s="481">
        <v>-1549209.0499999966</v>
      </c>
      <c r="D28" s="481">
        <v>210852.5</v>
      </c>
      <c r="E28" s="481">
        <v>76242.259999999995</v>
      </c>
      <c r="F28" s="481">
        <v>285880.18</v>
      </c>
      <c r="G28" s="481">
        <v>200887.3</v>
      </c>
      <c r="H28" s="481">
        <v>-17970.27</v>
      </c>
      <c r="I28" s="481"/>
      <c r="J28" s="481"/>
      <c r="K28" s="481"/>
      <c r="L28" s="481"/>
      <c r="M28" s="481"/>
      <c r="N28" s="481"/>
      <c r="O28" s="205">
        <f>SUM(C28:N28)</f>
        <v>-793317.07999999658</v>
      </c>
      <c r="P28" s="436">
        <f>O28</f>
        <v>-793317.07999999658</v>
      </c>
    </row>
    <row r="29" spans="1:18" s="85" customFormat="1" x14ac:dyDescent="0.2">
      <c r="A29" s="143"/>
      <c r="B29" s="203" t="s">
        <v>263</v>
      </c>
      <c r="C29" s="481">
        <v>263702.3900000006</v>
      </c>
      <c r="D29" s="481">
        <v>119558.14000000001</v>
      </c>
      <c r="E29" s="481">
        <v>84138.82</v>
      </c>
      <c r="F29" s="481">
        <v>35210.58</v>
      </c>
      <c r="G29" s="481">
        <v>89316.469999999987</v>
      </c>
      <c r="H29" s="481">
        <v>16430.080000000002</v>
      </c>
      <c r="I29" s="481"/>
      <c r="J29" s="481"/>
      <c r="K29" s="481"/>
      <c r="L29" s="481"/>
      <c r="M29" s="481"/>
      <c r="N29" s="481"/>
      <c r="O29" s="205">
        <f>SUM(C29:N29)</f>
        <v>608356.48000000056</v>
      </c>
      <c r="P29" s="436">
        <f>O29</f>
        <v>608356.48000000056</v>
      </c>
    </row>
    <row r="30" spans="1:18" s="85" customFormat="1" x14ac:dyDescent="0.2">
      <c r="A30" s="143"/>
      <c r="B30" s="149" t="s">
        <v>80</v>
      </c>
      <c r="C30" s="438">
        <f>SUM(C28:C29)</f>
        <v>-1285506.659999996</v>
      </c>
      <c r="D30" s="438">
        <f t="shared" ref="D30:P30" si="5">SUM(D28:D29)</f>
        <v>330410.64</v>
      </c>
      <c r="E30" s="438">
        <f t="shared" si="5"/>
        <v>160381.08000000002</v>
      </c>
      <c r="F30" s="438">
        <f t="shared" si="5"/>
        <v>321090.76</v>
      </c>
      <c r="G30" s="438">
        <f t="shared" si="5"/>
        <v>290203.76999999996</v>
      </c>
      <c r="H30" s="438">
        <f t="shared" si="5"/>
        <v>-1540.1899999999987</v>
      </c>
      <c r="I30" s="438">
        <f t="shared" si="5"/>
        <v>0</v>
      </c>
      <c r="J30" s="438">
        <f t="shared" si="5"/>
        <v>0</v>
      </c>
      <c r="K30" s="438">
        <f t="shared" si="5"/>
        <v>0</v>
      </c>
      <c r="L30" s="438">
        <f t="shared" si="5"/>
        <v>0</v>
      </c>
      <c r="M30" s="438">
        <f t="shared" si="5"/>
        <v>0</v>
      </c>
      <c r="N30" s="438">
        <f t="shared" si="5"/>
        <v>0</v>
      </c>
      <c r="O30" s="438">
        <f>SUM(O28:O29)</f>
        <v>-184960.59999999602</v>
      </c>
      <c r="P30" s="438">
        <f t="shared" si="5"/>
        <v>-184960.59999999602</v>
      </c>
      <c r="R30" s="481"/>
    </row>
    <row r="31" spans="1:18" s="85" customFormat="1" x14ac:dyDescent="0.2">
      <c r="A31" s="143"/>
      <c r="B31" s="203"/>
      <c r="C31" s="481"/>
      <c r="D31" s="481"/>
      <c r="E31" s="481"/>
      <c r="F31" s="481"/>
      <c r="G31" s="215"/>
      <c r="H31" s="481"/>
      <c r="I31" s="481"/>
      <c r="J31" s="481"/>
      <c r="K31" s="481"/>
      <c r="L31" s="481"/>
      <c r="M31" s="481"/>
      <c r="N31" s="481"/>
      <c r="O31" s="481"/>
      <c r="P31" s="481"/>
    </row>
    <row r="32" spans="1:18" s="85" customFormat="1" x14ac:dyDescent="0.2">
      <c r="A32" s="143"/>
      <c r="B32" s="200" t="s">
        <v>209</v>
      </c>
      <c r="C32" s="435"/>
      <c r="D32" s="435"/>
      <c r="E32" s="435"/>
      <c r="F32" s="435"/>
      <c r="G32" s="435"/>
      <c r="H32" s="435"/>
      <c r="I32" s="435"/>
      <c r="J32" s="435"/>
      <c r="K32" s="435"/>
      <c r="L32" s="435"/>
      <c r="M32" s="435"/>
      <c r="N32" s="435"/>
      <c r="O32" s="435"/>
      <c r="P32" s="435"/>
    </row>
    <row r="33" spans="1:18" s="85" customFormat="1" x14ac:dyDescent="0.2">
      <c r="A33" s="143"/>
      <c r="B33" s="203" t="s">
        <v>82</v>
      </c>
      <c r="C33" s="481">
        <v>0</v>
      </c>
      <c r="D33" s="481">
        <v>11926.72</v>
      </c>
      <c r="E33" s="481">
        <v>-12371.25</v>
      </c>
      <c r="F33" s="481">
        <v>12500</v>
      </c>
      <c r="G33" s="481">
        <v>-12628.75</v>
      </c>
      <c r="H33" s="481">
        <v>-9500</v>
      </c>
      <c r="I33" s="481"/>
      <c r="J33" s="481"/>
      <c r="K33" s="481"/>
      <c r="L33" s="481"/>
      <c r="M33" s="481"/>
      <c r="N33" s="481"/>
      <c r="O33" s="205">
        <f>SUM(C33:N33)</f>
        <v>-10073.280000000001</v>
      </c>
      <c r="P33" s="436">
        <f>O33</f>
        <v>-10073.280000000001</v>
      </c>
    </row>
    <row r="34" spans="1:18" s="85" customFormat="1" x14ac:dyDescent="0.2">
      <c r="A34" s="143"/>
      <c r="B34" s="203" t="s">
        <v>83</v>
      </c>
      <c r="C34" s="481">
        <v>12848.96</v>
      </c>
      <c r="D34" s="481">
        <v>13325</v>
      </c>
      <c r="E34" s="481">
        <v>12886.8</v>
      </c>
      <c r="F34" s="481">
        <v>532.59</v>
      </c>
      <c r="G34" s="481">
        <v>-12355.62</v>
      </c>
      <c r="H34" s="481">
        <v>309.89</v>
      </c>
      <c r="I34" s="481"/>
      <c r="J34" s="481"/>
      <c r="K34" s="481"/>
      <c r="L34" s="481"/>
      <c r="M34" s="481"/>
      <c r="N34" s="481"/>
      <c r="O34" s="205">
        <f>SUM(C34:N34)</f>
        <v>27547.619999999988</v>
      </c>
      <c r="P34" s="436">
        <f>O34</f>
        <v>27547.619999999988</v>
      </c>
    </row>
    <row r="35" spans="1:18" s="85" customFormat="1" x14ac:dyDescent="0.2">
      <c r="A35" s="143"/>
      <c r="B35" s="149" t="s">
        <v>84</v>
      </c>
      <c r="C35" s="438">
        <f t="shared" ref="C35:P35" si="6">SUM(C33:C34)</f>
        <v>12848.96</v>
      </c>
      <c r="D35" s="438">
        <f t="shared" si="6"/>
        <v>25251.72</v>
      </c>
      <c r="E35" s="438">
        <f t="shared" si="6"/>
        <v>515.54999999999927</v>
      </c>
      <c r="F35" s="438">
        <f t="shared" si="6"/>
        <v>13032.59</v>
      </c>
      <c r="G35" s="438">
        <f t="shared" si="6"/>
        <v>-24984.370000000003</v>
      </c>
      <c r="H35" s="438">
        <f t="shared" si="6"/>
        <v>-9190.11</v>
      </c>
      <c r="I35" s="438">
        <f t="shared" si="6"/>
        <v>0</v>
      </c>
      <c r="J35" s="438">
        <f t="shared" si="6"/>
        <v>0</v>
      </c>
      <c r="K35" s="438">
        <f t="shared" si="6"/>
        <v>0</v>
      </c>
      <c r="L35" s="438">
        <f t="shared" si="6"/>
        <v>0</v>
      </c>
      <c r="M35" s="438">
        <f t="shared" si="6"/>
        <v>0</v>
      </c>
      <c r="N35" s="438">
        <f t="shared" si="6"/>
        <v>0</v>
      </c>
      <c r="O35" s="438">
        <f t="shared" si="6"/>
        <v>17474.339999999989</v>
      </c>
      <c r="P35" s="438">
        <f t="shared" si="6"/>
        <v>17474.339999999989</v>
      </c>
      <c r="R35" s="481"/>
    </row>
    <row r="36" spans="1:18" s="85" customFormat="1" x14ac:dyDescent="0.2">
      <c r="A36" s="143"/>
      <c r="B36" s="203"/>
      <c r="C36" s="481"/>
      <c r="D36" s="481"/>
      <c r="E36" s="481"/>
      <c r="F36" s="481"/>
      <c r="G36" s="481"/>
      <c r="H36" s="481"/>
      <c r="I36" s="481"/>
      <c r="J36" s="481"/>
      <c r="K36" s="481"/>
      <c r="L36" s="481"/>
      <c r="M36" s="481"/>
      <c r="N36" s="481"/>
      <c r="O36" s="481"/>
      <c r="P36" s="481"/>
    </row>
    <row r="37" spans="1:18" s="85" customFormat="1" x14ac:dyDescent="0.2">
      <c r="A37" s="143"/>
      <c r="B37" s="200" t="s">
        <v>85</v>
      </c>
      <c r="C37" s="435"/>
      <c r="D37" s="435"/>
      <c r="E37" s="435"/>
      <c r="F37" s="435"/>
      <c r="G37" s="435"/>
      <c r="H37" s="435"/>
      <c r="I37" s="435"/>
      <c r="J37" s="435"/>
      <c r="K37" s="435"/>
      <c r="L37" s="435"/>
      <c r="M37" s="435"/>
      <c r="N37" s="435"/>
      <c r="O37" s="435"/>
      <c r="P37" s="435"/>
    </row>
    <row r="38" spans="1:18" s="85" customFormat="1" x14ac:dyDescent="0.2">
      <c r="A38" s="143"/>
      <c r="B38" s="203" t="s">
        <v>181</v>
      </c>
      <c r="C38" s="481">
        <v>0</v>
      </c>
      <c r="D38" s="481">
        <v>0</v>
      </c>
      <c r="E38" s="481">
        <v>0</v>
      </c>
      <c r="F38" s="481">
        <v>0</v>
      </c>
      <c r="G38" s="481">
        <v>0</v>
      </c>
      <c r="H38" s="481">
        <v>0</v>
      </c>
      <c r="I38" s="481"/>
      <c r="J38" s="481"/>
      <c r="K38" s="481"/>
      <c r="L38" s="481"/>
      <c r="M38" s="481"/>
      <c r="N38" s="481"/>
      <c r="O38" s="205">
        <f>SUM(C38:N38)</f>
        <v>0</v>
      </c>
      <c r="P38" s="436">
        <f>O38</f>
        <v>0</v>
      </c>
    </row>
    <row r="39" spans="1:18" s="85" customFormat="1" x14ac:dyDescent="0.2">
      <c r="A39" s="143"/>
      <c r="B39" s="203" t="s">
        <v>180</v>
      </c>
      <c r="C39" s="481">
        <v>65538.750000000116</v>
      </c>
      <c r="D39" s="481">
        <v>105204.15000000001</v>
      </c>
      <c r="E39" s="481">
        <v>120904.54</v>
      </c>
      <c r="F39" s="481">
        <v>107923.2</v>
      </c>
      <c r="G39" s="481">
        <v>111389.59000000001</v>
      </c>
      <c r="H39" s="481">
        <v>-14319.639999999998</v>
      </c>
      <c r="I39" s="481"/>
      <c r="J39" s="481"/>
      <c r="K39" s="481"/>
      <c r="L39" s="481"/>
      <c r="M39" s="481"/>
      <c r="N39" s="481"/>
      <c r="O39" s="205">
        <f>SUM(C39:N39)</f>
        <v>496640.59000000014</v>
      </c>
      <c r="P39" s="436">
        <f>O39</f>
        <v>496640.59000000014</v>
      </c>
    </row>
    <row r="40" spans="1:18" s="85" customFormat="1" x14ac:dyDescent="0.2">
      <c r="A40" s="143"/>
      <c r="B40" s="149" t="s">
        <v>86</v>
      </c>
      <c r="C40" s="438">
        <f t="shared" ref="C40:P40" si="7">SUM(C38:C39)</f>
        <v>65538.750000000116</v>
      </c>
      <c r="D40" s="438">
        <f t="shared" si="7"/>
        <v>105204.15000000001</v>
      </c>
      <c r="E40" s="438">
        <f t="shared" si="7"/>
        <v>120904.54</v>
      </c>
      <c r="F40" s="438">
        <f t="shared" si="7"/>
        <v>107923.2</v>
      </c>
      <c r="G40" s="438">
        <f t="shared" si="7"/>
        <v>111389.59000000001</v>
      </c>
      <c r="H40" s="438">
        <f t="shared" si="7"/>
        <v>-14319.639999999998</v>
      </c>
      <c r="I40" s="438">
        <f t="shared" si="7"/>
        <v>0</v>
      </c>
      <c r="J40" s="438">
        <f t="shared" si="7"/>
        <v>0</v>
      </c>
      <c r="K40" s="438">
        <f t="shared" si="7"/>
        <v>0</v>
      </c>
      <c r="L40" s="438">
        <f t="shared" si="7"/>
        <v>0</v>
      </c>
      <c r="M40" s="438">
        <f t="shared" si="7"/>
        <v>0</v>
      </c>
      <c r="N40" s="438">
        <f t="shared" si="7"/>
        <v>0</v>
      </c>
      <c r="O40" s="438">
        <f t="shared" si="7"/>
        <v>496640.59000000014</v>
      </c>
      <c r="P40" s="438">
        <f t="shared" si="7"/>
        <v>496640.59000000014</v>
      </c>
      <c r="R40" s="481"/>
    </row>
    <row r="41" spans="1:18" s="85" customFormat="1" x14ac:dyDescent="0.2">
      <c r="A41" s="143"/>
      <c r="B41" s="203"/>
      <c r="C41" s="393"/>
      <c r="D41" s="393"/>
      <c r="E41" s="393"/>
      <c r="F41" s="393"/>
      <c r="G41" s="393"/>
      <c r="H41" s="393"/>
      <c r="I41" s="393"/>
      <c r="J41" s="393"/>
      <c r="K41" s="393"/>
      <c r="L41" s="393"/>
      <c r="M41" s="393"/>
      <c r="N41" s="393"/>
      <c r="O41" s="481"/>
      <c r="P41" s="481"/>
    </row>
    <row r="42" spans="1:18" s="85" customFormat="1" x14ac:dyDescent="0.2">
      <c r="A42" s="143"/>
      <c r="B42" s="200" t="s">
        <v>87</v>
      </c>
      <c r="C42" s="435"/>
      <c r="D42" s="435"/>
      <c r="E42" s="435"/>
      <c r="F42" s="435"/>
      <c r="G42" s="435"/>
      <c r="H42" s="435"/>
      <c r="I42" s="435"/>
      <c r="J42" s="435"/>
      <c r="K42" s="435"/>
      <c r="L42" s="435"/>
      <c r="M42" s="435"/>
      <c r="N42" s="435"/>
      <c r="O42" s="435"/>
      <c r="P42" s="435"/>
    </row>
    <row r="43" spans="1:18" s="85" customFormat="1" x14ac:dyDescent="0.2">
      <c r="A43" s="143"/>
      <c r="B43" s="203" t="s">
        <v>88</v>
      </c>
      <c r="C43" s="481">
        <v>394.82999999999993</v>
      </c>
      <c r="D43" s="481">
        <v>-23586.809999999998</v>
      </c>
      <c r="E43" s="481">
        <v>-589.52</v>
      </c>
      <c r="F43" s="481">
        <v>31690.12</v>
      </c>
      <c r="G43" s="481">
        <v>12614.72</v>
      </c>
      <c r="H43" s="481">
        <v>12877.430000000002</v>
      </c>
      <c r="I43" s="481"/>
      <c r="J43" s="481"/>
      <c r="K43" s="481"/>
      <c r="L43" s="481"/>
      <c r="M43" s="481"/>
      <c r="N43" s="481"/>
      <c r="O43" s="205">
        <f>SUM(C43:N43)</f>
        <v>33400.770000000004</v>
      </c>
      <c r="P43" s="436">
        <f>O43</f>
        <v>33400.770000000004</v>
      </c>
    </row>
    <row r="44" spans="1:18" s="85" customFormat="1" x14ac:dyDescent="0.2">
      <c r="A44" s="143"/>
      <c r="B44" s="203" t="s">
        <v>89</v>
      </c>
      <c r="C44" s="481">
        <v>30264.790000000005</v>
      </c>
      <c r="D44" s="481">
        <v>9306.3100000000013</v>
      </c>
      <c r="E44" s="481">
        <v>224.41</v>
      </c>
      <c r="F44" s="481">
        <v>-38721.300000000003</v>
      </c>
      <c r="G44" s="481">
        <v>2143.46</v>
      </c>
      <c r="H44" s="481">
        <v>131.42000000000007</v>
      </c>
      <c r="I44" s="481"/>
      <c r="J44" s="481"/>
      <c r="K44" s="481"/>
      <c r="L44" s="481"/>
      <c r="M44" s="481"/>
      <c r="N44" s="481"/>
      <c r="O44" s="205">
        <f>SUM(C44:N44)</f>
        <v>3349.0900000000065</v>
      </c>
      <c r="P44" s="436">
        <f>O44</f>
        <v>3349.0900000000065</v>
      </c>
    </row>
    <row r="45" spans="1:18" s="85" customFormat="1" x14ac:dyDescent="0.2">
      <c r="A45" s="143"/>
      <c r="B45" s="203" t="s">
        <v>90</v>
      </c>
      <c r="C45" s="481">
        <v>-251571.95</v>
      </c>
      <c r="D45" s="481">
        <v>327428.42</v>
      </c>
      <c r="E45" s="481">
        <v>-40468.880000000005</v>
      </c>
      <c r="F45" s="481">
        <v>-630092.80999999994</v>
      </c>
      <c r="G45" s="481">
        <v>-7214.7599999999993</v>
      </c>
      <c r="H45" s="481">
        <v>0</v>
      </c>
      <c r="I45" s="481"/>
      <c r="J45" s="481"/>
      <c r="K45" s="481"/>
      <c r="L45" s="481"/>
      <c r="M45" s="481"/>
      <c r="N45" s="481"/>
      <c r="O45" s="205">
        <f>SUM(C45:N45)</f>
        <v>-601919.98</v>
      </c>
      <c r="P45" s="436">
        <f>O45</f>
        <v>-601919.98</v>
      </c>
    </row>
    <row r="46" spans="1:18" s="85" customFormat="1" ht="15" x14ac:dyDescent="0.2">
      <c r="A46" s="143"/>
      <c r="B46" s="203" t="s">
        <v>301</v>
      </c>
      <c r="C46" s="481">
        <v>2669.76</v>
      </c>
      <c r="D46" s="481">
        <v>0</v>
      </c>
      <c r="E46" s="481">
        <v>0</v>
      </c>
      <c r="F46" s="481">
        <v>224.71</v>
      </c>
      <c r="G46" s="481">
        <v>90640.67</v>
      </c>
      <c r="H46" s="481">
        <v>92846.31</v>
      </c>
      <c r="I46" s="481"/>
      <c r="J46" s="481"/>
      <c r="K46" s="481"/>
      <c r="L46" s="481"/>
      <c r="M46" s="481"/>
      <c r="N46" s="481"/>
      <c r="O46" s="205">
        <f>SUM(C46:N46)</f>
        <v>186381.45</v>
      </c>
      <c r="P46" s="436">
        <f>O46</f>
        <v>186381.45</v>
      </c>
    </row>
    <row r="47" spans="1:18" s="85" customFormat="1" x14ac:dyDescent="0.2">
      <c r="A47" s="143"/>
      <c r="B47" s="149" t="s">
        <v>91</v>
      </c>
      <c r="C47" s="438">
        <f>SUM(C43:C46)</f>
        <v>-218242.57</v>
      </c>
      <c r="D47" s="438">
        <f t="shared" ref="D47:P47" si="8">SUM(D43:D46)</f>
        <v>313147.92</v>
      </c>
      <c r="E47" s="438">
        <f t="shared" si="8"/>
        <v>-40833.990000000005</v>
      </c>
      <c r="F47" s="438">
        <f t="shared" si="8"/>
        <v>-636899.28</v>
      </c>
      <c r="G47" s="438">
        <f t="shared" si="8"/>
        <v>98184.09</v>
      </c>
      <c r="H47" s="438">
        <f t="shared" si="8"/>
        <v>105855.16</v>
      </c>
      <c r="I47" s="438">
        <f t="shared" si="8"/>
        <v>0</v>
      </c>
      <c r="J47" s="438">
        <f t="shared" si="8"/>
        <v>0</v>
      </c>
      <c r="K47" s="438">
        <f t="shared" si="8"/>
        <v>0</v>
      </c>
      <c r="L47" s="438">
        <f>SUM(L43:L46)</f>
        <v>0</v>
      </c>
      <c r="M47" s="438">
        <f t="shared" si="8"/>
        <v>0</v>
      </c>
      <c r="N47" s="438">
        <f t="shared" si="8"/>
        <v>0</v>
      </c>
      <c r="O47" s="438">
        <f>SUM(O43:O46)</f>
        <v>-378788.67</v>
      </c>
      <c r="P47" s="438">
        <f t="shared" si="8"/>
        <v>-378788.67</v>
      </c>
      <c r="R47" s="481"/>
    </row>
    <row r="48" spans="1:18" s="85" customFormat="1" x14ac:dyDescent="0.2">
      <c r="A48" s="143"/>
      <c r="B48" s="203"/>
      <c r="C48" s="481"/>
      <c r="D48" s="481"/>
      <c r="E48" s="481"/>
      <c r="F48" s="481"/>
      <c r="G48" s="481"/>
      <c r="H48" s="481"/>
      <c r="I48" s="481"/>
      <c r="J48" s="481"/>
      <c r="K48" s="481"/>
      <c r="L48" s="481"/>
      <c r="M48" s="481"/>
      <c r="N48" s="481"/>
      <c r="O48" s="481"/>
      <c r="P48" s="481"/>
    </row>
    <row r="49" spans="1:21" s="85" customFormat="1" x14ac:dyDescent="0.2">
      <c r="A49" s="143"/>
      <c r="B49" s="200" t="s">
        <v>92</v>
      </c>
      <c r="C49" s="435"/>
      <c r="D49" s="435"/>
      <c r="E49" s="435"/>
      <c r="F49" s="435"/>
      <c r="G49" s="435"/>
      <c r="H49" s="435"/>
      <c r="I49" s="435"/>
      <c r="J49" s="435"/>
      <c r="K49" s="435"/>
      <c r="L49" s="435"/>
      <c r="M49" s="435"/>
      <c r="N49" s="435"/>
      <c r="O49" s="435"/>
      <c r="P49" s="435"/>
    </row>
    <row r="50" spans="1:21" s="85" customFormat="1" x14ac:dyDescent="0.2">
      <c r="A50" s="143"/>
      <c r="B50" s="203" t="s">
        <v>93</v>
      </c>
      <c r="C50" s="481">
        <v>96290.949999999953</v>
      </c>
      <c r="D50" s="481">
        <v>408628.42000000004</v>
      </c>
      <c r="E50" s="481">
        <v>47171.240000000005</v>
      </c>
      <c r="F50" s="481">
        <v>-83038.109999999986</v>
      </c>
      <c r="G50" s="481">
        <v>-327771.94000000006</v>
      </c>
      <c r="H50" s="481">
        <v>46324.649999999994</v>
      </c>
      <c r="I50" s="481"/>
      <c r="J50" s="481"/>
      <c r="K50" s="481"/>
      <c r="L50" s="481"/>
      <c r="M50" s="481"/>
      <c r="N50" s="481"/>
      <c r="O50" s="205">
        <f>SUM(C50:N50)</f>
        <v>187605.20999999993</v>
      </c>
      <c r="P50" s="436">
        <f>O50</f>
        <v>187605.20999999993</v>
      </c>
    </row>
    <row r="51" spans="1:21" s="85" customFormat="1" x14ac:dyDescent="0.2">
      <c r="A51" s="143"/>
      <c r="B51" s="149" t="s">
        <v>94</v>
      </c>
      <c r="C51" s="438">
        <f>SUM(C50)</f>
        <v>96290.949999999953</v>
      </c>
      <c r="D51" s="438">
        <f t="shared" ref="D51:P51" si="9">SUM(D50)</f>
        <v>408628.42000000004</v>
      </c>
      <c r="E51" s="438">
        <f t="shared" si="9"/>
        <v>47171.240000000005</v>
      </c>
      <c r="F51" s="438">
        <f t="shared" si="9"/>
        <v>-83038.109999999986</v>
      </c>
      <c r="G51" s="438">
        <f t="shared" si="9"/>
        <v>-327771.94000000006</v>
      </c>
      <c r="H51" s="438">
        <f t="shared" si="9"/>
        <v>46324.649999999994</v>
      </c>
      <c r="I51" s="438">
        <f t="shared" si="9"/>
        <v>0</v>
      </c>
      <c r="J51" s="438">
        <f t="shared" si="9"/>
        <v>0</v>
      </c>
      <c r="K51" s="438">
        <f t="shared" si="9"/>
        <v>0</v>
      </c>
      <c r="L51" s="438">
        <f t="shared" si="9"/>
        <v>0</v>
      </c>
      <c r="M51" s="438">
        <f t="shared" si="9"/>
        <v>0</v>
      </c>
      <c r="N51" s="438">
        <f t="shared" si="9"/>
        <v>0</v>
      </c>
      <c r="O51" s="438">
        <f>SUM(O50)</f>
        <v>187605.20999999993</v>
      </c>
      <c r="P51" s="438">
        <f t="shared" si="9"/>
        <v>187605.20999999993</v>
      </c>
      <c r="R51" s="481"/>
    </row>
    <row r="52" spans="1:21" s="85" customFormat="1" x14ac:dyDescent="0.2">
      <c r="A52" s="143"/>
      <c r="B52" s="203"/>
      <c r="C52" s="393"/>
      <c r="D52" s="393"/>
      <c r="E52" s="393"/>
      <c r="F52" s="393"/>
      <c r="G52" s="393"/>
      <c r="H52" s="393"/>
      <c r="I52" s="393"/>
      <c r="J52" s="393"/>
      <c r="K52" s="393"/>
      <c r="L52" s="393"/>
      <c r="M52" s="393"/>
      <c r="N52" s="393"/>
      <c r="O52" s="481"/>
      <c r="P52" s="481"/>
    </row>
    <row r="53" spans="1:21" s="85" customFormat="1" ht="25.5" x14ac:dyDescent="0.2">
      <c r="A53" s="143"/>
      <c r="B53" s="200" t="s">
        <v>95</v>
      </c>
      <c r="C53" s="435"/>
      <c r="D53" s="435"/>
      <c r="E53" s="435"/>
      <c r="F53" s="435"/>
      <c r="G53" s="435"/>
      <c r="H53" s="435"/>
      <c r="I53" s="435"/>
      <c r="J53" s="435"/>
      <c r="K53" s="435"/>
      <c r="L53" s="435"/>
      <c r="M53" s="435"/>
      <c r="N53" s="435"/>
      <c r="O53" s="435"/>
      <c r="P53" s="435"/>
    </row>
    <row r="54" spans="1:21" s="85" customFormat="1" x14ac:dyDescent="0.2">
      <c r="A54" s="143"/>
      <c r="B54" s="203" t="s">
        <v>103</v>
      </c>
      <c r="C54" s="481">
        <v>2579.4599999999987</v>
      </c>
      <c r="D54" s="481">
        <v>342.07</v>
      </c>
      <c r="E54" s="481">
        <v>762.93000000000006</v>
      </c>
      <c r="F54" s="481">
        <v>-337.49000000000007</v>
      </c>
      <c r="G54" s="481">
        <v>-484.74</v>
      </c>
      <c r="H54" s="481">
        <v>408.03999999999996</v>
      </c>
      <c r="I54" s="481"/>
      <c r="J54" s="481"/>
      <c r="K54" s="481"/>
      <c r="L54" s="481"/>
      <c r="M54" s="481"/>
      <c r="N54" s="481"/>
      <c r="O54" s="205">
        <f t="shared" ref="O54:O65" si="10">SUM(C54:N54)</f>
        <v>3270.2699999999986</v>
      </c>
      <c r="P54" s="436">
        <f t="shared" ref="P54:P68" si="11">O54</f>
        <v>3270.2699999999986</v>
      </c>
    </row>
    <row r="55" spans="1:21" s="85" customFormat="1" x14ac:dyDescent="0.2">
      <c r="A55" s="143"/>
      <c r="B55" s="203" t="s">
        <v>100</v>
      </c>
      <c r="C55" s="481">
        <v>1122.6699999999989</v>
      </c>
      <c r="D55" s="481">
        <v>-773.4</v>
      </c>
      <c r="E55" s="481">
        <v>-962.6400000000001</v>
      </c>
      <c r="F55" s="481">
        <v>754.53</v>
      </c>
      <c r="G55" s="481">
        <v>8976.6500000000015</v>
      </c>
      <c r="H55" s="481">
        <v>2887.9900000000007</v>
      </c>
      <c r="I55" s="481"/>
      <c r="J55" s="481"/>
      <c r="K55" s="481"/>
      <c r="L55" s="481"/>
      <c r="M55" s="481"/>
      <c r="N55" s="481"/>
      <c r="O55" s="205">
        <f t="shared" si="10"/>
        <v>12005.8</v>
      </c>
      <c r="P55" s="436">
        <f t="shared" si="11"/>
        <v>12005.8</v>
      </c>
    </row>
    <row r="56" spans="1:21" s="85" customFormat="1" x14ac:dyDescent="0.2">
      <c r="A56" s="143"/>
      <c r="B56" s="203" t="s">
        <v>98</v>
      </c>
      <c r="C56" s="481">
        <v>-783.49000000000149</v>
      </c>
      <c r="D56" s="481">
        <v>-654.69000000000005</v>
      </c>
      <c r="E56" s="481">
        <v>630.78</v>
      </c>
      <c r="F56" s="481">
        <v>1598.36</v>
      </c>
      <c r="G56" s="481">
        <v>24237.19</v>
      </c>
      <c r="H56" s="481">
        <v>535.73</v>
      </c>
      <c r="I56" s="481"/>
      <c r="J56" s="481"/>
      <c r="K56" s="481"/>
      <c r="L56" s="481"/>
      <c r="M56" s="481"/>
      <c r="N56" s="481"/>
      <c r="O56" s="205">
        <f t="shared" si="10"/>
        <v>25563.879999999997</v>
      </c>
      <c r="P56" s="436">
        <f t="shared" si="11"/>
        <v>25563.879999999997</v>
      </c>
    </row>
    <row r="57" spans="1:21" s="85" customFormat="1" x14ac:dyDescent="0.2">
      <c r="A57" s="143"/>
      <c r="B57" s="203" t="s">
        <v>99</v>
      </c>
      <c r="C57" s="481">
        <v>52.84</v>
      </c>
      <c r="D57" s="481">
        <v>14.71</v>
      </c>
      <c r="E57" s="481">
        <v>67.02000000000001</v>
      </c>
      <c r="F57" s="481">
        <v>50.98</v>
      </c>
      <c r="G57" s="481">
        <v>-149.99</v>
      </c>
      <c r="H57" s="481">
        <v>37.49</v>
      </c>
      <c r="I57" s="481"/>
      <c r="J57" s="481"/>
      <c r="K57" s="481"/>
      <c r="L57" s="481"/>
      <c r="M57" s="481"/>
      <c r="N57" s="481"/>
      <c r="O57" s="205">
        <f t="shared" si="10"/>
        <v>73.050000000000011</v>
      </c>
      <c r="P57" s="436">
        <f t="shared" si="11"/>
        <v>73.050000000000011</v>
      </c>
    </row>
    <row r="58" spans="1:21" s="85" customFormat="1" x14ac:dyDescent="0.2">
      <c r="A58" s="143"/>
      <c r="B58" s="203" t="s">
        <v>101</v>
      </c>
      <c r="C58" s="481">
        <v>0</v>
      </c>
      <c r="D58" s="481">
        <v>0</v>
      </c>
      <c r="E58" s="481">
        <v>0</v>
      </c>
      <c r="F58" s="481">
        <v>0</v>
      </c>
      <c r="G58" s="481">
        <v>0</v>
      </c>
      <c r="H58" s="481">
        <v>0</v>
      </c>
      <c r="I58" s="481"/>
      <c r="J58" s="481"/>
      <c r="K58" s="481"/>
      <c r="L58" s="481"/>
      <c r="M58" s="481"/>
      <c r="N58" s="481"/>
      <c r="O58" s="205">
        <f t="shared" si="10"/>
        <v>0</v>
      </c>
      <c r="P58" s="436">
        <f t="shared" si="11"/>
        <v>0</v>
      </c>
    </row>
    <row r="59" spans="1:21" s="85" customFormat="1" x14ac:dyDescent="0.2">
      <c r="A59" s="143"/>
      <c r="B59" s="203" t="s">
        <v>190</v>
      </c>
      <c r="C59" s="481">
        <v>69.41</v>
      </c>
      <c r="D59" s="481">
        <v>-1.8200000000000003</v>
      </c>
      <c r="E59" s="481">
        <v>21.009999999999998</v>
      </c>
      <c r="F59" s="481">
        <v>-2249.77</v>
      </c>
      <c r="G59" s="481">
        <v>1.4100000000000001</v>
      </c>
      <c r="H59" s="481">
        <v>5769.3</v>
      </c>
      <c r="I59" s="481"/>
      <c r="J59" s="481"/>
      <c r="K59" s="481"/>
      <c r="L59" s="481"/>
      <c r="M59" s="481"/>
      <c r="N59" s="481"/>
      <c r="O59" s="205">
        <f t="shared" si="10"/>
        <v>3609.54</v>
      </c>
      <c r="P59" s="436">
        <f t="shared" si="11"/>
        <v>3609.54</v>
      </c>
      <c r="R59" s="481"/>
      <c r="S59" s="481"/>
      <c r="T59" s="481"/>
      <c r="U59" s="481"/>
    </row>
    <row r="60" spans="1:21" s="85" customFormat="1" x14ac:dyDescent="0.2">
      <c r="A60" s="143"/>
      <c r="B60" s="203" t="s">
        <v>213</v>
      </c>
      <c r="C60" s="481">
        <v>136.82</v>
      </c>
      <c r="D60" s="481">
        <v>51.49</v>
      </c>
      <c r="E60" s="481">
        <v>174.35999999999999</v>
      </c>
      <c r="F60" s="481">
        <v>69.91</v>
      </c>
      <c r="G60" s="481">
        <v>-307.26</v>
      </c>
      <c r="H60" s="481">
        <v>3050.8300000000004</v>
      </c>
      <c r="I60" s="481"/>
      <c r="J60" s="481"/>
      <c r="K60" s="481"/>
      <c r="L60" s="481"/>
      <c r="M60" s="481"/>
      <c r="N60" s="481"/>
      <c r="O60" s="205">
        <f t="shared" si="10"/>
        <v>3176.1500000000005</v>
      </c>
      <c r="P60" s="436">
        <f t="shared" si="11"/>
        <v>3176.1500000000005</v>
      </c>
    </row>
    <row r="61" spans="1:21" s="85" customFormat="1" x14ac:dyDescent="0.2">
      <c r="A61" s="143"/>
      <c r="B61" s="203" t="s">
        <v>96</v>
      </c>
      <c r="C61" s="481">
        <v>7832.9900000000016</v>
      </c>
      <c r="D61" s="481">
        <v>130540.53000000001</v>
      </c>
      <c r="E61" s="481">
        <v>29869.619999999995</v>
      </c>
      <c r="F61" s="481">
        <v>43535.569999999992</v>
      </c>
      <c r="G61" s="481">
        <v>49834.39</v>
      </c>
      <c r="H61" s="481">
        <v>345327.58</v>
      </c>
      <c r="I61" s="481"/>
      <c r="J61" s="481"/>
      <c r="K61" s="481"/>
      <c r="L61" s="481"/>
      <c r="M61" s="481"/>
      <c r="N61" s="481"/>
      <c r="O61" s="205">
        <f>SUM(C61:N61)</f>
        <v>606940.68000000005</v>
      </c>
      <c r="P61" s="436">
        <f t="shared" si="11"/>
        <v>606940.68000000005</v>
      </c>
    </row>
    <row r="62" spans="1:21" s="85" customFormat="1" x14ac:dyDescent="0.2">
      <c r="A62" s="143"/>
      <c r="B62" s="203" t="s">
        <v>191</v>
      </c>
      <c r="C62" s="481">
        <v>-179.39999999999998</v>
      </c>
      <c r="D62" s="481">
        <v>3801.2300000000005</v>
      </c>
      <c r="E62" s="481">
        <v>103.14</v>
      </c>
      <c r="F62" s="481">
        <v>42.14</v>
      </c>
      <c r="G62" s="481">
        <v>-42.26</v>
      </c>
      <c r="H62" s="481">
        <v>-269.64999999999998</v>
      </c>
      <c r="I62" s="481"/>
      <c r="J62" s="481"/>
      <c r="K62" s="481"/>
      <c r="L62" s="481"/>
      <c r="M62" s="481"/>
      <c r="N62" s="481"/>
      <c r="O62" s="205">
        <f t="shared" si="10"/>
        <v>3455.2</v>
      </c>
      <c r="P62" s="436">
        <f t="shared" si="11"/>
        <v>3455.2</v>
      </c>
    </row>
    <row r="63" spans="1:21" s="85" customFormat="1" x14ac:dyDescent="0.2">
      <c r="A63" s="143"/>
      <c r="B63" s="203" t="s">
        <v>105</v>
      </c>
      <c r="C63" s="393">
        <v>120.62</v>
      </c>
      <c r="D63" s="481">
        <v>51.49</v>
      </c>
      <c r="E63" s="481">
        <v>154.12</v>
      </c>
      <c r="F63" s="481">
        <v>33.89</v>
      </c>
      <c r="G63" s="481">
        <v>-235.12</v>
      </c>
      <c r="H63" s="481">
        <v>83.13</v>
      </c>
      <c r="I63" s="481"/>
      <c r="J63" s="481"/>
      <c r="K63" s="481"/>
      <c r="L63" s="481"/>
      <c r="M63" s="481"/>
      <c r="N63" s="481"/>
      <c r="O63" s="205">
        <f t="shared" si="10"/>
        <v>208.13</v>
      </c>
      <c r="P63" s="436">
        <f t="shared" si="11"/>
        <v>208.13</v>
      </c>
    </row>
    <row r="64" spans="1:21" s="85" customFormat="1" x14ac:dyDescent="0.2">
      <c r="A64" s="143"/>
      <c r="B64" s="203" t="s">
        <v>97</v>
      </c>
      <c r="C64" s="481">
        <v>55125.759999999987</v>
      </c>
      <c r="D64" s="481">
        <v>4607.6799999999994</v>
      </c>
      <c r="E64" s="481">
        <v>15082.03</v>
      </c>
      <c r="F64" s="481">
        <v>368.87</v>
      </c>
      <c r="G64" s="481">
        <v>5035.17</v>
      </c>
      <c r="H64" s="481">
        <v>275.65000000000003</v>
      </c>
      <c r="I64" s="481"/>
      <c r="J64" s="481"/>
      <c r="K64" s="481"/>
      <c r="L64" s="481"/>
      <c r="M64" s="481"/>
      <c r="N64" s="481"/>
      <c r="O64" s="205">
        <f t="shared" si="10"/>
        <v>80495.159999999974</v>
      </c>
      <c r="P64" s="436">
        <f t="shared" si="11"/>
        <v>80495.159999999974</v>
      </c>
    </row>
    <row r="65" spans="1:18" s="85" customFormat="1" x14ac:dyDescent="0.2">
      <c r="A65" s="143"/>
      <c r="B65" s="203" t="s">
        <v>102</v>
      </c>
      <c r="C65" s="481">
        <v>1272.55</v>
      </c>
      <c r="D65" s="481">
        <v>1182.49</v>
      </c>
      <c r="E65" s="481">
        <v>54.600000000000023</v>
      </c>
      <c r="F65" s="481">
        <v>1722.6</v>
      </c>
      <c r="G65" s="481">
        <v>1326.47</v>
      </c>
      <c r="H65" s="481">
        <v>159903.91</v>
      </c>
      <c r="I65" s="481"/>
      <c r="J65" s="481"/>
      <c r="K65" s="481"/>
      <c r="L65" s="481"/>
      <c r="M65" s="481"/>
      <c r="N65" s="481"/>
      <c r="O65" s="205">
        <f t="shared" si="10"/>
        <v>165462.62</v>
      </c>
      <c r="P65" s="436">
        <f t="shared" si="11"/>
        <v>165462.62</v>
      </c>
    </row>
    <row r="66" spans="1:18" s="85" customFormat="1" x14ac:dyDescent="0.2">
      <c r="A66" s="143"/>
      <c r="B66" s="203" t="s">
        <v>189</v>
      </c>
      <c r="C66" s="481">
        <v>552.91</v>
      </c>
      <c r="D66" s="481">
        <v>348.77000000000004</v>
      </c>
      <c r="E66" s="481">
        <v>583.73</v>
      </c>
      <c r="F66" s="481">
        <v>255.37</v>
      </c>
      <c r="G66" s="481">
        <v>-134.1</v>
      </c>
      <c r="H66" s="481">
        <v>-1348.42</v>
      </c>
      <c r="I66" s="481"/>
      <c r="J66" s="481"/>
      <c r="K66" s="481"/>
      <c r="L66" s="481"/>
      <c r="M66" s="481"/>
      <c r="N66" s="481"/>
      <c r="O66" s="205">
        <f>SUM(C66:N66)</f>
        <v>258.26000000000022</v>
      </c>
      <c r="P66" s="436">
        <f t="shared" si="11"/>
        <v>258.26000000000022</v>
      </c>
    </row>
    <row r="67" spans="1:18" s="85" customFormat="1" x14ac:dyDescent="0.2">
      <c r="A67" s="143"/>
      <c r="B67" s="203" t="s">
        <v>192</v>
      </c>
      <c r="C67" s="481">
        <v>90.97999999999999</v>
      </c>
      <c r="D67" s="481">
        <v>153.94</v>
      </c>
      <c r="E67" s="481">
        <v>219.62</v>
      </c>
      <c r="F67" s="481">
        <v>160.25</v>
      </c>
      <c r="G67" s="481">
        <v>-151.9</v>
      </c>
      <c r="H67" s="481">
        <v>-462.89</v>
      </c>
      <c r="I67" s="481"/>
      <c r="J67" s="481"/>
      <c r="K67" s="481"/>
      <c r="L67" s="481"/>
      <c r="M67" s="481"/>
      <c r="N67" s="481"/>
      <c r="O67" s="205">
        <f>SUM(C67:N67)</f>
        <v>10</v>
      </c>
      <c r="P67" s="436">
        <f t="shared" si="11"/>
        <v>10</v>
      </c>
    </row>
    <row r="68" spans="1:18" s="85" customFormat="1" x14ac:dyDescent="0.2">
      <c r="A68" s="143"/>
      <c r="B68" s="203" t="s">
        <v>106</v>
      </c>
      <c r="C68" s="393">
        <v>32640.330000000009</v>
      </c>
      <c r="D68" s="481">
        <v>6386.9</v>
      </c>
      <c r="E68" s="481">
        <v>244.04000000000002</v>
      </c>
      <c r="F68" s="481">
        <v>341.18</v>
      </c>
      <c r="G68" s="481">
        <v>-383.28000000000003</v>
      </c>
      <c r="H68" s="481">
        <v>1130.4800000000002</v>
      </c>
      <c r="I68" s="481"/>
      <c r="J68" s="481"/>
      <c r="K68" s="481"/>
      <c r="L68" s="481"/>
      <c r="M68" s="481"/>
      <c r="N68" s="481"/>
      <c r="O68" s="205">
        <f>SUM(C68:N68)</f>
        <v>40359.650000000016</v>
      </c>
      <c r="P68" s="436">
        <f t="shared" si="11"/>
        <v>40359.650000000016</v>
      </c>
    </row>
    <row r="69" spans="1:18" s="85" customFormat="1" x14ac:dyDescent="0.2">
      <c r="A69" s="143"/>
      <c r="B69" s="149" t="s">
        <v>107</v>
      </c>
      <c r="C69" s="438">
        <f t="shared" ref="C69:P69" si="12">SUM(C54:C68)</f>
        <v>100634.45000000001</v>
      </c>
      <c r="D69" s="438">
        <f t="shared" si="12"/>
        <v>146051.38999999998</v>
      </c>
      <c r="E69" s="438">
        <f t="shared" si="12"/>
        <v>47004.36</v>
      </c>
      <c r="F69" s="438">
        <f t="shared" si="12"/>
        <v>46346.389999999992</v>
      </c>
      <c r="G69" s="438">
        <f t="shared" si="12"/>
        <v>87522.63</v>
      </c>
      <c r="H69" s="438">
        <f t="shared" si="12"/>
        <v>517329.17</v>
      </c>
      <c r="I69" s="438">
        <f t="shared" si="12"/>
        <v>0</v>
      </c>
      <c r="J69" s="438">
        <f t="shared" si="12"/>
        <v>0</v>
      </c>
      <c r="K69" s="438">
        <f t="shared" si="12"/>
        <v>0</v>
      </c>
      <c r="L69" s="438">
        <f t="shared" si="12"/>
        <v>0</v>
      </c>
      <c r="M69" s="438">
        <f t="shared" si="12"/>
        <v>0</v>
      </c>
      <c r="N69" s="438">
        <f t="shared" si="12"/>
        <v>0</v>
      </c>
      <c r="O69" s="438">
        <f>SUM(O54:O68)</f>
        <v>944888.39000000013</v>
      </c>
      <c r="P69" s="438">
        <f t="shared" si="12"/>
        <v>944888.39000000013</v>
      </c>
      <c r="R69" s="481"/>
    </row>
    <row r="70" spans="1:18" s="85" customFormat="1" x14ac:dyDescent="0.2">
      <c r="A70" s="143"/>
      <c r="B70" s="61"/>
      <c r="C70" s="481"/>
      <c r="D70" s="481"/>
      <c r="E70" s="481"/>
      <c r="F70" s="481"/>
      <c r="G70" s="481"/>
      <c r="H70" s="481"/>
      <c r="I70" s="481"/>
      <c r="J70" s="481"/>
      <c r="K70" s="481"/>
      <c r="L70" s="481"/>
      <c r="M70" s="481"/>
      <c r="N70" s="481"/>
      <c r="O70" s="481"/>
      <c r="P70" s="481"/>
    </row>
    <row r="71" spans="1:18" s="85" customFormat="1" x14ac:dyDescent="0.2">
      <c r="A71" s="143"/>
      <c r="B71" s="200" t="s">
        <v>108</v>
      </c>
      <c r="C71" s="435"/>
      <c r="D71" s="435"/>
      <c r="E71" s="435"/>
      <c r="F71" s="435"/>
      <c r="G71" s="435"/>
      <c r="H71" s="435"/>
      <c r="I71" s="435"/>
      <c r="J71" s="435"/>
      <c r="K71" s="435"/>
      <c r="L71" s="435"/>
      <c r="M71" s="435"/>
      <c r="N71" s="435"/>
      <c r="O71" s="435"/>
      <c r="P71" s="435"/>
    </row>
    <row r="72" spans="1:18" s="85" customFormat="1" x14ac:dyDescent="0.2">
      <c r="A72" s="143"/>
      <c r="B72" s="203" t="s">
        <v>109</v>
      </c>
      <c r="C72" s="481">
        <v>12625.410000000007</v>
      </c>
      <c r="D72" s="481">
        <v>1140.3400000000001</v>
      </c>
      <c r="E72" s="481">
        <v>12990.369999999999</v>
      </c>
      <c r="F72" s="481">
        <v>1771.78</v>
      </c>
      <c r="G72" s="481">
        <v>2218.79</v>
      </c>
      <c r="H72" s="481">
        <v>-5672.7699999999986</v>
      </c>
      <c r="I72" s="481"/>
      <c r="J72" s="481"/>
      <c r="K72" s="481"/>
      <c r="L72" s="481"/>
      <c r="M72" s="481"/>
      <c r="N72" s="481"/>
      <c r="O72" s="205">
        <f>SUM(C72:N72)</f>
        <v>25073.920000000006</v>
      </c>
      <c r="P72" s="436">
        <f>O72</f>
        <v>25073.920000000006</v>
      </c>
    </row>
    <row r="73" spans="1:18" s="85" customFormat="1" x14ac:dyDescent="0.2">
      <c r="A73" s="143"/>
      <c r="B73" s="149" t="s">
        <v>110</v>
      </c>
      <c r="C73" s="438">
        <f>SUM(C72)</f>
        <v>12625.410000000007</v>
      </c>
      <c r="D73" s="438">
        <f t="shared" ref="D73:P73" si="13">SUM(D72)</f>
        <v>1140.3400000000001</v>
      </c>
      <c r="E73" s="438">
        <f t="shared" si="13"/>
        <v>12990.369999999999</v>
      </c>
      <c r="F73" s="438">
        <f t="shared" si="13"/>
        <v>1771.78</v>
      </c>
      <c r="G73" s="438">
        <f t="shared" si="13"/>
        <v>2218.79</v>
      </c>
      <c r="H73" s="438">
        <f t="shared" si="13"/>
        <v>-5672.7699999999986</v>
      </c>
      <c r="I73" s="438">
        <f t="shared" si="13"/>
        <v>0</v>
      </c>
      <c r="J73" s="438">
        <f t="shared" si="13"/>
        <v>0</v>
      </c>
      <c r="K73" s="438">
        <f t="shared" si="13"/>
        <v>0</v>
      </c>
      <c r="L73" s="438">
        <f t="shared" si="13"/>
        <v>0</v>
      </c>
      <c r="M73" s="438">
        <f t="shared" si="13"/>
        <v>0</v>
      </c>
      <c r="N73" s="438">
        <f t="shared" si="13"/>
        <v>0</v>
      </c>
      <c r="O73" s="438">
        <f t="shared" si="13"/>
        <v>25073.920000000006</v>
      </c>
      <c r="P73" s="438">
        <f t="shared" si="13"/>
        <v>25073.920000000006</v>
      </c>
      <c r="R73" s="481"/>
    </row>
    <row r="74" spans="1:18" s="85" customFormat="1" x14ac:dyDescent="0.2">
      <c r="A74" s="143"/>
      <c r="B74" s="61"/>
      <c r="C74" s="481"/>
      <c r="D74" s="481"/>
      <c r="E74" s="481"/>
      <c r="F74" s="481"/>
      <c r="G74" s="481"/>
      <c r="H74" s="481"/>
      <c r="I74" s="481"/>
      <c r="J74" s="481"/>
      <c r="K74" s="481"/>
      <c r="L74" s="481"/>
      <c r="M74" s="481"/>
      <c r="N74" s="481"/>
      <c r="O74" s="481"/>
      <c r="P74" s="481"/>
    </row>
    <row r="75" spans="1:18" s="85" customFormat="1" x14ac:dyDescent="0.2">
      <c r="A75" s="143"/>
      <c r="B75" s="200" t="s">
        <v>111</v>
      </c>
      <c r="C75" s="435"/>
      <c r="D75" s="435"/>
      <c r="E75" s="435"/>
      <c r="F75" s="435"/>
      <c r="G75" s="435"/>
      <c r="H75" s="435"/>
      <c r="I75" s="435"/>
      <c r="J75" s="435"/>
      <c r="K75" s="435"/>
      <c r="L75" s="435"/>
      <c r="M75" s="435"/>
      <c r="N75" s="435"/>
      <c r="O75" s="435"/>
      <c r="P75" s="435"/>
    </row>
    <row r="76" spans="1:18" s="85" customFormat="1" x14ac:dyDescent="0.2">
      <c r="A76" s="143"/>
      <c r="B76" s="203" t="s">
        <v>44</v>
      </c>
      <c r="C76" s="481">
        <v>3465.9399999999982</v>
      </c>
      <c r="D76" s="481">
        <v>-2612.5099999999998</v>
      </c>
      <c r="E76" s="481">
        <v>361.15</v>
      </c>
      <c r="F76" s="481">
        <v>240.74</v>
      </c>
      <c r="G76" s="481">
        <v>-308.58999999999997</v>
      </c>
      <c r="H76" s="481">
        <v>-614.73</v>
      </c>
      <c r="I76" s="481"/>
      <c r="J76" s="481"/>
      <c r="K76" s="481"/>
      <c r="L76" s="481"/>
      <c r="M76" s="481"/>
      <c r="N76" s="481"/>
      <c r="O76" s="205">
        <f>SUM(C76:N76)</f>
        <v>531.99999999999864</v>
      </c>
      <c r="P76" s="436">
        <f>O76</f>
        <v>531.99999999999864</v>
      </c>
    </row>
    <row r="77" spans="1:18" s="85" customFormat="1" x14ac:dyDescent="0.2">
      <c r="A77" s="143"/>
      <c r="B77" s="203" t="s">
        <v>256</v>
      </c>
      <c r="C77" s="481">
        <v>5314.59</v>
      </c>
      <c r="D77" s="481">
        <v>3486.6000000000004</v>
      </c>
      <c r="E77" s="481">
        <v>4386.75</v>
      </c>
      <c r="F77" s="481">
        <v>2684.85</v>
      </c>
      <c r="G77" s="481">
        <v>-3702.1299999999997</v>
      </c>
      <c r="H77" s="481">
        <v>-7313.16</v>
      </c>
      <c r="I77" s="481"/>
      <c r="J77" s="481"/>
      <c r="K77" s="481"/>
      <c r="L77" s="481"/>
      <c r="M77" s="481"/>
      <c r="N77" s="481"/>
      <c r="O77" s="205">
        <f>SUM(C77:N77)</f>
        <v>4857.5000000000018</v>
      </c>
      <c r="P77" s="436">
        <f>O77</f>
        <v>4857.5000000000018</v>
      </c>
    </row>
    <row r="78" spans="1:18" s="85" customFormat="1" x14ac:dyDescent="0.2">
      <c r="A78" s="143"/>
      <c r="B78" s="149" t="s">
        <v>112</v>
      </c>
      <c r="C78" s="438">
        <f t="shared" ref="C78:P78" si="14">SUM(C76:C77)</f>
        <v>8780.5299999999988</v>
      </c>
      <c r="D78" s="438">
        <f t="shared" si="14"/>
        <v>874.0900000000006</v>
      </c>
      <c r="E78" s="438">
        <f t="shared" si="14"/>
        <v>4747.8999999999996</v>
      </c>
      <c r="F78" s="438">
        <f t="shared" si="14"/>
        <v>2925.59</v>
      </c>
      <c r="G78" s="438">
        <f t="shared" si="14"/>
        <v>-4010.72</v>
      </c>
      <c r="H78" s="438">
        <f t="shared" si="14"/>
        <v>-7927.8899999999994</v>
      </c>
      <c r="I78" s="438">
        <f t="shared" si="14"/>
        <v>0</v>
      </c>
      <c r="J78" s="438">
        <f t="shared" si="14"/>
        <v>0</v>
      </c>
      <c r="K78" s="438">
        <f t="shared" si="14"/>
        <v>0</v>
      </c>
      <c r="L78" s="438">
        <f t="shared" si="14"/>
        <v>0</v>
      </c>
      <c r="M78" s="438">
        <f t="shared" si="14"/>
        <v>0</v>
      </c>
      <c r="N78" s="438">
        <f t="shared" si="14"/>
        <v>0</v>
      </c>
      <c r="O78" s="438">
        <f t="shared" si="14"/>
        <v>5389.5</v>
      </c>
      <c r="P78" s="438">
        <f t="shared" si="14"/>
        <v>5389.5</v>
      </c>
      <c r="R78" s="481"/>
    </row>
    <row r="79" spans="1:18" s="85" customFormat="1" x14ac:dyDescent="0.2">
      <c r="A79" s="143"/>
      <c r="B79" s="61"/>
      <c r="C79" s="481"/>
      <c r="D79" s="481"/>
      <c r="E79" s="481"/>
      <c r="F79" s="481"/>
      <c r="G79" s="481"/>
      <c r="H79" s="481"/>
      <c r="I79" s="481"/>
      <c r="J79" s="481"/>
      <c r="K79" s="481"/>
      <c r="L79" s="481"/>
      <c r="M79" s="481"/>
      <c r="N79" s="481"/>
      <c r="O79" s="481"/>
    </row>
    <row r="80" spans="1:18" s="85" customFormat="1" x14ac:dyDescent="0.2">
      <c r="A80" s="143"/>
      <c r="B80" s="440" t="s">
        <v>214</v>
      </c>
      <c r="C80" s="435">
        <v>0</v>
      </c>
      <c r="D80" s="435">
        <v>0</v>
      </c>
      <c r="E80" s="435">
        <v>0</v>
      </c>
      <c r="F80" s="435">
        <v>0</v>
      </c>
      <c r="G80" s="435">
        <v>0</v>
      </c>
      <c r="H80" s="435">
        <v>0</v>
      </c>
      <c r="I80" s="435"/>
      <c r="J80" s="435"/>
      <c r="K80" s="435"/>
      <c r="L80" s="435"/>
      <c r="M80" s="435"/>
      <c r="N80" s="435"/>
      <c r="O80" s="447">
        <f>SUM(C80:N80)</f>
        <v>0</v>
      </c>
      <c r="P80" s="447">
        <f>O80</f>
        <v>0</v>
      </c>
    </row>
    <row r="81" spans="1:18" s="85" customFormat="1" ht="13.5" thickBot="1" x14ac:dyDescent="0.25">
      <c r="A81" s="143"/>
      <c r="B81" s="61"/>
      <c r="C81" s="481"/>
      <c r="D81" s="481"/>
      <c r="E81" s="481"/>
      <c r="F81" s="481"/>
      <c r="G81" s="481"/>
      <c r="H81" s="481"/>
      <c r="I81" s="481"/>
      <c r="J81" s="481"/>
      <c r="K81" s="481"/>
      <c r="L81" s="481"/>
      <c r="M81" s="481"/>
      <c r="N81" s="481"/>
      <c r="O81" s="481"/>
      <c r="P81" s="481"/>
    </row>
    <row r="82" spans="1:18" ht="15" customHeight="1" thickBot="1" x14ac:dyDescent="0.25">
      <c r="A82" s="143"/>
      <c r="B82" s="220" t="s">
        <v>225</v>
      </c>
      <c r="C82" s="390">
        <f t="shared" ref="C82:P82" si="15">SUM(C78,C73,C69,C51,C47,C40,C35,C30,C25,C21,C14,C80)</f>
        <v>-727932.63999999571</v>
      </c>
      <c r="D82" s="390">
        <f t="shared" si="15"/>
        <v>1832969.18</v>
      </c>
      <c r="E82" s="390">
        <f t="shared" si="15"/>
        <v>1023769.62</v>
      </c>
      <c r="F82" s="390">
        <f t="shared" si="15"/>
        <v>-462953.44000000012</v>
      </c>
      <c r="G82" s="390">
        <f t="shared" si="15"/>
        <v>-239279.22000000015</v>
      </c>
      <c r="H82" s="390">
        <f t="shared" si="15"/>
        <v>517852.98000000016</v>
      </c>
      <c r="I82" s="390">
        <f t="shared" si="15"/>
        <v>0</v>
      </c>
      <c r="J82" s="390">
        <f t="shared" si="15"/>
        <v>0</v>
      </c>
      <c r="K82" s="390">
        <f t="shared" si="15"/>
        <v>0</v>
      </c>
      <c r="L82" s="390">
        <f t="shared" si="15"/>
        <v>0</v>
      </c>
      <c r="M82" s="390">
        <f t="shared" si="15"/>
        <v>0</v>
      </c>
      <c r="N82" s="390">
        <f t="shared" si="15"/>
        <v>0</v>
      </c>
      <c r="O82" s="394">
        <f t="shared" si="15"/>
        <v>1944426.4800000046</v>
      </c>
      <c r="P82" s="394">
        <f t="shared" si="15"/>
        <v>1944426.4800000046</v>
      </c>
      <c r="R82" s="481"/>
    </row>
    <row r="83" spans="1:18" ht="15" customHeight="1" x14ac:dyDescent="0.2">
      <c r="A83" s="143"/>
      <c r="B83" s="224"/>
      <c r="C83" s="481"/>
      <c r="D83" s="481"/>
      <c r="E83" s="481"/>
      <c r="F83" s="481"/>
      <c r="G83" s="481"/>
      <c r="H83" s="481"/>
      <c r="I83" s="481"/>
      <c r="J83" s="481"/>
      <c r="K83" s="481"/>
      <c r="L83" s="481"/>
      <c r="M83" s="481"/>
      <c r="N83" s="481"/>
      <c r="O83" s="481"/>
      <c r="P83" s="481"/>
    </row>
    <row r="84" spans="1:18" ht="25.5" x14ac:dyDescent="0.2">
      <c r="A84" s="143"/>
      <c r="B84" s="563" t="s">
        <v>333</v>
      </c>
      <c r="C84" s="565">
        <v>9364223.7699999996</v>
      </c>
      <c r="D84" s="375"/>
      <c r="E84" s="481"/>
      <c r="F84" s="481"/>
      <c r="G84" s="481"/>
      <c r="H84" s="481"/>
      <c r="I84" s="481"/>
      <c r="J84" s="481"/>
      <c r="K84" s="481"/>
      <c r="L84" s="481"/>
      <c r="M84" s="481"/>
      <c r="N84" s="481"/>
      <c r="O84" s="481"/>
      <c r="P84" s="481"/>
    </row>
    <row r="85" spans="1:18" ht="25.5" x14ac:dyDescent="0.2">
      <c r="B85" s="563" t="s">
        <v>334</v>
      </c>
      <c r="C85" s="565">
        <v>1600000</v>
      </c>
      <c r="D85" s="226"/>
      <c r="E85" s="226"/>
      <c r="F85" s="226"/>
      <c r="G85" s="226"/>
      <c r="H85" s="226"/>
      <c r="I85" s="226"/>
      <c r="J85" s="226"/>
      <c r="K85" s="226"/>
      <c r="L85" s="226"/>
      <c r="M85" s="227"/>
      <c r="N85" s="226"/>
      <c r="O85" s="226"/>
      <c r="P85" s="226"/>
    </row>
    <row r="86" spans="1:18" s="85" customFormat="1" x14ac:dyDescent="0.2">
      <c r="B86" s="228" t="s">
        <v>23</v>
      </c>
    </row>
    <row r="87" spans="1:18" s="85" customFormat="1" x14ac:dyDescent="0.2">
      <c r="B87" s="85" t="s">
        <v>195</v>
      </c>
      <c r="P87" s="481"/>
    </row>
    <row r="88" spans="1:18" s="85" customFormat="1" x14ac:dyDescent="0.2">
      <c r="B88" s="85" t="s">
        <v>114</v>
      </c>
      <c r="P88" s="481"/>
    </row>
    <row r="89" spans="1:18" s="85" customFormat="1" x14ac:dyDescent="0.2">
      <c r="B89" s="555" t="s">
        <v>267</v>
      </c>
      <c r="P89" s="481"/>
    </row>
    <row r="90" spans="1:18" x14ac:dyDescent="0.2">
      <c r="B90" s="381" t="s">
        <v>300</v>
      </c>
    </row>
  </sheetData>
  <mergeCells count="8">
    <mergeCell ref="B1:P1"/>
    <mergeCell ref="B2:P2"/>
    <mergeCell ref="B3:P3"/>
    <mergeCell ref="B4:P4"/>
    <mergeCell ref="B6:B7"/>
    <mergeCell ref="C6:N6"/>
    <mergeCell ref="O6:O7"/>
    <mergeCell ref="P6:P7"/>
  </mergeCells>
  <printOptions horizontalCentered="1"/>
  <pageMargins left="0.2" right="0.2" top="0.2" bottom="0.45" header="0" footer="0.2"/>
  <pageSetup scale="44" orientation="landscape" cellComments="asDisplayed" r:id="rId1"/>
  <headerFooter alignWithMargins="0">
    <oddFooter>&amp;L&amp;"-,Bold"&amp;F&amp;C&amp;"-,Bold"- PUBLIC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P77"/>
  <sheetViews>
    <sheetView zoomScale="90" zoomScaleNormal="90" zoomScaleSheetLayoutView="90" workbookViewId="0">
      <selection activeCell="H13" sqref="H13"/>
    </sheetView>
  </sheetViews>
  <sheetFormatPr defaultColWidth="9.33203125" defaultRowHeight="12.75" customHeight="1" x14ac:dyDescent="0.2"/>
  <cols>
    <col min="1" max="1" width="1.83203125" style="381" customWidth="1"/>
    <col min="2" max="2" width="54.33203125" style="381" customWidth="1"/>
    <col min="3" max="14" width="15.5" style="381" customWidth="1"/>
    <col min="15" max="15" width="16.1640625" style="381" customWidth="1"/>
    <col min="16" max="16" width="11" style="381" customWidth="1"/>
    <col min="17" max="17" width="12" style="381" customWidth="1"/>
    <col min="18" max="16384" width="9.33203125" style="381"/>
  </cols>
  <sheetData>
    <row r="1" spans="1:16" x14ac:dyDescent="0.2">
      <c r="A1" s="143"/>
      <c r="B1" s="609" t="s">
        <v>165</v>
      </c>
      <c r="C1" s="609"/>
      <c r="D1" s="609"/>
      <c r="E1" s="609"/>
      <c r="F1" s="609"/>
      <c r="G1" s="609"/>
      <c r="H1" s="609"/>
      <c r="I1" s="609"/>
      <c r="J1" s="609"/>
      <c r="K1" s="609"/>
      <c r="L1" s="609"/>
      <c r="M1" s="609"/>
      <c r="N1" s="609"/>
      <c r="O1" s="609"/>
      <c r="P1" s="143"/>
    </row>
    <row r="2" spans="1:16" x14ac:dyDescent="0.2">
      <c r="A2" s="143"/>
      <c r="B2" s="609" t="s">
        <v>167</v>
      </c>
      <c r="C2" s="609"/>
      <c r="D2" s="609"/>
      <c r="E2" s="609"/>
      <c r="F2" s="609"/>
      <c r="G2" s="609"/>
      <c r="H2" s="609"/>
      <c r="I2" s="609"/>
      <c r="J2" s="609"/>
      <c r="K2" s="609"/>
      <c r="L2" s="609"/>
      <c r="M2" s="609"/>
      <c r="N2" s="609"/>
      <c r="O2" s="609"/>
      <c r="P2" s="143"/>
    </row>
    <row r="3" spans="1:16" x14ac:dyDescent="0.2">
      <c r="A3" s="143"/>
      <c r="B3" s="609" t="s">
        <v>166</v>
      </c>
      <c r="C3" s="609"/>
      <c r="D3" s="609"/>
      <c r="E3" s="609"/>
      <c r="F3" s="609"/>
      <c r="G3" s="609"/>
      <c r="H3" s="609"/>
      <c r="I3" s="609"/>
      <c r="J3" s="609"/>
      <c r="K3" s="609"/>
      <c r="L3" s="609"/>
      <c r="M3" s="609"/>
      <c r="N3" s="609"/>
      <c r="O3" s="609"/>
      <c r="P3" s="143"/>
    </row>
    <row r="4" spans="1:16" x14ac:dyDescent="0.2">
      <c r="A4" s="143"/>
      <c r="B4" s="609">
        <v>2015</v>
      </c>
      <c r="C4" s="609"/>
      <c r="D4" s="609"/>
      <c r="E4" s="609"/>
      <c r="F4" s="609"/>
      <c r="G4" s="609"/>
      <c r="H4" s="609"/>
      <c r="I4" s="609"/>
      <c r="J4" s="609"/>
      <c r="K4" s="609"/>
      <c r="L4" s="609"/>
      <c r="M4" s="609"/>
      <c r="N4" s="609"/>
      <c r="O4" s="609"/>
      <c r="P4" s="143"/>
    </row>
    <row r="5" spans="1:16" x14ac:dyDescent="0.2">
      <c r="A5" s="143"/>
      <c r="B5" s="610"/>
      <c r="C5" s="610"/>
      <c r="D5" s="610"/>
      <c r="E5" s="610"/>
      <c r="F5" s="610"/>
      <c r="G5" s="610"/>
      <c r="H5" s="610"/>
      <c r="I5" s="610"/>
      <c r="J5" s="610"/>
      <c r="K5" s="610"/>
      <c r="L5" s="610"/>
      <c r="M5" s="610"/>
      <c r="N5" s="610"/>
      <c r="O5" s="610"/>
      <c r="P5" s="143"/>
    </row>
    <row r="6" spans="1:16" x14ac:dyDescent="0.2">
      <c r="A6" s="143"/>
      <c r="B6" s="186" t="s">
        <v>132</v>
      </c>
      <c r="C6" s="399"/>
      <c r="D6" s="399"/>
      <c r="E6" s="399"/>
      <c r="F6" s="399"/>
      <c r="G6" s="399"/>
      <c r="H6" s="399"/>
      <c r="I6" s="399"/>
      <c r="J6" s="399"/>
      <c r="K6" s="399"/>
      <c r="L6" s="399"/>
      <c r="M6" s="399"/>
      <c r="N6" s="399"/>
      <c r="O6" s="143"/>
      <c r="P6" s="143"/>
    </row>
    <row r="7" spans="1:16" ht="18" x14ac:dyDescent="0.25">
      <c r="A7" s="143"/>
      <c r="B7" s="234"/>
      <c r="C7" s="604" t="s">
        <v>133</v>
      </c>
      <c r="D7" s="604"/>
      <c r="E7" s="604"/>
      <c r="F7" s="604"/>
      <c r="G7" s="604"/>
      <c r="H7" s="604"/>
      <c r="I7" s="604"/>
      <c r="J7" s="604"/>
      <c r="K7" s="604"/>
      <c r="L7" s="604"/>
      <c r="M7" s="604"/>
      <c r="N7" s="604"/>
      <c r="O7" s="607" t="s">
        <v>134</v>
      </c>
      <c r="P7" s="143"/>
    </row>
    <row r="8" spans="1:16" ht="21.75" customHeight="1" x14ac:dyDescent="0.2">
      <c r="A8" s="143"/>
      <c r="B8" s="92" t="s">
        <v>64</v>
      </c>
      <c r="C8" s="411" t="s">
        <v>1</v>
      </c>
      <c r="D8" s="133" t="s">
        <v>2</v>
      </c>
      <c r="E8" s="133" t="s">
        <v>3</v>
      </c>
      <c r="F8" s="133" t="s">
        <v>4</v>
      </c>
      <c r="G8" s="133" t="s">
        <v>5</v>
      </c>
      <c r="H8" s="133" t="s">
        <v>6</v>
      </c>
      <c r="I8" s="133" t="s">
        <v>17</v>
      </c>
      <c r="J8" s="133" t="s">
        <v>18</v>
      </c>
      <c r="K8" s="133" t="s">
        <v>19</v>
      </c>
      <c r="L8" s="133" t="s">
        <v>20</v>
      </c>
      <c r="M8" s="133" t="s">
        <v>21</v>
      </c>
      <c r="N8" s="412" t="s">
        <v>22</v>
      </c>
      <c r="O8" s="608"/>
      <c r="P8" s="143"/>
    </row>
    <row r="9" spans="1:16" ht="15" x14ac:dyDescent="0.2">
      <c r="A9" s="143"/>
      <c r="B9" s="144" t="s">
        <v>135</v>
      </c>
      <c r="C9" s="413"/>
      <c r="D9" s="413"/>
      <c r="E9" s="413"/>
      <c r="F9" s="413"/>
      <c r="G9" s="413"/>
      <c r="H9" s="413"/>
      <c r="I9" s="413"/>
      <c r="J9" s="413"/>
      <c r="K9" s="413"/>
      <c r="L9" s="413"/>
      <c r="M9" s="413"/>
      <c r="N9" s="413"/>
      <c r="O9" s="235"/>
      <c r="P9" s="143"/>
    </row>
    <row r="10" spans="1:16" x14ac:dyDescent="0.2">
      <c r="A10" s="143"/>
      <c r="B10" s="143" t="s">
        <v>178</v>
      </c>
      <c r="C10" s="375">
        <v>29380.44</v>
      </c>
      <c r="D10" s="375">
        <v>39597</v>
      </c>
      <c r="E10" s="375">
        <v>57439.56</v>
      </c>
      <c r="F10" s="375">
        <v>64898.73</v>
      </c>
      <c r="G10" s="375">
        <v>61148.17</v>
      </c>
      <c r="H10" s="375">
        <v>560052.63</v>
      </c>
      <c r="I10" s="375"/>
      <c r="J10" s="375"/>
      <c r="K10" s="375"/>
      <c r="L10" s="375"/>
      <c r="M10" s="375"/>
      <c r="N10" s="375"/>
      <c r="O10" s="436">
        <f t="shared" ref="O10:O16" si="0">SUM(C10:N10)</f>
        <v>812516.53</v>
      </c>
      <c r="P10" s="143"/>
    </row>
    <row r="11" spans="1:16" x14ac:dyDescent="0.2">
      <c r="A11" s="143"/>
      <c r="B11" s="143" t="s">
        <v>67</v>
      </c>
      <c r="C11" s="375">
        <v>710740.89</v>
      </c>
      <c r="D11" s="375">
        <v>731888.36</v>
      </c>
      <c r="E11" s="375">
        <v>813956.48</v>
      </c>
      <c r="F11" s="375">
        <v>780068.67</v>
      </c>
      <c r="G11" s="375">
        <v>787284.02</v>
      </c>
      <c r="H11" s="375">
        <v>4485756.8099999996</v>
      </c>
      <c r="I11" s="375"/>
      <c r="J11" s="375"/>
      <c r="K11" s="375"/>
      <c r="L11" s="375"/>
      <c r="M11" s="375"/>
      <c r="N11" s="375"/>
      <c r="O11" s="436">
        <f t="shared" si="0"/>
        <v>8309695.2299999995</v>
      </c>
      <c r="P11" s="143"/>
    </row>
    <row r="12" spans="1:16" ht="12.75" customHeight="1" x14ac:dyDescent="0.2">
      <c r="A12" s="143"/>
      <c r="B12" s="414" t="s">
        <v>73</v>
      </c>
      <c r="C12" s="375">
        <v>34673.72</v>
      </c>
      <c r="D12" s="356">
        <v>31593.78</v>
      </c>
      <c r="E12" s="356">
        <v>39591.17</v>
      </c>
      <c r="F12" s="356">
        <v>42977.39</v>
      </c>
      <c r="G12" s="356">
        <v>104307.23</v>
      </c>
      <c r="H12" s="566" t="s">
        <v>313</v>
      </c>
      <c r="I12" s="356"/>
      <c r="J12" s="356"/>
      <c r="K12" s="356"/>
      <c r="L12" s="356"/>
      <c r="M12" s="548"/>
      <c r="N12" s="548"/>
      <c r="O12" s="436">
        <f t="shared" si="0"/>
        <v>253143.28999999998</v>
      </c>
      <c r="P12" s="143"/>
    </row>
    <row r="13" spans="1:16" ht="12.75" customHeight="1" x14ac:dyDescent="0.2">
      <c r="A13" s="143"/>
      <c r="B13" s="143" t="s">
        <v>74</v>
      </c>
      <c r="C13" s="375">
        <v>0</v>
      </c>
      <c r="D13" s="375">
        <v>0</v>
      </c>
      <c r="E13" s="375">
        <v>0</v>
      </c>
      <c r="F13" s="481">
        <v>0</v>
      </c>
      <c r="G13" s="375">
        <v>0</v>
      </c>
      <c r="H13" s="375">
        <v>0</v>
      </c>
      <c r="I13" s="375"/>
      <c r="J13" s="551"/>
      <c r="K13" s="375"/>
      <c r="L13" s="375"/>
      <c r="M13" s="375"/>
      <c r="N13" s="375"/>
      <c r="O13" s="436">
        <f>SUM(C13:N13)</f>
        <v>0</v>
      </c>
      <c r="P13" s="143"/>
    </row>
    <row r="14" spans="1:16" ht="12.75" customHeight="1" x14ac:dyDescent="0.2">
      <c r="A14" s="143"/>
      <c r="B14" s="414" t="s">
        <v>200</v>
      </c>
      <c r="C14" s="375">
        <v>1872797.2200000002</v>
      </c>
      <c r="D14" s="375">
        <v>8367.75</v>
      </c>
      <c r="E14" s="375">
        <v>-27570.09</v>
      </c>
      <c r="F14" s="375">
        <v>166568.59</v>
      </c>
      <c r="G14" s="375">
        <v>50709.960000000006</v>
      </c>
      <c r="H14" s="375">
        <v>1252.9100000000001</v>
      </c>
      <c r="I14" s="375"/>
      <c r="J14" s="375"/>
      <c r="K14" s="375"/>
      <c r="L14" s="375"/>
      <c r="M14" s="375"/>
      <c r="N14" s="375"/>
      <c r="O14" s="436">
        <f t="shared" si="0"/>
        <v>2072126.34</v>
      </c>
      <c r="P14" s="143"/>
    </row>
    <row r="15" spans="1:16" ht="12.75" customHeight="1" x14ac:dyDescent="0.2">
      <c r="A15" s="143"/>
      <c r="B15" s="414" t="s">
        <v>183</v>
      </c>
      <c r="C15" s="375">
        <v>11234.75</v>
      </c>
      <c r="D15" s="375">
        <v>11085.75</v>
      </c>
      <c r="E15" s="375">
        <v>14201</v>
      </c>
      <c r="F15" s="375">
        <v>13172</v>
      </c>
      <c r="G15" s="375">
        <v>12780.5</v>
      </c>
      <c r="H15" s="375">
        <v>12836.25</v>
      </c>
      <c r="I15" s="375"/>
      <c r="J15" s="375"/>
      <c r="K15" s="375"/>
      <c r="L15" s="375"/>
      <c r="M15" s="375"/>
      <c r="N15" s="375"/>
      <c r="O15" s="436">
        <f t="shared" si="0"/>
        <v>75310.25</v>
      </c>
      <c r="P15" s="143"/>
    </row>
    <row r="16" spans="1:16" ht="12.75" customHeight="1" x14ac:dyDescent="0.2">
      <c r="A16" s="143"/>
      <c r="B16" s="143" t="s">
        <v>204</v>
      </c>
      <c r="C16" s="375">
        <v>1077.06</v>
      </c>
      <c r="D16" s="375">
        <v>267.18</v>
      </c>
      <c r="E16" s="375">
        <v>10832.04</v>
      </c>
      <c r="F16" s="375">
        <v>3105.41</v>
      </c>
      <c r="G16" s="375">
        <v>11506.23</v>
      </c>
      <c r="H16" s="375">
        <v>1912039.62</v>
      </c>
      <c r="I16" s="375"/>
      <c r="J16" s="375"/>
      <c r="K16" s="375"/>
      <c r="L16" s="375"/>
      <c r="M16" s="375"/>
      <c r="N16" s="375"/>
      <c r="O16" s="436">
        <f t="shared" si="0"/>
        <v>1938827.54</v>
      </c>
      <c r="P16" s="375"/>
    </row>
    <row r="17" spans="1:16" ht="12.75" customHeight="1" x14ac:dyDescent="0.2">
      <c r="A17" s="143"/>
      <c r="B17" s="143" t="s">
        <v>193</v>
      </c>
      <c r="C17" s="375">
        <v>173517.86</v>
      </c>
      <c r="D17" s="375">
        <v>163667.6</v>
      </c>
      <c r="E17" s="375">
        <v>194015.16</v>
      </c>
      <c r="F17" s="375">
        <v>162433.04</v>
      </c>
      <c r="G17" s="375">
        <v>163131.34</v>
      </c>
      <c r="H17" s="375">
        <v>5719422.5599999996</v>
      </c>
      <c r="I17" s="375"/>
      <c r="J17" s="375"/>
      <c r="K17" s="375"/>
      <c r="L17" s="375"/>
      <c r="M17" s="375"/>
      <c r="N17" s="375"/>
      <c r="O17" s="436">
        <f>SUM(C17:N17)</f>
        <v>6576187.5599999996</v>
      </c>
      <c r="P17" s="375"/>
    </row>
    <row r="18" spans="1:16" ht="12.75" customHeight="1" x14ac:dyDescent="0.2">
      <c r="A18" s="143"/>
      <c r="B18" s="143" t="s">
        <v>194</v>
      </c>
      <c r="C18" s="375">
        <v>1877.68</v>
      </c>
      <c r="D18" s="375">
        <v>2822.97</v>
      </c>
      <c r="E18" s="375">
        <v>1739.01</v>
      </c>
      <c r="F18" s="375">
        <v>2535.98</v>
      </c>
      <c r="G18" s="375">
        <v>1670.86</v>
      </c>
      <c r="H18" s="375">
        <v>69634.45</v>
      </c>
      <c r="I18" s="375"/>
      <c r="J18" s="375"/>
      <c r="K18" s="375"/>
      <c r="L18" s="375"/>
      <c r="M18" s="375"/>
      <c r="N18" s="375"/>
      <c r="O18" s="436">
        <f>SUM(C18:N18)</f>
        <v>80280.95</v>
      </c>
      <c r="P18" s="375"/>
    </row>
    <row r="19" spans="1:16" x14ac:dyDescent="0.2">
      <c r="A19" s="143"/>
      <c r="B19" s="149" t="s">
        <v>177</v>
      </c>
      <c r="C19" s="213">
        <f t="shared" ref="C19:O19" si="1">SUM(C10:C18)</f>
        <v>2835299.62</v>
      </c>
      <c r="D19" s="213">
        <f t="shared" si="1"/>
        <v>989290.39</v>
      </c>
      <c r="E19" s="213">
        <f t="shared" si="1"/>
        <v>1104204.33</v>
      </c>
      <c r="F19" s="213">
        <f t="shared" si="1"/>
        <v>1235759.81</v>
      </c>
      <c r="G19" s="213">
        <f t="shared" si="1"/>
        <v>1192538.31</v>
      </c>
      <c r="H19" s="213">
        <f t="shared" si="1"/>
        <v>12760995.229999999</v>
      </c>
      <c r="I19" s="213">
        <f t="shared" si="1"/>
        <v>0</v>
      </c>
      <c r="J19" s="213">
        <f t="shared" si="1"/>
        <v>0</v>
      </c>
      <c r="K19" s="213">
        <f t="shared" si="1"/>
        <v>0</v>
      </c>
      <c r="L19" s="213">
        <f t="shared" si="1"/>
        <v>0</v>
      </c>
      <c r="M19" s="213">
        <f t="shared" si="1"/>
        <v>0</v>
      </c>
      <c r="N19" s="213">
        <f t="shared" si="1"/>
        <v>0</v>
      </c>
      <c r="O19" s="213">
        <f t="shared" si="1"/>
        <v>20118087.689999998</v>
      </c>
      <c r="P19" s="143"/>
    </row>
    <row r="20" spans="1:16" x14ac:dyDescent="0.2">
      <c r="A20" s="143"/>
      <c r="B20" s="143"/>
      <c r="C20" s="400"/>
      <c r="D20" s="400"/>
      <c r="E20" s="400"/>
      <c r="F20" s="400"/>
      <c r="G20" s="400"/>
      <c r="H20" s="400"/>
      <c r="I20" s="400"/>
      <c r="J20" s="400"/>
      <c r="K20" s="400"/>
      <c r="L20" s="400"/>
      <c r="M20" s="400"/>
      <c r="N20" s="400"/>
      <c r="O20" s="400"/>
      <c r="P20" s="143"/>
    </row>
    <row r="21" spans="1:16" x14ac:dyDescent="0.2">
      <c r="A21" s="143"/>
      <c r="B21" s="186"/>
      <c r="C21" s="400"/>
      <c r="D21" s="400"/>
      <c r="E21" s="400"/>
      <c r="F21" s="400"/>
      <c r="G21" s="400"/>
      <c r="H21" s="400"/>
      <c r="I21" s="400"/>
      <c r="J21" s="400"/>
      <c r="K21" s="400"/>
      <c r="L21" s="400"/>
      <c r="M21" s="400"/>
      <c r="N21" s="400"/>
      <c r="O21" s="400"/>
      <c r="P21" s="143"/>
    </row>
    <row r="22" spans="1:16" ht="9" customHeight="1" x14ac:dyDescent="0.2">
      <c r="A22" s="143"/>
      <c r="B22" s="186"/>
      <c r="C22" s="400"/>
      <c r="D22" s="400"/>
      <c r="E22" s="400"/>
      <c r="F22" s="400"/>
      <c r="G22" s="400"/>
      <c r="H22" s="400"/>
      <c r="I22" s="400"/>
      <c r="J22" s="400"/>
      <c r="K22" s="400"/>
      <c r="L22" s="400"/>
      <c r="M22" s="400"/>
      <c r="N22" s="400"/>
      <c r="O22" s="400"/>
      <c r="P22" s="143"/>
    </row>
    <row r="23" spans="1:16" ht="21.75" customHeight="1" x14ac:dyDescent="0.2">
      <c r="A23" s="143"/>
      <c r="B23" s="401" t="s">
        <v>136</v>
      </c>
      <c r="C23" s="402">
        <v>0</v>
      </c>
      <c r="D23" s="403">
        <v>0</v>
      </c>
      <c r="E23" s="403">
        <v>0</v>
      </c>
      <c r="F23" s="403">
        <v>0</v>
      </c>
      <c r="G23" s="403">
        <v>0</v>
      </c>
      <c r="H23" s="403">
        <v>0</v>
      </c>
      <c r="I23" s="403"/>
      <c r="J23" s="404"/>
      <c r="K23" s="404"/>
      <c r="L23" s="404"/>
      <c r="M23" s="404"/>
      <c r="N23" s="404"/>
      <c r="O23" s="410">
        <f>SUM(C23:N23)</f>
        <v>0</v>
      </c>
      <c r="P23" s="143"/>
    </row>
    <row r="24" spans="1:16" ht="15" customHeight="1" x14ac:dyDescent="0.2">
      <c r="A24" s="143"/>
      <c r="B24" s="405"/>
      <c r="C24" s="400"/>
      <c r="D24" s="400"/>
      <c r="E24" s="400"/>
      <c r="F24" s="400"/>
      <c r="G24" s="400"/>
      <c r="H24" s="400"/>
      <c r="I24" s="400"/>
      <c r="J24" s="400"/>
      <c r="K24" s="400"/>
      <c r="L24" s="400"/>
      <c r="M24" s="400"/>
      <c r="N24" s="400"/>
      <c r="O24" s="400"/>
      <c r="P24" s="143"/>
    </row>
    <row r="25" spans="1:16" ht="15" customHeight="1" x14ac:dyDescent="0.2">
      <c r="A25" s="143"/>
      <c r="B25" s="515" t="s">
        <v>137</v>
      </c>
      <c r="C25" s="406"/>
      <c r="D25" s="406"/>
      <c r="E25" s="406"/>
      <c r="F25" s="406"/>
      <c r="G25" s="406"/>
      <c r="H25" s="400"/>
      <c r="I25" s="400"/>
      <c r="J25" s="400"/>
      <c r="K25" s="400"/>
      <c r="L25" s="400"/>
      <c r="M25" s="400"/>
      <c r="N25" s="400"/>
      <c r="O25" s="400"/>
      <c r="P25" s="143"/>
    </row>
    <row r="26" spans="1:16" x14ac:dyDescent="0.2">
      <c r="A26" s="143"/>
      <c r="B26" s="407" t="s">
        <v>205</v>
      </c>
      <c r="C26" s="515"/>
      <c r="D26" s="515"/>
      <c r="E26" s="515"/>
      <c r="F26" s="515"/>
      <c r="G26" s="515"/>
      <c r="H26" s="143"/>
      <c r="I26" s="143"/>
      <c r="J26" s="143"/>
      <c r="K26" s="143"/>
      <c r="L26" s="143"/>
      <c r="M26" s="143"/>
      <c r="N26" s="143"/>
      <c r="O26" s="143"/>
      <c r="P26" s="143"/>
    </row>
    <row r="27" spans="1:16" x14ac:dyDescent="0.2">
      <c r="A27" s="143"/>
      <c r="B27" s="515" t="s">
        <v>138</v>
      </c>
      <c r="C27" s="515"/>
      <c r="D27" s="515"/>
      <c r="E27" s="515"/>
      <c r="F27" s="515"/>
      <c r="G27" s="515"/>
      <c r="H27" s="143"/>
      <c r="I27" s="143"/>
      <c r="J27" s="143"/>
      <c r="K27" s="143"/>
      <c r="L27" s="143"/>
      <c r="M27" s="143"/>
      <c r="N27" s="143"/>
      <c r="O27" s="143"/>
      <c r="P27" s="143"/>
    </row>
    <row r="28" spans="1:16" x14ac:dyDescent="0.2">
      <c r="A28" s="143"/>
      <c r="B28" s="143"/>
      <c r="C28" s="143"/>
      <c r="D28" s="143"/>
      <c r="E28" s="143"/>
      <c r="F28" s="143"/>
      <c r="G28" s="143"/>
      <c r="H28" s="143"/>
      <c r="I28" s="143"/>
      <c r="J28" s="143"/>
      <c r="K28" s="143"/>
      <c r="L28" s="143"/>
      <c r="M28" s="143"/>
      <c r="N28" s="143"/>
      <c r="O28" s="143"/>
      <c r="P28" s="143"/>
    </row>
    <row r="29" spans="1:16" x14ac:dyDescent="0.2">
      <c r="A29" s="143"/>
      <c r="B29" s="515"/>
      <c r="C29" s="143"/>
      <c r="D29" s="143"/>
      <c r="E29" s="143"/>
      <c r="F29" s="143"/>
      <c r="G29" s="143"/>
      <c r="H29" s="143"/>
      <c r="I29" s="143"/>
      <c r="J29" s="143"/>
      <c r="K29" s="143"/>
      <c r="L29" s="143"/>
      <c r="M29" s="143"/>
      <c r="N29" s="143"/>
      <c r="O29" s="143"/>
      <c r="P29" s="143"/>
    </row>
    <row r="30" spans="1:16" x14ac:dyDescent="0.2">
      <c r="A30" s="143"/>
      <c r="B30" s="143"/>
      <c r="C30" s="143"/>
      <c r="D30" s="143"/>
      <c r="E30" s="143"/>
      <c r="F30" s="143"/>
      <c r="G30" s="143"/>
      <c r="H30" s="408"/>
      <c r="I30" s="143"/>
      <c r="J30" s="143"/>
      <c r="K30" s="143"/>
      <c r="L30" s="143" t="s">
        <v>34</v>
      </c>
      <c r="M30" s="143"/>
      <c r="N30" s="143"/>
      <c r="O30" s="143"/>
      <c r="P30" s="143"/>
    </row>
    <row r="31" spans="1:16" x14ac:dyDescent="0.2">
      <c r="A31" s="143"/>
      <c r="B31" s="143"/>
      <c r="C31" s="143"/>
      <c r="D31" s="143"/>
      <c r="E31" s="143"/>
      <c r="F31" s="143"/>
      <c r="G31" s="143"/>
      <c r="H31" s="408"/>
      <c r="I31" s="143"/>
      <c r="J31" s="143"/>
      <c r="K31" s="143"/>
      <c r="L31" s="143"/>
      <c r="M31" s="143"/>
      <c r="N31" s="143"/>
      <c r="O31" s="143"/>
      <c r="P31" s="143"/>
    </row>
    <row r="32" spans="1:16" x14ac:dyDescent="0.2">
      <c r="A32" s="143"/>
      <c r="B32" s="143"/>
      <c r="C32" s="143"/>
      <c r="D32" s="143"/>
      <c r="E32" s="143"/>
      <c r="F32" s="143"/>
      <c r="G32" s="143"/>
      <c r="H32" s="408"/>
      <c r="I32" s="143"/>
      <c r="J32" s="143"/>
      <c r="K32" s="143"/>
      <c r="L32" s="143"/>
      <c r="M32" s="143"/>
      <c r="N32" s="143"/>
      <c r="O32" s="143"/>
      <c r="P32" s="143"/>
    </row>
    <row r="33" spans="1:16" x14ac:dyDescent="0.2">
      <c r="A33" s="143"/>
      <c r="B33" s="143"/>
      <c r="C33" s="143"/>
      <c r="D33" s="143"/>
      <c r="E33" s="143"/>
      <c r="F33" s="143"/>
      <c r="G33" s="143"/>
      <c r="H33" s="408"/>
      <c r="I33" s="143"/>
      <c r="J33" s="143"/>
      <c r="K33" s="143"/>
      <c r="L33" s="143"/>
      <c r="M33" s="143"/>
      <c r="N33" s="143"/>
      <c r="O33" s="143"/>
      <c r="P33" s="143"/>
    </row>
    <row r="34" spans="1:16" x14ac:dyDescent="0.2">
      <c r="A34" s="143"/>
      <c r="B34" s="143"/>
      <c r="C34" s="143"/>
      <c r="D34" s="143"/>
      <c r="E34" s="143"/>
      <c r="F34" s="143"/>
      <c r="G34" s="143"/>
      <c r="H34" s="408"/>
      <c r="I34" s="143"/>
      <c r="J34" s="143"/>
      <c r="K34" s="143"/>
      <c r="L34" s="143"/>
      <c r="M34" s="143"/>
      <c r="N34" s="143"/>
      <c r="O34" s="143"/>
      <c r="P34" s="143"/>
    </row>
    <row r="35" spans="1:16" x14ac:dyDescent="0.2">
      <c r="A35" s="143"/>
      <c r="B35" s="143"/>
      <c r="C35" s="143"/>
      <c r="D35" s="143"/>
      <c r="E35" s="143"/>
      <c r="F35" s="143"/>
      <c r="G35" s="143"/>
      <c r="H35" s="409"/>
      <c r="I35" s="143"/>
      <c r="J35" s="143"/>
      <c r="K35" s="143"/>
      <c r="L35" s="143"/>
      <c r="M35" s="143"/>
      <c r="N35" s="143"/>
      <c r="O35" s="143"/>
      <c r="P35" s="143"/>
    </row>
    <row r="36" spans="1:16" x14ac:dyDescent="0.2">
      <c r="A36" s="143"/>
      <c r="B36" s="143"/>
      <c r="C36" s="143"/>
      <c r="D36" s="143"/>
      <c r="E36" s="143"/>
      <c r="F36" s="143"/>
      <c r="G36" s="143"/>
      <c r="H36" s="143"/>
      <c r="I36" s="143"/>
      <c r="J36" s="143"/>
      <c r="K36" s="143"/>
      <c r="L36" s="143"/>
      <c r="M36" s="143"/>
      <c r="N36" s="143"/>
      <c r="O36" s="143"/>
      <c r="P36" s="143"/>
    </row>
    <row r="37" spans="1:16" x14ac:dyDescent="0.2">
      <c r="A37" s="143"/>
      <c r="B37" s="143"/>
      <c r="C37" s="143"/>
      <c r="D37" s="143"/>
      <c r="E37" s="143"/>
      <c r="F37" s="143"/>
      <c r="G37" s="143"/>
      <c r="H37" s="143"/>
      <c r="I37" s="143"/>
      <c r="J37" s="143"/>
      <c r="K37" s="143"/>
      <c r="L37" s="143"/>
      <c r="M37" s="143"/>
      <c r="N37" s="143"/>
      <c r="O37" s="143"/>
      <c r="P37" s="143"/>
    </row>
    <row r="77" spans="2:12" x14ac:dyDescent="0.2">
      <c r="B77" s="439"/>
      <c r="C77" s="439"/>
      <c r="D77" s="439"/>
      <c r="E77" s="439"/>
      <c r="F77" s="439"/>
      <c r="G77" s="439"/>
      <c r="H77" s="439"/>
      <c r="I77" s="439"/>
      <c r="J77" s="439"/>
      <c r="K77" s="439"/>
      <c r="L77" s="439"/>
    </row>
  </sheetData>
  <mergeCells count="7">
    <mergeCell ref="C7:N7"/>
    <mergeCell ref="O7:O8"/>
    <mergeCell ref="B1:O1"/>
    <mergeCell ref="B2:O2"/>
    <mergeCell ref="B3:O3"/>
    <mergeCell ref="B4:O4"/>
    <mergeCell ref="B5:O5"/>
  </mergeCells>
  <printOptions horizontalCentered="1"/>
  <pageMargins left="0.2" right="0.2" top="0.2" bottom="0.45" header="0" footer="0.2"/>
  <pageSetup scale="64" orientation="landscape" r:id="rId1"/>
  <headerFooter alignWithMargins="0">
    <oddFooter>&amp;L&amp;"Calibri,Bold"&amp;F&amp;C&amp;"Calibri,Bold"- PUBLIC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B1:R152"/>
  <sheetViews>
    <sheetView zoomScale="80" zoomScaleNormal="80" zoomScaleSheetLayoutView="80" workbookViewId="0"/>
  </sheetViews>
  <sheetFormatPr defaultColWidth="9.33203125" defaultRowHeight="12.75" x14ac:dyDescent="0.2"/>
  <cols>
    <col min="1" max="1" width="1.83203125" style="372" customWidth="1"/>
    <col min="2" max="2" width="81.6640625" style="371" customWidth="1"/>
    <col min="3" max="14" width="14.83203125" style="371" customWidth="1"/>
    <col min="15" max="15" width="15.1640625" style="372" customWidth="1"/>
    <col min="16" max="16" width="15" style="372" customWidth="1"/>
    <col min="17" max="17" width="14.83203125" style="372" bestFit="1" customWidth="1"/>
    <col min="18" max="18" width="3.6640625" style="372" customWidth="1"/>
    <col min="19" max="16384" width="9.33203125" style="372"/>
  </cols>
  <sheetData>
    <row r="1" spans="2:18" ht="15" customHeight="1" x14ac:dyDescent="0.25">
      <c r="B1" s="612" t="s">
        <v>163</v>
      </c>
      <c r="C1" s="613"/>
      <c r="D1" s="613"/>
      <c r="E1" s="613"/>
      <c r="F1" s="613"/>
      <c r="G1" s="613"/>
      <c r="H1" s="613"/>
      <c r="I1" s="613"/>
      <c r="J1" s="613"/>
      <c r="K1" s="613"/>
      <c r="L1" s="613"/>
      <c r="M1" s="613"/>
      <c r="N1" s="613"/>
      <c r="O1" s="613"/>
      <c r="P1" s="613"/>
      <c r="Q1" s="613"/>
    </row>
    <row r="2" spans="2:18" ht="14.25" customHeight="1" x14ac:dyDescent="0.25">
      <c r="B2" s="612" t="s">
        <v>257</v>
      </c>
      <c r="C2" s="613"/>
      <c r="D2" s="613"/>
      <c r="E2" s="613"/>
      <c r="F2" s="613"/>
      <c r="G2" s="613"/>
      <c r="H2" s="613"/>
      <c r="I2" s="613"/>
      <c r="J2" s="613"/>
      <c r="K2" s="613"/>
      <c r="L2" s="613"/>
      <c r="M2" s="613"/>
      <c r="N2" s="613"/>
      <c r="O2" s="613"/>
      <c r="P2" s="613"/>
      <c r="Q2" s="613"/>
    </row>
    <row r="3" spans="2:18" ht="13.5" customHeight="1" x14ac:dyDescent="0.2"/>
    <row r="4" spans="2:18" ht="18" customHeight="1" x14ac:dyDescent="0.25">
      <c r="B4" s="334" t="s">
        <v>34</v>
      </c>
      <c r="C4" s="614" t="s">
        <v>293</v>
      </c>
      <c r="D4" s="615"/>
      <c r="E4" s="615"/>
      <c r="F4" s="615"/>
      <c r="G4" s="615"/>
      <c r="H4" s="615"/>
      <c r="I4" s="615"/>
      <c r="J4" s="615"/>
      <c r="K4" s="615"/>
      <c r="L4" s="615"/>
      <c r="M4" s="615"/>
      <c r="N4" s="616"/>
      <c r="O4" s="617" t="s">
        <v>242</v>
      </c>
      <c r="P4" s="619" t="s">
        <v>259</v>
      </c>
      <c r="Q4" s="621" t="s">
        <v>258</v>
      </c>
      <c r="R4" s="371"/>
    </row>
    <row r="5" spans="2:18" ht="34.5" customHeight="1" x14ac:dyDescent="0.2">
      <c r="B5" s="335"/>
      <c r="C5" s="336" t="s">
        <v>1</v>
      </c>
      <c r="D5" s="337" t="s">
        <v>2</v>
      </c>
      <c r="E5" s="337" t="s">
        <v>3</v>
      </c>
      <c r="F5" s="337" t="s">
        <v>4</v>
      </c>
      <c r="G5" s="337" t="s">
        <v>5</v>
      </c>
      <c r="H5" s="337" t="s">
        <v>6</v>
      </c>
      <c r="I5" s="337" t="s">
        <v>17</v>
      </c>
      <c r="J5" s="337" t="s">
        <v>18</v>
      </c>
      <c r="K5" s="337" t="s">
        <v>19</v>
      </c>
      <c r="L5" s="337" t="s">
        <v>20</v>
      </c>
      <c r="M5" s="337" t="s">
        <v>21</v>
      </c>
      <c r="N5" s="338" t="s">
        <v>22</v>
      </c>
      <c r="O5" s="618"/>
      <c r="P5" s="620"/>
      <c r="Q5" s="622"/>
    </row>
    <row r="6" spans="2:18" s="371" customFormat="1" ht="18" x14ac:dyDescent="0.25">
      <c r="B6" s="339" t="s">
        <v>298</v>
      </c>
      <c r="C6" s="354"/>
      <c r="D6" s="354"/>
      <c r="E6" s="354"/>
      <c r="F6" s="354"/>
      <c r="G6" s="354"/>
      <c r="H6" s="354"/>
      <c r="I6" s="354"/>
      <c r="J6" s="354"/>
      <c r="K6" s="354"/>
      <c r="L6" s="354"/>
      <c r="M6" s="354"/>
      <c r="N6" s="354"/>
      <c r="O6" s="355"/>
      <c r="P6" s="355"/>
      <c r="Q6" s="355"/>
    </row>
    <row r="7" spans="2:18" x14ac:dyDescent="0.2">
      <c r="B7" s="357" t="s">
        <v>142</v>
      </c>
      <c r="C7" s="476">
        <v>-238438.22</v>
      </c>
      <c r="D7" s="476">
        <v>1660.3800000000006</v>
      </c>
      <c r="E7" s="476">
        <v>242246.39999999999</v>
      </c>
      <c r="F7" s="476">
        <v>2322.3199999999929</v>
      </c>
      <c r="G7" s="476">
        <v>2920.4300000000098</v>
      </c>
      <c r="H7" s="476">
        <v>3069.850000000009</v>
      </c>
      <c r="I7" s="476"/>
      <c r="J7" s="476"/>
      <c r="K7" s="476"/>
      <c r="L7" s="476"/>
      <c r="M7" s="476"/>
      <c r="N7" s="476"/>
      <c r="O7" s="490">
        <f>SUM(C7:N7)</f>
        <v>13781.160000000009</v>
      </c>
      <c r="P7" s="490">
        <f>O7</f>
        <v>13781.160000000009</v>
      </c>
      <c r="Q7" s="491"/>
    </row>
    <row r="8" spans="2:18" x14ac:dyDescent="0.2">
      <c r="B8" s="358" t="s">
        <v>143</v>
      </c>
      <c r="C8" s="478">
        <v>0</v>
      </c>
      <c r="D8" s="478">
        <v>0</v>
      </c>
      <c r="E8" s="478">
        <v>0</v>
      </c>
      <c r="F8" s="478">
        <v>0</v>
      </c>
      <c r="G8" s="478">
        <v>0</v>
      </c>
      <c r="H8" s="478">
        <v>0</v>
      </c>
      <c r="I8" s="478"/>
      <c r="J8" s="478"/>
      <c r="K8" s="478"/>
      <c r="L8" s="478"/>
      <c r="M8" s="478"/>
      <c r="N8" s="478"/>
      <c r="O8" s="492">
        <f>SUM(C8:N8)</f>
        <v>0</v>
      </c>
      <c r="P8" s="493">
        <f>SUM(O8:O8)</f>
        <v>0</v>
      </c>
      <c r="Q8" s="494"/>
    </row>
    <row r="9" spans="2:18" ht="15.75" x14ac:dyDescent="0.25">
      <c r="B9" s="352" t="s">
        <v>144</v>
      </c>
      <c r="C9" s="475">
        <f>SUM(C7:C8)</f>
        <v>-238438.22</v>
      </c>
      <c r="D9" s="475">
        <f t="shared" ref="D9:P9" si="0">SUM(D7:D8)</f>
        <v>1660.3800000000006</v>
      </c>
      <c r="E9" s="475">
        <f t="shared" si="0"/>
        <v>242246.39999999999</v>
      </c>
      <c r="F9" s="475">
        <f t="shared" si="0"/>
        <v>2322.3199999999929</v>
      </c>
      <c r="G9" s="475">
        <f t="shared" si="0"/>
        <v>2920.4300000000098</v>
      </c>
      <c r="H9" s="475">
        <f t="shared" si="0"/>
        <v>3069.850000000009</v>
      </c>
      <c r="I9" s="475">
        <f t="shared" si="0"/>
        <v>0</v>
      </c>
      <c r="J9" s="475">
        <f t="shared" si="0"/>
        <v>0</v>
      </c>
      <c r="K9" s="475">
        <f t="shared" si="0"/>
        <v>0</v>
      </c>
      <c r="L9" s="475">
        <f t="shared" si="0"/>
        <v>0</v>
      </c>
      <c r="M9" s="475">
        <f t="shared" si="0"/>
        <v>0</v>
      </c>
      <c r="N9" s="475">
        <f t="shared" si="0"/>
        <v>0</v>
      </c>
      <c r="O9" s="475">
        <f t="shared" si="0"/>
        <v>13781.160000000009</v>
      </c>
      <c r="P9" s="475">
        <f t="shared" si="0"/>
        <v>13781.160000000009</v>
      </c>
      <c r="Q9" s="475">
        <v>6000000</v>
      </c>
    </row>
    <row r="10" spans="2:18" x14ac:dyDescent="0.2">
      <c r="C10" s="467"/>
      <c r="D10" s="467"/>
      <c r="E10" s="467"/>
      <c r="F10" s="467"/>
      <c r="G10" s="467"/>
      <c r="H10" s="467"/>
      <c r="I10" s="467"/>
      <c r="J10" s="467"/>
      <c r="K10" s="467"/>
      <c r="L10" s="467"/>
      <c r="M10" s="467"/>
      <c r="N10" s="467"/>
      <c r="O10" s="467"/>
      <c r="P10" s="474"/>
      <c r="Q10" s="467"/>
    </row>
    <row r="11" spans="2:18" ht="18" x14ac:dyDescent="0.25">
      <c r="B11" s="340" t="s">
        <v>196</v>
      </c>
      <c r="C11" s="467"/>
      <c r="D11" s="467"/>
      <c r="E11" s="467"/>
      <c r="F11" s="467"/>
      <c r="G11" s="467"/>
      <c r="H11" s="467"/>
      <c r="I11" s="467"/>
      <c r="J11" s="467"/>
      <c r="K11" s="467"/>
      <c r="L11" s="467"/>
      <c r="M11" s="467"/>
      <c r="N11" s="467"/>
      <c r="O11" s="467"/>
      <c r="P11" s="474"/>
      <c r="Q11" s="467"/>
    </row>
    <row r="12" spans="2:18" x14ac:dyDescent="0.2">
      <c r="B12" s="374" t="s">
        <v>245</v>
      </c>
      <c r="C12" s="468"/>
      <c r="D12" s="468"/>
      <c r="E12" s="468"/>
      <c r="F12" s="468"/>
      <c r="G12" s="468"/>
      <c r="H12" s="468"/>
      <c r="I12" s="468"/>
      <c r="J12" s="468"/>
      <c r="K12" s="468"/>
      <c r="L12" s="468"/>
      <c r="M12" s="468"/>
      <c r="N12" s="468"/>
      <c r="O12" s="468"/>
      <c r="P12" s="477"/>
      <c r="Q12" s="477">
        <f>11865000+5865000</f>
        <v>17730000</v>
      </c>
    </row>
    <row r="13" spans="2:18" x14ac:dyDescent="0.2">
      <c r="B13" s="341"/>
      <c r="C13" s="467"/>
      <c r="D13" s="467"/>
      <c r="E13" s="467"/>
      <c r="F13" s="467"/>
      <c r="G13" s="467"/>
      <c r="H13" s="467"/>
      <c r="I13" s="467"/>
      <c r="J13" s="467"/>
      <c r="K13" s="467"/>
      <c r="L13" s="467"/>
      <c r="M13" s="467"/>
      <c r="N13" s="467"/>
      <c r="O13" s="467"/>
      <c r="P13" s="474"/>
      <c r="Q13" s="467"/>
    </row>
    <row r="14" spans="2:18" x14ac:dyDescent="0.2">
      <c r="B14" s="365" t="s">
        <v>145</v>
      </c>
      <c r="C14" s="469"/>
      <c r="D14" s="469"/>
      <c r="E14" s="469"/>
      <c r="F14" s="469"/>
      <c r="G14" s="469"/>
      <c r="H14" s="469"/>
      <c r="I14" s="469"/>
      <c r="J14" s="469"/>
      <c r="K14" s="469"/>
      <c r="L14" s="469"/>
      <c r="M14" s="469"/>
      <c r="N14" s="469"/>
      <c r="O14" s="469"/>
      <c r="P14" s="479"/>
      <c r="Q14" s="469"/>
    </row>
    <row r="15" spans="2:18" x14ac:dyDescent="0.2">
      <c r="B15" s="364" t="s">
        <v>66</v>
      </c>
      <c r="C15" s="467"/>
      <c r="D15" s="467"/>
      <c r="E15" s="467"/>
      <c r="F15" s="467"/>
      <c r="G15" s="467"/>
      <c r="H15" s="467"/>
      <c r="I15" s="467"/>
      <c r="J15" s="467"/>
      <c r="K15" s="467"/>
      <c r="L15" s="467"/>
      <c r="M15" s="467"/>
      <c r="N15" s="467"/>
      <c r="O15" s="495"/>
      <c r="P15" s="496"/>
      <c r="Q15" s="495"/>
    </row>
    <row r="16" spans="2:18" x14ac:dyDescent="0.2">
      <c r="B16" s="373" t="s">
        <v>178</v>
      </c>
      <c r="C16" s="467">
        <v>0</v>
      </c>
      <c r="D16" s="467">
        <v>0</v>
      </c>
      <c r="E16" s="467">
        <v>0</v>
      </c>
      <c r="F16" s="467">
        <v>0</v>
      </c>
      <c r="G16" s="467">
        <v>0</v>
      </c>
      <c r="H16" s="467">
        <v>0</v>
      </c>
      <c r="I16" s="467"/>
      <c r="J16" s="467"/>
      <c r="K16" s="467"/>
      <c r="L16" s="467"/>
      <c r="M16" s="467"/>
      <c r="N16" s="467"/>
      <c r="O16" s="496">
        <f>SUM(C16:N16)</f>
        <v>0</v>
      </c>
      <c r="P16" s="496">
        <f>SUM(O16:O16)</f>
        <v>0</v>
      </c>
      <c r="Q16" s="495"/>
    </row>
    <row r="17" spans="2:17" x14ac:dyDescent="0.2">
      <c r="B17" s="373" t="s">
        <v>67</v>
      </c>
      <c r="C17" s="467">
        <v>0</v>
      </c>
      <c r="D17" s="467">
        <v>0</v>
      </c>
      <c r="E17" s="467">
        <v>0</v>
      </c>
      <c r="F17" s="467">
        <v>0</v>
      </c>
      <c r="G17" s="467">
        <v>0</v>
      </c>
      <c r="H17" s="467">
        <v>0</v>
      </c>
      <c r="I17" s="467"/>
      <c r="J17" s="467"/>
      <c r="K17" s="467"/>
      <c r="L17" s="467"/>
      <c r="M17" s="467"/>
      <c r="N17" s="467"/>
      <c r="O17" s="496">
        <f>SUM(C17:N17)</f>
        <v>0</v>
      </c>
      <c r="P17" s="496">
        <f t="shared" ref="P17:P20" si="1">SUM(O17:O17)</f>
        <v>0</v>
      </c>
      <c r="Q17" s="496"/>
    </row>
    <row r="18" spans="2:17" x14ac:dyDescent="0.2">
      <c r="B18" s="373" t="s">
        <v>68</v>
      </c>
      <c r="C18" s="467">
        <v>0</v>
      </c>
      <c r="D18" s="467">
        <v>0</v>
      </c>
      <c r="E18" s="467">
        <v>0</v>
      </c>
      <c r="F18" s="467">
        <v>0</v>
      </c>
      <c r="G18" s="467">
        <v>0</v>
      </c>
      <c r="H18" s="467">
        <v>0</v>
      </c>
      <c r="I18" s="467"/>
      <c r="J18" s="467"/>
      <c r="K18" s="467"/>
      <c r="L18" s="467"/>
      <c r="M18" s="467"/>
      <c r="N18" s="467"/>
      <c r="O18" s="496">
        <f>SUM(C18:N18)</f>
        <v>0</v>
      </c>
      <c r="P18" s="496">
        <f t="shared" si="1"/>
        <v>0</v>
      </c>
      <c r="Q18" s="496"/>
    </row>
    <row r="19" spans="2:17" x14ac:dyDescent="0.2">
      <c r="B19" s="367" t="s">
        <v>69</v>
      </c>
      <c r="C19" s="467">
        <v>0</v>
      </c>
      <c r="D19" s="467">
        <v>0</v>
      </c>
      <c r="E19" s="467">
        <v>0</v>
      </c>
      <c r="F19" s="467">
        <v>0</v>
      </c>
      <c r="G19" s="467">
        <v>0</v>
      </c>
      <c r="H19" s="467">
        <v>0</v>
      </c>
      <c r="I19" s="467"/>
      <c r="J19" s="467"/>
      <c r="K19" s="467"/>
      <c r="L19" s="467"/>
      <c r="M19" s="467"/>
      <c r="N19" s="467"/>
      <c r="O19" s="496">
        <f>SUM(C19:N19)</f>
        <v>0</v>
      </c>
      <c r="P19" s="496">
        <f t="shared" si="1"/>
        <v>0</v>
      </c>
      <c r="Q19" s="496"/>
    </row>
    <row r="20" spans="2:17" x14ac:dyDescent="0.2">
      <c r="B20" s="367" t="s">
        <v>70</v>
      </c>
      <c r="C20" s="467">
        <v>0</v>
      </c>
      <c r="D20" s="467">
        <v>0</v>
      </c>
      <c r="E20" s="467">
        <v>0</v>
      </c>
      <c r="F20" s="467">
        <v>0</v>
      </c>
      <c r="G20" s="467">
        <v>0</v>
      </c>
      <c r="H20" s="467">
        <v>0</v>
      </c>
      <c r="I20" s="467"/>
      <c r="J20" s="467"/>
      <c r="K20" s="467"/>
      <c r="L20" s="467"/>
      <c r="M20" s="467"/>
      <c r="N20" s="467"/>
      <c r="O20" s="496">
        <f>SUM(C20:N20)</f>
        <v>0</v>
      </c>
      <c r="P20" s="496">
        <f t="shared" si="1"/>
        <v>0</v>
      </c>
      <c r="Q20" s="496"/>
    </row>
    <row r="21" spans="2:17" x14ac:dyDescent="0.2">
      <c r="B21" s="363"/>
      <c r="C21" s="467"/>
      <c r="D21" s="467"/>
      <c r="E21" s="467"/>
      <c r="F21" s="467"/>
      <c r="G21" s="467"/>
      <c r="H21" s="467"/>
      <c r="I21" s="467"/>
      <c r="J21" s="467"/>
      <c r="K21" s="467"/>
      <c r="L21" s="467"/>
      <c r="M21" s="467"/>
      <c r="N21" s="467"/>
      <c r="O21" s="495"/>
      <c r="P21" s="496"/>
      <c r="Q21" s="495"/>
    </row>
    <row r="22" spans="2:17" x14ac:dyDescent="0.2">
      <c r="B22" s="364" t="s">
        <v>72</v>
      </c>
      <c r="C22" s="467"/>
      <c r="D22" s="467"/>
      <c r="E22" s="467"/>
      <c r="F22" s="467"/>
      <c r="G22" s="467"/>
      <c r="H22" s="467"/>
      <c r="I22" s="467"/>
      <c r="J22" s="467"/>
      <c r="K22" s="467"/>
      <c r="L22" s="467"/>
      <c r="M22" s="467"/>
      <c r="N22" s="467"/>
      <c r="O22" s="495"/>
      <c r="P22" s="496"/>
      <c r="Q22" s="495"/>
    </row>
    <row r="23" spans="2:17" x14ac:dyDescent="0.2">
      <c r="B23" s="373" t="s">
        <v>73</v>
      </c>
      <c r="C23" s="467">
        <v>0</v>
      </c>
      <c r="D23" s="467">
        <v>0</v>
      </c>
      <c r="E23" s="467">
        <v>0</v>
      </c>
      <c r="F23" s="467">
        <v>0</v>
      </c>
      <c r="G23" s="467">
        <v>0</v>
      </c>
      <c r="H23" s="467">
        <v>0</v>
      </c>
      <c r="I23" s="467"/>
      <c r="J23" s="467"/>
      <c r="K23" s="467"/>
      <c r="L23" s="467"/>
      <c r="M23" s="467"/>
      <c r="N23" s="467"/>
      <c r="O23" s="496">
        <f t="shared" ref="O23:O26" si="2">SUM(C23:N23)</f>
        <v>0</v>
      </c>
      <c r="P23" s="496">
        <f t="shared" ref="P23:P25" si="3">SUM(O23:O23)</f>
        <v>0</v>
      </c>
      <c r="Q23" s="496"/>
    </row>
    <row r="24" spans="2:17" x14ac:dyDescent="0.2">
      <c r="B24" s="373" t="s">
        <v>74</v>
      </c>
      <c r="C24" s="467">
        <v>0</v>
      </c>
      <c r="D24" s="467">
        <v>0</v>
      </c>
      <c r="E24" s="467">
        <v>0</v>
      </c>
      <c r="F24" s="467">
        <v>0</v>
      </c>
      <c r="G24" s="467">
        <v>170.21</v>
      </c>
      <c r="H24" s="467">
        <v>0</v>
      </c>
      <c r="I24" s="467"/>
      <c r="J24" s="467"/>
      <c r="K24" s="467"/>
      <c r="L24" s="467"/>
      <c r="M24" s="467"/>
      <c r="N24" s="467"/>
      <c r="O24" s="496">
        <f t="shared" si="2"/>
        <v>170.21</v>
      </c>
      <c r="P24" s="496">
        <f t="shared" si="3"/>
        <v>170.21</v>
      </c>
      <c r="Q24" s="496">
        <f>91667+91667</f>
        <v>183334</v>
      </c>
    </row>
    <row r="25" spans="2:17" x14ac:dyDescent="0.2">
      <c r="B25" s="373" t="s">
        <v>243</v>
      </c>
      <c r="C25" s="467">
        <v>0</v>
      </c>
      <c r="D25" s="467">
        <v>0</v>
      </c>
      <c r="E25" s="467">
        <v>0</v>
      </c>
      <c r="F25" s="467">
        <v>0</v>
      </c>
      <c r="G25" s="467">
        <v>0</v>
      </c>
      <c r="H25" s="467">
        <v>0</v>
      </c>
      <c r="I25" s="467"/>
      <c r="J25" s="467"/>
      <c r="K25" s="467"/>
      <c r="L25" s="467"/>
      <c r="M25" s="467"/>
      <c r="N25" s="467"/>
      <c r="O25" s="496">
        <f t="shared" si="2"/>
        <v>0</v>
      </c>
      <c r="P25" s="496">
        <f t="shared" si="3"/>
        <v>0</v>
      </c>
      <c r="Q25" s="495"/>
    </row>
    <row r="26" spans="2:17" x14ac:dyDescent="0.2">
      <c r="B26" s="367" t="s">
        <v>244</v>
      </c>
      <c r="C26" s="467">
        <v>0</v>
      </c>
      <c r="D26" s="467">
        <v>0</v>
      </c>
      <c r="E26" s="467">
        <v>0</v>
      </c>
      <c r="F26" s="467">
        <v>0</v>
      </c>
      <c r="G26" s="467">
        <v>0</v>
      </c>
      <c r="H26" s="467">
        <v>0</v>
      </c>
      <c r="I26" s="467"/>
      <c r="J26" s="467"/>
      <c r="K26" s="467"/>
      <c r="L26" s="467"/>
      <c r="M26" s="467"/>
      <c r="N26" s="467"/>
      <c r="O26" s="496">
        <f t="shared" si="2"/>
        <v>0</v>
      </c>
      <c r="P26" s="496">
        <f t="shared" ref="P26" si="4">SUM(O26:O26)</f>
        <v>0</v>
      </c>
      <c r="Q26" s="495"/>
    </row>
    <row r="27" spans="2:17" x14ac:dyDescent="0.2">
      <c r="B27" s="363"/>
      <c r="C27" s="467"/>
      <c r="D27" s="467"/>
      <c r="E27" s="467"/>
      <c r="F27" s="467"/>
      <c r="G27" s="467"/>
      <c r="H27" s="467"/>
      <c r="I27" s="467"/>
      <c r="J27" s="467"/>
      <c r="K27" s="467"/>
      <c r="L27" s="467"/>
      <c r="M27" s="467"/>
      <c r="N27" s="467"/>
      <c r="O27" s="495"/>
      <c r="P27" s="496"/>
      <c r="Q27" s="495"/>
    </row>
    <row r="28" spans="2:17" x14ac:dyDescent="0.2">
      <c r="B28" s="364" t="s">
        <v>77</v>
      </c>
      <c r="C28" s="467"/>
      <c r="D28" s="467"/>
      <c r="E28" s="467"/>
      <c r="F28" s="467"/>
      <c r="G28" s="467"/>
      <c r="H28" s="467"/>
      <c r="I28" s="467"/>
      <c r="J28" s="467"/>
      <c r="K28" s="467"/>
      <c r="L28" s="467"/>
      <c r="M28" s="467"/>
      <c r="N28" s="467"/>
      <c r="O28" s="495"/>
      <c r="P28" s="496"/>
      <c r="Q28" s="495"/>
    </row>
    <row r="29" spans="2:17" x14ac:dyDescent="0.2">
      <c r="B29" s="367" t="s">
        <v>200</v>
      </c>
      <c r="C29" s="467">
        <v>0</v>
      </c>
      <c r="D29" s="467">
        <v>0</v>
      </c>
      <c r="E29" s="467">
        <v>0</v>
      </c>
      <c r="F29" s="467">
        <v>0</v>
      </c>
      <c r="G29" s="467">
        <v>0</v>
      </c>
      <c r="H29" s="467">
        <v>0</v>
      </c>
      <c r="I29" s="467"/>
      <c r="J29" s="467"/>
      <c r="K29" s="467"/>
      <c r="L29" s="467"/>
      <c r="M29" s="467"/>
      <c r="N29" s="467"/>
      <c r="O29" s="496">
        <f>SUM(C29:N29)</f>
        <v>0</v>
      </c>
      <c r="P29" s="496">
        <f>SUM(O29:O29)</f>
        <v>0</v>
      </c>
      <c r="Q29" s="496"/>
    </row>
    <row r="30" spans="2:17" x14ac:dyDescent="0.2">
      <c r="B30" s="363"/>
      <c r="C30" s="467"/>
      <c r="D30" s="467"/>
      <c r="E30" s="467"/>
      <c r="F30" s="467"/>
      <c r="G30" s="467"/>
      <c r="H30" s="467"/>
      <c r="I30" s="467"/>
      <c r="J30" s="467"/>
      <c r="K30" s="467"/>
      <c r="L30" s="467"/>
      <c r="M30" s="467"/>
      <c r="N30" s="467"/>
      <c r="O30" s="495"/>
      <c r="P30" s="496"/>
      <c r="Q30" s="495"/>
    </row>
    <row r="31" spans="2:17" x14ac:dyDescent="0.2">
      <c r="B31" s="364" t="s">
        <v>79</v>
      </c>
      <c r="C31" s="467"/>
      <c r="D31" s="467"/>
      <c r="E31" s="467"/>
      <c r="F31" s="467"/>
      <c r="G31" s="467"/>
      <c r="H31" s="467"/>
      <c r="I31" s="467"/>
      <c r="J31" s="467"/>
      <c r="K31" s="467"/>
      <c r="L31" s="467"/>
      <c r="M31" s="467"/>
      <c r="N31" s="467"/>
      <c r="O31" s="495"/>
      <c r="P31" s="496"/>
      <c r="Q31" s="495"/>
    </row>
    <row r="32" spans="2:17" x14ac:dyDescent="0.2">
      <c r="B32" s="367" t="s">
        <v>162</v>
      </c>
      <c r="C32" s="467">
        <v>0</v>
      </c>
      <c r="D32" s="467">
        <v>4864.59</v>
      </c>
      <c r="E32" s="467">
        <v>179.54</v>
      </c>
      <c r="F32" s="473">
        <v>1977.1</v>
      </c>
      <c r="G32" s="467">
        <v>507.68</v>
      </c>
      <c r="H32" s="467">
        <v>1258.6999999999998</v>
      </c>
      <c r="I32" s="467"/>
      <c r="J32" s="467"/>
      <c r="K32" s="467"/>
      <c r="L32" s="467"/>
      <c r="M32" s="467"/>
      <c r="N32" s="467"/>
      <c r="O32" s="496">
        <f>SUM(C32:N32)</f>
        <v>8787.61</v>
      </c>
      <c r="P32" s="496">
        <f t="shared" ref="P32:P33" si="5">SUM(O32:O32)</f>
        <v>8787.61</v>
      </c>
      <c r="Q32" s="496"/>
    </row>
    <row r="33" spans="2:17" x14ac:dyDescent="0.2">
      <c r="B33" s="367" t="s">
        <v>121</v>
      </c>
      <c r="C33" s="467">
        <v>0</v>
      </c>
      <c r="D33" s="467">
        <v>0</v>
      </c>
      <c r="E33" s="467">
        <v>0</v>
      </c>
      <c r="F33" s="467">
        <v>0</v>
      </c>
      <c r="G33" s="467">
        <v>0</v>
      </c>
      <c r="H33" s="467">
        <v>0</v>
      </c>
      <c r="I33" s="467"/>
      <c r="J33" s="467"/>
      <c r="K33" s="467"/>
      <c r="L33" s="467"/>
      <c r="M33" s="467"/>
      <c r="N33" s="467"/>
      <c r="O33" s="496">
        <f>SUM(C33:N33)</f>
        <v>0</v>
      </c>
      <c r="P33" s="496">
        <f t="shared" si="5"/>
        <v>0</v>
      </c>
      <c r="Q33" s="496"/>
    </row>
    <row r="34" spans="2:17" x14ac:dyDescent="0.2">
      <c r="B34" s="363"/>
      <c r="C34" s="467"/>
      <c r="D34" s="467"/>
      <c r="E34" s="467"/>
      <c r="F34" s="467"/>
      <c r="G34" s="467"/>
      <c r="H34" s="467"/>
      <c r="I34" s="467"/>
      <c r="J34" s="467"/>
      <c r="K34" s="467"/>
      <c r="L34" s="467"/>
      <c r="M34" s="467"/>
      <c r="N34" s="467"/>
      <c r="O34" s="495"/>
      <c r="P34" s="496"/>
      <c r="Q34" s="495"/>
    </row>
    <row r="35" spans="2:17" x14ac:dyDescent="0.2">
      <c r="B35" s="364" t="s">
        <v>81</v>
      </c>
      <c r="C35" s="467"/>
      <c r="D35" s="467"/>
      <c r="E35" s="467"/>
      <c r="F35" s="467"/>
      <c r="G35" s="467"/>
      <c r="H35" s="467"/>
      <c r="I35" s="467"/>
      <c r="J35" s="467"/>
      <c r="K35" s="467"/>
      <c r="L35" s="467"/>
      <c r="M35" s="467"/>
      <c r="N35" s="467"/>
      <c r="O35" s="495"/>
      <c r="P35" s="496"/>
      <c r="Q35" s="495"/>
    </row>
    <row r="36" spans="2:17" x14ac:dyDescent="0.2">
      <c r="B36" s="367" t="s">
        <v>82</v>
      </c>
      <c r="C36" s="467">
        <v>0</v>
      </c>
      <c r="D36" s="467">
        <v>0</v>
      </c>
      <c r="E36" s="467">
        <v>0</v>
      </c>
      <c r="F36" s="467">
        <v>0</v>
      </c>
      <c r="G36" s="467">
        <v>0</v>
      </c>
      <c r="H36" s="467">
        <v>0</v>
      </c>
      <c r="I36" s="467"/>
      <c r="J36" s="467"/>
      <c r="K36" s="467"/>
      <c r="L36" s="467"/>
      <c r="M36" s="467"/>
      <c r="N36" s="467"/>
      <c r="O36" s="496">
        <f>SUM(C36:N36)</f>
        <v>0</v>
      </c>
      <c r="P36" s="496">
        <f t="shared" ref="P36:P37" si="6">SUM(O36:O36)</f>
        <v>0</v>
      </c>
      <c r="Q36" s="496"/>
    </row>
    <row r="37" spans="2:17" x14ac:dyDescent="0.2">
      <c r="B37" s="367" t="s">
        <v>83</v>
      </c>
      <c r="C37" s="467">
        <v>0</v>
      </c>
      <c r="D37" s="467">
        <v>0</v>
      </c>
      <c r="E37" s="467">
        <v>0</v>
      </c>
      <c r="F37" s="467">
        <v>0</v>
      </c>
      <c r="G37" s="467">
        <v>0</v>
      </c>
      <c r="H37" s="467">
        <v>0</v>
      </c>
      <c r="I37" s="467"/>
      <c r="J37" s="467"/>
      <c r="K37" s="467"/>
      <c r="L37" s="467"/>
      <c r="M37" s="467"/>
      <c r="N37" s="467"/>
      <c r="O37" s="496">
        <f>SUM(C37:N37)</f>
        <v>0</v>
      </c>
      <c r="P37" s="496">
        <f t="shared" si="6"/>
        <v>0</v>
      </c>
      <c r="Q37" s="496"/>
    </row>
    <row r="38" spans="2:17" x14ac:dyDescent="0.2">
      <c r="B38" s="363"/>
      <c r="C38" s="467"/>
      <c r="D38" s="467"/>
      <c r="E38" s="467"/>
      <c r="F38" s="467"/>
      <c r="G38" s="467"/>
      <c r="H38" s="467"/>
      <c r="I38" s="467"/>
      <c r="J38" s="467"/>
      <c r="K38" s="467"/>
      <c r="L38" s="467"/>
      <c r="M38" s="467"/>
      <c r="N38" s="467"/>
      <c r="O38" s="495"/>
      <c r="P38" s="496"/>
      <c r="Q38" s="495"/>
    </row>
    <row r="39" spans="2:17" x14ac:dyDescent="0.2">
      <c r="B39" s="364" t="s">
        <v>85</v>
      </c>
      <c r="C39" s="467"/>
      <c r="D39" s="467"/>
      <c r="E39" s="467"/>
      <c r="F39" s="467"/>
      <c r="G39" s="467"/>
      <c r="H39" s="467"/>
      <c r="I39" s="467"/>
      <c r="J39" s="467"/>
      <c r="K39" s="467"/>
      <c r="L39" s="467"/>
      <c r="M39" s="467"/>
      <c r="N39" s="467"/>
      <c r="O39" s="495"/>
      <c r="P39" s="496"/>
      <c r="Q39" s="495"/>
    </row>
    <row r="40" spans="2:17" x14ac:dyDescent="0.2">
      <c r="B40" s="367" t="s">
        <v>180</v>
      </c>
      <c r="C40" s="467">
        <v>0</v>
      </c>
      <c r="D40" s="467">
        <v>0</v>
      </c>
      <c r="E40" s="467">
        <v>0</v>
      </c>
      <c r="F40" s="467">
        <v>0</v>
      </c>
      <c r="G40" s="467">
        <v>0</v>
      </c>
      <c r="H40" s="467">
        <v>0</v>
      </c>
      <c r="I40" s="467"/>
      <c r="J40" s="467"/>
      <c r="K40" s="467"/>
      <c r="L40" s="467"/>
      <c r="M40" s="467"/>
      <c r="N40" s="467"/>
      <c r="O40" s="496">
        <f>SUM(C40:N40)</f>
        <v>0</v>
      </c>
      <c r="P40" s="496">
        <f>SUM(O40:O40)</f>
        <v>0</v>
      </c>
      <c r="Q40" s="496"/>
    </row>
    <row r="41" spans="2:17" x14ac:dyDescent="0.2">
      <c r="B41" s="373" t="s">
        <v>181</v>
      </c>
      <c r="C41" s="467">
        <v>0</v>
      </c>
      <c r="D41" s="467">
        <v>0</v>
      </c>
      <c r="E41" s="467">
        <v>0</v>
      </c>
      <c r="F41" s="467">
        <v>0</v>
      </c>
      <c r="G41" s="467">
        <v>0</v>
      </c>
      <c r="H41" s="467">
        <v>0</v>
      </c>
      <c r="I41" s="467"/>
      <c r="J41" s="467"/>
      <c r="K41" s="467"/>
      <c r="L41" s="467"/>
      <c r="M41" s="467"/>
      <c r="N41" s="467"/>
      <c r="O41" s="496">
        <f>SUM(C41:N41)</f>
        <v>0</v>
      </c>
      <c r="P41" s="496">
        <f>SUM(O41:O41)</f>
        <v>0</v>
      </c>
      <c r="Q41" s="496"/>
    </row>
    <row r="42" spans="2:17" x14ac:dyDescent="0.2">
      <c r="B42" s="363"/>
      <c r="C42" s="467"/>
      <c r="D42" s="467"/>
      <c r="E42" s="467"/>
      <c r="F42" s="467"/>
      <c r="G42" s="467"/>
      <c r="H42" s="467"/>
      <c r="I42" s="467"/>
      <c r="J42" s="467"/>
      <c r="K42" s="467"/>
      <c r="L42" s="467"/>
      <c r="M42" s="467"/>
      <c r="N42" s="467"/>
      <c r="O42" s="495"/>
      <c r="P42" s="496"/>
      <c r="Q42" s="495"/>
    </row>
    <row r="43" spans="2:17" x14ac:dyDescent="0.2">
      <c r="B43" s="364" t="s">
        <v>87</v>
      </c>
      <c r="C43" s="467"/>
      <c r="D43" s="467"/>
      <c r="E43" s="467"/>
      <c r="F43" s="467"/>
      <c r="G43" s="467"/>
      <c r="H43" s="467"/>
      <c r="I43" s="467"/>
      <c r="J43" s="467"/>
      <c r="K43" s="467"/>
      <c r="L43" s="467"/>
      <c r="M43" s="467"/>
      <c r="N43" s="467"/>
      <c r="O43" s="495"/>
      <c r="P43" s="496"/>
      <c r="Q43" s="495"/>
    </row>
    <row r="44" spans="2:17" ht="15" x14ac:dyDescent="0.2">
      <c r="B44" s="373" t="s">
        <v>299</v>
      </c>
      <c r="C44" s="467">
        <v>1882.0800000000004</v>
      </c>
      <c r="D44" s="467">
        <v>1799.57</v>
      </c>
      <c r="E44" s="467">
        <v>2972.8</v>
      </c>
      <c r="F44" s="467">
        <v>-20852.8</v>
      </c>
      <c r="G44" s="467">
        <v>2923.02</v>
      </c>
      <c r="H44" s="467">
        <v>11160.12</v>
      </c>
      <c r="I44" s="467"/>
      <c r="J44" s="467"/>
      <c r="K44" s="467"/>
      <c r="L44" s="467"/>
      <c r="M44" s="467"/>
      <c r="N44" s="467"/>
      <c r="O44" s="496">
        <f>SUM(C44:N44)</f>
        <v>-115.20999999999731</v>
      </c>
      <c r="P44" s="496">
        <f>SUM(O44:O44)</f>
        <v>-115.20999999999731</v>
      </c>
      <c r="Q44" s="496">
        <f>333333.33+333333.33</f>
        <v>666666.66</v>
      </c>
    </row>
    <row r="45" spans="2:17" x14ac:dyDescent="0.2">
      <c r="B45" s="373" t="s">
        <v>89</v>
      </c>
      <c r="C45" s="467">
        <v>0</v>
      </c>
      <c r="D45" s="467">
        <v>0</v>
      </c>
      <c r="E45" s="467">
        <v>0</v>
      </c>
      <c r="F45" s="467">
        <v>0</v>
      </c>
      <c r="G45" s="467">
        <v>0</v>
      </c>
      <c r="H45" s="467">
        <v>0</v>
      </c>
      <c r="I45" s="467"/>
      <c r="J45" s="467"/>
      <c r="K45" s="467"/>
      <c r="L45" s="467"/>
      <c r="M45" s="467"/>
      <c r="N45" s="467"/>
      <c r="O45" s="496">
        <f>SUM(C45:N45)</f>
        <v>0</v>
      </c>
      <c r="P45" s="496">
        <f>SUM(O45:O45)</f>
        <v>0</v>
      </c>
      <c r="Q45" s="496"/>
    </row>
    <row r="46" spans="2:17" x14ac:dyDescent="0.2">
      <c r="B46" s="373" t="s">
        <v>246</v>
      </c>
      <c r="C46" s="467">
        <v>0</v>
      </c>
      <c r="D46" s="467">
        <v>0</v>
      </c>
      <c r="E46" s="467">
        <v>0</v>
      </c>
      <c r="F46" s="467">
        <v>0</v>
      </c>
      <c r="G46" s="467">
        <v>0</v>
      </c>
      <c r="H46" s="467">
        <v>0</v>
      </c>
      <c r="I46" s="467"/>
      <c r="J46" s="467"/>
      <c r="K46" s="467"/>
      <c r="L46" s="467"/>
      <c r="M46" s="467"/>
      <c r="N46" s="467"/>
      <c r="O46" s="496">
        <f>SUM(C46:N46)</f>
        <v>0</v>
      </c>
      <c r="P46" s="496">
        <f>SUM(O46:O46)</f>
        <v>0</v>
      </c>
      <c r="Q46" s="496">
        <v>6000000</v>
      </c>
    </row>
    <row r="47" spans="2:17" x14ac:dyDescent="0.2">
      <c r="B47" s="373" t="s">
        <v>90</v>
      </c>
      <c r="C47" s="467">
        <v>0</v>
      </c>
      <c r="D47" s="467">
        <v>0</v>
      </c>
      <c r="E47" s="467">
        <v>0</v>
      </c>
      <c r="F47" s="467">
        <v>0</v>
      </c>
      <c r="G47" s="467">
        <v>0</v>
      </c>
      <c r="H47" s="467">
        <v>0</v>
      </c>
      <c r="I47" s="467"/>
      <c r="J47" s="467"/>
      <c r="K47" s="467"/>
      <c r="L47" s="467"/>
      <c r="M47" s="467"/>
      <c r="N47" s="467"/>
      <c r="O47" s="496"/>
      <c r="P47" s="496"/>
      <c r="Q47" s="496"/>
    </row>
    <row r="48" spans="2:17" x14ac:dyDescent="0.2">
      <c r="B48" s="363"/>
      <c r="C48" s="467"/>
      <c r="D48" s="467"/>
      <c r="E48" s="467"/>
      <c r="F48" s="467"/>
      <c r="G48" s="467"/>
      <c r="H48" s="467"/>
      <c r="I48" s="467"/>
      <c r="J48" s="467"/>
      <c r="K48" s="467"/>
      <c r="L48" s="467"/>
      <c r="M48" s="467"/>
      <c r="N48" s="467"/>
      <c r="O48" s="495"/>
      <c r="P48" s="496"/>
      <c r="Q48" s="495"/>
    </row>
    <row r="49" spans="2:17" x14ac:dyDescent="0.2">
      <c r="B49" s="364" t="s">
        <v>95</v>
      </c>
      <c r="C49" s="467"/>
      <c r="D49" s="467"/>
      <c r="E49" s="467"/>
      <c r="F49" s="467"/>
      <c r="G49" s="467"/>
      <c r="H49" s="467"/>
      <c r="I49" s="467"/>
      <c r="J49" s="467"/>
      <c r="K49" s="467"/>
      <c r="L49" s="467"/>
      <c r="M49" s="467"/>
      <c r="N49" s="467"/>
      <c r="O49" s="495"/>
      <c r="P49" s="496"/>
      <c r="Q49" s="495"/>
    </row>
    <row r="50" spans="2:17" x14ac:dyDescent="0.2">
      <c r="B50" s="373" t="s">
        <v>96</v>
      </c>
      <c r="C50" s="467">
        <v>1933.03</v>
      </c>
      <c r="D50" s="467">
        <v>2200.6999999999998</v>
      </c>
      <c r="E50" s="467">
        <v>3068.12</v>
      </c>
      <c r="F50" s="467">
        <v>3845.8900000000003</v>
      </c>
      <c r="G50" s="467">
        <v>6903.36</v>
      </c>
      <c r="H50" s="467">
        <v>60052.19</v>
      </c>
      <c r="I50" s="467"/>
      <c r="J50" s="467"/>
      <c r="K50" s="467"/>
      <c r="L50" s="467"/>
      <c r="M50" s="467"/>
      <c r="N50" s="467"/>
      <c r="O50" s="496">
        <f>SUM(C50:N50)</f>
        <v>78003.290000000008</v>
      </c>
      <c r="P50" s="496">
        <f t="shared" ref="P50:P60" si="7">SUM(O50:O50)</f>
        <v>78003.290000000008</v>
      </c>
      <c r="Q50" s="496"/>
    </row>
    <row r="51" spans="2:17" x14ac:dyDescent="0.2">
      <c r="B51" s="373" t="s">
        <v>97</v>
      </c>
      <c r="C51" s="467">
        <v>0</v>
      </c>
      <c r="D51" s="467">
        <v>0</v>
      </c>
      <c r="E51" s="467">
        <v>0</v>
      </c>
      <c r="F51" s="467">
        <v>0</v>
      </c>
      <c r="G51" s="467">
        <v>0</v>
      </c>
      <c r="H51" s="467">
        <v>0</v>
      </c>
      <c r="I51" s="467"/>
      <c r="J51" s="467"/>
      <c r="K51" s="467"/>
      <c r="L51" s="467"/>
      <c r="M51" s="467"/>
      <c r="N51" s="467"/>
      <c r="O51" s="496">
        <f t="shared" ref="O51:O60" si="8">SUM(C51:N51)</f>
        <v>0</v>
      </c>
      <c r="P51" s="496">
        <f t="shared" si="7"/>
        <v>0</v>
      </c>
      <c r="Q51" s="496"/>
    </row>
    <row r="52" spans="2:17" x14ac:dyDescent="0.2">
      <c r="B52" s="373" t="s">
        <v>98</v>
      </c>
      <c r="C52" s="467">
        <v>0</v>
      </c>
      <c r="D52" s="467">
        <v>0</v>
      </c>
      <c r="E52" s="467">
        <v>0</v>
      </c>
      <c r="F52" s="467">
        <v>0</v>
      </c>
      <c r="G52" s="467">
        <v>0</v>
      </c>
      <c r="H52" s="467">
        <v>0</v>
      </c>
      <c r="I52" s="467"/>
      <c r="J52" s="467"/>
      <c r="K52" s="467"/>
      <c r="L52" s="467"/>
      <c r="M52" s="467"/>
      <c r="N52" s="467"/>
      <c r="O52" s="496">
        <f t="shared" si="8"/>
        <v>0</v>
      </c>
      <c r="P52" s="496">
        <f t="shared" si="7"/>
        <v>0</v>
      </c>
      <c r="Q52" s="496"/>
    </row>
    <row r="53" spans="2:17" x14ac:dyDescent="0.2">
      <c r="B53" s="373" t="s">
        <v>99</v>
      </c>
      <c r="C53" s="467">
        <v>0</v>
      </c>
      <c r="D53" s="467">
        <v>0</v>
      </c>
      <c r="E53" s="467">
        <v>0</v>
      </c>
      <c r="F53" s="467">
        <v>0</v>
      </c>
      <c r="G53" s="467">
        <v>0</v>
      </c>
      <c r="H53" s="467">
        <v>0</v>
      </c>
      <c r="I53" s="467"/>
      <c r="J53" s="467"/>
      <c r="K53" s="467"/>
      <c r="L53" s="467"/>
      <c r="M53" s="467"/>
      <c r="N53" s="467"/>
      <c r="O53" s="496">
        <f t="shared" si="8"/>
        <v>0</v>
      </c>
      <c r="P53" s="496">
        <f t="shared" si="7"/>
        <v>0</v>
      </c>
      <c r="Q53" s="496"/>
    </row>
    <row r="54" spans="2:17" x14ac:dyDescent="0.2">
      <c r="B54" s="373" t="s">
        <v>100</v>
      </c>
      <c r="C54" s="467">
        <v>0</v>
      </c>
      <c r="D54" s="467">
        <v>0</v>
      </c>
      <c r="E54" s="467">
        <v>0</v>
      </c>
      <c r="F54" s="467">
        <v>0</v>
      </c>
      <c r="G54" s="467">
        <v>0</v>
      </c>
      <c r="H54" s="467">
        <v>0</v>
      </c>
      <c r="I54" s="467"/>
      <c r="J54" s="467"/>
      <c r="K54" s="467"/>
      <c r="L54" s="467"/>
      <c r="M54" s="467"/>
      <c r="N54" s="467"/>
      <c r="O54" s="496">
        <f t="shared" si="8"/>
        <v>0</v>
      </c>
      <c r="P54" s="496">
        <f t="shared" si="7"/>
        <v>0</v>
      </c>
      <c r="Q54" s="496"/>
    </row>
    <row r="55" spans="2:17" x14ac:dyDescent="0.2">
      <c r="B55" s="373" t="s">
        <v>101</v>
      </c>
      <c r="C55" s="467">
        <v>0</v>
      </c>
      <c r="D55" s="467">
        <v>0</v>
      </c>
      <c r="E55" s="467">
        <v>0</v>
      </c>
      <c r="F55" s="467">
        <v>0</v>
      </c>
      <c r="G55" s="467">
        <v>0</v>
      </c>
      <c r="H55" s="467">
        <v>0</v>
      </c>
      <c r="I55" s="467"/>
      <c r="J55" s="467"/>
      <c r="K55" s="467"/>
      <c r="L55" s="467"/>
      <c r="M55" s="467"/>
      <c r="N55" s="467"/>
      <c r="O55" s="496">
        <f t="shared" si="8"/>
        <v>0</v>
      </c>
      <c r="P55" s="496">
        <f t="shared" si="7"/>
        <v>0</v>
      </c>
      <c r="Q55" s="496"/>
    </row>
    <row r="56" spans="2:17" x14ac:dyDescent="0.2">
      <c r="B56" s="373" t="s">
        <v>102</v>
      </c>
      <c r="C56" s="467">
        <v>0</v>
      </c>
      <c r="D56" s="467">
        <v>0</v>
      </c>
      <c r="E56" s="467">
        <v>0</v>
      </c>
      <c r="F56" s="467">
        <v>0</v>
      </c>
      <c r="G56" s="467">
        <v>0</v>
      </c>
      <c r="H56" s="467">
        <v>0</v>
      </c>
      <c r="I56" s="467"/>
      <c r="J56" s="467"/>
      <c r="K56" s="467"/>
      <c r="L56" s="467"/>
      <c r="M56" s="467"/>
      <c r="N56" s="467"/>
      <c r="O56" s="496">
        <f t="shared" si="8"/>
        <v>0</v>
      </c>
      <c r="P56" s="496">
        <f t="shared" si="7"/>
        <v>0</v>
      </c>
      <c r="Q56" s="496">
        <f>73333.33+73333.33</f>
        <v>146666.66</v>
      </c>
    </row>
    <row r="57" spans="2:17" x14ac:dyDescent="0.2">
      <c r="B57" s="373" t="s">
        <v>103</v>
      </c>
      <c r="C57" s="467">
        <v>0</v>
      </c>
      <c r="D57" s="467">
        <v>0</v>
      </c>
      <c r="E57" s="467">
        <v>0</v>
      </c>
      <c r="F57" s="467">
        <v>0</v>
      </c>
      <c r="G57" s="467">
        <v>0</v>
      </c>
      <c r="H57" s="467">
        <v>0</v>
      </c>
      <c r="I57" s="467"/>
      <c r="J57" s="467"/>
      <c r="K57" s="467"/>
      <c r="L57" s="467"/>
      <c r="M57" s="467"/>
      <c r="N57" s="467"/>
      <c r="O57" s="496">
        <f t="shared" si="8"/>
        <v>0</v>
      </c>
      <c r="P57" s="496">
        <f t="shared" si="7"/>
        <v>0</v>
      </c>
      <c r="Q57" s="496"/>
    </row>
    <row r="58" spans="2:17" x14ac:dyDescent="0.2">
      <c r="B58" s="373" t="s">
        <v>104</v>
      </c>
      <c r="C58" s="467">
        <v>0</v>
      </c>
      <c r="D58" s="467">
        <v>0</v>
      </c>
      <c r="E58" s="467">
        <v>0</v>
      </c>
      <c r="F58" s="467">
        <v>0</v>
      </c>
      <c r="G58" s="467">
        <v>0</v>
      </c>
      <c r="H58" s="467">
        <v>0</v>
      </c>
      <c r="I58" s="467"/>
      <c r="J58" s="467"/>
      <c r="K58" s="467"/>
      <c r="L58" s="467"/>
      <c r="M58" s="467"/>
      <c r="N58" s="467"/>
      <c r="O58" s="496">
        <f t="shared" si="8"/>
        <v>0</v>
      </c>
      <c r="P58" s="496">
        <f t="shared" si="7"/>
        <v>0</v>
      </c>
      <c r="Q58" s="496"/>
    </row>
    <row r="59" spans="2:17" x14ac:dyDescent="0.2">
      <c r="B59" s="373" t="s">
        <v>105</v>
      </c>
      <c r="C59" s="467">
        <v>0</v>
      </c>
      <c r="D59" s="467">
        <v>0</v>
      </c>
      <c r="E59" s="467">
        <v>0</v>
      </c>
      <c r="F59" s="467">
        <v>0</v>
      </c>
      <c r="G59" s="467">
        <v>0</v>
      </c>
      <c r="H59" s="467">
        <v>0</v>
      </c>
      <c r="I59" s="467"/>
      <c r="J59" s="467"/>
      <c r="K59" s="467"/>
      <c r="L59" s="467"/>
      <c r="M59" s="467"/>
      <c r="N59" s="467"/>
      <c r="O59" s="496">
        <f t="shared" si="8"/>
        <v>0</v>
      </c>
      <c r="P59" s="496">
        <f t="shared" si="7"/>
        <v>0</v>
      </c>
      <c r="Q59" s="496"/>
    </row>
    <row r="60" spans="2:17" x14ac:dyDescent="0.2">
      <c r="B60" s="373" t="s">
        <v>106</v>
      </c>
      <c r="C60" s="467">
        <v>0</v>
      </c>
      <c r="D60" s="467">
        <v>0</v>
      </c>
      <c r="E60" s="467">
        <v>0</v>
      </c>
      <c r="F60" s="467">
        <v>0</v>
      </c>
      <c r="G60" s="467">
        <v>0</v>
      </c>
      <c r="H60" s="467">
        <v>0</v>
      </c>
      <c r="I60" s="467"/>
      <c r="J60" s="467"/>
      <c r="K60" s="467"/>
      <c r="L60" s="467"/>
      <c r="M60" s="467"/>
      <c r="N60" s="467"/>
      <c r="O60" s="496">
        <f t="shared" si="8"/>
        <v>0</v>
      </c>
      <c r="P60" s="496">
        <f t="shared" si="7"/>
        <v>0</v>
      </c>
      <c r="Q60" s="496"/>
    </row>
    <row r="61" spans="2:17" x14ac:dyDescent="0.2">
      <c r="C61" s="467"/>
      <c r="D61" s="467"/>
      <c r="E61" s="467"/>
      <c r="F61" s="467"/>
      <c r="G61" s="467"/>
      <c r="H61" s="467"/>
      <c r="I61" s="467"/>
      <c r="J61" s="467"/>
      <c r="K61" s="467"/>
      <c r="L61" s="467"/>
      <c r="M61" s="467"/>
      <c r="N61" s="467"/>
      <c r="O61" s="495"/>
      <c r="P61" s="496"/>
      <c r="Q61" s="495"/>
    </row>
    <row r="62" spans="2:17" x14ac:dyDescent="0.2">
      <c r="B62" s="364" t="s">
        <v>108</v>
      </c>
      <c r="C62" s="467"/>
      <c r="D62" s="467"/>
      <c r="E62" s="467"/>
      <c r="F62" s="467"/>
      <c r="G62" s="467"/>
      <c r="H62" s="467"/>
      <c r="I62" s="467"/>
      <c r="J62" s="467"/>
      <c r="K62" s="467"/>
      <c r="L62" s="467"/>
      <c r="M62" s="467"/>
      <c r="N62" s="467"/>
      <c r="O62" s="495"/>
      <c r="P62" s="496"/>
      <c r="Q62" s="495"/>
    </row>
    <row r="63" spans="2:17" x14ac:dyDescent="0.2">
      <c r="B63" s="373" t="s">
        <v>109</v>
      </c>
      <c r="C63" s="467">
        <v>0</v>
      </c>
      <c r="D63" s="467">
        <v>0</v>
      </c>
      <c r="E63" s="467">
        <v>0</v>
      </c>
      <c r="F63" s="467">
        <v>0</v>
      </c>
      <c r="G63" s="467">
        <v>0</v>
      </c>
      <c r="H63" s="467">
        <v>286.3</v>
      </c>
      <c r="I63" s="467"/>
      <c r="J63" s="467"/>
      <c r="K63" s="467"/>
      <c r="L63" s="467"/>
      <c r="M63" s="467"/>
      <c r="N63" s="467"/>
      <c r="O63" s="496">
        <f>SUM(C63:N63)</f>
        <v>286.3</v>
      </c>
      <c r="P63" s="496">
        <f t="shared" ref="P63" si="9">SUM(O63:O63)</f>
        <v>286.3</v>
      </c>
      <c r="Q63" s="496">
        <f>83333.33+83333.33</f>
        <v>166666.66</v>
      </c>
    </row>
    <row r="64" spans="2:17" x14ac:dyDescent="0.2">
      <c r="C64" s="467"/>
      <c r="D64" s="467"/>
      <c r="E64" s="467"/>
      <c r="F64" s="467"/>
      <c r="G64" s="467"/>
      <c r="H64" s="467"/>
      <c r="I64" s="467"/>
      <c r="J64" s="467"/>
      <c r="K64" s="467"/>
      <c r="L64" s="467"/>
      <c r="M64" s="467"/>
      <c r="N64" s="467"/>
      <c r="O64" s="495"/>
      <c r="P64" s="496"/>
      <c r="Q64" s="495"/>
    </row>
    <row r="65" spans="2:17" x14ac:dyDescent="0.2">
      <c r="B65" s="364" t="s">
        <v>111</v>
      </c>
      <c r="C65" s="467"/>
      <c r="D65" s="467"/>
      <c r="E65" s="467"/>
      <c r="F65" s="467"/>
      <c r="G65" s="467"/>
      <c r="H65" s="467"/>
      <c r="I65" s="467"/>
      <c r="J65" s="467"/>
      <c r="K65" s="467"/>
      <c r="L65" s="467"/>
      <c r="M65" s="467"/>
      <c r="N65" s="467"/>
      <c r="O65" s="495"/>
      <c r="P65" s="496"/>
      <c r="Q65" s="495"/>
    </row>
    <row r="66" spans="2:17" x14ac:dyDescent="0.2">
      <c r="B66" s="373" t="s">
        <v>160</v>
      </c>
      <c r="C66" s="467">
        <v>0</v>
      </c>
      <c r="D66" s="467">
        <v>0</v>
      </c>
      <c r="E66" s="467">
        <v>0</v>
      </c>
      <c r="F66" s="467">
        <v>0</v>
      </c>
      <c r="G66" s="467">
        <v>0</v>
      </c>
      <c r="H66" s="467">
        <v>0</v>
      </c>
      <c r="I66" s="467"/>
      <c r="J66" s="467"/>
      <c r="K66" s="467"/>
      <c r="L66" s="467"/>
      <c r="M66" s="467"/>
      <c r="N66" s="467"/>
      <c r="O66" s="496">
        <f>SUM(C66:N66)</f>
        <v>0</v>
      </c>
      <c r="P66" s="496">
        <f>SUM(O66:O66)</f>
        <v>0</v>
      </c>
      <c r="Q66" s="496"/>
    </row>
    <row r="67" spans="2:17" x14ac:dyDescent="0.2">
      <c r="B67" s="373" t="s">
        <v>44</v>
      </c>
      <c r="C67" s="467">
        <v>0</v>
      </c>
      <c r="D67" s="467">
        <v>0</v>
      </c>
      <c r="E67" s="467">
        <v>0</v>
      </c>
      <c r="F67" s="473">
        <v>0</v>
      </c>
      <c r="G67" s="467">
        <v>0</v>
      </c>
      <c r="H67" s="467">
        <v>0</v>
      </c>
      <c r="I67" s="467"/>
      <c r="J67" s="467"/>
      <c r="K67" s="467"/>
      <c r="L67" s="467"/>
      <c r="M67" s="467"/>
      <c r="N67" s="467"/>
      <c r="O67" s="496">
        <f>SUM(C67:N67)</f>
        <v>0</v>
      </c>
      <c r="P67" s="496">
        <f>SUM(O67:O67)</f>
        <v>0</v>
      </c>
      <c r="Q67" s="496"/>
    </row>
    <row r="68" spans="2:17" x14ac:dyDescent="0.2">
      <c r="B68" s="372"/>
      <c r="C68" s="472"/>
      <c r="D68" s="472"/>
      <c r="E68" s="472"/>
      <c r="F68" s="472"/>
      <c r="G68" s="472"/>
      <c r="H68" s="472"/>
      <c r="I68" s="472"/>
      <c r="J68" s="472"/>
      <c r="K68" s="472"/>
      <c r="L68" s="472"/>
      <c r="M68" s="472"/>
      <c r="N68" s="472"/>
      <c r="O68" s="497"/>
      <c r="P68" s="498"/>
      <c r="Q68" s="497"/>
    </row>
    <row r="69" spans="2:17" x14ac:dyDescent="0.2">
      <c r="B69" s="368" t="s">
        <v>164</v>
      </c>
      <c r="C69" s="471">
        <f t="shared" ref="C69:N69" si="10">SUM(C7:C8,C16:C20,C23:C26,C29,C32:C33,C36:C37,C40:C41,C44:C47,C50:C60,C63,C66:C67)</f>
        <v>-234623.11000000002</v>
      </c>
      <c r="D69" s="471">
        <f t="shared" si="10"/>
        <v>10525.240000000002</v>
      </c>
      <c r="E69" s="471">
        <f t="shared" si="10"/>
        <v>248466.86</v>
      </c>
      <c r="F69" s="471">
        <f t="shared" si="10"/>
        <v>-12707.490000000005</v>
      </c>
      <c r="G69" s="471">
        <f t="shared" si="10"/>
        <v>13424.700000000008</v>
      </c>
      <c r="H69" s="471">
        <f t="shared" si="10"/>
        <v>75827.160000000018</v>
      </c>
      <c r="I69" s="471">
        <f t="shared" si="10"/>
        <v>0</v>
      </c>
      <c r="J69" s="471">
        <f t="shared" si="10"/>
        <v>0</v>
      </c>
      <c r="K69" s="471">
        <f t="shared" si="10"/>
        <v>0</v>
      </c>
      <c r="L69" s="471">
        <f t="shared" si="10"/>
        <v>0</v>
      </c>
      <c r="M69" s="471">
        <f t="shared" si="10"/>
        <v>0</v>
      </c>
      <c r="N69" s="471">
        <f t="shared" si="10"/>
        <v>0</v>
      </c>
      <c r="O69" s="471">
        <f>SUM(O7:O8,O16:O20,O23:O25,O29,O32:O33,O36:O37,O40:O41,O44:O45,O50:O60,O63,O66:O67)</f>
        <v>100913.36000000003</v>
      </c>
      <c r="P69" s="471">
        <f>SUM(O69:O69)</f>
        <v>100913.36000000003</v>
      </c>
      <c r="Q69" s="471">
        <f>SUM(Q7:Q8,Q16:Q20,Q23:Q26,Q29,Q32:Q33,Q36:Q37,Q40:Q41,Q44:Q46,Q50:Q60,Q63,Q66:Q67)</f>
        <v>7163333.9800000004</v>
      </c>
    </row>
    <row r="70" spans="2:17" x14ac:dyDescent="0.2">
      <c r="B70" s="373"/>
      <c r="C70" s="467"/>
      <c r="D70" s="467"/>
      <c r="E70" s="467"/>
      <c r="F70" s="467"/>
      <c r="G70" s="467"/>
      <c r="H70" s="467"/>
      <c r="I70" s="467"/>
      <c r="J70" s="467"/>
      <c r="K70" s="467"/>
      <c r="L70" s="467"/>
      <c r="M70" s="467"/>
      <c r="N70" s="467"/>
      <c r="O70" s="474"/>
      <c r="P70" s="474"/>
      <c r="Q70" s="474"/>
    </row>
    <row r="71" spans="2:17" x14ac:dyDescent="0.2">
      <c r="B71" s="341" t="s">
        <v>146</v>
      </c>
      <c r="C71" s="467"/>
      <c r="D71" s="467"/>
      <c r="E71" s="467"/>
      <c r="F71" s="467"/>
      <c r="G71" s="467"/>
      <c r="H71" s="467"/>
      <c r="I71" s="467"/>
      <c r="J71" s="467"/>
      <c r="K71" s="467"/>
      <c r="L71" s="467"/>
      <c r="M71" s="467"/>
      <c r="N71" s="467"/>
      <c r="O71" s="474"/>
      <c r="P71" s="474"/>
      <c r="Q71" s="467"/>
    </row>
    <row r="72" spans="2:17" x14ac:dyDescent="0.2">
      <c r="B72" s="342" t="s">
        <v>75</v>
      </c>
      <c r="C72" s="468"/>
      <c r="D72" s="468"/>
      <c r="E72" s="468"/>
      <c r="F72" s="477"/>
      <c r="G72" s="468"/>
      <c r="H72" s="468"/>
      <c r="I72" s="468"/>
      <c r="J72" s="468"/>
      <c r="K72" s="468"/>
      <c r="L72" s="468"/>
      <c r="M72" s="468"/>
      <c r="N72" s="468"/>
      <c r="O72" s="477"/>
      <c r="P72" s="477"/>
      <c r="Q72" s="477">
        <f>1950000+1950000</f>
        <v>3900000</v>
      </c>
    </row>
    <row r="73" spans="2:17" x14ac:dyDescent="0.2">
      <c r="B73" s="370" t="s">
        <v>147</v>
      </c>
      <c r="C73" s="466">
        <v>0</v>
      </c>
      <c r="D73" s="466">
        <v>0</v>
      </c>
      <c r="E73" s="466">
        <v>0</v>
      </c>
      <c r="F73" s="466">
        <v>0</v>
      </c>
      <c r="G73" s="466">
        <v>0</v>
      </c>
      <c r="H73" s="466">
        <v>0</v>
      </c>
      <c r="I73" s="466"/>
      <c r="J73" s="466"/>
      <c r="K73" s="466"/>
      <c r="L73" s="466"/>
      <c r="M73" s="466"/>
      <c r="N73" s="466"/>
      <c r="O73" s="499">
        <f>SUM(C73:N73)</f>
        <v>0</v>
      </c>
      <c r="P73" s="499">
        <f>SUM(O73:O73)</f>
        <v>0</v>
      </c>
      <c r="Q73" s="500"/>
    </row>
    <row r="74" spans="2:17" x14ac:dyDescent="0.2">
      <c r="B74" s="373" t="s">
        <v>148</v>
      </c>
      <c r="C74" s="467">
        <v>0</v>
      </c>
      <c r="D74" s="467">
        <v>22064</v>
      </c>
      <c r="E74" s="467">
        <v>56042</v>
      </c>
      <c r="F74" s="467">
        <v>126009.3</v>
      </c>
      <c r="G74" s="467">
        <v>131658.25</v>
      </c>
      <c r="H74" s="467">
        <v>206972.34999999998</v>
      </c>
      <c r="I74" s="467"/>
      <c r="J74" s="467"/>
      <c r="K74" s="467"/>
      <c r="L74" s="467"/>
      <c r="M74" s="467"/>
      <c r="N74" s="467"/>
      <c r="O74" s="496">
        <f>SUM(C74:N74)</f>
        <v>542745.89999999991</v>
      </c>
      <c r="P74" s="496">
        <f>SUM(O74:O74)</f>
        <v>542745.89999999991</v>
      </c>
      <c r="Q74" s="495"/>
    </row>
    <row r="75" spans="2:17" x14ac:dyDescent="0.2">
      <c r="B75" s="373" t="s">
        <v>149</v>
      </c>
      <c r="C75" s="467">
        <v>1774.9</v>
      </c>
      <c r="D75" s="467">
        <v>2579.69</v>
      </c>
      <c r="E75" s="467">
        <v>3156.5599999999986</v>
      </c>
      <c r="F75" s="467">
        <v>3298.4099999999989</v>
      </c>
      <c r="G75" s="467">
        <v>2501.2899999999986</v>
      </c>
      <c r="H75" s="467">
        <v>2219.329999999999</v>
      </c>
      <c r="I75" s="467"/>
      <c r="J75" s="467"/>
      <c r="K75" s="467"/>
      <c r="L75" s="467"/>
      <c r="M75" s="467"/>
      <c r="N75" s="467"/>
      <c r="O75" s="496">
        <f>SUM(C75:N75)</f>
        <v>15530.179999999997</v>
      </c>
      <c r="P75" s="496">
        <f>SUM(O75:O75)</f>
        <v>15530.179999999997</v>
      </c>
      <c r="Q75" s="495"/>
    </row>
    <row r="76" spans="2:17" x14ac:dyDescent="0.2">
      <c r="B76" s="373" t="s">
        <v>150</v>
      </c>
      <c r="C76" s="467">
        <v>0</v>
      </c>
      <c r="D76" s="467">
        <v>0</v>
      </c>
      <c r="E76" s="467">
        <v>0</v>
      </c>
      <c r="F76" s="467">
        <v>0</v>
      </c>
      <c r="G76" s="467">
        <v>0</v>
      </c>
      <c r="H76" s="467">
        <v>0</v>
      </c>
      <c r="I76" s="467"/>
      <c r="J76" s="467"/>
      <c r="K76" s="467"/>
      <c r="L76" s="467"/>
      <c r="M76" s="467"/>
      <c r="N76" s="467"/>
      <c r="O76" s="496">
        <f>SUM(C76:N76)</f>
        <v>0</v>
      </c>
      <c r="P76" s="496">
        <f>SUM(O76:O76)</f>
        <v>0</v>
      </c>
      <c r="Q76" s="495"/>
    </row>
    <row r="77" spans="2:17" x14ac:dyDescent="0.2">
      <c r="B77" s="374" t="s">
        <v>151</v>
      </c>
      <c r="C77" s="468">
        <v>0</v>
      </c>
      <c r="D77" s="468">
        <v>0</v>
      </c>
      <c r="E77" s="468">
        <v>0</v>
      </c>
      <c r="F77" s="468">
        <v>0</v>
      </c>
      <c r="G77" s="468">
        <v>0</v>
      </c>
      <c r="H77" s="468">
        <v>0</v>
      </c>
      <c r="I77" s="468"/>
      <c r="J77" s="468"/>
      <c r="K77" s="468"/>
      <c r="L77" s="468"/>
      <c r="M77" s="468"/>
      <c r="N77" s="468"/>
      <c r="O77" s="501">
        <f>SUM(C77:N77)</f>
        <v>0</v>
      </c>
      <c r="P77" s="501">
        <f>SUM(O77:O77)</f>
        <v>0</v>
      </c>
      <c r="Q77" s="502"/>
    </row>
    <row r="78" spans="2:17" x14ac:dyDescent="0.2">
      <c r="B78" s="373"/>
      <c r="C78" s="467"/>
      <c r="D78" s="467"/>
      <c r="E78" s="467"/>
      <c r="F78" s="467"/>
      <c r="G78" s="467"/>
      <c r="H78" s="467"/>
      <c r="I78" s="467"/>
      <c r="J78" s="467"/>
      <c r="K78" s="467"/>
      <c r="L78" s="467"/>
      <c r="M78" s="467"/>
      <c r="N78" s="467"/>
      <c r="O78" s="474"/>
      <c r="P78" s="474"/>
      <c r="Q78" s="467"/>
    </row>
    <row r="79" spans="2:17" x14ac:dyDescent="0.2">
      <c r="B79" s="342" t="s">
        <v>269</v>
      </c>
      <c r="C79" s="468"/>
      <c r="D79" s="468"/>
      <c r="E79" s="468"/>
      <c r="F79" s="468"/>
      <c r="G79" s="468"/>
      <c r="H79" s="468"/>
      <c r="I79" s="468"/>
      <c r="J79" s="468"/>
      <c r="K79" s="468"/>
      <c r="L79" s="468"/>
      <c r="M79" s="468"/>
      <c r="N79" s="468"/>
      <c r="O79" s="477"/>
      <c r="P79" s="477"/>
      <c r="Q79" s="477">
        <f>3333333.33+3333333.33</f>
        <v>6666666.6600000001</v>
      </c>
    </row>
    <row r="80" spans="2:17" x14ac:dyDescent="0.2">
      <c r="B80" s="370" t="s">
        <v>147</v>
      </c>
      <c r="C80" s="466">
        <v>0</v>
      </c>
      <c r="D80" s="466">
        <v>0</v>
      </c>
      <c r="E80" s="466">
        <v>0</v>
      </c>
      <c r="F80" s="466">
        <v>0</v>
      </c>
      <c r="G80" s="466">
        <v>0</v>
      </c>
      <c r="H80" s="466">
        <v>0</v>
      </c>
      <c r="I80" s="466"/>
      <c r="J80" s="466"/>
      <c r="K80" s="466"/>
      <c r="L80" s="466"/>
      <c r="M80" s="466"/>
      <c r="N80" s="466"/>
      <c r="O80" s="499">
        <f>SUM(C80:N80)</f>
        <v>0</v>
      </c>
      <c r="P80" s="499">
        <f>SUM(O80:O80)</f>
        <v>0</v>
      </c>
      <c r="Q80" s="500"/>
    </row>
    <row r="81" spans="2:17" x14ac:dyDescent="0.2">
      <c r="B81" s="373" t="s">
        <v>148</v>
      </c>
      <c r="C81" s="467">
        <v>0</v>
      </c>
      <c r="D81" s="467">
        <v>22064</v>
      </c>
      <c r="E81" s="467">
        <v>40262</v>
      </c>
      <c r="F81" s="467">
        <v>673434.43</v>
      </c>
      <c r="G81" s="467">
        <v>145804.43000000002</v>
      </c>
      <c r="H81" s="467">
        <v>205291.15</v>
      </c>
      <c r="I81" s="467"/>
      <c r="J81" s="467"/>
      <c r="K81" s="467"/>
      <c r="L81" s="467"/>
      <c r="M81" s="467"/>
      <c r="N81" s="467"/>
      <c r="O81" s="496">
        <f>SUM(C81:N81)</f>
        <v>1086856.01</v>
      </c>
      <c r="P81" s="496">
        <f>SUM(O81:O81)</f>
        <v>1086856.01</v>
      </c>
      <c r="Q81" s="495"/>
    </row>
    <row r="82" spans="2:17" x14ac:dyDescent="0.2">
      <c r="B82" s="373" t="s">
        <v>141</v>
      </c>
      <c r="C82" s="467">
        <v>800.36</v>
      </c>
      <c r="D82" s="467">
        <v>848.51999999999987</v>
      </c>
      <c r="E82" s="467">
        <v>973.20999999999992</v>
      </c>
      <c r="F82" s="467">
        <v>947.18999999999915</v>
      </c>
      <c r="G82" s="467">
        <v>618.51999999999987</v>
      </c>
      <c r="H82" s="467">
        <v>640.24000000000024</v>
      </c>
      <c r="I82" s="467"/>
      <c r="J82" s="467"/>
      <c r="K82" s="467"/>
      <c r="L82" s="467"/>
      <c r="M82" s="467"/>
      <c r="N82" s="467"/>
      <c r="O82" s="496">
        <f>SUM(C82:N82)</f>
        <v>4828.0399999999991</v>
      </c>
      <c r="P82" s="496">
        <f>SUM(O82:O82)</f>
        <v>4828.0399999999991</v>
      </c>
      <c r="Q82" s="495"/>
    </row>
    <row r="83" spans="2:17" x14ac:dyDescent="0.2">
      <c r="B83" s="373" t="s">
        <v>150</v>
      </c>
      <c r="C83" s="467">
        <v>0</v>
      </c>
      <c r="D83" s="467">
        <v>0</v>
      </c>
      <c r="E83" s="467">
        <v>0</v>
      </c>
      <c r="F83" s="467">
        <v>0</v>
      </c>
      <c r="G83" s="467">
        <v>0</v>
      </c>
      <c r="H83" s="467">
        <v>0</v>
      </c>
      <c r="I83" s="467"/>
      <c r="J83" s="467"/>
      <c r="K83" s="467"/>
      <c r="L83" s="467"/>
      <c r="M83" s="467"/>
      <c r="N83" s="467"/>
      <c r="O83" s="496">
        <f>SUM(C83:N83)</f>
        <v>0</v>
      </c>
      <c r="P83" s="496">
        <f>SUM(O83:O83)</f>
        <v>0</v>
      </c>
      <c r="Q83" s="495"/>
    </row>
    <row r="84" spans="2:17" x14ac:dyDescent="0.2">
      <c r="B84" s="374" t="s">
        <v>151</v>
      </c>
      <c r="C84" s="468">
        <v>0</v>
      </c>
      <c r="D84" s="468">
        <v>0</v>
      </c>
      <c r="E84" s="468">
        <v>0</v>
      </c>
      <c r="F84" s="468">
        <v>0</v>
      </c>
      <c r="G84" s="468">
        <v>0</v>
      </c>
      <c r="H84" s="468">
        <v>0</v>
      </c>
      <c r="I84" s="468"/>
      <c r="J84" s="468"/>
      <c r="K84" s="468"/>
      <c r="L84" s="468"/>
      <c r="M84" s="468"/>
      <c r="N84" s="468"/>
      <c r="O84" s="501">
        <f>SUM(C84:N84)</f>
        <v>0</v>
      </c>
      <c r="P84" s="501">
        <f>SUM(O84:O84)</f>
        <v>0</v>
      </c>
      <c r="Q84" s="502"/>
    </row>
    <row r="85" spans="2:17" x14ac:dyDescent="0.2">
      <c r="B85" s="373"/>
      <c r="C85" s="467"/>
      <c r="D85" s="467"/>
      <c r="E85" s="467"/>
      <c r="F85" s="467"/>
      <c r="G85" s="467"/>
      <c r="H85" s="467"/>
      <c r="I85" s="467"/>
      <c r="J85" s="467"/>
      <c r="K85" s="467"/>
      <c r="L85" s="467"/>
      <c r="M85" s="467"/>
      <c r="N85" s="467"/>
      <c r="O85" s="474"/>
      <c r="P85" s="474"/>
      <c r="Q85" s="467"/>
    </row>
    <row r="86" spans="2:17" x14ac:dyDescent="0.2">
      <c r="B86" s="342" t="s">
        <v>159</v>
      </c>
      <c r="C86" s="468"/>
      <c r="D86" s="468"/>
      <c r="E86" s="468"/>
      <c r="F86" s="468"/>
      <c r="G86" s="477"/>
      <c r="H86" s="468"/>
      <c r="I86" s="468"/>
      <c r="J86" s="468"/>
      <c r="K86" s="468"/>
      <c r="L86" s="468"/>
      <c r="M86" s="468"/>
      <c r="N86" s="468"/>
      <c r="O86" s="477"/>
      <c r="P86" s="477"/>
      <c r="Q86" s="477">
        <f>0</f>
        <v>0</v>
      </c>
    </row>
    <row r="87" spans="2:17" x14ac:dyDescent="0.2">
      <c r="B87" s="370" t="s">
        <v>147</v>
      </c>
      <c r="C87" s="466">
        <v>0</v>
      </c>
      <c r="D87" s="466">
        <v>0</v>
      </c>
      <c r="E87" s="466">
        <v>0</v>
      </c>
      <c r="F87" s="466">
        <v>0</v>
      </c>
      <c r="G87" s="466">
        <v>0</v>
      </c>
      <c r="H87" s="466">
        <v>0</v>
      </c>
      <c r="I87" s="466"/>
      <c r="J87" s="466"/>
      <c r="K87" s="466"/>
      <c r="L87" s="466"/>
      <c r="M87" s="466"/>
      <c r="N87" s="466"/>
      <c r="O87" s="499">
        <f>SUM(C87:N87)</f>
        <v>0</v>
      </c>
      <c r="P87" s="499">
        <f>SUM(O87:O87)</f>
        <v>0</v>
      </c>
      <c r="Q87" s="500"/>
    </row>
    <row r="88" spans="2:17" x14ac:dyDescent="0.2">
      <c r="B88" s="373" t="s">
        <v>148</v>
      </c>
      <c r="C88" s="467">
        <v>0</v>
      </c>
      <c r="D88" s="467">
        <v>0</v>
      </c>
      <c r="E88" s="467">
        <v>0</v>
      </c>
      <c r="F88" s="467">
        <v>0</v>
      </c>
      <c r="G88" s="467">
        <v>0</v>
      </c>
      <c r="H88" s="467">
        <v>0</v>
      </c>
      <c r="I88" s="467"/>
      <c r="J88" s="467"/>
      <c r="K88" s="467"/>
      <c r="L88" s="467"/>
      <c r="M88" s="467"/>
      <c r="N88" s="467"/>
      <c r="O88" s="496">
        <f>SUM(C88:N88)</f>
        <v>0</v>
      </c>
      <c r="P88" s="496">
        <f>SUM(O88:O88)</f>
        <v>0</v>
      </c>
      <c r="Q88" s="495"/>
    </row>
    <row r="89" spans="2:17" x14ac:dyDescent="0.2">
      <c r="B89" s="373" t="s">
        <v>141</v>
      </c>
      <c r="C89" s="467">
        <v>0</v>
      </c>
      <c r="D89" s="467">
        <v>0</v>
      </c>
      <c r="E89" s="467">
        <v>0</v>
      </c>
      <c r="F89" s="467">
        <v>0</v>
      </c>
      <c r="G89" s="467">
        <v>0</v>
      </c>
      <c r="H89" s="467">
        <v>0</v>
      </c>
      <c r="I89" s="467"/>
      <c r="J89" s="467"/>
      <c r="K89" s="467"/>
      <c r="L89" s="467"/>
      <c r="M89" s="467"/>
      <c r="N89" s="467"/>
      <c r="O89" s="496">
        <f>SUM(C89:N89)</f>
        <v>0</v>
      </c>
      <c r="P89" s="496">
        <f>SUM(O89:O89)</f>
        <v>0</v>
      </c>
      <c r="Q89" s="495"/>
    </row>
    <row r="90" spans="2:17" x14ac:dyDescent="0.2">
      <c r="B90" s="373" t="s">
        <v>150</v>
      </c>
      <c r="C90" s="467">
        <v>0</v>
      </c>
      <c r="D90" s="467">
        <v>0</v>
      </c>
      <c r="E90" s="467">
        <v>0</v>
      </c>
      <c r="F90" s="467">
        <v>0</v>
      </c>
      <c r="G90" s="467">
        <v>0</v>
      </c>
      <c r="H90" s="467">
        <v>0</v>
      </c>
      <c r="I90" s="467"/>
      <c r="J90" s="467"/>
      <c r="K90" s="467"/>
      <c r="L90" s="467"/>
      <c r="M90" s="467"/>
      <c r="N90" s="467"/>
      <c r="O90" s="496">
        <f>SUM(C90:N90)</f>
        <v>0</v>
      </c>
      <c r="P90" s="496">
        <f>SUM(O90:O90)</f>
        <v>0</v>
      </c>
      <c r="Q90" s="495"/>
    </row>
    <row r="91" spans="2:17" x14ac:dyDescent="0.2">
      <c r="B91" s="374" t="s">
        <v>151</v>
      </c>
      <c r="C91" s="468">
        <v>0</v>
      </c>
      <c r="D91" s="468">
        <v>0</v>
      </c>
      <c r="E91" s="468">
        <v>0</v>
      </c>
      <c r="F91" s="468">
        <v>0</v>
      </c>
      <c r="G91" s="468">
        <v>0</v>
      </c>
      <c r="H91" s="468">
        <v>0</v>
      </c>
      <c r="I91" s="468"/>
      <c r="J91" s="468"/>
      <c r="K91" s="468"/>
      <c r="L91" s="468"/>
      <c r="M91" s="468"/>
      <c r="N91" s="468"/>
      <c r="O91" s="501">
        <f>SUM(C91:N91)</f>
        <v>0</v>
      </c>
      <c r="P91" s="501">
        <f>SUM(O91:O91)</f>
        <v>0</v>
      </c>
      <c r="Q91" s="502"/>
    </row>
    <row r="92" spans="2:17" x14ac:dyDescent="0.2">
      <c r="B92" s="373"/>
      <c r="C92" s="467"/>
      <c r="D92" s="467"/>
      <c r="E92" s="467"/>
      <c r="F92" s="467"/>
      <c r="G92" s="467"/>
      <c r="H92" s="467"/>
      <c r="I92" s="467"/>
      <c r="J92" s="467"/>
      <c r="K92" s="467"/>
      <c r="L92" s="467"/>
      <c r="M92" s="467"/>
      <c r="N92" s="467"/>
      <c r="O92" s="474"/>
      <c r="P92" s="474"/>
      <c r="Q92" s="467"/>
    </row>
    <row r="93" spans="2:17" s="371" customFormat="1" ht="15.75" x14ac:dyDescent="0.25">
      <c r="B93" s="353" t="s">
        <v>152</v>
      </c>
      <c r="C93" s="475">
        <f>SUM(C87:C91,C80:C84,C73:C77,C69)</f>
        <v>-232047.85</v>
      </c>
      <c r="D93" s="475">
        <f t="shared" ref="D93:O93" si="11">SUM(D87:D91,D80:D84,D73:D77,D69)</f>
        <v>58081.450000000012</v>
      </c>
      <c r="E93" s="475">
        <f t="shared" si="11"/>
        <v>348900.63</v>
      </c>
      <c r="F93" s="475">
        <f>SUM(F87:F91,F80:F84,F73:F77,F69)</f>
        <v>790981.84000000008</v>
      </c>
      <c r="G93" s="475">
        <f t="shared" si="11"/>
        <v>294007.19</v>
      </c>
      <c r="H93" s="475">
        <f t="shared" si="11"/>
        <v>490950.23000000004</v>
      </c>
      <c r="I93" s="475">
        <f t="shared" si="11"/>
        <v>0</v>
      </c>
      <c r="J93" s="475">
        <f t="shared" si="11"/>
        <v>0</v>
      </c>
      <c r="K93" s="475">
        <f t="shared" si="11"/>
        <v>0</v>
      </c>
      <c r="L93" s="475">
        <f>SUM(L87:L91,L80:L84,L73:L77,L69)</f>
        <v>0</v>
      </c>
      <c r="M93" s="475">
        <f>SUM(M87:M91,M80:M84,M73:M77,M69)</f>
        <v>0</v>
      </c>
      <c r="N93" s="475">
        <f t="shared" si="11"/>
        <v>0</v>
      </c>
      <c r="O93" s="475">
        <f t="shared" si="11"/>
        <v>1750873.49</v>
      </c>
      <c r="P93" s="475">
        <f>SUM(O93:O93)</f>
        <v>1750873.49</v>
      </c>
      <c r="Q93" s="475">
        <f>ROUNDDOWN(SUM(Q86,Q79,Q72,Q69),0)</f>
        <v>17730000</v>
      </c>
    </row>
    <row r="94" spans="2:17" x14ac:dyDescent="0.2">
      <c r="B94" s="372"/>
      <c r="C94" s="467"/>
      <c r="D94" s="467"/>
      <c r="E94" s="467"/>
      <c r="F94" s="467"/>
      <c r="G94" s="467"/>
      <c r="H94" s="467"/>
      <c r="I94" s="467"/>
      <c r="J94" s="467"/>
      <c r="K94" s="467"/>
      <c r="L94" s="467"/>
      <c r="M94" s="467"/>
      <c r="N94" s="467"/>
      <c r="O94" s="467"/>
      <c r="P94" s="474"/>
      <c r="Q94" s="467"/>
    </row>
    <row r="95" spans="2:17" ht="15.75" x14ac:dyDescent="0.25">
      <c r="B95" s="344" t="s">
        <v>153</v>
      </c>
      <c r="C95" s="468"/>
      <c r="D95" s="468"/>
      <c r="E95" s="468"/>
      <c r="F95" s="468"/>
      <c r="G95" s="468"/>
      <c r="H95" s="468"/>
      <c r="I95" s="468"/>
      <c r="J95" s="468"/>
      <c r="K95" s="468"/>
      <c r="L95" s="468"/>
      <c r="M95" s="468"/>
      <c r="N95" s="468"/>
      <c r="O95" s="468"/>
      <c r="P95" s="477"/>
      <c r="Q95" s="468"/>
    </row>
    <row r="96" spans="2:17" x14ac:dyDescent="0.2">
      <c r="B96" s="369" t="s">
        <v>147</v>
      </c>
      <c r="C96" s="333">
        <f t="shared" ref="C96:D99" si="12">SUM(C87+C80+C73)</f>
        <v>0</v>
      </c>
      <c r="D96" s="333">
        <f t="shared" si="12"/>
        <v>0</v>
      </c>
      <c r="E96" s="333">
        <f t="shared" ref="E96:F96" si="13">SUM(E87+E80+E73)</f>
        <v>0</v>
      </c>
      <c r="F96" s="333">
        <f t="shared" si="13"/>
        <v>0</v>
      </c>
      <c r="G96" s="333">
        <f t="shared" ref="G96:H96" si="14">SUM(G87+G80+G73)</f>
        <v>0</v>
      </c>
      <c r="H96" s="333">
        <f t="shared" si="14"/>
        <v>0</v>
      </c>
      <c r="I96" s="333"/>
      <c r="J96" s="333"/>
      <c r="K96" s="333"/>
      <c r="L96" s="333"/>
      <c r="M96" s="333"/>
      <c r="N96" s="333"/>
      <c r="O96" s="499">
        <f t="shared" ref="O96:O100" si="15">SUM(O87,O80,O73)</f>
        <v>0</v>
      </c>
      <c r="P96" s="499">
        <f t="shared" ref="P96:P102" si="16">SUM(O96:O96)</f>
        <v>0</v>
      </c>
      <c r="Q96" s="500"/>
    </row>
    <row r="97" spans="2:17" x14ac:dyDescent="0.2">
      <c r="B97" s="373" t="s">
        <v>148</v>
      </c>
      <c r="C97" s="333">
        <f t="shared" si="12"/>
        <v>0</v>
      </c>
      <c r="D97" s="333">
        <f t="shared" si="12"/>
        <v>44128</v>
      </c>
      <c r="E97" s="333">
        <f t="shared" ref="E97:F97" si="17">SUM(E88+E81+E74)</f>
        <v>96304</v>
      </c>
      <c r="F97" s="333">
        <f t="shared" si="17"/>
        <v>799443.7300000001</v>
      </c>
      <c r="G97" s="333">
        <f t="shared" ref="G97:H97" si="18">SUM(G88+G81+G74)</f>
        <v>277462.68000000005</v>
      </c>
      <c r="H97" s="333">
        <f t="shared" si="18"/>
        <v>412263.5</v>
      </c>
      <c r="I97" s="333"/>
      <c r="J97" s="333"/>
      <c r="K97" s="333"/>
      <c r="L97" s="333"/>
      <c r="M97" s="333"/>
      <c r="N97" s="333"/>
      <c r="O97" s="496">
        <f t="shared" si="15"/>
        <v>1629601.91</v>
      </c>
      <c r="P97" s="496">
        <f t="shared" si="16"/>
        <v>1629601.91</v>
      </c>
      <c r="Q97" s="495"/>
    </row>
    <row r="98" spans="2:17" x14ac:dyDescent="0.2">
      <c r="B98" s="373" t="s">
        <v>141</v>
      </c>
      <c r="C98" s="333">
        <f t="shared" si="12"/>
        <v>2575.2600000000002</v>
      </c>
      <c r="D98" s="333">
        <f t="shared" si="12"/>
        <v>3428.21</v>
      </c>
      <c r="E98" s="333">
        <f t="shared" ref="E98:F98" si="19">SUM(E89+E82+E75)</f>
        <v>4129.7699999999986</v>
      </c>
      <c r="F98" s="333">
        <f t="shared" si="19"/>
        <v>4245.5999999999985</v>
      </c>
      <c r="G98" s="333">
        <f t="shared" ref="G98:H98" si="20">SUM(G89+G82+G75)</f>
        <v>3119.8099999999986</v>
      </c>
      <c r="H98" s="333">
        <f t="shared" si="20"/>
        <v>2859.5699999999993</v>
      </c>
      <c r="I98" s="333"/>
      <c r="J98" s="333"/>
      <c r="K98" s="333"/>
      <c r="L98" s="333"/>
      <c r="M98" s="333"/>
      <c r="N98" s="333"/>
      <c r="O98" s="496">
        <f t="shared" si="15"/>
        <v>20358.219999999994</v>
      </c>
      <c r="P98" s="496">
        <f t="shared" si="16"/>
        <v>20358.219999999994</v>
      </c>
      <c r="Q98" s="495"/>
    </row>
    <row r="99" spans="2:17" x14ac:dyDescent="0.2">
      <c r="B99" s="373" t="s">
        <v>150</v>
      </c>
      <c r="C99" s="333">
        <f t="shared" si="12"/>
        <v>0</v>
      </c>
      <c r="D99" s="333">
        <f t="shared" si="12"/>
        <v>0</v>
      </c>
      <c r="E99" s="333">
        <f t="shared" ref="E99:F99" si="21">SUM(E90+E83+E76)</f>
        <v>0</v>
      </c>
      <c r="F99" s="333">
        <f t="shared" si="21"/>
        <v>0</v>
      </c>
      <c r="G99" s="333">
        <f t="shared" ref="G99:H99" si="22">SUM(G90+G83+G76)</f>
        <v>0</v>
      </c>
      <c r="H99" s="333">
        <f t="shared" si="22"/>
        <v>0</v>
      </c>
      <c r="I99" s="333"/>
      <c r="J99" s="333"/>
      <c r="K99" s="333"/>
      <c r="L99" s="333"/>
      <c r="M99" s="333"/>
      <c r="N99" s="333"/>
      <c r="O99" s="496">
        <f t="shared" si="15"/>
        <v>0</v>
      </c>
      <c r="P99" s="496">
        <f t="shared" si="16"/>
        <v>0</v>
      </c>
      <c r="Q99" s="495"/>
    </row>
    <row r="100" spans="2:17" x14ac:dyDescent="0.2">
      <c r="B100" s="373" t="s">
        <v>151</v>
      </c>
      <c r="C100" s="333">
        <v>0</v>
      </c>
      <c r="D100" s="333">
        <v>0</v>
      </c>
      <c r="E100" s="333">
        <v>0</v>
      </c>
      <c r="F100" s="333">
        <v>0</v>
      </c>
      <c r="G100" s="333">
        <v>0</v>
      </c>
      <c r="H100" s="333">
        <v>0</v>
      </c>
      <c r="I100" s="333"/>
      <c r="J100" s="333"/>
      <c r="K100" s="333"/>
      <c r="L100" s="333"/>
      <c r="M100" s="333"/>
      <c r="N100" s="333"/>
      <c r="O100" s="496">
        <f t="shared" si="15"/>
        <v>0</v>
      </c>
      <c r="P100" s="496">
        <f t="shared" si="16"/>
        <v>0</v>
      </c>
      <c r="Q100" s="495"/>
    </row>
    <row r="101" spans="2:17" x14ac:dyDescent="0.2">
      <c r="B101" s="366" t="s">
        <v>174</v>
      </c>
      <c r="C101" s="503">
        <f t="shared" ref="C101:H101" si="23">C69</f>
        <v>-234623.11000000002</v>
      </c>
      <c r="D101" s="503">
        <f t="shared" si="23"/>
        <v>10525.240000000002</v>
      </c>
      <c r="E101" s="503">
        <f t="shared" si="23"/>
        <v>248466.86</v>
      </c>
      <c r="F101" s="503">
        <f t="shared" si="23"/>
        <v>-12707.490000000005</v>
      </c>
      <c r="G101" s="503">
        <f t="shared" si="23"/>
        <v>13424.700000000008</v>
      </c>
      <c r="H101" s="503">
        <f t="shared" si="23"/>
        <v>75827.160000000018</v>
      </c>
      <c r="I101" s="503"/>
      <c r="J101" s="503"/>
      <c r="K101" s="503"/>
      <c r="L101" s="503"/>
      <c r="M101" s="503"/>
      <c r="N101" s="503"/>
      <c r="O101" s="501">
        <f t="shared" ref="O101" si="24">SUM(O69)</f>
        <v>100913.36000000003</v>
      </c>
      <c r="P101" s="501">
        <f t="shared" si="16"/>
        <v>100913.36000000003</v>
      </c>
      <c r="Q101" s="502"/>
    </row>
    <row r="102" spans="2:17" ht="15.75" x14ac:dyDescent="0.25">
      <c r="B102" s="353" t="s">
        <v>154</v>
      </c>
      <c r="C102" s="475">
        <f>SUM(C96:C101)</f>
        <v>-232047.85</v>
      </c>
      <c r="D102" s="475">
        <f t="shared" ref="D102:O102" si="25">SUM(D96:D101)</f>
        <v>58081.45</v>
      </c>
      <c r="E102" s="475">
        <f t="shared" si="25"/>
        <v>348900.63</v>
      </c>
      <c r="F102" s="475">
        <f t="shared" si="25"/>
        <v>790981.84000000008</v>
      </c>
      <c r="G102" s="475">
        <f t="shared" si="25"/>
        <v>294007.19000000006</v>
      </c>
      <c r="H102" s="475">
        <f t="shared" si="25"/>
        <v>490950.23000000004</v>
      </c>
      <c r="I102" s="475">
        <f t="shared" si="25"/>
        <v>0</v>
      </c>
      <c r="J102" s="475">
        <f t="shared" si="25"/>
        <v>0</v>
      </c>
      <c r="K102" s="475">
        <f t="shared" si="25"/>
        <v>0</v>
      </c>
      <c r="L102" s="475">
        <f t="shared" si="25"/>
        <v>0</v>
      </c>
      <c r="M102" s="475">
        <f t="shared" si="25"/>
        <v>0</v>
      </c>
      <c r="N102" s="475">
        <f t="shared" si="25"/>
        <v>0</v>
      </c>
      <c r="O102" s="475">
        <f t="shared" si="25"/>
        <v>1750873.49</v>
      </c>
      <c r="P102" s="475">
        <f t="shared" si="16"/>
        <v>1750873.49</v>
      </c>
      <c r="Q102" s="475">
        <f>Q93</f>
        <v>17730000</v>
      </c>
    </row>
    <row r="103" spans="2:17" x14ac:dyDescent="0.2">
      <c r="B103" s="345"/>
      <c r="C103" s="466"/>
      <c r="D103" s="466"/>
      <c r="E103" s="466"/>
      <c r="F103" s="466"/>
      <c r="G103" s="466"/>
      <c r="H103" s="466"/>
      <c r="I103" s="466"/>
      <c r="J103" s="466"/>
      <c r="K103" s="466"/>
      <c r="L103" s="466"/>
      <c r="M103" s="466"/>
      <c r="N103" s="466"/>
      <c r="O103" s="466"/>
      <c r="P103" s="470"/>
      <c r="Q103" s="466"/>
    </row>
    <row r="104" spans="2:17" ht="15.75" x14ac:dyDescent="0.25">
      <c r="B104" s="344" t="s">
        <v>155</v>
      </c>
      <c r="C104" s="468"/>
      <c r="D104" s="468"/>
      <c r="E104" s="468"/>
      <c r="F104" s="468"/>
      <c r="G104" s="468"/>
      <c r="H104" s="468"/>
      <c r="I104" s="468"/>
      <c r="J104" s="468"/>
      <c r="K104" s="468"/>
      <c r="L104" s="468"/>
      <c r="M104" s="468"/>
      <c r="N104" s="468"/>
      <c r="O104" s="468"/>
      <c r="P104" s="477"/>
      <c r="Q104" s="468"/>
    </row>
    <row r="105" spans="2:17" x14ac:dyDescent="0.2">
      <c r="B105" s="370" t="s">
        <v>179</v>
      </c>
      <c r="C105" s="504">
        <f t="shared" ref="C105:H105" si="26">((SUM(C43:C60)+C8)*0.01)+C16</f>
        <v>38.151100000000007</v>
      </c>
      <c r="D105" s="504">
        <f t="shared" si="26"/>
        <v>40.002699999999997</v>
      </c>
      <c r="E105" s="504">
        <f t="shared" si="26"/>
        <v>60.409199999999998</v>
      </c>
      <c r="F105" s="504">
        <f t="shared" si="26"/>
        <v>-170.06909999999999</v>
      </c>
      <c r="G105" s="504">
        <f t="shared" si="26"/>
        <v>98.263799999999989</v>
      </c>
      <c r="H105" s="504">
        <f t="shared" si="26"/>
        <v>712.12310000000002</v>
      </c>
      <c r="I105" s="504"/>
      <c r="J105" s="504"/>
      <c r="K105" s="504"/>
      <c r="L105" s="504"/>
      <c r="M105" s="504"/>
      <c r="N105" s="504"/>
      <c r="O105" s="496">
        <f>SUM(C105:N105)</f>
        <v>778.88080000000002</v>
      </c>
      <c r="P105" s="499">
        <f>SUM(O105:O105)</f>
        <v>778.88080000000002</v>
      </c>
      <c r="Q105" s="500"/>
    </row>
    <row r="106" spans="2:17" x14ac:dyDescent="0.2">
      <c r="B106" s="367" t="s">
        <v>156</v>
      </c>
      <c r="C106" s="333">
        <f t="shared" ref="C106:H106" si="27">(SUM(C44:C60,C8)*0.12)+C24+(C32*0.55)+C19+C23+C66+C17+(C67*0.83)+(C63*0.03)</f>
        <v>457.81320000000005</v>
      </c>
      <c r="D106" s="333">
        <f t="shared" si="27"/>
        <v>3155.5569000000005</v>
      </c>
      <c r="E106" s="333">
        <f t="shared" si="27"/>
        <v>823.65739999999994</v>
      </c>
      <c r="F106" s="333">
        <f t="shared" si="27"/>
        <v>-953.42419999999993</v>
      </c>
      <c r="G106" s="333">
        <f t="shared" si="27"/>
        <v>1628.5996</v>
      </c>
      <c r="H106" s="333">
        <f t="shared" si="27"/>
        <v>9246.3511999999992</v>
      </c>
      <c r="I106" s="333"/>
      <c r="J106" s="333"/>
      <c r="K106" s="333"/>
      <c r="L106" s="333"/>
      <c r="M106" s="333"/>
      <c r="N106" s="333"/>
      <c r="O106" s="496">
        <f>SUM(C106:N106)</f>
        <v>14358.554099999999</v>
      </c>
      <c r="P106" s="496">
        <f>SUM(O106:O106)</f>
        <v>14358.554099999999</v>
      </c>
      <c r="Q106" s="495"/>
    </row>
    <row r="107" spans="2:17" ht="14.25" customHeight="1" x14ac:dyDescent="0.2">
      <c r="B107" s="373" t="s">
        <v>157</v>
      </c>
      <c r="C107" s="333">
        <f t="shared" ref="C107:H107" si="28">(SUM(C44:C60,C8)*0.01)+(C32*0.45)+(SUM(C87:C91)*0.99)+(C67*0.17)+(C63*0.97)</f>
        <v>38.151100000000007</v>
      </c>
      <c r="D107" s="333">
        <f t="shared" si="28"/>
        <v>2229.0682000000002</v>
      </c>
      <c r="E107" s="333">
        <f t="shared" si="28"/>
        <v>141.2022</v>
      </c>
      <c r="F107" s="333">
        <f t="shared" si="28"/>
        <v>719.6259</v>
      </c>
      <c r="G107" s="333">
        <f t="shared" si="28"/>
        <v>326.71980000000002</v>
      </c>
      <c r="H107" s="333">
        <f t="shared" si="28"/>
        <v>1556.2491</v>
      </c>
      <c r="I107" s="333"/>
      <c r="J107" s="333"/>
      <c r="K107" s="333"/>
      <c r="L107" s="333"/>
      <c r="M107" s="333"/>
      <c r="N107" s="333"/>
      <c r="O107" s="496">
        <f>SUM(C107:N107)</f>
        <v>5011.0163000000002</v>
      </c>
      <c r="P107" s="496">
        <f>SUM(O107:O107)</f>
        <v>5011.0163000000002</v>
      </c>
      <c r="Q107" s="495"/>
    </row>
    <row r="108" spans="2:17" x14ac:dyDescent="0.2">
      <c r="B108" s="374" t="s">
        <v>158</v>
      </c>
      <c r="C108" s="503">
        <f t="shared" ref="C108:H108" si="29">(SUM(C44:C60,C8)*0.86)+SUM(C73:C77)+SUM(C80:C84)+(SUM(C87:C91)*0.01)</f>
        <v>5856.2546000000002</v>
      </c>
      <c r="D108" s="503">
        <f t="shared" si="29"/>
        <v>50996.442199999998</v>
      </c>
      <c r="E108" s="503">
        <f t="shared" si="29"/>
        <v>105628.96119999999</v>
      </c>
      <c r="F108" s="503">
        <f t="shared" si="29"/>
        <v>789063.38740000001</v>
      </c>
      <c r="G108" s="503">
        <f t="shared" si="29"/>
        <v>289033.17680000002</v>
      </c>
      <c r="H108" s="503">
        <f t="shared" si="29"/>
        <v>476365.65659999999</v>
      </c>
      <c r="I108" s="503"/>
      <c r="J108" s="503"/>
      <c r="K108" s="503"/>
      <c r="L108" s="503"/>
      <c r="M108" s="503"/>
      <c r="N108" s="503"/>
      <c r="O108" s="501">
        <f>SUM(C108:N108)</f>
        <v>1716943.8788000001</v>
      </c>
      <c r="P108" s="501">
        <f>SUM(O108:O108)</f>
        <v>1716943.8788000001</v>
      </c>
      <c r="Q108" s="502"/>
    </row>
    <row r="109" spans="2:17" ht="15.75" x14ac:dyDescent="0.25">
      <c r="B109" s="353" t="s">
        <v>224</v>
      </c>
      <c r="C109" s="475">
        <f>SUM(C105:C108)</f>
        <v>6390.37</v>
      </c>
      <c r="D109" s="475">
        <f t="shared" ref="D109:O109" si="30">SUM(D105:D108)</f>
        <v>56421.07</v>
      </c>
      <c r="E109" s="475">
        <f t="shared" si="30"/>
        <v>106654.23</v>
      </c>
      <c r="F109" s="475">
        <f>SUM(F105:F108)</f>
        <v>788659.52</v>
      </c>
      <c r="G109" s="475">
        <f t="shared" si="30"/>
        <v>291086.76</v>
      </c>
      <c r="H109" s="475">
        <f t="shared" si="30"/>
        <v>487880.38</v>
      </c>
      <c r="I109" s="475">
        <f t="shared" si="30"/>
        <v>0</v>
      </c>
      <c r="J109" s="475">
        <f t="shared" si="30"/>
        <v>0</v>
      </c>
      <c r="K109" s="475">
        <f t="shared" si="30"/>
        <v>0</v>
      </c>
      <c r="L109" s="475">
        <f t="shared" si="30"/>
        <v>0</v>
      </c>
      <c r="M109" s="475">
        <f t="shared" si="30"/>
        <v>0</v>
      </c>
      <c r="N109" s="475">
        <f t="shared" si="30"/>
        <v>0</v>
      </c>
      <c r="O109" s="475">
        <f t="shared" si="30"/>
        <v>1737092.33</v>
      </c>
      <c r="P109" s="475">
        <f>SUM(O109:O109)</f>
        <v>1737092.33</v>
      </c>
      <c r="Q109" s="475">
        <f>Q93</f>
        <v>17730000</v>
      </c>
    </row>
    <row r="110" spans="2:17" x14ac:dyDescent="0.2">
      <c r="B110" s="372"/>
      <c r="C110" s="333"/>
      <c r="D110" s="333"/>
      <c r="E110" s="333"/>
      <c r="F110" s="333"/>
      <c r="G110" s="333"/>
      <c r="H110" s="333"/>
      <c r="I110" s="333"/>
      <c r="J110" s="333"/>
      <c r="K110" s="333"/>
      <c r="L110" s="333"/>
      <c r="M110" s="333"/>
      <c r="N110" s="333"/>
      <c r="O110" s="333"/>
      <c r="P110" s="333"/>
      <c r="Q110" s="333"/>
    </row>
    <row r="111" spans="2:17" x14ac:dyDescent="0.2">
      <c r="B111" s="346" t="s">
        <v>23</v>
      </c>
      <c r="C111" s="343"/>
      <c r="D111" s="343"/>
      <c r="E111" s="343"/>
      <c r="F111" s="343"/>
      <c r="G111" s="343"/>
      <c r="H111" s="343"/>
      <c r="I111" s="343"/>
      <c r="J111" s="343"/>
      <c r="K111" s="343"/>
      <c r="L111" s="343"/>
      <c r="M111" s="343"/>
      <c r="N111" s="343"/>
      <c r="O111" s="343"/>
      <c r="P111" s="343"/>
      <c r="Q111" s="343"/>
    </row>
    <row r="112" spans="2:17" ht="44.25" customHeight="1" x14ac:dyDescent="0.2">
      <c r="B112" s="611" t="s">
        <v>284</v>
      </c>
      <c r="C112" s="611"/>
      <c r="D112" s="611"/>
      <c r="E112" s="611"/>
      <c r="F112" s="611"/>
      <c r="G112" s="611"/>
      <c r="H112" s="611"/>
      <c r="I112" s="611"/>
      <c r="J112" s="611"/>
      <c r="K112" s="611"/>
      <c r="L112" s="611"/>
      <c r="M112" s="611"/>
      <c r="N112" s="611"/>
      <c r="O112" s="611"/>
      <c r="P112" s="611"/>
      <c r="Q112" s="611"/>
    </row>
    <row r="113" spans="2:17" s="371" customFormat="1" x14ac:dyDescent="0.2">
      <c r="B113" s="611" t="s">
        <v>295</v>
      </c>
      <c r="C113" s="611"/>
      <c r="D113" s="611"/>
      <c r="E113" s="611"/>
      <c r="F113" s="611"/>
      <c r="G113" s="611"/>
      <c r="H113" s="611"/>
      <c r="I113" s="611"/>
      <c r="J113" s="611"/>
      <c r="K113" s="611"/>
      <c r="L113" s="611"/>
      <c r="M113" s="611"/>
      <c r="N113" s="611"/>
      <c r="O113" s="611"/>
      <c r="P113" s="611"/>
      <c r="Q113" s="611"/>
    </row>
    <row r="114" spans="2:17" x14ac:dyDescent="0.2">
      <c r="B114" s="371" t="s">
        <v>296</v>
      </c>
      <c r="C114" s="333"/>
      <c r="D114" s="333"/>
      <c r="E114" s="333"/>
      <c r="F114" s="333"/>
      <c r="G114" s="333"/>
      <c r="H114" s="333"/>
      <c r="I114" s="333"/>
      <c r="J114" s="333"/>
      <c r="K114" s="333"/>
      <c r="L114" s="333"/>
      <c r="M114" s="333"/>
      <c r="N114" s="333"/>
      <c r="O114" s="333"/>
      <c r="P114" s="333"/>
      <c r="Q114" s="333"/>
    </row>
    <row r="115" spans="2:17" x14ac:dyDescent="0.2">
      <c r="B115" s="348" t="s">
        <v>297</v>
      </c>
      <c r="C115" s="333"/>
      <c r="D115" s="333"/>
      <c r="E115" s="333"/>
      <c r="F115" s="333"/>
      <c r="G115" s="333"/>
      <c r="H115" s="333"/>
      <c r="I115" s="333"/>
      <c r="J115" s="333"/>
      <c r="K115" s="333"/>
      <c r="L115" s="333"/>
      <c r="M115" s="333"/>
      <c r="N115" s="333"/>
      <c r="O115" s="333"/>
      <c r="P115" s="333"/>
      <c r="Q115" s="333"/>
    </row>
    <row r="116" spans="2:17" x14ac:dyDescent="0.2">
      <c r="C116" s="465"/>
      <c r="D116" s="465"/>
      <c r="E116" s="347"/>
      <c r="F116" s="347"/>
      <c r="G116" s="347"/>
      <c r="H116" s="347"/>
      <c r="I116" s="347"/>
      <c r="J116" s="347"/>
      <c r="K116" s="347"/>
      <c r="L116" s="347"/>
      <c r="M116" s="347"/>
      <c r="N116" s="347"/>
      <c r="O116" s="347"/>
    </row>
    <row r="117" spans="2:17" x14ac:dyDescent="0.2">
      <c r="B117" s="349"/>
      <c r="C117" s="465"/>
      <c r="D117" s="465"/>
      <c r="E117" s="347"/>
      <c r="F117" s="347"/>
      <c r="G117" s="347"/>
      <c r="H117" s="347"/>
      <c r="I117" s="347"/>
      <c r="J117" s="347"/>
      <c r="K117" s="347"/>
      <c r="L117" s="347"/>
      <c r="M117" s="347"/>
      <c r="N117" s="347"/>
      <c r="O117" s="347"/>
    </row>
    <row r="118" spans="2:17" x14ac:dyDescent="0.2">
      <c r="C118" s="347"/>
      <c r="D118" s="347"/>
      <c r="E118" s="347"/>
      <c r="F118" s="347"/>
      <c r="G118" s="347"/>
      <c r="H118" s="347"/>
      <c r="I118" s="347"/>
      <c r="J118" s="347"/>
      <c r="K118" s="347"/>
      <c r="L118" s="347"/>
      <c r="M118" s="347"/>
      <c r="N118" s="347"/>
      <c r="O118" s="347"/>
    </row>
    <row r="119" spans="2:17" x14ac:dyDescent="0.2">
      <c r="E119" s="350"/>
      <c r="F119" s="359"/>
      <c r="G119" s="333"/>
    </row>
    <row r="120" spans="2:17" x14ac:dyDescent="0.2">
      <c r="E120" s="350"/>
      <c r="F120" s="359"/>
      <c r="G120" s="333"/>
    </row>
    <row r="121" spans="2:17" x14ac:dyDescent="0.2">
      <c r="F121" s="359"/>
    </row>
    <row r="122" spans="2:17" x14ac:dyDescent="0.2">
      <c r="E122" s="333"/>
      <c r="F122" s="359"/>
      <c r="G122" s="333"/>
    </row>
    <row r="123" spans="2:17" s="371" customFormat="1" x14ac:dyDescent="0.2">
      <c r="E123" s="333"/>
      <c r="F123" s="359"/>
      <c r="G123" s="333"/>
      <c r="O123" s="372"/>
      <c r="P123" s="372"/>
      <c r="Q123" s="372"/>
    </row>
    <row r="124" spans="2:17" s="371" customFormat="1" x14ac:dyDescent="0.2">
      <c r="E124" s="333"/>
      <c r="F124" s="359"/>
      <c r="G124" s="333"/>
      <c r="O124" s="372"/>
      <c r="P124" s="372"/>
      <c r="Q124" s="372"/>
    </row>
    <row r="125" spans="2:17" s="371" customFormat="1" x14ac:dyDescent="0.2">
      <c r="E125" s="333"/>
      <c r="F125" s="359"/>
      <c r="G125" s="333"/>
      <c r="O125" s="372"/>
      <c r="P125" s="372"/>
      <c r="Q125" s="372"/>
    </row>
    <row r="126" spans="2:17" s="371" customFormat="1" x14ac:dyDescent="0.2">
      <c r="E126" s="333"/>
      <c r="F126" s="359"/>
      <c r="G126" s="333"/>
      <c r="O126" s="372"/>
      <c r="P126" s="372"/>
      <c r="Q126" s="372"/>
    </row>
    <row r="127" spans="2:17" s="371" customFormat="1" x14ac:dyDescent="0.2">
      <c r="F127" s="351"/>
      <c r="G127" s="333"/>
      <c r="O127" s="372"/>
      <c r="P127" s="372"/>
      <c r="Q127" s="372"/>
    </row>
    <row r="141" spans="2:3" x14ac:dyDescent="0.2">
      <c r="B141" s="361"/>
      <c r="C141" s="361"/>
    </row>
    <row r="142" spans="2:3" x14ac:dyDescent="0.2">
      <c r="B142" s="361"/>
      <c r="C142" s="361"/>
    </row>
    <row r="143" spans="2:3" x14ac:dyDescent="0.2">
      <c r="B143" s="361"/>
      <c r="C143" s="361"/>
    </row>
    <row r="144" spans="2:3" x14ac:dyDescent="0.2">
      <c r="B144" s="361"/>
      <c r="C144" s="361"/>
    </row>
    <row r="145" spans="2:3" x14ac:dyDescent="0.2">
      <c r="B145" s="361"/>
      <c r="C145" s="361"/>
    </row>
    <row r="146" spans="2:3" x14ac:dyDescent="0.2">
      <c r="B146" s="361"/>
      <c r="C146" s="361"/>
    </row>
    <row r="147" spans="2:3" x14ac:dyDescent="0.2">
      <c r="B147" s="361"/>
      <c r="C147" s="361"/>
    </row>
    <row r="148" spans="2:3" x14ac:dyDescent="0.2">
      <c r="B148" s="361"/>
      <c r="C148" s="361"/>
    </row>
    <row r="149" spans="2:3" x14ac:dyDescent="0.2">
      <c r="B149" s="361"/>
      <c r="C149" s="361"/>
    </row>
    <row r="150" spans="2:3" x14ac:dyDescent="0.2">
      <c r="B150" s="361"/>
      <c r="C150" s="361"/>
    </row>
    <row r="151" spans="2:3" x14ac:dyDescent="0.2">
      <c r="B151" s="361"/>
      <c r="C151" s="361"/>
    </row>
    <row r="152" spans="2:3" x14ac:dyDescent="0.2">
      <c r="B152" s="361"/>
      <c r="C152" s="361"/>
    </row>
  </sheetData>
  <mergeCells count="8">
    <mergeCell ref="B112:Q112"/>
    <mergeCell ref="B113:Q113"/>
    <mergeCell ref="B1:Q1"/>
    <mergeCell ref="B2:Q2"/>
    <mergeCell ref="C4:N4"/>
    <mergeCell ref="O4:O5"/>
    <mergeCell ref="P4:P5"/>
    <mergeCell ref="Q4:Q5"/>
  </mergeCells>
  <printOptions horizontalCentered="1"/>
  <pageMargins left="0.2" right="0.2" top="0.2" bottom="0.45" header="0" footer="0.2"/>
  <pageSetup scale="56" fitToHeight="0" orientation="landscape" r:id="rId1"/>
  <headerFooter alignWithMargins="0">
    <oddFooter>&amp;L&amp;"Calibri,Bold"&amp;F&amp;C&amp;"Calibri,Bold"- PUBLIC -</oddFooter>
  </headerFooter>
  <rowBreaks count="1" manualBreakCount="1">
    <brk id="61" min="1" max="1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Index" ma:contentTypeID="0x0101003B06EB156D2E48A3804B5469260513A000A6B01C94BCD9574F91FC8CEB3BBBEFB7" ma:contentTypeVersion="20" ma:contentTypeDescription="Document Index Attachments" ma:contentTypeScope="" ma:versionID="d9da8e995bb2f4fae79766d8760d2da0">
  <xsd:schema xmlns:xsd="http://www.w3.org/2001/XMLSchema" xmlns:xs="http://www.w3.org/2001/XMLSchema" xmlns:p="http://schemas.microsoft.com/office/2006/metadata/properties" xmlns:ns2="d5647fab-248f-4381-ab8b-4a5f5e0b1a94" xmlns:ns3="e852b074-69ca-4456-aec7-47c330335a5d" targetNamespace="http://schemas.microsoft.com/office/2006/metadata/properties" ma:root="true" ma:fieldsID="528336c611a55a7e33f1182d224c8125" ns2:_="" ns3:_="">
    <xsd:import namespace="d5647fab-248f-4381-ab8b-4a5f5e0b1a94"/>
    <xsd:import namespace="e852b074-69ca-4456-aec7-47c330335a5d"/>
    <xsd:element name="properties">
      <xsd:complexType>
        <xsd:sequence>
          <xsd:element name="documentManagement">
            <xsd:complexType>
              <xsd:all>
                <xsd:element ref="ns2:ProceedingNumber" minOccurs="0"/>
                <xsd:element ref="ns2:ProceedingAcronym"/>
                <xsd:element ref="ns2:DocIndexSubject"/>
                <xsd:element ref="ns2:ProceedingParty" minOccurs="0"/>
                <xsd:element ref="ns2:DocIndexDate"/>
                <xsd:element ref="ns2:DocIndexSecurity" minOccurs="0"/>
                <xsd:element ref="ns2:DocIndexAuthorizedClients" minOccurs="0"/>
                <xsd:element ref="ns2:DocIndexType" minOccurs="0"/>
                <xsd:element ref="ns2:DocIndexSubType" minOccurs="0"/>
                <xsd:element ref="ns2:EnableToESM" minOccurs="0"/>
                <xsd:element ref="ns2:ProceedingNote" minOccurs="0"/>
                <xsd:element ref="ns2:DocIndexPublishedCategory" minOccurs="0"/>
                <xsd:element ref="ns2:DocIndexPublishStatus"/>
                <xsd:element ref="ns2:DocIndexPublishDate" minOccurs="0"/>
                <xsd:element ref="ns2:DocIndexPageNumber"/>
                <xsd:element ref="ns2:DocIndexRelevanceNumber" minOccurs="0"/>
                <xsd:element ref="ns2:DocIndexManualPublish" minOccurs="0"/>
                <xsd:element ref="ns2:LNAuthors" minOccurs="0"/>
                <xsd:element ref="ns2:DocIndexClip" minOccurs="0"/>
                <xsd:element ref="ns2:DocIndexSubmitforPublish" minOccurs="0"/>
                <xsd:element ref="ns2:DocInfoId" minOccurs="0"/>
                <xsd:element ref="ns2:IsDocIndexPublished" minOccurs="0"/>
                <xsd:element ref="ns2:DocIndexAttachmentDB" minOccurs="0"/>
                <xsd:element ref="ns2:LNServerName" minOccurs="0"/>
                <xsd:element ref="ns3:NotesUNIDForDocSet" minOccurs="0"/>
                <xsd:element ref="ns3:NotesUNID" minOccurs="0"/>
                <xsd:element ref="ns3:NotesTimeStamp" minOccurs="0"/>
                <xsd:element ref="ns3:NotesPar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647fab-248f-4381-ab8b-4a5f5e0b1a94" elementFormDefault="qualified">
    <xsd:import namespace="http://schemas.microsoft.com/office/2006/documentManagement/types"/>
    <xsd:import namespace="http://schemas.microsoft.com/office/infopath/2007/PartnerControls"/>
    <xsd:element name="ProceedingNumber" ma:index="1" nillable="true" ma:displayName="Proceeding Number" ma:indexed="true" ma:internalName="ProceedingNumber" ma:readOnly="false">
      <xsd:simpleType>
        <xsd:restriction base="dms:Text"/>
      </xsd:simpleType>
    </xsd:element>
    <xsd:element name="ProceedingAcronym" ma:index="2" ma:displayName="Acronym" ma:internalName="ProceedingAcronym" ma:readOnly="false">
      <xsd:simpleType>
        <xsd:restriction base="dms:Text"/>
      </xsd:simpleType>
    </xsd:element>
    <xsd:element name="DocIndexSubject" ma:index="3" ma:displayName="Subject" ma:internalName="DocIndexSubject" ma:readOnly="false">
      <xsd:simpleType>
        <xsd:restriction base="dms:Note">
          <xsd:maxLength value="255"/>
        </xsd:restriction>
      </xsd:simpleType>
    </xsd:element>
    <xsd:element name="ProceedingParty" ma:index="4" nillable="true" ma:displayName="Party/Applicant" ma:indexed="true" ma:list="{5516fffd-7bbe-43de-8ff1-3b967e40f7e0}" ma:internalName="ProceedingParty" ma:showField="Title" ma:web="{d5647fab-248f-4381-ab8b-4a5f5e0b1a94}">
      <xsd:simpleType>
        <xsd:restriction base="dms:Lookup"/>
      </xsd:simpleType>
    </xsd:element>
    <xsd:element name="DocIndexDate" ma:index="5" ma:displayName="Document Date" ma:default="[today]" ma:format="DateOnly" ma:internalName="DocIndexDate" ma:readOnly="false">
      <xsd:simpleType>
        <xsd:restriction base="dms:DateTime"/>
      </xsd:simpleType>
    </xsd:element>
    <xsd:element name="DocIndexSecurity" ma:index="6" nillable="true" ma:displayName="ACT" ma:default="Public" ma:format="Dropdown" ma:internalName="DocIndexSecurity">
      <xsd:simpleType>
        <xsd:restriction base="dms:Choice">
          <xsd:enumeration value="Public"/>
          <xsd:enumeration value="Internal"/>
          <xsd:enumeration value="Confidential"/>
        </xsd:restriction>
      </xsd:simpleType>
    </xsd:element>
    <xsd:element name="DocIndexAuthorizedClients" ma:index="7" nillable="true" ma:displayName="Authorized Clients" ma:SearchPeopleOnly="false" ma:SharePointGroup="0" ma:internalName="DocIndexAuthorizedClient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IndexType" ma:index="8" nillable="true" ma:displayName="Document Type" ma:indexed="true" ma:list="{d0c86a3f-5ba9-455a-af6f-a06377c268a7}" ma:internalName="DocIndexType" ma:showField="Title" ma:web="{d5647fab-248f-4381-ab8b-4a5f5e0b1a94}">
      <xsd:simpleType>
        <xsd:restriction base="dms:Lookup"/>
      </xsd:simpleType>
    </xsd:element>
    <xsd:element name="DocIndexSubType" ma:index="9" nillable="true" ma:displayName="Document Sub Type" ma:list="{eab6bbf1-9e94-45e0-a1c8-af817a942207}" ma:internalName="DocIndexSubType" ma:showField="Title" ma:web="{d5647fab-248f-4381-ab8b-4a5f5e0b1a94}">
      <xsd:simpleType>
        <xsd:restriction base="dms:Lookup"/>
      </xsd:simpleType>
    </xsd:element>
    <xsd:element name="EnableToESM" ma:index="10" nillable="true" ma:displayName="ES&amp;M" ma:default="No" ma:format="RadioButtons" ma:internalName="EnableToESM">
      <xsd:simpleType>
        <xsd:restriction base="dms:Choice">
          <xsd:enumeration value="Yes"/>
          <xsd:enumeration value="No"/>
        </xsd:restriction>
      </xsd:simpleType>
    </xsd:element>
    <xsd:element name="ProceedingNote" ma:index="11" nillable="true" ma:displayName="Note" ma:internalName="ProceedingNote">
      <xsd:simpleType>
        <xsd:restriction base="dms:Note"/>
      </xsd:simpleType>
    </xsd:element>
    <xsd:element name="DocIndexPublishedCategory" ma:index="12" nillable="true" ma:displayName="Published Category" ma:default="" ma:format="Dropdown" ma:internalName="DocIndexPublishedCategory">
      <xsd:simpleType>
        <xsd:restriction base="dms:Choice">
          <xsd:enumeration value="CPUC"/>
          <xsd:enumeration value="FERC"/>
          <xsd:enumeration value="CEC"/>
          <xsd:enumeration value="Appellate"/>
          <xsd:enumeration value="Court of Appeals"/>
          <xsd:enumeration value="DC Court"/>
          <xsd:enumeration value="Superior Court"/>
          <xsd:enumeration value="Supreme Court"/>
        </xsd:restriction>
      </xsd:simpleType>
    </xsd:element>
    <xsd:element name="DocIndexPublishStatus" ma:index="13" ma:displayName="Publish Status" ma:default="New" ma:format="Dropdown" ma:indexed="true" ma:internalName="DocIndexPublishStatus">
      <xsd:simpleType>
        <xsd:restriction base="dms:Choice">
          <xsd:enumeration value="New"/>
          <xsd:enumeration value="Submitted for Publishing"/>
          <xsd:enumeration value="Published"/>
          <xsd:enumeration value="Disapproved for Publishing"/>
          <xsd:enumeration value="Unpublished"/>
          <xsd:enumeration value="In Process"/>
        </xsd:restriction>
      </xsd:simpleType>
    </xsd:element>
    <xsd:element name="DocIndexPublishDate" ma:index="14" nillable="true" ma:displayName="Publish Date" ma:format="DateOnly" ma:internalName="DocIndexPublishDate">
      <xsd:simpleType>
        <xsd:restriction base="dms:DateTime"/>
      </xsd:simpleType>
    </xsd:element>
    <xsd:element name="DocIndexPageNumber" ma:index="15" ma:displayName="Page Number" ma:internalName="DocIndexPageNumber" ma:readOnly="false">
      <xsd:simpleType>
        <xsd:restriction base="dms:Text"/>
      </xsd:simpleType>
    </xsd:element>
    <xsd:element name="DocIndexRelevanceNumber" ma:index="16" nillable="true" ma:displayName="Relevance Number" ma:hidden="true" ma:internalName="DocIndexRelevanceNumber" ma:readOnly="false">
      <xsd:simpleType>
        <xsd:restriction base="dms:Text"/>
      </xsd:simpleType>
    </xsd:element>
    <xsd:element name="DocIndexManualPublish" ma:index="17" nillable="true" ma:displayName="Manual Publish" ma:default="No" ma:format="RadioButtons" ma:internalName="DocIndexManualPublish">
      <xsd:simpleType>
        <xsd:restriction base="dms:Choice">
          <xsd:enumeration value="Yes"/>
          <xsd:enumeration value="No"/>
        </xsd:restriction>
      </xsd:simpleType>
    </xsd:element>
    <xsd:element name="LNAuthors" ma:index="18" nillable="true" ma:displayName="Authors" ma:internalName="LNAuthors">
      <xsd:simpleType>
        <xsd:restriction base="dms:Note">
          <xsd:maxLength value="255"/>
        </xsd:restriction>
      </xsd:simpleType>
    </xsd:element>
    <xsd:element name="DocIndexClip" ma:index="19" nillable="true" ma:displayName="Clip" ma:list="{7a8b4abe-3d7b-4d7d-9c63-fd50bfbc124f}" ma:internalName="DocIndexClip" ma:showField="Title" ma:web="{d5647fab-248f-4381-ab8b-4a5f5e0b1a94}">
      <xsd:simpleType>
        <xsd:restriction base="dms:Lookup"/>
      </xsd:simpleType>
    </xsd:element>
    <xsd:element name="DocIndexSubmitforPublish" ma:index="20" nillable="true" ma:displayName="Submitted for Publishing By" ma:internalName="DocIndexSubmitforPublish">
      <xsd:simpleType>
        <xsd:restriction base="dms:Text"/>
      </xsd:simpleType>
    </xsd:element>
    <xsd:element name="DocInfoId" ma:index="21" nillable="true" ma:displayName="Doc Info Id" ma:hidden="true" ma:internalName="DocInfoId" ma:readOnly="false">
      <xsd:simpleType>
        <xsd:restriction base="dms:Text"/>
      </xsd:simpleType>
    </xsd:element>
    <xsd:element name="IsDocIndexPublished" ma:index="27" nillable="true" ma:displayName="Is Document Published" ma:default="No" ma:format="RadioButtons" ma:hidden="true" ma:internalName="IsDocIndexPublished">
      <xsd:simpleType>
        <xsd:restriction base="dms:Choice">
          <xsd:enumeration value="Yes"/>
          <xsd:enumeration value="No"/>
        </xsd:restriction>
      </xsd:simpleType>
    </xsd:element>
    <xsd:element name="DocIndexAttachmentDB" ma:index="29" nillable="true" ma:displayName="Attachment DB" ma:hidden="true" ma:internalName="DocIndexAttachmentDB">
      <xsd:simpleType>
        <xsd:restriction base="dms:Text"/>
      </xsd:simpleType>
    </xsd:element>
    <xsd:element name="LNServerName" ma:index="30" nillable="true" ma:displayName="LN Server Name" ma:hidden="true" ma:internalName="LNServer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52b074-69ca-4456-aec7-47c330335a5d" elementFormDefault="qualified">
    <xsd:import namespace="http://schemas.microsoft.com/office/2006/documentManagement/types"/>
    <xsd:import namespace="http://schemas.microsoft.com/office/infopath/2007/PartnerControls"/>
    <xsd:element name="NotesUNIDForDocSet" ma:index="32" nillable="true" ma:displayName="NotesUNIDForDocSet" ma:hidden="true" ma:internalName="NotesUNIDForDocSet">
      <xsd:simpleType>
        <xsd:restriction base="dms:Text"/>
      </xsd:simpleType>
    </xsd:element>
    <xsd:element name="NotesUNID" ma:index="33" nillable="true" ma:displayName="NotesUNID" ma:hidden="true" ma:internalName="NotesUNID">
      <xsd:simpleType>
        <xsd:restriction base="dms:Text"/>
      </xsd:simpleType>
    </xsd:element>
    <xsd:element name="NotesTimeStamp" ma:index="34" nillable="true" ma:displayName="NotesTimeStamp" ma:hidden="true" ma:internalName="NotesTimeStamp">
      <xsd:simpleType>
        <xsd:restriction base="dms:DateTime"/>
      </xsd:simpleType>
    </xsd:element>
    <xsd:element name="NotesPart" ma:index="35" nillable="true" ma:displayName="NotesPart" ma:hidden="true" ma:internalName="NotesPar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22" ma:displayName="Proceeding Nam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oceedingNumber xmlns="d5647fab-248f-4381-ab8b-4a5f5e0b1a94">A.08-06-001, A.08-06-002, A.08-06-003</ProceedingNumber>
    <DocIndexManualPublish xmlns="d5647fab-248f-4381-ab8b-4a5f5e0b1a94">No</DocIndexManualPublish>
    <DocIndexAttachmentDB xmlns="d5647fab-248f-4381-ab8b-4a5f5e0b1a94" xsi:nil="true"/>
    <ProceedingAcronym xmlns="d5647fab-248f-4381-ab8b-4a5f5e0b1a94">2009-11 DR App</ProceedingAcronym>
    <DocIndexDate xmlns="d5647fab-248f-4381-ab8b-4a5f5e0b1a94">2014-06-23T07:00:00+00:00</DocIndexDate>
    <DocIndexSecurity xmlns="d5647fab-248f-4381-ab8b-4a5f5e0b1a94">Public</DocIndexSecurity>
    <DocIndexSubmitforPublish xmlns="d5647fab-248f-4381-ab8b-4a5f5e0b1a94">LAW_AD\velardjv</DocIndexSubmitforPublish>
    <DocInfoId xmlns="d5647fab-248f-4381-ab8b-4a5f5e0b1a94" xsi:nil="true"/>
    <IsDocIndexPublished xmlns="d5647fab-248f-4381-ab8b-4a5f5e0b1a94">Yes</IsDocIndexPublished>
    <DocIndexSubject xmlns="d5647fab-248f-4381-ab8b-4a5f5e0b1a94">SCE ILP and DRP Report for May 2014_EXCEL</DocIndexSubject>
    <NotesPart xmlns="e852b074-69ca-4456-aec7-47c330335a5d" xsi:nil="true"/>
    <DocIndexClip xmlns="d5647fab-248f-4381-ab8b-4a5f5e0b1a94">1</DocIndexClip>
    <DocIndexSubType xmlns="d5647fab-248f-4381-ab8b-4a5f5e0b1a94" xsi:nil="true"/>
    <DocIndexPublishedCategory xmlns="d5647fab-248f-4381-ab8b-4a5f5e0b1a94">CPUC</DocIndexPublishedCategory>
    <DocIndexPageNumber xmlns="d5647fab-248f-4381-ab8b-4a5f5e0b1a94">13</DocIndexPageNumber>
    <LNAuthors xmlns="d5647fab-248f-4381-ab8b-4a5f5e0b1a94" xsi:nil="true"/>
    <DocIndexType xmlns="d5647fab-248f-4381-ab8b-4a5f5e0b1a94">75</DocIndexType>
    <EnableToESM xmlns="d5647fab-248f-4381-ab8b-4a5f5e0b1a94">Yes</EnableToESM>
    <NotesTimeStamp xmlns="e852b074-69ca-4456-aec7-47c330335a5d" xsi:nil="true"/>
    <ProceedingNote xmlns="d5647fab-248f-4381-ab8b-4a5f5e0b1a94" xsi:nil="true"/>
    <DocIndexAuthorizedClients xmlns="d5647fab-248f-4381-ab8b-4a5f5e0b1a94">
      <UserInfo>
        <DisplayName/>
        <AccountId xsi:nil="true"/>
        <AccountType/>
      </UserInfo>
    </DocIndexAuthorizedClients>
    <DocIndexPublishStatus xmlns="d5647fab-248f-4381-ab8b-4a5f5e0b1a94">Published</DocIndexPublishStatus>
    <ProceedingParty xmlns="d5647fab-248f-4381-ab8b-4a5f5e0b1a94">2802</ProceedingParty>
    <DocIndexPublishDate xmlns="d5647fab-248f-4381-ab8b-4a5f5e0b1a94">2014-06-23T07:00:00+00:00</DocIndexPublishDate>
    <LNServerName xmlns="d5647fab-248f-4381-ab8b-4a5f5e0b1a94" xsi:nil="true"/>
    <NotesUNID xmlns="e852b074-69ca-4456-aec7-47c330335a5d" xsi:nil="true"/>
    <DocIndexRelevanceNumber xmlns="d5647fab-248f-4381-ab8b-4a5f5e0b1a94" xsi:nil="true"/>
    <NotesUNIDForDocSet xmlns="e852b074-69ca-4456-aec7-47c330335a5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6E04BE-0DFB-4672-93B3-235C89C800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647fab-248f-4381-ab8b-4a5f5e0b1a94"/>
    <ds:schemaRef ds:uri="e852b074-69ca-4456-aec7-47c330335a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19CB9F-8ABE-4E87-93AC-CD0C4ED70EB9}">
  <ds:schemaRefs>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purl.org/dc/dcmitype/"/>
    <ds:schemaRef ds:uri="http://www.w3.org/XML/1998/namespace"/>
    <ds:schemaRef ds:uri="http://purl.org/dc/elements/1.1/"/>
    <ds:schemaRef ds:uri="http://schemas.microsoft.com/office/infopath/2007/PartnerControls"/>
    <ds:schemaRef ds:uri="e852b074-69ca-4456-aec7-47c330335a5d"/>
    <ds:schemaRef ds:uri="d5647fab-248f-4381-ab8b-4a5f5e0b1a94"/>
  </ds:schemaRefs>
</ds:datastoreItem>
</file>

<file path=customXml/itemProps3.xml><?xml version="1.0" encoding="utf-8"?>
<ds:datastoreItem xmlns:ds="http://schemas.openxmlformats.org/officeDocument/2006/customXml" ds:itemID="{DC7189FD-5860-46C3-B76F-94F84F3626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vt:i4>
      </vt:variant>
    </vt:vector>
  </HeadingPairs>
  <TitlesOfParts>
    <vt:vector size="34" baseType="lpstr">
      <vt:lpstr>Program MW ExPost &amp; ExAnte</vt:lpstr>
      <vt:lpstr>Load Impacts (ExPost &amp; ExAnte)</vt:lpstr>
      <vt:lpstr>2009 TA-TI Distribution</vt:lpstr>
      <vt:lpstr>2012 TA-TI Distribution</vt:lpstr>
      <vt:lpstr>2015 TA-TI Distribution</vt:lpstr>
      <vt:lpstr>2015-2016 DRP Expenditures</vt:lpstr>
      <vt:lpstr>DRP Carryover Expenditures </vt:lpstr>
      <vt:lpstr>Incentives</vt:lpstr>
      <vt:lpstr>Marketing-Monthly</vt:lpstr>
      <vt:lpstr>Marketing-Quarterly</vt:lpstr>
      <vt:lpstr>Fund Shift Log</vt:lpstr>
      <vt:lpstr>Event Summary</vt:lpstr>
      <vt:lpstr>ExAnteData</vt:lpstr>
      <vt:lpstr>ExAnteMo</vt:lpstr>
      <vt:lpstr>ExAnteProg</vt:lpstr>
      <vt:lpstr>ExPostData</vt:lpstr>
      <vt:lpstr>ExPostMo</vt:lpstr>
      <vt:lpstr>ExPostProg</vt:lpstr>
      <vt:lpstr>'2009 TA-TI Distribution'!Print_Area</vt:lpstr>
      <vt:lpstr>'2012 TA-TI Distribution'!Print_Area</vt:lpstr>
      <vt:lpstr>'2015 TA-TI Distribution'!Print_Area</vt:lpstr>
      <vt:lpstr>'2015-2016 DRP Expenditures'!Print_Area</vt:lpstr>
      <vt:lpstr>'DRP Carryover Expenditures '!Print_Area</vt:lpstr>
      <vt:lpstr>'Event Summary'!Print_Area</vt:lpstr>
      <vt:lpstr>'Fund Shift Log'!Print_Area</vt:lpstr>
      <vt:lpstr>Incentives!Print_Area</vt:lpstr>
      <vt:lpstr>'Load Impacts (ExPost &amp; ExAnte)'!Print_Area</vt:lpstr>
      <vt:lpstr>'Marketing-Monthly'!Print_Area</vt:lpstr>
      <vt:lpstr>'Program MW ExPost &amp; ExAnte'!Print_Area</vt:lpstr>
      <vt:lpstr>'2015-2016 DRP Expenditures'!Print_Titles</vt:lpstr>
      <vt:lpstr>'DRP Carryover Expenditures '!Print_Titles</vt:lpstr>
      <vt:lpstr>'Event Summary'!Print_Titles</vt:lpstr>
      <vt:lpstr>'Fund Shift Log'!Print_Titles</vt:lpstr>
      <vt:lpstr>'Marketing-Monthly'!Print_Titles</vt:lpstr>
    </vt:vector>
  </TitlesOfParts>
  <Company>Southern California Edison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Jeremy McMillan</dc:creator>
  <cp:lastModifiedBy>Irene Gutierrez</cp:lastModifiedBy>
  <cp:lastPrinted>2015-07-21T17:00:15Z</cp:lastPrinted>
  <dcterms:created xsi:type="dcterms:W3CDTF">2012-06-20T15:31:03Z</dcterms:created>
  <dcterms:modified xsi:type="dcterms:W3CDTF">2015-07-21T17:00:39Z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0x0101003B06EB156D2E48A3804B5469260513A000A6B01C94BCD9574F91FC8CEB3BBBEFB7</vt:lpwstr>
  </property>
  <property fmtid="{D5CDD505-2E9C-101B-9397-08002B2CF9AE}" pid="3" name="RetentionCode">
    <vt:lpwstr>688;#LEG1280|78ec1716-4ae5-4106-9902-a99c27b9bb3b</vt:lpwstr>
  </property>
  <property fmtid="{D5CDD505-2E9C-101B-9397-08002B2CF9AE}" pid="4" name="ACTClassification">
    <vt:lpwstr>111;#Internal|d834bae3-81b3-4c89-8cc8-8934e89bc132</vt:lpwstr>
  </property>
  <property fmtid="{D5CDD505-2E9C-101B-9397-08002B2CF9AE}" pid="5" name="LegalGroup">
    <vt:lpwstr>125;#Customer and Tariff|a3f66442-53c4-47c4-b270-3394636d4e48</vt:lpwstr>
  </property>
  <property fmtid="{D5CDD505-2E9C-101B-9397-08002B2CF9AE}" pid="6" name="_dlc_policyId">
    <vt:lpwstr/>
  </property>
  <property fmtid="{D5CDD505-2E9C-101B-9397-08002B2CF9AE}" pid="7" name="ItemRetentionFormula">
    <vt:lpwstr/>
  </property>
  <property fmtid="{D5CDD505-2E9C-101B-9397-08002B2CF9AE}" pid="8" name="_dlc_DocIdItemGuid">
    <vt:lpwstr>071aa333-4608-43a3-a2fe-1270307be86a</vt:lpwstr>
  </property>
  <property fmtid="{D5CDD505-2E9C-101B-9397-08002B2CF9AE}" pid="9" name="Physical File">
    <vt:lpwstr>No</vt:lpwstr>
  </property>
  <property fmtid="{D5CDD505-2E9C-101B-9397-08002B2CF9AE}" pid="10" name="_dlc_DocId">
    <vt:lpwstr>RIMS-3-122730</vt:lpwstr>
  </property>
  <property fmtid="{D5CDD505-2E9C-101B-9397-08002B2CF9AE}" pid="11" name="_dlc_DocIdUrl">
    <vt:lpwstr>http://rims.sce.com/_layouts/DocIdRedir.aspx?ID=RIMS-3-122730, RIMS-3-122730</vt:lpwstr>
  </property>
</Properties>
</file>