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9130" yWindow="270" windowWidth="18110" windowHeight="9900" tabRatio="908"/>
  </bookViews>
  <sheets>
    <sheet name="Report Cover" sheetId="39" r:id="rId1"/>
    <sheet name="Cover Page" sheetId="22" r:id="rId2"/>
    <sheet name="Program MW" sheetId="64" r:id="rId3"/>
    <sheet name="Ex Ante LI &amp; Eligibility Stats" sheetId="4" r:id="rId4"/>
    <sheet name="Ex Post LI &amp; Eligibility Stats" sheetId="3" r:id="rId5"/>
    <sheet name="TA-TI Distribution" sheetId="6" r:id="rId6"/>
    <sheet name="DREBA Expenses 2015-2016" sheetId="53" r:id="rId7"/>
    <sheet name="2016 ILP Exp Carryover" sheetId="65" r:id="rId8"/>
    <sheet name="DREBA 2017" sheetId="66" r:id="rId9"/>
    <sheet name="Event Summary (1 of 3)" sheetId="60" r:id="rId10"/>
    <sheet name="Event Summary (2 of 3)" sheetId="61" r:id="rId11"/>
    <sheet name="Event Summary (3 of 3)" sheetId="63" r:id="rId12"/>
    <sheet name="Incentives 2015-2016" sheetId="49" r:id="rId13"/>
    <sheet name="2016 ILP Incent Carryover" sheetId="59" r:id="rId14"/>
    <sheet name="ME&amp;O Actual Expenditures" sheetId="54" r:id="rId15"/>
    <sheet name="Fund Shift Log 2015-2016" sheetId="50"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RESswitchshoptestpercent">'[1]Cost Inputs'!#REF!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2</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 localSheetId="7">#REF!</definedName>
    <definedName name="_DAT1" localSheetId="13">#REF!</definedName>
    <definedName name="_DAT1" localSheetId="8">#REF!</definedName>
    <definedName name="_DAT1" localSheetId="6">#REF!</definedName>
    <definedName name="_DAT1" localSheetId="9">#REF!</definedName>
    <definedName name="_DAT1" localSheetId="10">#REF!</definedName>
    <definedName name="_DAT1" localSheetId="11">#REF!</definedName>
    <definedName name="_DAT1" localSheetId="12">#REF!</definedName>
    <definedName name="_DAT1" localSheetId="14">#REF!</definedName>
    <definedName name="_DAT1">#REF!</definedName>
    <definedName name="_DAT10" localSheetId="7">#REF!</definedName>
    <definedName name="_DAT10" localSheetId="13">#REF!</definedName>
    <definedName name="_DAT10" localSheetId="8">#REF!</definedName>
    <definedName name="_DAT10" localSheetId="10">#REF!</definedName>
    <definedName name="_DAT10" localSheetId="11">#REF!</definedName>
    <definedName name="_DAT10" localSheetId="12">#REF!</definedName>
    <definedName name="_DAT10">#REF!</definedName>
    <definedName name="_DAT11" localSheetId="7">#REF!</definedName>
    <definedName name="_DAT11" localSheetId="13">#REF!</definedName>
    <definedName name="_DAT11" localSheetId="8">#REF!</definedName>
    <definedName name="_DAT11" localSheetId="10">#REF!</definedName>
    <definedName name="_DAT11" localSheetId="11">#REF!</definedName>
    <definedName name="_DAT11" localSheetId="12">#REF!</definedName>
    <definedName name="_DAT11">#REF!</definedName>
    <definedName name="_DAT12" localSheetId="7">#REF!</definedName>
    <definedName name="_DAT12" localSheetId="8">#REF!</definedName>
    <definedName name="_DAT12" localSheetId="10">#REF!</definedName>
    <definedName name="_DAT12" localSheetId="11">#REF!</definedName>
    <definedName name="_DAT12">#REF!</definedName>
    <definedName name="_DAT13" localSheetId="7">#REF!</definedName>
    <definedName name="_DAT13" localSheetId="8">#REF!</definedName>
    <definedName name="_DAT13" localSheetId="10">#REF!</definedName>
    <definedName name="_DAT13" localSheetId="11">#REF!</definedName>
    <definedName name="_DAT13">#REF!</definedName>
    <definedName name="_DAT14" localSheetId="7">#REF!</definedName>
    <definedName name="_DAT14" localSheetId="8">#REF!</definedName>
    <definedName name="_DAT14" localSheetId="10">#REF!</definedName>
    <definedName name="_DAT14" localSheetId="11">#REF!</definedName>
    <definedName name="_DAT14">#REF!</definedName>
    <definedName name="_DAT15" localSheetId="7">#REF!</definedName>
    <definedName name="_DAT15" localSheetId="8">#REF!</definedName>
    <definedName name="_DAT15" localSheetId="10">#REF!</definedName>
    <definedName name="_DAT15" localSheetId="11">#REF!</definedName>
    <definedName name="_DAT15">#REF!</definedName>
    <definedName name="_DAT16" localSheetId="7">#REF!</definedName>
    <definedName name="_DAT16" localSheetId="8">#REF!</definedName>
    <definedName name="_DAT16" localSheetId="10">#REF!</definedName>
    <definedName name="_DAT16" localSheetId="11">#REF!</definedName>
    <definedName name="_DAT16">#REF!</definedName>
    <definedName name="_DAT17" localSheetId="7">#REF!</definedName>
    <definedName name="_DAT17" localSheetId="8">#REF!</definedName>
    <definedName name="_DAT17" localSheetId="10">#REF!</definedName>
    <definedName name="_DAT17" localSheetId="11">#REF!</definedName>
    <definedName name="_DAT17">#REF!</definedName>
    <definedName name="_DAT2" localSheetId="7">#REF!</definedName>
    <definedName name="_DAT2" localSheetId="8">#REF!</definedName>
    <definedName name="_DAT2" localSheetId="10">#REF!</definedName>
    <definedName name="_DAT2" localSheetId="11">#REF!</definedName>
    <definedName name="_DAT2">#REF!</definedName>
    <definedName name="_DAT3" localSheetId="7">#REF!</definedName>
    <definedName name="_DAT3" localSheetId="8">#REF!</definedName>
    <definedName name="_DAT3" localSheetId="10">#REF!</definedName>
    <definedName name="_DAT3" localSheetId="11">#REF!</definedName>
    <definedName name="_DAT3">#REF!</definedName>
    <definedName name="_DAT4" localSheetId="7">#REF!</definedName>
    <definedName name="_DAT4" localSheetId="8">#REF!</definedName>
    <definedName name="_DAT4" localSheetId="10">#REF!</definedName>
    <definedName name="_DAT4" localSheetId="11">#REF!</definedName>
    <definedName name="_DAT4">#REF!</definedName>
    <definedName name="_DAT5" localSheetId="7">#REF!</definedName>
    <definedName name="_DAT5" localSheetId="8">#REF!</definedName>
    <definedName name="_DAT5" localSheetId="10">#REF!</definedName>
    <definedName name="_DAT5" localSheetId="11">#REF!</definedName>
    <definedName name="_DAT5">#REF!</definedName>
    <definedName name="_DAT6" localSheetId="7">#REF!</definedName>
    <definedName name="_DAT6" localSheetId="8">#REF!</definedName>
    <definedName name="_DAT6" localSheetId="10">#REF!</definedName>
    <definedName name="_DAT6" localSheetId="11">#REF!</definedName>
    <definedName name="_DAT6">#REF!</definedName>
    <definedName name="_DAT7" localSheetId="7">#REF!</definedName>
    <definedName name="_DAT7" localSheetId="8">#REF!</definedName>
    <definedName name="_DAT7" localSheetId="10">#REF!</definedName>
    <definedName name="_DAT7" localSheetId="11">#REF!</definedName>
    <definedName name="_DAT7">#REF!</definedName>
    <definedName name="_DAT8" localSheetId="7">#REF!</definedName>
    <definedName name="_DAT8" localSheetId="8">#REF!</definedName>
    <definedName name="_DAT8" localSheetId="10">#REF!</definedName>
    <definedName name="_DAT8" localSheetId="11">#REF!</definedName>
    <definedName name="_DAT8">#REF!</definedName>
    <definedName name="_DAT9" localSheetId="7">#REF!</definedName>
    <definedName name="_DAT9" localSheetId="8">#REF!</definedName>
    <definedName name="_DAT9" localSheetId="10">#REF!</definedName>
    <definedName name="_DAT9" localSheetId="11">#REF!</definedName>
    <definedName name="_DAT9">#REF!</definedName>
    <definedName name="_Fill" hidden="1">#REF!</definedName>
    <definedName name="_xlnm._FilterDatabase" localSheetId="9" hidden="1">'Event Summary (1 of 3)'!$A$1:$M$1</definedName>
    <definedName name="_xlnm._FilterDatabase" localSheetId="10" hidden="1">'Event Summary (2 of 3)'!$A$1:$M$36</definedName>
    <definedName name="_xlnm._FilterDatabase" localSheetId="11" hidden="1">'Event Summary (3 of 3)'!$A$1:$N$49</definedName>
    <definedName name="_PT1">#REF!</definedName>
    <definedName name="_PT2">#REF!</definedName>
    <definedName name="_Regression_Int" hidden="1">1</definedName>
    <definedName name="acc_capacity">'[2]LOLPs and prices'!#REF!</definedName>
    <definedName name="acc_energy">'[2]LOLPs and prices'!#REF!</definedName>
    <definedName name="acc_energy_CO2">'[2]LOLPs and prices'!#REF!</definedName>
    <definedName name="acc_values">'[2]LOLPs and prices'!#REF!</definedName>
    <definedName name="acgrowth">[3]Inputs!#REF!</definedName>
    <definedName name="Achieve_GRC" localSheetId="7">#REF!</definedName>
    <definedName name="Achieve_GRC" localSheetId="13">#REF!</definedName>
    <definedName name="Achieve_GRC" localSheetId="8">#REF!</definedName>
    <definedName name="Achieve_GRC" localSheetId="10">#REF!</definedName>
    <definedName name="Achieve_GRC" localSheetId="11">#REF!</definedName>
    <definedName name="Achieve_GRC" localSheetId="12">#REF!</definedName>
    <definedName name="Achieve_GRC">#REF!</definedName>
    <definedName name="Achieve_Service_Excellenc" localSheetId="7">#REF!</definedName>
    <definedName name="Achieve_Service_Excellenc" localSheetId="13">#REF!</definedName>
    <definedName name="Achieve_Service_Excellenc" localSheetId="8">#REF!</definedName>
    <definedName name="Achieve_Service_Excellenc" localSheetId="10">#REF!</definedName>
    <definedName name="Achieve_Service_Excellenc" localSheetId="11">#REF!</definedName>
    <definedName name="Achieve_Service_Excellenc" localSheetId="12">#REF!</definedName>
    <definedName name="Achieve_Service_Excellenc">#REF!</definedName>
    <definedName name="Achieve_Service_Excellence" localSheetId="7">#REF!</definedName>
    <definedName name="Achieve_Service_Excellence" localSheetId="13">#REF!</definedName>
    <definedName name="Achieve_Service_Excellence" localSheetId="8">#REF!</definedName>
    <definedName name="Achieve_Service_Excellence" localSheetId="10">#REF!</definedName>
    <definedName name="Achieve_Service_Excellence" localSheetId="11">#REF!</definedName>
    <definedName name="Achieve_Service_Excellence" localSheetId="12">#REF!</definedName>
    <definedName name="Achieve_Service_Excellence">#REF!</definedName>
    <definedName name="AMIandHAMintegration">'[1]Cost Inputs'!#REF!</definedName>
    <definedName name="AMIandHANintegration">'[1]Cost Inputs'!#REF!</definedName>
    <definedName name="AMIplanned">'[1]Cost Inputs'!#REF!</definedName>
    <definedName name="AmmHighYrs">[3]Inputs!$C$22</definedName>
    <definedName name="AmmLowYrs">[3]Inputs!$C$21</definedName>
    <definedName name="analysisperiod">[3]Inputs!$AM$12</definedName>
    <definedName name="annual_cap">#REF!</definedName>
    <definedName name="anscount" hidden="1">3</definedName>
    <definedName name="appendix_e">#REF!</definedName>
    <definedName name="appendix_i">#REF!</definedName>
    <definedName name="April" hidden="1">{#N/A,#N/A,FALSE,"CTC Summary - EOY";#N/A,#N/A,FALSE,"CTC Summary - Wtavg"}</definedName>
    <definedName name="AS2DocOpenMode" hidden="1">"AS2DocumentEdit"</definedName>
    <definedName name="attritionmoving">'[1]Cost Inputs'!#REF!</definedName>
    <definedName name="attritionoptout">'[1]Cost Inputs'!$E$42</definedName>
    <definedName name="August" hidden="1">{#N/A,#N/A,FALSE,"CTC Summary - EOY";#N/A,#N/A,FALSE,"CTC Summary - Wtavg"}</definedName>
    <definedName name="Author">#REF!</definedName>
    <definedName name="AvgHrlyPtable">#REF!</definedName>
    <definedName name="BaseInputs">#REF!</definedName>
    <definedName name="BaseInputsOpt">#REF!</definedName>
    <definedName name="BookName">#REF!</definedName>
    <definedName name="BPBtable">#REF!</definedName>
    <definedName name="CapValueMultiplier">#REF!</definedName>
    <definedName name="CapValueMultiplierM">#REF!</definedName>
    <definedName name="ChartChoice">"Sectors"</definedName>
    <definedName name="ChartOptionCategoreis">CHOOSE(MATCH(ChartChoice,{"Sectors","Industries"},0),Sectors,Industries)</definedName>
    <definedName name="ChartOptionTitle">CHOOSE(MATCH(ChartChoice,{"Sectors","Industries"},0),"Portfolio Sectors","Portfolio Industries")</definedName>
    <definedName name="ChartOptionValues">CHOOSE(MATCH(ChartChoice,{"Sectors","Industries"},0),SectorValues,IndustryValues)</definedName>
    <definedName name="chosenDay">#REF!</definedName>
    <definedName name="co2_table">#REF!</definedName>
    <definedName name="Collect_Revenue" localSheetId="7">#REF!</definedName>
    <definedName name="Collect_Revenue" localSheetId="8">#REF!</definedName>
    <definedName name="Collect_Revenue" localSheetId="10">#REF!</definedName>
    <definedName name="Collect_Revenue" localSheetId="11">#REF!</definedName>
    <definedName name="Collect_Revenue">#REF!</definedName>
    <definedName name="COM2011devices">[3]Inputs!#REF!</definedName>
    <definedName name="COM2011PCTs">[3]Inputs!#REF!</definedName>
    <definedName name="COM2011switches">[3]Inputs!#REF!</definedName>
    <definedName name="COMacqcostPCT">'[1]Cost Inputs'!#REF!</definedName>
    <definedName name="COMacqcostswitch">'[1]Cost Inputs'!#REF!</definedName>
    <definedName name="COMcurrentinstalleddevices">'[1]Cost Inputs'!#REF!</definedName>
    <definedName name="COMcurrentPCTs">'[1]Cost Inputs'!#REF!</definedName>
    <definedName name="COMcurrentswitches">'[1]Cost Inputs'!#REF!</definedName>
    <definedName name="COMdevicesperparticipant">'[1]Cost Inputs'!#REF!</definedName>
    <definedName name="Company">#REF!</definedName>
    <definedName name="comPCT1stinstallcost">'[1]Cost Inputs'!#REF!</definedName>
    <definedName name="COMPCT2ndinstallcost">'[1]Cost Inputs'!#REF!</definedName>
    <definedName name="COMPCTacqcost">'[1]Cost Inputs'!#REF!</definedName>
    <definedName name="COMPCTacqincentive">'[1]Cost Inputs'!#REF!</definedName>
    <definedName name="COMPCTappointmentpercent">'[1]Cost Inputs'!#REF!</definedName>
    <definedName name="COMPCTCCcostperenroll">'[1]Cost Inputs'!#REF!</definedName>
    <definedName name="COMPCTCCpercentperenroll">'[1]Cost Inputs'!#REF!</definedName>
    <definedName name="COMPCTcostperappointment">'[1]Cost Inputs'!#REF!</definedName>
    <definedName name="COMPCTcostperinspection">'[1]Cost Inputs'!#REF!</definedName>
    <definedName name="COMPCTequipcost">'[1]Cost Inputs'!#REF!</definedName>
    <definedName name="COMPCTincentive">'[1]Cost Inputs'!#REF!</definedName>
    <definedName name="COMPCTinspectioncost">'[1]Cost Inputs'!#REF!</definedName>
    <definedName name="COMPCTinspectionpct">'[1]Cost Inputs'!#REF!</definedName>
    <definedName name="COMPCTinspectionpercent">'[1]Cost Inputs'!#REF!</definedName>
    <definedName name="comPCTinstallcost">'[1]Cost Inputs'!#REF!</definedName>
    <definedName name="COMPCTMandRcost">'[1]Cost Inputs'!#REF!</definedName>
    <definedName name="COMPCTMandRrate">'[1]Cost Inputs'!#REF!</definedName>
    <definedName name="COMpctoftotaldevices">[3]Inputs!#REF!</definedName>
    <definedName name="comPCTpctexisting">'[1]Cost Inputs'!#REF!</definedName>
    <definedName name="comPCTpercent">'[1]Cost Inputs'!#REF!</definedName>
    <definedName name="COMPCTpercentwappointments">'[1]Cost Inputs'!#REF!</definedName>
    <definedName name="COMPCTrecoverycost">'[1]Cost Inputs'!#REF!</definedName>
    <definedName name="COMPCTrecoverypct">'[1]Cost Inputs'!#REF!</definedName>
    <definedName name="COMpctshippingcost">'[1]Cost Inputs'!#REF!</definedName>
    <definedName name="COMPCTshoptestcost">'[1]Cost Inputs'!#REF!</definedName>
    <definedName name="COMPCTshoptestpercent">'[1]Cost Inputs'!#REF!</definedName>
    <definedName name="COMPCTshuntcost">'[1]Cost Inputs'!#REF!</definedName>
    <definedName name="COMPCTshuntpercent">'[1]Cost Inputs'!#REF!</definedName>
    <definedName name="COMPCTwallplatecost">'[1]Cost Inputs'!#REF!</definedName>
    <definedName name="COMPCTwallplatepercent">'[1]Cost Inputs'!#REF!</definedName>
    <definedName name="COMPCTwiresavercost">'[1]Cost Inputs'!#REF!</definedName>
    <definedName name="COMPCTwiresaverpercent">'[1]Cost Inputs'!#REF!</definedName>
    <definedName name="COMswitch1stinstallcost">'[1]Cost Inputs'!#REF!</definedName>
    <definedName name="COMswitch2ndinstallcost">'[1]Cost Inputs'!#REF!</definedName>
    <definedName name="COMswitchacqcost">'[1]Cost Inputs'!#REF!</definedName>
    <definedName name="COMswitchacqincentive">'[1]Cost Inputs'!#REF!</definedName>
    <definedName name="COMswitchappointmentpercent">'[1]Cost Inputs'!#REF!</definedName>
    <definedName name="COMswitchCCcostperenroll">'[1]Cost Inputs'!#REF!</definedName>
    <definedName name="COMswitchCCpercentperenroll">'[1]Cost Inputs'!#REF!</definedName>
    <definedName name="COMswitchcostperappointment">'[1]Cost Inputs'!#REF!</definedName>
    <definedName name="COMswitchcostperinspection">'[1]Cost Inputs'!#REF!</definedName>
    <definedName name="COMswitchequipcost">'[1]Cost Inputs'!#REF!</definedName>
    <definedName name="COMswitchincentive">'[1]Cost Inputs'!#REF!</definedName>
    <definedName name="COMswitchinspectioncost">'[1]Cost Inputs'!#REF!</definedName>
    <definedName name="COMswitchinspectionpct">'[1]Cost Inputs'!#REF!</definedName>
    <definedName name="COMswitchinspectionpercent">'[1]Cost Inputs'!#REF!</definedName>
    <definedName name="COMswitchinstallcost">'[1]Cost Inputs'!#REF!</definedName>
    <definedName name="COMswitchMandRcost">'[1]Cost Inputs'!#REF!</definedName>
    <definedName name="COMswitchMandRrate">'[1]Cost Inputs'!#REF!</definedName>
    <definedName name="comSWITCHpctexisting">'[1]Cost Inputs'!#REF!</definedName>
    <definedName name="comSWITCHpercent">'[1]Cost Inputs'!#REF!</definedName>
    <definedName name="COMswitchpercentwappointments">'[1]Cost Inputs'!#REF!</definedName>
    <definedName name="COMswitchrecoverycost">'[1]Cost Inputs'!#REF!</definedName>
    <definedName name="COMswitchrecoverypct">'[1]Cost Inputs'!#REF!</definedName>
    <definedName name="COMswitchshippingcost">'[1]Cost Inputs'!#REF!</definedName>
    <definedName name="COMswitchshoptestcost">'[1]Cost Inputs'!#REF!</definedName>
    <definedName name="COMswitchshoptestpercent">'[1]Cost Inputs'!#REF!</definedName>
    <definedName name="contigency2009">[3]Inputs!#REF!</definedName>
    <definedName name="contigency2010">[3]Inputs!#REF!</definedName>
    <definedName name="contingency2009">[3]Inputs!#REF!</definedName>
    <definedName name="contingency2010">[3]Inputs!#REF!</definedName>
    <definedName name="contingencypercent">'[1]Cost Inputs'!$E$30</definedName>
    <definedName name="count">#REF!</definedName>
    <definedName name="coveredDay">#REF!</definedName>
    <definedName name="CoverMonth" localSheetId="8">#REF!</definedName>
    <definedName name="CoverMonth">#REF!</definedName>
    <definedName name="CoverMonthReporting" localSheetId="8">#REF!</definedName>
    <definedName name="CoverMonthReporting">#REF!</definedName>
    <definedName name="CoverTitles" localSheetId="8">#REF!</definedName>
    <definedName name="CoverTitles">#REF!</definedName>
    <definedName name="CTDerate">[3]Inputs!#REF!</definedName>
    <definedName name="currentinstalleddevices">'[1]Cost Inputs'!#REF!</definedName>
    <definedName name="currentpart">'[1]Cost Inputs'!#REF!</definedName>
    <definedName name="d" hidden="1">{#N/A,#N/A,FALSE,"CTC Summary - EOY";#N/A,#N/A,FALSE,"CTC Summary - Wtavg"}</definedName>
    <definedName name="DATA1" localSheetId="7">#REF!</definedName>
    <definedName name="DATA1" localSheetId="8">#REF!</definedName>
    <definedName name="DATA1" localSheetId="10">#REF!</definedName>
    <definedName name="DATA1" localSheetId="11">#REF!</definedName>
    <definedName name="DATA1" localSheetId="0">#REF!</definedName>
    <definedName name="DATA1">#REF!</definedName>
    <definedName name="DATA10" localSheetId="7">#REF!</definedName>
    <definedName name="DATA10" localSheetId="8">#REF!</definedName>
    <definedName name="DATA10" localSheetId="10">#REF!</definedName>
    <definedName name="DATA10" localSheetId="11">#REF!</definedName>
    <definedName name="DATA10">#REF!</definedName>
    <definedName name="DATA11" localSheetId="7">#REF!</definedName>
    <definedName name="DATA11" localSheetId="8">#REF!</definedName>
    <definedName name="DATA11" localSheetId="10">#REF!</definedName>
    <definedName name="DATA11" localSheetId="11">#REF!</definedName>
    <definedName name="DATA11">#REF!</definedName>
    <definedName name="DATA12" localSheetId="7">#REF!</definedName>
    <definedName name="DATA12" localSheetId="8">#REF!</definedName>
    <definedName name="DATA12" localSheetId="10">#REF!</definedName>
    <definedName name="DATA12" localSheetId="11">#REF!</definedName>
    <definedName name="DATA12">#REF!</definedName>
    <definedName name="DATA13" localSheetId="7">#REF!</definedName>
    <definedName name="DATA13" localSheetId="8">#REF!</definedName>
    <definedName name="DATA13" localSheetId="10">#REF!</definedName>
    <definedName name="DATA13" localSheetId="11">#REF!</definedName>
    <definedName name="DATA13">#REF!</definedName>
    <definedName name="DATA14" localSheetId="7">#REF!</definedName>
    <definedName name="DATA14" localSheetId="8">#REF!</definedName>
    <definedName name="DATA14" localSheetId="10">#REF!</definedName>
    <definedName name="DATA14" localSheetId="11">#REF!</definedName>
    <definedName name="DATA14">#REF!</definedName>
    <definedName name="DATA15" localSheetId="7">#REF!</definedName>
    <definedName name="DATA15" localSheetId="8">#REF!</definedName>
    <definedName name="DATA15" localSheetId="10">#REF!</definedName>
    <definedName name="DATA15" localSheetId="11">#REF!</definedName>
    <definedName name="DATA15">#REF!</definedName>
    <definedName name="DATA16" localSheetId="7">#REF!</definedName>
    <definedName name="DATA16" localSheetId="8">#REF!</definedName>
    <definedName name="DATA16" localSheetId="10">#REF!</definedName>
    <definedName name="DATA16" localSheetId="11">#REF!</definedName>
    <definedName name="DATA16">#REF!</definedName>
    <definedName name="DATA17" localSheetId="7">#REF!</definedName>
    <definedName name="DATA17" localSheetId="8">#REF!</definedName>
    <definedName name="DATA17" localSheetId="10">#REF!</definedName>
    <definedName name="DATA17" localSheetId="11">#REF!</definedName>
    <definedName name="DATA17">#REF!</definedName>
    <definedName name="DATA18" localSheetId="7">#REF!</definedName>
    <definedName name="DATA18" localSheetId="8">#REF!</definedName>
    <definedName name="DATA18" localSheetId="10">#REF!</definedName>
    <definedName name="DATA18" localSheetId="11">#REF!</definedName>
    <definedName name="DATA18">#REF!</definedName>
    <definedName name="DATA19" localSheetId="7">#REF!</definedName>
    <definedName name="DATA19" localSheetId="8">#REF!</definedName>
    <definedName name="DATA19" localSheetId="10">#REF!</definedName>
    <definedName name="DATA19" localSheetId="11">#REF!</definedName>
    <definedName name="DATA19">#REF!</definedName>
    <definedName name="DATA2" localSheetId="7">#REF!</definedName>
    <definedName name="DATA2" localSheetId="8">#REF!</definedName>
    <definedName name="DATA2" localSheetId="10">#REF!</definedName>
    <definedName name="DATA2" localSheetId="11">#REF!</definedName>
    <definedName name="DATA2">#REF!</definedName>
    <definedName name="DATA20" localSheetId="7">#REF!</definedName>
    <definedName name="DATA20" localSheetId="8">#REF!</definedName>
    <definedName name="DATA20" localSheetId="10">#REF!</definedName>
    <definedName name="DATA20" localSheetId="11">#REF!</definedName>
    <definedName name="DATA20">#REF!</definedName>
    <definedName name="DATA3" localSheetId="7">#REF!</definedName>
    <definedName name="DATA3" localSheetId="8">#REF!</definedName>
    <definedName name="DATA3" localSheetId="10">#REF!</definedName>
    <definedName name="DATA3" localSheetId="11">#REF!</definedName>
    <definedName name="DATA3">#REF!</definedName>
    <definedName name="DATA4" localSheetId="7">#REF!</definedName>
    <definedName name="DATA4" localSheetId="8">#REF!</definedName>
    <definedName name="DATA4" localSheetId="10">#REF!</definedName>
    <definedName name="DATA4" localSheetId="11">#REF!</definedName>
    <definedName name="DATA4">#REF!</definedName>
    <definedName name="DATA5" localSheetId="7">#REF!</definedName>
    <definedName name="DATA5" localSheetId="8">#REF!</definedName>
    <definedName name="DATA5" localSheetId="10">#REF!</definedName>
    <definedName name="DATA5" localSheetId="11">#REF!</definedName>
    <definedName name="DATA5">#REF!</definedName>
    <definedName name="data5000">'[4]ACTMA Detail'!$N$2:$N$102</definedName>
    <definedName name="DATA6" localSheetId="7">#REF!</definedName>
    <definedName name="DATA6" localSheetId="13">#REF!</definedName>
    <definedName name="DATA6" localSheetId="8">#REF!</definedName>
    <definedName name="DATA6" localSheetId="10">#REF!</definedName>
    <definedName name="DATA6" localSheetId="11">#REF!</definedName>
    <definedName name="DATA6" localSheetId="12">#REF!</definedName>
    <definedName name="DATA6" localSheetId="0">#REF!</definedName>
    <definedName name="DATA6">#REF!</definedName>
    <definedName name="DATA7" localSheetId="7">#REF!</definedName>
    <definedName name="DATA7" localSheetId="13">#REF!</definedName>
    <definedName name="DATA7" localSheetId="8">#REF!</definedName>
    <definedName name="DATA7" localSheetId="10">#REF!</definedName>
    <definedName name="DATA7" localSheetId="11">#REF!</definedName>
    <definedName name="DATA7" localSheetId="12">#REF!</definedName>
    <definedName name="DATA7">#REF!</definedName>
    <definedName name="DATA8" localSheetId="7">#REF!</definedName>
    <definedName name="DATA8" localSheetId="13">#REF!</definedName>
    <definedName name="DATA8" localSheetId="8">#REF!</definedName>
    <definedName name="DATA8" localSheetId="10">#REF!</definedName>
    <definedName name="DATA8" localSheetId="11">#REF!</definedName>
    <definedName name="DATA8" localSheetId="12">#REF!</definedName>
    <definedName name="DATA8">#REF!</definedName>
    <definedName name="DATA9" localSheetId="7">#REF!</definedName>
    <definedName name="DATA9" localSheetId="8">#REF!</definedName>
    <definedName name="DATA9" localSheetId="10">#REF!</definedName>
    <definedName name="DATA9" localSheetId="11">#REF!</definedName>
    <definedName name="DATA9">#REF!</definedName>
    <definedName name="DaytypeBase">#REF!</definedName>
    <definedName name="dec_var">#REF!</definedName>
    <definedName name="DecVar2">#REF!</definedName>
    <definedName name="delivRanks">'[5]r - SupplyCurve'!$H$1</definedName>
    <definedName name="delivRAZone">OFFSET('[5]r - SupplyCurve'!$O$4,1,0,delivRanks,1)</definedName>
    <definedName name="delivTypeID">OFFSET('[5]r - SupplyCurve'!$C$4,1,0,delivRanks,1)</definedName>
    <definedName name="delivYear">OFFSET('[5]r - SupplyCurve'!$BT$4,1,0,delivRanks,1)</definedName>
    <definedName name="dependMW">OFFSET('[5]r - SupplyCurve'!$BQ$4,1,0,delivRanks,1)</definedName>
    <definedName name="devicesperparticipantcurrent">'[1]Cost Inputs'!#REF!</definedName>
    <definedName name="devicesperparticipantnew">'[1]Cost Inputs'!#REF!</definedName>
    <definedName name="DiscFactors">[3]Inputs!$I$56:$K$56</definedName>
    <definedName name="Discountrate">'[1]Cost Inputs'!$E$15</definedName>
    <definedName name="DLosses">[3]Inputs!$J$25</definedName>
    <definedName name="DREBA2012" localSheetId="7">#REF!</definedName>
    <definedName name="DREBA2012" localSheetId="13">#REF!</definedName>
    <definedName name="DREBA2012" localSheetId="8">#REF!</definedName>
    <definedName name="DREBA2012" localSheetId="6">#REF!</definedName>
    <definedName name="DREBA2012" localSheetId="10">#REF!</definedName>
    <definedName name="DREBA2012" localSheetId="11">#REF!</definedName>
    <definedName name="DREBA2012" localSheetId="15">#REF!</definedName>
    <definedName name="DREBA2012" localSheetId="12">#REF!</definedName>
    <definedName name="DREBA2012" localSheetId="0">#REF!</definedName>
    <definedName name="DREBA2012">#REF!</definedName>
    <definedName name="dualcurrent">#REF!</definedName>
    <definedName name="dualnew">#REF!</definedName>
    <definedName name="e" hidden="1">{#N/A,#N/A,FALSE,"CTC Summary - EOY";#N/A,#N/A,FALSE,"CTC Summary - Wtavg"}</definedName>
    <definedName name="ee" hidden="1">{"PI_Data",#N/A,TRUE,"P&amp;I Data"}</definedName>
    <definedName name="EndMonth">'[6]Program Overview &amp; Inputs'!$C$9</definedName>
    <definedName name="EndYear">'[6]Program Overview &amp; Inputs'!$C$7</definedName>
    <definedName name="EnergyValueResult">#REF!</definedName>
    <definedName name="EnergyValueResult2">#REF!</definedName>
    <definedName name="EngyValueNom">#REF!</definedName>
    <definedName name="EngyValuePV">#REF!</definedName>
    <definedName name="Enhance_Delivery_Channels" localSheetId="7">#REF!</definedName>
    <definedName name="Enhance_Delivery_Channels" localSheetId="8">#REF!</definedName>
    <definedName name="Enhance_Delivery_Channels" localSheetId="10">#REF!</definedName>
    <definedName name="Enhance_Delivery_Channels" localSheetId="11">#REF!</definedName>
    <definedName name="Enhance_Delivery_Channels">#REF!</definedName>
    <definedName name="EnrollmentRampTable">[3]Inputs!#REF!</definedName>
    <definedName name="Ethics_and_Compliance" localSheetId="7">#REF!</definedName>
    <definedName name="Ethics_and_Compliance" localSheetId="8">#REF!</definedName>
    <definedName name="Ethics_and_Compliance" localSheetId="10">#REF!</definedName>
    <definedName name="Ethics_and_Compliance" localSheetId="11">#REF!</definedName>
    <definedName name="Ethics_and_Compliance">#REF!</definedName>
    <definedName name="EULpct">'[1]Cost Inputs'!#REF!</definedName>
    <definedName name="EULswitch">'[1]Cost Inputs'!#REF!</definedName>
    <definedName name="existDepend">OFFSET('[5]n - ExistingTx'!$I$5,1,0,existRanks,1)</definedName>
    <definedName name="existRanks">'[5]n - ExistingTx'!$E$1</definedName>
    <definedName name="existRAZone">OFFSET('[5]n - ExistingTx'!$N$5,1,0,existRanks,1)</definedName>
    <definedName name="existUpgTime">OFFSET('[5]n - ExistingTx'!$CR$5,1,0,existRanks,1)</definedName>
    <definedName name="FactorHighPct">[3]Inputs!$C$28</definedName>
    <definedName name="FactorLowPct">[3]Inputs!$C$27</definedName>
    <definedName name="FirstProgram">[3]Summary!#REF!</definedName>
    <definedName name="FixedAnnualCosts">'[1]Cost Inputs'!#REF!</definedName>
    <definedName name="forwards">#REF!</definedName>
    <definedName name="FTCcost">[3]Inputs!#REF!</definedName>
    <definedName name="FTEper50000">'[1]Cost Inputs'!#REF!</definedName>
    <definedName name="FTEper50k">'[1]Cost Inputs'!#REF!</definedName>
    <definedName name="FwdPTable">#REF!</definedName>
    <definedName name="fwdstart">#REF!</definedName>
    <definedName name="GenHighPct">[3]Inputs!$C$16</definedName>
    <definedName name="GenLowPct">[3]Inputs!$C$15</definedName>
    <definedName name="growthyears">[3]Inputs!#REF!</definedName>
    <definedName name="Header" localSheetId="8">#REF!</definedName>
    <definedName name="Header">#REF!</definedName>
    <definedName name="header_e">#REF!</definedName>
    <definedName name="header_i">#REF!</definedName>
    <definedName name="holidays">#REF!</definedName>
    <definedName name="hostedASP">'[1]Cost Inputs'!#REF!</definedName>
    <definedName name="HRrefyear">#REF!</definedName>
    <definedName name="HRtable">[7]tables!$F$5:$N$16</definedName>
    <definedName name="ImpactHighPct">[3]Inputs!$C$25</definedName>
    <definedName name="ImpactLowPct">[3]Inputs!$C$24</definedName>
    <definedName name="Inception">'[8]BW Inception'!$E:$F</definedName>
    <definedName name="include">'[9]Include column'!$A$2:$A$193</definedName>
    <definedName name="Include?">#REF!</definedName>
    <definedName name="includepls">'[9]Include column'!$N$2:$N$21</definedName>
    <definedName name="includeres">#REF!</definedName>
    <definedName name="IncludeWeekends">#REF!</definedName>
    <definedName name="indexCZ">[10]Dropdowns!$E$4</definedName>
    <definedName name="indexNS">[10]Dropdowns!$E$6</definedName>
    <definedName name="indexUtility">[10]Dropdowns!$E$7</definedName>
    <definedName name="Industries">OFFSET(#REF!,,,#REF!)</definedName>
    <definedName name="IndustryValues">OFFSET(#REF!,,,#REF!)</definedName>
    <definedName name="Inflationrate">'[1]Cost Inputs'!#REF!</definedName>
    <definedName name="inlcudepls">#REF!</definedName>
    <definedName name="Inputs">[11]Inputs!$C$4:$CH$47</definedName>
    <definedName name="July" hidden="1">{#N/A,#N/A,FALSE,"CTC Summary - EOY";#N/A,#N/A,FALSE,"CTC Summary - Wtavg"}</definedName>
    <definedName name="June" hidden="1">{#N/A,#N/A,FALSE,"CTC Summary - EOY";#N/A,#N/A,FALSE,"CTC Summary - Wtavg"}</definedName>
    <definedName name="junk" hidden="1">"S:\23150\06RET\Transformation\"</definedName>
    <definedName name="junk1" hidden="1">"Will Kane"</definedName>
    <definedName name="L" hidden="1">{"PI_Data",#N/A,TRUE,"P&amp;I Data"}</definedName>
    <definedName name="laborcostBGUgrowth">'[1]Cost Inputs'!#REF!</definedName>
    <definedName name="laborcostNBGUgrowth">'[1]Cost Inputs'!#REF!</definedName>
    <definedName name="Laborescalation">'[1]Cost Inputs'!#REF!</definedName>
    <definedName name="LastProgram">[3]Summary!#REF!</definedName>
    <definedName name="Launch_Refine_Market" localSheetId="7">#REF!</definedName>
    <definedName name="Launch_Refine_Market" localSheetId="13">#REF!</definedName>
    <definedName name="Launch_Refine_Market" localSheetId="8">#REF!</definedName>
    <definedName name="Launch_Refine_Market" localSheetId="10">#REF!</definedName>
    <definedName name="Launch_Refine_Market" localSheetId="11">#REF!</definedName>
    <definedName name="Launch_Refine_Market">#REF!</definedName>
    <definedName name="lcachoose">#REF!</definedName>
    <definedName name="lcas">#REF!</definedName>
    <definedName name="lcastart">#REF!</definedName>
    <definedName name="Life">[3]Inputs!#REF!</definedName>
    <definedName name="limcount" hidden="1">3</definedName>
    <definedName name="lolp_sum">#REF!</definedName>
    <definedName name="LOLPsimBase">#REF!</definedName>
    <definedName name="Losses">[3]Inputs!$I$25</definedName>
    <definedName name="m" hidden="1">{"PI_Data",#N/A,TRUE,"P&amp;I Data"}</definedName>
    <definedName name="MA">#REF!</definedName>
    <definedName name="Manage_AMI" localSheetId="7">#REF!</definedName>
    <definedName name="Manage_AMI" localSheetId="8">#REF!</definedName>
    <definedName name="Manage_AMI" localSheetId="10">#REF!</definedName>
    <definedName name="Manage_AMI" localSheetId="11">#REF!</definedName>
    <definedName name="Manage_AMI">#REF!</definedName>
    <definedName name="MASTERORDER">#REF!</definedName>
    <definedName name="May" hidden="1">{#N/A,#N/A,FALSE,"CTC Summary - EOY";#N/A,#N/A,FALSE,"CTC Summary - Wtavg"}</definedName>
    <definedName name="MEDdevicesperparticipantcurrent">#REF!</definedName>
    <definedName name="MEDdevicesperparticipantnew">#REF!</definedName>
    <definedName name="MEDpctimpactcurrent">#REF!</definedName>
    <definedName name="MEDpctimpactnew">#REF!</definedName>
    <definedName name="MEDswitchimpactcurrent">#REF!</definedName>
    <definedName name="MEDswitchimpactnew">#REF!</definedName>
    <definedName name="Meet_Financial_Targets" localSheetId="7">#REF!</definedName>
    <definedName name="Meet_Financial_Targets" localSheetId="8">#REF!</definedName>
    <definedName name="Meet_Financial_Targets" localSheetId="10">#REF!</definedName>
    <definedName name="Meet_Financial_Targets" localSheetId="11">#REF!</definedName>
    <definedName name="Meet_Financial_Targets">#REF!</definedName>
    <definedName name="minUpgFlag">OFFSET('[5]t - BundleSupplySortCalcs'!$E$13,1,0,existRanks,1)</definedName>
    <definedName name="Monthlies">#REF!</definedName>
    <definedName name="MonthliesPower">#REF!</definedName>
    <definedName name="monthlyCGshape">[7]tables!$P$5:$Q$16</definedName>
    <definedName name="MPR">[7]tables!$A$5:$B$25</definedName>
    <definedName name="multiplier">'[1]Cost Inputs'!#REF!</definedName>
    <definedName name="New" hidden="1">{#N/A,#N/A,FALSE,"CTC Summary - EOY";#N/A,#N/A,FALSE,"CTC Summary - Wtavg"}</definedName>
    <definedName name="newenrollmentpct">#REF!</definedName>
    <definedName name="newenrollmentswitch">#REF!</definedName>
    <definedName name="newRanks">'[5]o - NewTx'!$E$1</definedName>
    <definedName name="newTx1Flag">OFFSET('[5]t - BundleSupplySortCalcs'!$J$13,1,0,newRanks,1)</definedName>
    <definedName name="newTx2Flag">OFFSET('[5]t - BundleSupplySortCalcs'!$K$13,1,0,newRanks,1)</definedName>
    <definedName name="newTxDepend">OFFSET('[5]o - NewTx'!$J$5,1,0,newRanks,1)</definedName>
    <definedName name="newTxLosses">OFFSET('[5]o - NewTx'!$Q$5,1,0,newRanks,1)</definedName>
    <definedName name="newTxRAZones">OFFSET('[5]o - NewTx'!$O$5,1,0,newRanks,1)</definedName>
    <definedName name="nnnnnn">'[4]ACTMA Detail'!$P$2:$P$102</definedName>
    <definedName name="nRow">#REF!</definedName>
    <definedName name="objvalue">#REF!</definedName>
    <definedName name="Objvalue2">#REF!</definedName>
    <definedName name="Orders" localSheetId="7">'[12]ORDERS BW'!$C:$H</definedName>
    <definedName name="Orders" localSheetId="8">'[12]ORDERS BW'!$C:$H</definedName>
    <definedName name="Orders" localSheetId="6">'[12]ORDERS BW'!$C:$H</definedName>
    <definedName name="Orders" localSheetId="0">'[12]ORDERS BW'!$C:$H</definedName>
    <definedName name="Orders">'[12]ORDERS BW'!$C:$H</definedName>
    <definedName name="ORDERS2012">#REF!</definedName>
    <definedName name="p" hidden="1">{"PI_Data",#N/A,TRUE,"P&amp;I Data"}</definedName>
    <definedName name="Pal_Workbook_GUID" hidden="1">"SMP21VB18GJR45T4S167142C"</definedName>
    <definedName name="pctimpactcurrent">#REF!</definedName>
    <definedName name="pctimpactfinal">#REF!</definedName>
    <definedName name="pctimpactnew">#REF!</definedName>
    <definedName name="Period">#REF!</definedName>
    <definedName name="PLSAmmHighYrs">#REF!</definedName>
    <definedName name="PLSAmmLowYrs">#REF!</definedName>
    <definedName name="PLSAmYears">#REF!</definedName>
    <definedName name="PLSEquipmentCost">#REF!</definedName>
    <definedName name="PLSIncentive">#REF!</definedName>
    <definedName name="PLSIncentiveHigh">#REF!</definedName>
    <definedName name="PLSIncentiveLow">#REF!</definedName>
    <definedName name="popgrowth">[3]Inputs!#REF!</definedName>
    <definedName name="portfoliotype">#REF!</definedName>
    <definedName name="PositionsTitle">#REF!</definedName>
    <definedName name="pricecount">#REF!</definedName>
    <definedName name="priceout">#REF!</definedName>
    <definedName name="prices">#REF!</definedName>
    <definedName name="PriceTable">#REF!</definedName>
    <definedName name="PriceTable2">#REF!</definedName>
    <definedName name="_xlnm.Print_Area" localSheetId="7">'2016 ILP Exp Carryover'!$A$1:$Q$73</definedName>
    <definedName name="_xlnm.Print_Area" localSheetId="13">'2016 ILP Incent Carryover'!$A$1:$P$29</definedName>
    <definedName name="_xlnm.Print_Area" localSheetId="8">'DREBA 2017'!$A$1:$R$70</definedName>
    <definedName name="_xlnm.Print_Area" localSheetId="6">'DREBA Expenses 2015-2016'!$A$1:$T$74</definedName>
    <definedName name="_xlnm.Print_Area" localSheetId="9">'Event Summary (1 of 3)'!$A$1:$M$47</definedName>
    <definedName name="_xlnm.Print_Area" localSheetId="10">'Event Summary (2 of 3)'!$A$1:$M$36</definedName>
    <definedName name="_xlnm.Print_Area" localSheetId="11">'Event Summary (3 of 3)'!$A$1:$M$49</definedName>
    <definedName name="_xlnm.Print_Area" localSheetId="3">'Ex Ante LI &amp; Eligibility Stats'!$A$1:$P$19</definedName>
    <definedName name="_xlnm.Print_Area" localSheetId="4">'Ex Post LI &amp; Eligibility Stats'!$A$1:$O$23</definedName>
    <definedName name="_xlnm.Print_Area" localSheetId="15">'Fund Shift Log 2015-2016'!$A$1:$E$31</definedName>
    <definedName name="_xlnm.Print_Area" localSheetId="12">'Incentives 2015-2016'!$A$1:$P$34</definedName>
    <definedName name="_xlnm.Print_Area" localSheetId="14">'ME&amp;O Actual Expenditures'!$A$1:$Q$62</definedName>
    <definedName name="_xlnm.Print_Area" localSheetId="2">'Program MW'!$A$1:$T$56</definedName>
    <definedName name="_xlnm.Print_Area" localSheetId="5">'TA-TI Distribution'!$A$1:$Y$58</definedName>
    <definedName name="Proglife">[3]Inputs!#REF!</definedName>
    <definedName name="ProgramRow">[3]Summary!#REF!</definedName>
    <definedName name="Projectedenrollment">'[1]Cost Inputs'!#REF!</definedName>
    <definedName name="Projectedpart">'[1]Cost Inputs'!#REF!</definedName>
    <definedName name="PTable">'[13]Market Data Pasted'!$A$7:$D$367</definedName>
    <definedName name="qwer" hidden="1">{"PI_Data",#N/A,TRUE,"P&amp;I Data"}</definedName>
    <definedName name="Reliability_Expectations" localSheetId="7">#REF!</definedName>
    <definedName name="Reliability_Expectations" localSheetId="13">#REF!</definedName>
    <definedName name="Reliability_Expectations" localSheetId="8">#REF!</definedName>
    <definedName name="Reliability_Expectations" localSheetId="10">#REF!</definedName>
    <definedName name="Reliability_Expectations" localSheetId="11">#REF!</definedName>
    <definedName name="Reliability_Expectations" localSheetId="12">#REF!</definedName>
    <definedName name="Reliability_Expectations" localSheetId="0">#REF!</definedName>
    <definedName name="Reliability_Expectations">#REF!</definedName>
    <definedName name="replenishyears">'[1]Cost Inputs'!#REF!</definedName>
    <definedName name="RESacqcostPCT">'[1]Cost Inputs'!#REF!</definedName>
    <definedName name="RESacqcostswitch">'[1]Cost Inputs'!#REF!</definedName>
    <definedName name="RESdevicesperparticipantcurrent">'[1]Cost Inputs'!#REF!</definedName>
    <definedName name="RESdevicesperparticipantnew">'[1]Cost Inputs'!#REF!</definedName>
    <definedName name="RESdualcurrent">#REF!</definedName>
    <definedName name="RESdualnew">#REF!</definedName>
    <definedName name="ReserveMargin">[3]Inputs!$I$28</definedName>
    <definedName name="RESPCT1stinstallcost">'[1]Cost Inputs'!#REF!</definedName>
    <definedName name="RESPCT2ndinstallcost">'[1]Cost Inputs'!#REF!</definedName>
    <definedName name="RESPCTacqcost">'[1]Cost Inputs'!#REF!</definedName>
    <definedName name="RESPCTacqincentive">[14]Inputs!$D$37</definedName>
    <definedName name="RESPCTappointmentpercent">'[1]Cost Inputs'!#REF!</definedName>
    <definedName name="RESPCTCCcostperenroll">'[1]Cost Inputs'!#REF!</definedName>
    <definedName name="RESPCTCCpercentperenroll">'[1]Cost Inputs'!#REF!</definedName>
    <definedName name="RESPCTcostperappointment">'[1]Cost Inputs'!#REF!</definedName>
    <definedName name="RESPCTcostperinspection">'[1]Cost Inputs'!#REF!</definedName>
    <definedName name="RESPCTequipcost">'[1]Cost Inputs'!#REF!</definedName>
    <definedName name="RESpctimpactcurrent">#REF!</definedName>
    <definedName name="RESpctimpactnew">#REF!</definedName>
    <definedName name="RESPCTincentive">'[1]Cost Inputs'!#REF!</definedName>
    <definedName name="RESPCTinspectioncost">'[1]Cost Inputs'!#REF!</definedName>
    <definedName name="RESPCTinspectionpct">'[1]Cost Inputs'!#REF!</definedName>
    <definedName name="RESPCTinspectionpercent">'[1]Cost Inputs'!#REF!</definedName>
    <definedName name="RESPCTinstallcost">'[1]Cost Inputs'!#REF!</definedName>
    <definedName name="RESPCTMandRcost">'[1]Cost Inputs'!#REF!</definedName>
    <definedName name="RESPCTMandRrate">'[1]Cost Inputs'!#REF!</definedName>
    <definedName name="resPCTpercent">'[1]Cost Inputs'!#REF!</definedName>
    <definedName name="RESPCTpercentwappointments">'[1]Cost Inputs'!#REF!</definedName>
    <definedName name="RESPCTrecoverycost">'[1]Cost Inputs'!#REF!</definedName>
    <definedName name="RESPCTrecoverypct">'[1]Cost Inputs'!#REF!</definedName>
    <definedName name="resPCTresSWITCHpctexisting">'[1]Cost Inputs'!#REF!</definedName>
    <definedName name="RESPCTshippingcost">'[1]Cost Inputs'!#REF!</definedName>
    <definedName name="RESPCTshoptestcost">'[1]Cost Inputs'!#REF!</definedName>
    <definedName name="RESPCTshoptestpercent">'[1]Cost Inputs'!#REF!</definedName>
    <definedName name="RESPCTshuntcost">'[1]Cost Inputs'!#REF!</definedName>
    <definedName name="RESPCTshuntpercent">'[1]Cost Inputs'!#REF!</definedName>
    <definedName name="RESPCTwallplatecost">'[1]Cost Inputs'!#REF!</definedName>
    <definedName name="RESPCTwallplatepercent">'[1]Cost Inputs'!#REF!</definedName>
    <definedName name="RESPCTwiresavercost">'[1]Cost Inputs'!#REF!</definedName>
    <definedName name="RESPCTwiresaverpercent">'[1]Cost Inputs'!#REF!</definedName>
    <definedName name="RESswitch1stinstallcost">'[1]Cost Inputs'!#REF!</definedName>
    <definedName name="RESswitch2ndinstallcost">'[1]Cost Inputs'!#REF!</definedName>
    <definedName name="RESswitchacqcost">'[1]Cost Inputs'!#REF!</definedName>
    <definedName name="RESswitchacqincentive">[14]Inputs!$C$37</definedName>
    <definedName name="RESswitchappointmentpercent">'[1]Cost Inputs'!#REF!</definedName>
    <definedName name="RESswitchCCcostperenroll">'[1]Cost Inputs'!#REF!</definedName>
    <definedName name="RESswitchCCpercentperenroll">'[1]Cost Inputs'!#REF!</definedName>
    <definedName name="RESswitchcostperappointment">'[1]Cost Inputs'!#REF!</definedName>
    <definedName name="RESswitchcostperinspection">'[1]Cost Inputs'!#REF!</definedName>
    <definedName name="RESswitchequipcost">'[1]Cost Inputs'!#REF!</definedName>
    <definedName name="RESswitchimpactcurrent">#REF!</definedName>
    <definedName name="RESswitchimpactnew">#REF!</definedName>
    <definedName name="RESswitchincentive">'[1]Cost Inputs'!#REF!</definedName>
    <definedName name="RESswitchinspectioncost">'[1]Cost Inputs'!#REF!</definedName>
    <definedName name="RESswitchinspectionpct">'[1]Cost Inputs'!#REF!</definedName>
    <definedName name="RESswitchinspectionpercent">'[1]Cost Inputs'!#REF!</definedName>
    <definedName name="RESswitchinstallcost">'[1]Cost Inputs'!#REF!</definedName>
    <definedName name="RESswitchMandRcost">'[1]Cost Inputs'!#REF!</definedName>
    <definedName name="RESswitchMandRrate">'[1]Cost Inputs'!#REF!</definedName>
    <definedName name="resSWITCHpctexisting">'[1]Cost Inputs'!#REF!</definedName>
    <definedName name="resSWITCHpercent">'[1]Cost Inputs'!#REF!</definedName>
    <definedName name="RESswitchpercentwappointments">'[1]Cost Inputs'!#REF!</definedName>
    <definedName name="RESswitchrecoverycost">'[1]Cost Inputs'!#REF!</definedName>
    <definedName name="RESswitchrecoverypct">'[1]Cost Inputs'!#REF!</definedName>
    <definedName name="RESswitchshippingcost">'[1]Cost Inputs'!#REF!</definedName>
    <definedName name="RESswitchshoptestcost">'[1]Cost Inputs'!#REF!</definedName>
    <definedName name="RESswitchshoptestpercent">'[1]Cost Inputs'!#REF!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ngTitle">#REF!</definedName>
    <definedName name="SAPBEXhrIndnt" hidden="1">1</definedName>
    <definedName name="SAPBEXrevision" hidden="1">1</definedName>
    <definedName name="SAPBEXsysID" hidden="1">"BPR"</definedName>
    <definedName name="SAPBEXwbID" hidden="1">"4A0EOS2A54LDHQ8HAAMV1Z7LH"</definedName>
    <definedName name="SAPBEXwbID2" hidden="1">"43PJT8J5QINLSBNFYJLE3ZU45"</definedName>
    <definedName name="Saved">#REF!</definedName>
    <definedName name="Scenario">[3]Inputs!#REF!</definedName>
    <definedName name="ScenarioInputsTable">#REF!</definedName>
    <definedName name="ScenarioList">#REF!</definedName>
    <definedName name="Sectors">OFFSET(#REF!,,,#REF!)</definedName>
    <definedName name="SectorValues">OFFSET(#REF!,,,#REF!)</definedName>
    <definedName name="seg1Losses">OFFSET('[5]n - ExistingTx'!$O$5,1,0,existRanks,1)</definedName>
    <definedName name="seg2Losses">OFFSET('[5]n - ExistingTx'!$Q$5,1,0,existRanks,1)</definedName>
    <definedName name="sencount" hidden="1">3</definedName>
    <definedName name="SMLdevicesperparticipantcurrent">#REF!</definedName>
    <definedName name="SMLdevicesperparticipantnew">#REF!</definedName>
    <definedName name="SMLpctimpactcurrent">#REF!</definedName>
    <definedName name="SMLpctimpactnew">#REF!</definedName>
    <definedName name="SMLswitchimpactcurrent">#REF!</definedName>
    <definedName name="SMLswitchimpactnew">#REF!</definedName>
    <definedName name="softwaremaintenance">'[1]Cost Inputs'!#REF!</definedName>
    <definedName name="solver_lin" hidden="1">0</definedName>
    <definedName name="solver_num" hidden="1">0</definedName>
    <definedName name="solver_typ" hidden="1">1</definedName>
    <definedName name="solver_val" hidden="1">0</definedName>
    <definedName name="Stabilization_Customer_Base" localSheetId="7">#REF!</definedName>
    <definedName name="Stabilization_Customer_Base" localSheetId="13">#REF!</definedName>
    <definedName name="Stabilization_Customer_Base" localSheetId="8">#REF!</definedName>
    <definedName name="Stabilization_Customer_Base" localSheetId="10">#REF!</definedName>
    <definedName name="Stabilization_Customer_Base" localSheetId="11">#REF!</definedName>
    <definedName name="Stabilization_Customer_Base" localSheetId="12">#REF!</definedName>
    <definedName name="Stabilization_Customer_Base">#REF!</definedName>
    <definedName name="start">[3]Inputs!#REF!</definedName>
    <definedName name="StartMonth">'[6]Program Overview &amp; Inputs'!$C$8</definedName>
    <definedName name="StartYear">'[6]Program Overview &amp; Inputs'!$C$6</definedName>
    <definedName name="Stocks">OFFSET(#REF!,,,#REF!)</definedName>
    <definedName name="StockValues">OFFSET(#REF!,,,#REF!)</definedName>
    <definedName name="Submital" localSheetId="8">#REF!</definedName>
    <definedName name="Submital">#REF!</definedName>
    <definedName name="switchimpactcurrent">#REF!</definedName>
    <definedName name="switchimpactfinal">#REF!</definedName>
    <definedName name="switchimpactnew">#REF!</definedName>
    <definedName name="swithimpactcurrent">#REF!</definedName>
    <definedName name="Systemcommunication">'[1]Cost Inputs'!#REF!</definedName>
    <definedName name="TandDHighPct">[3]Inputs!$C$19</definedName>
    <definedName name="TandDLowPct">[3]Inputs!$C$18</definedName>
    <definedName name="TDList">[3]Inputs!$M$52:$M$54</definedName>
    <definedName name="TEST0" localSheetId="7">#REF!</definedName>
    <definedName name="TEST0" localSheetId="13">#REF!</definedName>
    <definedName name="TEST0" localSheetId="8">#REF!</definedName>
    <definedName name="TEST0" localSheetId="10">#REF!</definedName>
    <definedName name="TEST0" localSheetId="11">#REF!</definedName>
    <definedName name="TEST0" localSheetId="12">#REF!</definedName>
    <definedName name="TEST0" localSheetId="0">#REF!</definedName>
    <definedName name="TEST0">#REF!</definedName>
    <definedName name="TEST1" localSheetId="7">#REF!</definedName>
    <definedName name="TEST1" localSheetId="13">#REF!</definedName>
    <definedName name="TEST1" localSheetId="8">#REF!</definedName>
    <definedName name="TEST1" localSheetId="10">#REF!</definedName>
    <definedName name="TEST1" localSheetId="11">#REF!</definedName>
    <definedName name="TEST1" localSheetId="12">#REF!</definedName>
    <definedName name="TEST1">#REF!</definedName>
    <definedName name="TEST10" localSheetId="7">#REF!</definedName>
    <definedName name="TEST10" localSheetId="8">#REF!</definedName>
    <definedName name="TEST10" localSheetId="10">#REF!</definedName>
    <definedName name="TEST10" localSheetId="11">#REF!</definedName>
    <definedName name="TEST10">#REF!</definedName>
    <definedName name="TEST11" localSheetId="7">#REF!</definedName>
    <definedName name="TEST11" localSheetId="8">#REF!</definedName>
    <definedName name="TEST11" localSheetId="10">#REF!</definedName>
    <definedName name="TEST11" localSheetId="11">#REF!</definedName>
    <definedName name="TEST11">#REF!</definedName>
    <definedName name="TEST12" localSheetId="7">#REF!</definedName>
    <definedName name="TEST12" localSheetId="8">#REF!</definedName>
    <definedName name="TEST12" localSheetId="10">#REF!</definedName>
    <definedName name="TEST12" localSheetId="11">#REF!</definedName>
    <definedName name="TEST12">#REF!</definedName>
    <definedName name="TEST13" localSheetId="7">#REF!</definedName>
    <definedName name="TEST13" localSheetId="8">#REF!</definedName>
    <definedName name="TEST13" localSheetId="10">#REF!</definedName>
    <definedName name="TEST13" localSheetId="11">#REF!</definedName>
    <definedName name="TEST13">#REF!</definedName>
    <definedName name="TEST14" localSheetId="7">#REF!</definedName>
    <definedName name="TEST14" localSheetId="8">#REF!</definedName>
    <definedName name="TEST14" localSheetId="10">#REF!</definedName>
    <definedName name="TEST14" localSheetId="11">#REF!</definedName>
    <definedName name="TEST14">#REF!</definedName>
    <definedName name="TEST15" localSheetId="7">#REF!</definedName>
    <definedName name="TEST15" localSheetId="8">#REF!</definedName>
    <definedName name="TEST15" localSheetId="10">#REF!</definedName>
    <definedName name="TEST15" localSheetId="11">#REF!</definedName>
    <definedName name="TEST15">#REF!</definedName>
    <definedName name="TEST16" localSheetId="7">#REF!</definedName>
    <definedName name="TEST16" localSheetId="8">#REF!</definedName>
    <definedName name="TEST16" localSheetId="10">#REF!</definedName>
    <definedName name="TEST16" localSheetId="11">#REF!</definedName>
    <definedName name="TEST16">#REF!</definedName>
    <definedName name="TEST17" localSheetId="7">#REF!</definedName>
    <definedName name="TEST17" localSheetId="8">#REF!</definedName>
    <definedName name="TEST17" localSheetId="10">#REF!</definedName>
    <definedName name="TEST17" localSheetId="11">#REF!</definedName>
    <definedName name="TEST17">#REF!</definedName>
    <definedName name="TEST18" localSheetId="7">#REF!</definedName>
    <definedName name="TEST18" localSheetId="8">#REF!</definedName>
    <definedName name="TEST18" localSheetId="10">#REF!</definedName>
    <definedName name="TEST18" localSheetId="11">#REF!</definedName>
    <definedName name="TEST18">#REF!</definedName>
    <definedName name="TEST19" localSheetId="7">#REF!</definedName>
    <definedName name="TEST19" localSheetId="8">#REF!</definedName>
    <definedName name="TEST19" localSheetId="10">#REF!</definedName>
    <definedName name="TEST19" localSheetId="11">#REF!</definedName>
    <definedName name="TEST19">#REF!</definedName>
    <definedName name="TEST2" localSheetId="7">#REF!</definedName>
    <definedName name="TEST2" localSheetId="8">#REF!</definedName>
    <definedName name="TEST2" localSheetId="10">#REF!</definedName>
    <definedName name="TEST2" localSheetId="11">#REF!</definedName>
    <definedName name="TEST2">#REF!</definedName>
    <definedName name="TEST20" localSheetId="7">#REF!</definedName>
    <definedName name="TEST20" localSheetId="8">#REF!</definedName>
    <definedName name="TEST20" localSheetId="10">#REF!</definedName>
    <definedName name="TEST20" localSheetId="11">#REF!</definedName>
    <definedName name="TEST20">#REF!</definedName>
    <definedName name="TEST21" localSheetId="7">#REF!</definedName>
    <definedName name="TEST21" localSheetId="8">#REF!</definedName>
    <definedName name="TEST21" localSheetId="10">#REF!</definedName>
    <definedName name="TEST21" localSheetId="11">#REF!</definedName>
    <definedName name="TEST21">#REF!</definedName>
    <definedName name="TEST22" localSheetId="7">#REF!</definedName>
    <definedName name="TEST22" localSheetId="8">#REF!</definedName>
    <definedName name="TEST22" localSheetId="10">#REF!</definedName>
    <definedName name="TEST22" localSheetId="11">#REF!</definedName>
    <definedName name="TEST22">#REF!</definedName>
    <definedName name="TEST23" localSheetId="7">#REF!</definedName>
    <definedName name="TEST23" localSheetId="8">#REF!</definedName>
    <definedName name="TEST23" localSheetId="10">#REF!</definedName>
    <definedName name="TEST23" localSheetId="11">#REF!</definedName>
    <definedName name="TEST23">#REF!</definedName>
    <definedName name="TEST24" localSheetId="7">#REF!</definedName>
    <definedName name="TEST24" localSheetId="8">#REF!</definedName>
    <definedName name="TEST24" localSheetId="10">#REF!</definedName>
    <definedName name="TEST24" localSheetId="11">#REF!</definedName>
    <definedName name="TEST24">#REF!</definedName>
    <definedName name="TEST25" localSheetId="7">#REF!</definedName>
    <definedName name="TEST25" localSheetId="8">#REF!</definedName>
    <definedName name="TEST25" localSheetId="10">#REF!</definedName>
    <definedName name="TEST25" localSheetId="11">#REF!</definedName>
    <definedName name="TEST25">#REF!</definedName>
    <definedName name="TEST26" localSheetId="7">#REF!</definedName>
    <definedName name="TEST26" localSheetId="8">#REF!</definedName>
    <definedName name="TEST26" localSheetId="10">#REF!</definedName>
    <definedName name="TEST26" localSheetId="11">#REF!</definedName>
    <definedName name="TEST26">#REF!</definedName>
    <definedName name="TEST27" localSheetId="7">#REF!</definedName>
    <definedName name="TEST27" localSheetId="8">#REF!</definedName>
    <definedName name="TEST27" localSheetId="10">#REF!</definedName>
    <definedName name="TEST27" localSheetId="11">#REF!</definedName>
    <definedName name="TEST27">#REF!</definedName>
    <definedName name="TEST28" localSheetId="7">#REF!</definedName>
    <definedName name="TEST28" localSheetId="8">#REF!</definedName>
    <definedName name="TEST28" localSheetId="10">#REF!</definedName>
    <definedName name="TEST28" localSheetId="11">#REF!</definedName>
    <definedName name="TEST28">#REF!</definedName>
    <definedName name="TEST3" localSheetId="7">#REF!</definedName>
    <definedName name="TEST3" localSheetId="8">#REF!</definedName>
    <definedName name="TEST3" localSheetId="10">#REF!</definedName>
    <definedName name="TEST3" localSheetId="11">#REF!</definedName>
    <definedName name="TEST3">#REF!</definedName>
    <definedName name="TEST4" localSheetId="7">#REF!</definedName>
    <definedName name="TEST4" localSheetId="8">#REF!</definedName>
    <definedName name="TEST4" localSheetId="10">#REF!</definedName>
    <definedName name="TEST4" localSheetId="11">#REF!</definedName>
    <definedName name="TEST4">#REF!</definedName>
    <definedName name="TEST5" localSheetId="7">#REF!</definedName>
    <definedName name="TEST5" localSheetId="8">#REF!</definedName>
    <definedName name="TEST5" localSheetId="10">#REF!</definedName>
    <definedName name="TEST5" localSheetId="11">#REF!</definedName>
    <definedName name="TEST5">#REF!</definedName>
    <definedName name="TEST6" localSheetId="7">#REF!</definedName>
    <definedName name="TEST6" localSheetId="8">#REF!</definedName>
    <definedName name="TEST6" localSheetId="10">#REF!</definedName>
    <definedName name="TEST6" localSheetId="11">#REF!</definedName>
    <definedName name="TEST6">#REF!</definedName>
    <definedName name="TEST7" localSheetId="7">#REF!</definedName>
    <definedName name="TEST7" localSheetId="8">#REF!</definedName>
    <definedName name="TEST7" localSheetId="10">#REF!</definedName>
    <definedName name="TEST7" localSheetId="11">#REF!</definedName>
    <definedName name="TEST7">#REF!</definedName>
    <definedName name="TEST8" localSheetId="7">#REF!</definedName>
    <definedName name="TEST8" localSheetId="8">#REF!</definedName>
    <definedName name="TEST8" localSheetId="10">#REF!</definedName>
    <definedName name="TEST8" localSheetId="11">#REF!</definedName>
    <definedName name="TEST8">#REF!</definedName>
    <definedName name="TEST9" localSheetId="7">#REF!</definedName>
    <definedName name="TEST9" localSheetId="8">#REF!</definedName>
    <definedName name="TEST9" localSheetId="10">#REF!</definedName>
    <definedName name="TEST9" localSheetId="11">#REF!</definedName>
    <definedName name="TEST9">#REF!</definedName>
    <definedName name="TESTHKEY" localSheetId="7">#REF!</definedName>
    <definedName name="TESTHKEY" localSheetId="8">#REF!</definedName>
    <definedName name="TESTHKEY" localSheetId="10">#REF!</definedName>
    <definedName name="TESTHKEY" localSheetId="11">#REF!</definedName>
    <definedName name="TESTHKEY">#REF!</definedName>
    <definedName name="TESTKEYS" localSheetId="7">#REF!</definedName>
    <definedName name="TESTKEYS" localSheetId="8">#REF!</definedName>
    <definedName name="TESTKEYS" localSheetId="10">#REF!</definedName>
    <definedName name="TESTKEYS" localSheetId="11">#REF!</definedName>
    <definedName name="TESTKEYS">#REF!</definedName>
    <definedName name="TESTVKEY" localSheetId="7">#REF!</definedName>
    <definedName name="TESTVKEY" localSheetId="8">#REF!</definedName>
    <definedName name="TESTVKEY" localSheetId="10">#REF!</definedName>
    <definedName name="TESTVKEY" localSheetId="11">#REF!</definedName>
    <definedName name="TESTVKEY">#REF!</definedName>
    <definedName name="text">"($ in '000s)"</definedName>
    <definedName name="text_e">#REF!</definedName>
    <definedName name="text_i">#REF!</definedName>
    <definedName name="TotalCoveredHours">#REF!</definedName>
    <definedName name="totalEvents">#REF!</definedName>
    <definedName name="totalEvents2">#REF!</definedName>
    <definedName name="TotalEventsM">#REF!</definedName>
    <definedName name="totalEventsM2">#REF!</definedName>
    <definedName name="totalHours">#REF!</definedName>
    <definedName name="TotalHours2">#REF!</definedName>
    <definedName name="totalHoursM">#REF!</definedName>
    <definedName name="TotalHoursM2">#REF!</definedName>
    <definedName name="TotalTitle">"Total Value of Portfolio: " &amp; TEXT(SUM(#REF!),"$#,##0.00_)")</definedName>
    <definedName name="toteligibleaccts">'[1]Cost Inputs'!#REF!</definedName>
    <definedName name="totnewacct2011">'[1]Cost Inputs'!#REF!</definedName>
    <definedName name="tou_lookup">#REF!</definedName>
    <definedName name="TP_Footer_Path" hidden="1">"S:\23150\05RET\exec calcs\Chinn\"</definedName>
    <definedName name="TP_Footer_User" hidden="1">"CORBINP"</definedName>
    <definedName name="TP_Footer_Version" hidden="1">"v3.00"</definedName>
    <definedName name="TRCIncBasePct">[3]Inputs!$C$12</definedName>
    <definedName name="TRCIncLow2Pct">[3]Inputs!$C$13</definedName>
    <definedName name="tx1Time">OFFSET('[5]o - NewTx'!$BR$5,1,0,newRanks,1)</definedName>
    <definedName name="tx2Time">OFFSET('[5]o - NewTx'!$BS$5,1,0,newRanks,1)</definedName>
    <definedName name="Types">OFFSET(#REF!,,,#REF!)</definedName>
    <definedName name="TypeValues">OFFSET(#REF!,,,#REF!)</definedName>
    <definedName name="Updated">#REF!</definedName>
    <definedName name="Valued_Service_Provider" localSheetId="7">#REF!</definedName>
    <definedName name="Valued_Service_Provider" localSheetId="13">#REF!</definedName>
    <definedName name="Valued_Service_Provider" localSheetId="8">#REF!</definedName>
    <definedName name="Valued_Service_Provider" localSheetId="10">#REF!</definedName>
    <definedName name="Valued_Service_Provider" localSheetId="11">#REF!</definedName>
    <definedName name="Valued_Service_Provider" localSheetId="12">#REF!</definedName>
    <definedName name="Valued_Service_Provider">#REF!</definedName>
    <definedName name="Voice_of_Customer" localSheetId="7">#REF!</definedName>
    <definedName name="Voice_of_Customer" localSheetId="13">#REF!</definedName>
    <definedName name="Voice_of_Customer" localSheetId="8">#REF!</definedName>
    <definedName name="Voice_of_Customer" localSheetId="10">#REF!</definedName>
    <definedName name="Voice_of_Customer" localSheetId="11">#REF!</definedName>
    <definedName name="Voice_of_Customer" localSheetId="12">#REF!</definedName>
    <definedName name="Voice_of_Customer">#REF!</definedName>
    <definedName name="WACC">[3]Inputs!$R$25</definedName>
    <definedName name="withinperiod">#REF!</definedName>
    <definedName name="wrn.Accelerated." hidden="1">{#N/A,#N/A,FALSE,"CTC Summary - EOY";#N/A,#N/A,FALSE,"CTC Summary - Wtavg"}</definedName>
    <definedName name="wrn.accellerated1" hidden="1">{#N/A,#N/A,FALSE,"CTC Summary - EOY";#N/A,#N/A,FALSE,"CTC Summary - Wtavg"}</definedName>
    <definedName name="wrn.JE9DOLLARS." hidden="1">{"JE9DOLLARS",#N/A,FALSE,"JE9"}</definedName>
    <definedName name="wrn.JE9DTHS." hidden="1">{"JE9DTHS",#N/A,FALSE,"JE9"}</definedName>
    <definedName name="wrn.JE9MCF." hidden="1">{"JE9MCF",#N/A,FALSE,"JE9"}</definedName>
    <definedName name="wrn.PI_Report." hidden="1">{"PI_Data",#N/A,TRUE,"P&amp;I Data"}</definedName>
    <definedName name="x" hidden="1">{#N/A,#N/A,FALSE,"CTC Summary - EOY";#N/A,#N/A,FALSE,"CTC Summary - Wtavg"}</definedName>
    <definedName name="xxxx">#REF!</definedName>
    <definedName name="Year">#REF!</definedName>
    <definedName name="Year1Disc">#REF!</definedName>
    <definedName name="Year2Disc">#REF!</definedName>
    <definedName name="Year3Disc">#REF!</definedName>
    <definedName name="yeartype">#REF!</definedName>
    <definedName name="YrRunning">#REF!</definedName>
    <definedName name="zzzzz">#REF!</definedName>
  </definedNames>
  <calcPr calcId="145621"/>
</workbook>
</file>

<file path=xl/calcChain.xml><?xml version="1.0" encoding="utf-8"?>
<calcChain xmlns="http://schemas.openxmlformats.org/spreadsheetml/2006/main">
  <c r="W34" i="6" l="1"/>
  <c r="O34" i="6"/>
  <c r="O36" i="6"/>
  <c r="W35" i="6"/>
  <c r="W39" i="6"/>
  <c r="W38" i="6"/>
  <c r="W37" i="6"/>
  <c r="W33" i="6"/>
  <c r="W32" i="6"/>
  <c r="X33" i="6" l="1"/>
  <c r="X34" i="6"/>
  <c r="X35" i="6"/>
  <c r="X36" i="6"/>
  <c r="X37" i="6"/>
  <c r="X38" i="6"/>
  <c r="X39" i="6"/>
  <c r="X32" i="6"/>
  <c r="X46" i="6"/>
  <c r="W46" i="6"/>
  <c r="W44" i="6"/>
  <c r="W45" i="6"/>
  <c r="W43" i="6"/>
  <c r="Y43" i="6" s="1"/>
  <c r="N54" i="66" l="1"/>
  <c r="N49" i="66"/>
  <c r="N45" i="66"/>
  <c r="N38" i="66"/>
  <c r="N33" i="66"/>
  <c r="N28" i="66"/>
  <c r="N23" i="66"/>
  <c r="N18" i="66"/>
  <c r="N14" i="66"/>
  <c r="N9" i="66"/>
  <c r="N46" i="64" l="1"/>
  <c r="N36" i="64"/>
  <c r="N47" i="64" s="1"/>
  <c r="R32" i="66" l="1"/>
  <c r="Q54" i="66"/>
  <c r="D54" i="66"/>
  <c r="E54" i="66"/>
  <c r="F54" i="66"/>
  <c r="G54" i="66"/>
  <c r="H54" i="66"/>
  <c r="I54" i="66"/>
  <c r="J54" i="66"/>
  <c r="K54" i="66"/>
  <c r="L54" i="66"/>
  <c r="M54" i="66"/>
  <c r="C54" i="66"/>
  <c r="R57" i="53"/>
  <c r="O56" i="66" l="1"/>
  <c r="Q56" i="66"/>
  <c r="O53" i="66"/>
  <c r="R53" i="66" s="1"/>
  <c r="O52" i="66"/>
  <c r="P54" i="66"/>
  <c r="Q49" i="66"/>
  <c r="P49" i="66"/>
  <c r="M49" i="66"/>
  <c r="L49" i="66"/>
  <c r="K49" i="66"/>
  <c r="J49" i="66"/>
  <c r="I49" i="66"/>
  <c r="H49" i="66"/>
  <c r="G49" i="66"/>
  <c r="F49" i="66"/>
  <c r="E49" i="66"/>
  <c r="D49" i="66"/>
  <c r="C49" i="66"/>
  <c r="O48" i="66"/>
  <c r="O49" i="66" s="1"/>
  <c r="Q45" i="66"/>
  <c r="P45" i="66"/>
  <c r="M45" i="66"/>
  <c r="L45" i="66"/>
  <c r="K45" i="66"/>
  <c r="J45" i="66"/>
  <c r="I45" i="66"/>
  <c r="H45" i="66"/>
  <c r="G45" i="66"/>
  <c r="F45" i="66"/>
  <c r="E45" i="66"/>
  <c r="D45" i="66"/>
  <c r="C45" i="66"/>
  <c r="O44" i="66"/>
  <c r="R44" i="66" s="1"/>
  <c r="O43" i="66"/>
  <c r="R43" i="66" s="1"/>
  <c r="O42" i="66"/>
  <c r="R42" i="66" s="1"/>
  <c r="O41" i="66"/>
  <c r="R41" i="66" s="1"/>
  <c r="Q38" i="66"/>
  <c r="P38" i="66"/>
  <c r="M38" i="66"/>
  <c r="L38" i="66"/>
  <c r="K38" i="66"/>
  <c r="J38" i="66"/>
  <c r="I38" i="66"/>
  <c r="H38" i="66"/>
  <c r="G38" i="66"/>
  <c r="F38" i="66"/>
  <c r="E38" i="66"/>
  <c r="D38" i="66"/>
  <c r="C38" i="66"/>
  <c r="O37" i="66"/>
  <c r="R37" i="66" s="1"/>
  <c r="O36" i="66"/>
  <c r="R36" i="66" s="1"/>
  <c r="Q33" i="66"/>
  <c r="P33" i="66"/>
  <c r="M33" i="66"/>
  <c r="L33" i="66"/>
  <c r="K33" i="66"/>
  <c r="J33" i="66"/>
  <c r="I33" i="66"/>
  <c r="H33" i="66"/>
  <c r="G33" i="66"/>
  <c r="F33" i="66"/>
  <c r="E33" i="66"/>
  <c r="D33" i="66"/>
  <c r="C33" i="66"/>
  <c r="O31" i="66"/>
  <c r="Q28" i="66"/>
  <c r="P28" i="66"/>
  <c r="M28" i="66"/>
  <c r="L28" i="66"/>
  <c r="K28" i="66"/>
  <c r="J28" i="66"/>
  <c r="I28" i="66"/>
  <c r="H28" i="66"/>
  <c r="G28" i="66"/>
  <c r="F28" i="66"/>
  <c r="E28" i="66"/>
  <c r="D28" i="66"/>
  <c r="C28" i="66"/>
  <c r="O27" i="66"/>
  <c r="R27" i="66" s="1"/>
  <c r="O26" i="66"/>
  <c r="R26" i="66" s="1"/>
  <c r="Q23" i="66"/>
  <c r="P23" i="66"/>
  <c r="M23" i="66"/>
  <c r="L23" i="66"/>
  <c r="K23" i="66"/>
  <c r="J23" i="66"/>
  <c r="I23" i="66"/>
  <c r="H23" i="66"/>
  <c r="G23" i="66"/>
  <c r="F23" i="66"/>
  <c r="E23" i="66"/>
  <c r="D23" i="66"/>
  <c r="C23" i="66"/>
  <c r="O22" i="66"/>
  <c r="R22" i="66" s="1"/>
  <c r="O21" i="66"/>
  <c r="R21" i="66" s="1"/>
  <c r="Q18" i="66"/>
  <c r="P18" i="66"/>
  <c r="M18" i="66"/>
  <c r="L18" i="66"/>
  <c r="K18" i="66"/>
  <c r="J18" i="66"/>
  <c r="I18" i="66"/>
  <c r="H18" i="66"/>
  <c r="G18" i="66"/>
  <c r="F18" i="66"/>
  <c r="E18" i="66"/>
  <c r="D18" i="66"/>
  <c r="C18" i="66"/>
  <c r="O17" i="66"/>
  <c r="Q14" i="66"/>
  <c r="P14" i="66"/>
  <c r="M14" i="66"/>
  <c r="L14" i="66"/>
  <c r="K14" i="66"/>
  <c r="J14" i="66"/>
  <c r="I14" i="66"/>
  <c r="H14" i="66"/>
  <c r="G14" i="66"/>
  <c r="F14" i="66"/>
  <c r="E14" i="66"/>
  <c r="D14" i="66"/>
  <c r="C14" i="66"/>
  <c r="O13" i="66"/>
  <c r="R13" i="66" s="1"/>
  <c r="O12" i="66"/>
  <c r="R12" i="66" s="1"/>
  <c r="Q9" i="66"/>
  <c r="P9" i="66"/>
  <c r="M9" i="66"/>
  <c r="L9" i="66"/>
  <c r="K9" i="66"/>
  <c r="J9" i="66"/>
  <c r="I9" i="66"/>
  <c r="H9" i="66"/>
  <c r="G9" i="66"/>
  <c r="F9" i="66"/>
  <c r="E9" i="66"/>
  <c r="D9" i="66"/>
  <c r="C9" i="66"/>
  <c r="O8" i="66"/>
  <c r="R8" i="66" s="1"/>
  <c r="O7" i="66"/>
  <c r="R7" i="66" s="1"/>
  <c r="N60" i="53"/>
  <c r="N58" i="53"/>
  <c r="N52" i="53"/>
  <c r="N47" i="53"/>
  <c r="N40" i="53"/>
  <c r="N34" i="53"/>
  <c r="N30" i="53"/>
  <c r="N24" i="53"/>
  <c r="N19" i="53"/>
  <c r="N15" i="53"/>
  <c r="N9" i="53"/>
  <c r="R52" i="66" l="1"/>
  <c r="O54" i="66"/>
  <c r="R54" i="66" s="1"/>
  <c r="O18" i="66"/>
  <c r="R18" i="66" s="1"/>
  <c r="R17" i="66"/>
  <c r="O33" i="66"/>
  <c r="R33" i="66" s="1"/>
  <c r="R31" i="66"/>
  <c r="O9" i="66"/>
  <c r="R9" i="66" s="1"/>
  <c r="C57" i="66"/>
  <c r="K57" i="66"/>
  <c r="O23" i="66"/>
  <c r="R23" i="66" s="1"/>
  <c r="O38" i="66"/>
  <c r="R38" i="66" s="1"/>
  <c r="G57" i="66"/>
  <c r="D57" i="66"/>
  <c r="H57" i="66"/>
  <c r="L57" i="66"/>
  <c r="Q57" i="66"/>
  <c r="E57" i="66"/>
  <c r="I57" i="66"/>
  <c r="M57" i="66"/>
  <c r="O14" i="66"/>
  <c r="R14" i="66" s="1"/>
  <c r="O28" i="66"/>
  <c r="R28" i="66" s="1"/>
  <c r="O45" i="66"/>
  <c r="R45" i="66" s="1"/>
  <c r="F57" i="66"/>
  <c r="J57" i="66"/>
  <c r="N57" i="66"/>
  <c r="P57" i="66"/>
  <c r="N61" i="53"/>
  <c r="M20" i="49"/>
  <c r="O57" i="66" l="1"/>
  <c r="O65" i="65"/>
  <c r="N65" i="65"/>
  <c r="M65" i="65"/>
  <c r="L65" i="65"/>
  <c r="K65" i="65"/>
  <c r="J65" i="65"/>
  <c r="I65" i="65"/>
  <c r="H65" i="65"/>
  <c r="G65" i="65"/>
  <c r="F65" i="65"/>
  <c r="E65" i="65"/>
  <c r="D65" i="65"/>
  <c r="Q64" i="65"/>
  <c r="P64" i="65"/>
  <c r="P63" i="65"/>
  <c r="Q63" i="65" s="1"/>
  <c r="O60" i="65"/>
  <c r="N60" i="65"/>
  <c r="M60" i="65"/>
  <c r="L60" i="65"/>
  <c r="K60" i="65"/>
  <c r="J60" i="65"/>
  <c r="I60" i="65"/>
  <c r="H60" i="65"/>
  <c r="G60" i="65"/>
  <c r="F60" i="65"/>
  <c r="E60" i="65"/>
  <c r="D60" i="65"/>
  <c r="P59" i="65"/>
  <c r="Q59" i="65" s="1"/>
  <c r="Q58" i="65"/>
  <c r="P58" i="65"/>
  <c r="P57" i="65"/>
  <c r="Q57" i="65" s="1"/>
  <c r="P56" i="65"/>
  <c r="Q56" i="65" s="1"/>
  <c r="P55" i="65"/>
  <c r="Q55" i="65" s="1"/>
  <c r="Q54" i="65"/>
  <c r="P54" i="65"/>
  <c r="P53" i="65"/>
  <c r="P60" i="65" s="1"/>
  <c r="O50" i="65"/>
  <c r="N50" i="65"/>
  <c r="M50" i="65"/>
  <c r="L50" i="65"/>
  <c r="K50" i="65"/>
  <c r="J50" i="65"/>
  <c r="I50" i="65"/>
  <c r="H50" i="65"/>
  <c r="G50" i="65"/>
  <c r="F50" i="65"/>
  <c r="E50" i="65"/>
  <c r="D50" i="65"/>
  <c r="P49" i="65"/>
  <c r="Q49" i="65" s="1"/>
  <c r="Q48" i="65"/>
  <c r="P48" i="65"/>
  <c r="P47" i="65"/>
  <c r="Q47" i="65" s="1"/>
  <c r="P46" i="65"/>
  <c r="P50" i="65" s="1"/>
  <c r="O43" i="65"/>
  <c r="N43" i="65"/>
  <c r="M43" i="65"/>
  <c r="L43" i="65"/>
  <c r="K43" i="65"/>
  <c r="J43" i="65"/>
  <c r="I43" i="65"/>
  <c r="H43" i="65"/>
  <c r="G43" i="65"/>
  <c r="F43" i="65"/>
  <c r="E43" i="65"/>
  <c r="D43" i="65"/>
  <c r="P42" i="65"/>
  <c r="Q42" i="65" s="1"/>
  <c r="P41" i="65"/>
  <c r="Q41" i="65" s="1"/>
  <c r="Q40" i="65"/>
  <c r="P40" i="65"/>
  <c r="O37" i="65"/>
  <c r="N37" i="65"/>
  <c r="M37" i="65"/>
  <c r="L37" i="65"/>
  <c r="K37" i="65"/>
  <c r="J37" i="65"/>
  <c r="I37" i="65"/>
  <c r="H37" i="65"/>
  <c r="G37" i="65"/>
  <c r="F37" i="65"/>
  <c r="E37" i="65"/>
  <c r="D37" i="65"/>
  <c r="Q36" i="65"/>
  <c r="P36" i="65"/>
  <c r="P35" i="65"/>
  <c r="Q35" i="65" s="1"/>
  <c r="O32" i="65"/>
  <c r="N32" i="65"/>
  <c r="M32" i="65"/>
  <c r="L32" i="65"/>
  <c r="K32" i="65"/>
  <c r="J32" i="65"/>
  <c r="I32" i="65"/>
  <c r="H32" i="65"/>
  <c r="G32" i="65"/>
  <c r="F32" i="65"/>
  <c r="E32" i="65"/>
  <c r="D32" i="65"/>
  <c r="P31" i="65"/>
  <c r="Q31" i="65" s="1"/>
  <c r="Q30" i="65"/>
  <c r="P30" i="65"/>
  <c r="P29" i="65"/>
  <c r="O26" i="65"/>
  <c r="N26" i="65"/>
  <c r="N67" i="65" s="1"/>
  <c r="M26" i="65"/>
  <c r="L26" i="65"/>
  <c r="K26" i="65"/>
  <c r="J26" i="65"/>
  <c r="J67" i="65" s="1"/>
  <c r="I26" i="65"/>
  <c r="H26" i="65"/>
  <c r="G26" i="65"/>
  <c r="F26" i="65"/>
  <c r="F67" i="65" s="1"/>
  <c r="E26" i="65"/>
  <c r="D26" i="65"/>
  <c r="P25" i="65"/>
  <c r="Q25" i="65" s="1"/>
  <c r="Q24" i="65"/>
  <c r="Q26" i="65" s="1"/>
  <c r="P24" i="65"/>
  <c r="O21" i="65"/>
  <c r="N21" i="65"/>
  <c r="M21" i="65"/>
  <c r="L21" i="65"/>
  <c r="K21" i="65"/>
  <c r="J21" i="65"/>
  <c r="I21" i="65"/>
  <c r="H21" i="65"/>
  <c r="G21" i="65"/>
  <c r="F21" i="65"/>
  <c r="E21" i="65"/>
  <c r="D21" i="65"/>
  <c r="P20" i="65"/>
  <c r="P21" i="65" s="1"/>
  <c r="O17" i="65"/>
  <c r="N17" i="65"/>
  <c r="M17" i="65"/>
  <c r="L17" i="65"/>
  <c r="K17" i="65"/>
  <c r="J17" i="65"/>
  <c r="I17" i="65"/>
  <c r="H17" i="65"/>
  <c r="G17" i="65"/>
  <c r="F17" i="65"/>
  <c r="E17" i="65"/>
  <c r="D17" i="65"/>
  <c r="Q16" i="65"/>
  <c r="P16" i="65"/>
  <c r="P15" i="65"/>
  <c r="Q15" i="65" s="1"/>
  <c r="P14" i="65"/>
  <c r="Q14" i="65" s="1"/>
  <c r="P13" i="65"/>
  <c r="Q13" i="65" s="1"/>
  <c r="Q12" i="65"/>
  <c r="P12" i="65"/>
  <c r="O9" i="65"/>
  <c r="N9" i="65"/>
  <c r="M9" i="65"/>
  <c r="M67" i="65" s="1"/>
  <c r="L9" i="65"/>
  <c r="L67" i="65" s="1"/>
  <c r="K9" i="65"/>
  <c r="K67" i="65" s="1"/>
  <c r="J9" i="65"/>
  <c r="I9" i="65"/>
  <c r="I67" i="65" s="1"/>
  <c r="H9" i="65"/>
  <c r="H67" i="65" s="1"/>
  <c r="G9" i="65"/>
  <c r="G67" i="65" s="1"/>
  <c r="F9" i="65"/>
  <c r="E9" i="65"/>
  <c r="E67" i="65" s="1"/>
  <c r="D9" i="65"/>
  <c r="D67" i="65" s="1"/>
  <c r="Q8" i="65"/>
  <c r="P8" i="65"/>
  <c r="P7" i="65"/>
  <c r="P9" i="65" s="1"/>
  <c r="Q65" i="65" l="1"/>
  <c r="Q46" i="65"/>
  <c r="Q50" i="65" s="1"/>
  <c r="Q43" i="65"/>
  <c r="Q37" i="65"/>
  <c r="O67" i="65"/>
  <c r="P32" i="65"/>
  <c r="P26" i="65"/>
  <c r="Q20" i="65"/>
  <c r="Q21" i="65" s="1"/>
  <c r="Q17" i="65"/>
  <c r="P43" i="65"/>
  <c r="P65" i="65"/>
  <c r="P17" i="65"/>
  <c r="Q7" i="65"/>
  <c r="Q9" i="65" s="1"/>
  <c r="P37" i="65"/>
  <c r="Q29" i="65"/>
  <c r="Q32" i="65" s="1"/>
  <c r="Q53" i="65"/>
  <c r="Q60" i="65" s="1"/>
  <c r="P67" i="65" l="1"/>
  <c r="Q67" i="65"/>
  <c r="K36" i="64" l="1"/>
  <c r="R44" i="53" l="1"/>
  <c r="R43" i="53"/>
  <c r="R56" i="53"/>
  <c r="R55" i="53"/>
  <c r="B17" i="59" l="1"/>
  <c r="I35" i="64" l="1"/>
  <c r="I34" i="64"/>
  <c r="I33" i="64"/>
  <c r="I32" i="64"/>
  <c r="I31" i="64"/>
  <c r="F35" i="64"/>
  <c r="F34" i="64"/>
  <c r="F33" i="64"/>
  <c r="F32" i="64"/>
  <c r="F31" i="64"/>
  <c r="R23" i="64" l="1"/>
  <c r="P25" i="64"/>
  <c r="C23" i="64"/>
  <c r="C22" i="64"/>
  <c r="C21" i="64"/>
  <c r="C20" i="64"/>
  <c r="C19" i="64"/>
  <c r="C18" i="64"/>
  <c r="C17" i="64"/>
  <c r="C16" i="64"/>
  <c r="C13" i="64"/>
  <c r="C12" i="64"/>
  <c r="C11" i="64"/>
  <c r="C10" i="64"/>
  <c r="C9" i="64"/>
  <c r="Q46" i="64" l="1"/>
  <c r="K46" i="64"/>
  <c r="K47" i="64" s="1"/>
  <c r="H46" i="64"/>
  <c r="E46" i="64"/>
  <c r="B46" i="64"/>
  <c r="Q36" i="64"/>
  <c r="H36" i="64"/>
  <c r="E36" i="64"/>
  <c r="E47" i="64" s="1"/>
  <c r="B36" i="64"/>
  <c r="B47" i="64" s="1"/>
  <c r="C27" i="64"/>
  <c r="Q24" i="64"/>
  <c r="N24" i="64"/>
  <c r="H24" i="64"/>
  <c r="E24" i="64"/>
  <c r="B24" i="64"/>
  <c r="K22" i="64"/>
  <c r="K21" i="64"/>
  <c r="K20" i="64"/>
  <c r="K24" i="64" s="1"/>
  <c r="Q14" i="64"/>
  <c r="Q25" i="64" s="1"/>
  <c r="N14" i="64"/>
  <c r="N25" i="64" s="1"/>
  <c r="K14" i="64"/>
  <c r="H14" i="64"/>
  <c r="E14" i="64"/>
  <c r="E25" i="64" s="1"/>
  <c r="B14" i="64"/>
  <c r="B25" i="64" s="1"/>
  <c r="C14" i="64"/>
  <c r="F4" i="64"/>
  <c r="D4" i="64"/>
  <c r="Q47" i="64" l="1"/>
  <c r="H47" i="64"/>
  <c r="D21" i="64"/>
  <c r="D17" i="64"/>
  <c r="D10" i="64"/>
  <c r="D9" i="64"/>
  <c r="D20" i="64"/>
  <c r="D16" i="64"/>
  <c r="D13" i="64"/>
  <c r="D23" i="64"/>
  <c r="D19" i="64"/>
  <c r="D12" i="64"/>
  <c r="D22" i="64"/>
  <c r="D18" i="64"/>
  <c r="D11" i="64"/>
  <c r="F23" i="64"/>
  <c r="F19" i="64"/>
  <c r="F13" i="64"/>
  <c r="F9" i="64"/>
  <c r="F22" i="64"/>
  <c r="F18" i="64"/>
  <c r="F12" i="64"/>
  <c r="F21" i="64"/>
  <c r="F17" i="64"/>
  <c r="F11" i="64"/>
  <c r="F20" i="64"/>
  <c r="F16" i="64"/>
  <c r="F10" i="64"/>
  <c r="G4" i="64"/>
  <c r="I4" i="64"/>
  <c r="C42" i="64"/>
  <c r="C32" i="64"/>
  <c r="C35" i="64"/>
  <c r="C31" i="64"/>
  <c r="C45" i="64"/>
  <c r="C41" i="64"/>
  <c r="C44" i="64"/>
  <c r="C43" i="64"/>
  <c r="C33" i="64"/>
  <c r="C34" i="64"/>
  <c r="D27" i="64"/>
  <c r="F27" i="64"/>
  <c r="C24" i="64"/>
  <c r="C25" i="64" s="1"/>
  <c r="K25" i="64"/>
  <c r="H25" i="64"/>
  <c r="D24" i="64"/>
  <c r="L4" i="64"/>
  <c r="G27" i="64"/>
  <c r="J4" i="64"/>
  <c r="I27" i="64"/>
  <c r="D14" i="64"/>
  <c r="I22" i="64" l="1"/>
  <c r="I18" i="64"/>
  <c r="I12" i="64"/>
  <c r="I21" i="64"/>
  <c r="I17" i="64"/>
  <c r="I11" i="64"/>
  <c r="I20" i="64"/>
  <c r="I16" i="64"/>
  <c r="I10" i="64"/>
  <c r="I23" i="64"/>
  <c r="I19" i="64"/>
  <c r="I13" i="64"/>
  <c r="I9" i="64"/>
  <c r="G21" i="64"/>
  <c r="G17" i="64"/>
  <c r="G13" i="64"/>
  <c r="G9" i="64"/>
  <c r="G20" i="64"/>
  <c r="G16" i="64"/>
  <c r="G12" i="64"/>
  <c r="G23" i="64"/>
  <c r="G19" i="64"/>
  <c r="G11" i="64"/>
  <c r="G22" i="64"/>
  <c r="G18" i="64"/>
  <c r="G10" i="64"/>
  <c r="J10" i="64"/>
  <c r="J21" i="64"/>
  <c r="J17" i="64"/>
  <c r="J13" i="64"/>
  <c r="J9" i="64"/>
  <c r="J20" i="64"/>
  <c r="J16" i="64"/>
  <c r="J12" i="64"/>
  <c r="J23" i="64"/>
  <c r="J19" i="64"/>
  <c r="J11" i="64"/>
  <c r="J22" i="64"/>
  <c r="J18" i="64"/>
  <c r="L21" i="64"/>
  <c r="L17" i="64"/>
  <c r="L11" i="64"/>
  <c r="L20" i="64"/>
  <c r="L16" i="64"/>
  <c r="L10" i="64"/>
  <c r="L23" i="64"/>
  <c r="L19" i="64"/>
  <c r="L13" i="64"/>
  <c r="L9" i="64"/>
  <c r="L22" i="64"/>
  <c r="L18" i="64"/>
  <c r="L12" i="64"/>
  <c r="I44" i="64"/>
  <c r="I43" i="64"/>
  <c r="I42" i="64"/>
  <c r="I45" i="64"/>
  <c r="I41" i="64"/>
  <c r="G42" i="64"/>
  <c r="G38" i="64"/>
  <c r="G33" i="64"/>
  <c r="G45" i="64"/>
  <c r="G41" i="64"/>
  <c r="G44" i="64"/>
  <c r="G40" i="64"/>
  <c r="G31" i="64"/>
  <c r="G43" i="64"/>
  <c r="G39" i="64"/>
  <c r="G34" i="64"/>
  <c r="G32" i="64"/>
  <c r="G35" i="64"/>
  <c r="F45" i="64"/>
  <c r="F41" i="64"/>
  <c r="F44" i="64"/>
  <c r="F43" i="64"/>
  <c r="F42" i="64"/>
  <c r="D42" i="64"/>
  <c r="D38" i="64"/>
  <c r="D34" i="64"/>
  <c r="D45" i="64"/>
  <c r="D41" i="64"/>
  <c r="D33" i="64"/>
  <c r="D32" i="64"/>
  <c r="D36" i="64" s="1"/>
  <c r="D44" i="64"/>
  <c r="D40" i="64"/>
  <c r="D43" i="64"/>
  <c r="D39" i="64"/>
  <c r="D46" i="64" s="1"/>
  <c r="D35" i="64"/>
  <c r="D31" i="64"/>
  <c r="D25" i="64"/>
  <c r="I14" i="64"/>
  <c r="I24" i="64"/>
  <c r="F46" i="64"/>
  <c r="C36" i="64"/>
  <c r="J27" i="64"/>
  <c r="F24" i="64"/>
  <c r="L27" i="64"/>
  <c r="O4" i="64"/>
  <c r="M4" i="64"/>
  <c r="C46" i="64"/>
  <c r="F14" i="64"/>
  <c r="F36" i="64"/>
  <c r="G14" i="64"/>
  <c r="G24" i="64"/>
  <c r="O23" i="64" l="1"/>
  <c r="O19" i="64"/>
  <c r="O10" i="64"/>
  <c r="O22" i="64"/>
  <c r="O13" i="64"/>
  <c r="O9" i="64"/>
  <c r="O21" i="64"/>
  <c r="O12" i="64"/>
  <c r="O20" i="64"/>
  <c r="O11" i="64"/>
  <c r="M23" i="64"/>
  <c r="M19" i="64"/>
  <c r="M12" i="64"/>
  <c r="M22" i="64"/>
  <c r="M18" i="64"/>
  <c r="M11" i="64"/>
  <c r="M21" i="64"/>
  <c r="M17" i="64"/>
  <c r="M10" i="64"/>
  <c r="M20" i="64"/>
  <c r="M16" i="64"/>
  <c r="M13" i="64"/>
  <c r="M9" i="64"/>
  <c r="F25" i="64"/>
  <c r="L14" i="64"/>
  <c r="L43" i="64"/>
  <c r="L33" i="64"/>
  <c r="L32" i="64"/>
  <c r="L31" i="64"/>
  <c r="L42" i="64"/>
  <c r="L45" i="64"/>
  <c r="L41" i="64"/>
  <c r="L44" i="64"/>
  <c r="L34" i="64"/>
  <c r="L35" i="64"/>
  <c r="J43" i="64"/>
  <c r="J39" i="64"/>
  <c r="J32" i="64"/>
  <c r="J42" i="64"/>
  <c r="J38" i="64"/>
  <c r="J35" i="64"/>
  <c r="J31" i="64"/>
  <c r="J45" i="64"/>
  <c r="J41" i="64"/>
  <c r="J34" i="64"/>
  <c r="J44" i="64"/>
  <c r="J40" i="64"/>
  <c r="J33" i="64"/>
  <c r="D47" i="64"/>
  <c r="G36" i="64"/>
  <c r="J14" i="64"/>
  <c r="F47" i="64"/>
  <c r="I25" i="64"/>
  <c r="I46" i="64"/>
  <c r="P4" i="64"/>
  <c r="O27" i="64"/>
  <c r="R4" i="64"/>
  <c r="J24" i="64"/>
  <c r="L24" i="64"/>
  <c r="L25" i="64" s="1"/>
  <c r="G46" i="64"/>
  <c r="I36" i="64"/>
  <c r="C47" i="64"/>
  <c r="G25" i="64"/>
  <c r="M27" i="64"/>
  <c r="R21" i="64" l="1"/>
  <c r="R12" i="64"/>
  <c r="R20" i="64"/>
  <c r="R11" i="64"/>
  <c r="R19" i="64"/>
  <c r="R10" i="64"/>
  <c r="R22" i="64"/>
  <c r="R13" i="64"/>
  <c r="R9" i="64"/>
  <c r="P23" i="64"/>
  <c r="P19" i="64"/>
  <c r="P12" i="64"/>
  <c r="P22" i="64"/>
  <c r="P18" i="64"/>
  <c r="P11" i="64"/>
  <c r="P21" i="64"/>
  <c r="P17" i="64"/>
  <c r="P9" i="64"/>
  <c r="P10" i="64"/>
  <c r="P20" i="64"/>
  <c r="P16" i="64"/>
  <c r="P13" i="64"/>
  <c r="J36" i="64"/>
  <c r="J25" i="64"/>
  <c r="I47" i="64"/>
  <c r="M43" i="64"/>
  <c r="M39" i="64"/>
  <c r="M35" i="64"/>
  <c r="M31" i="64"/>
  <c r="M42" i="64"/>
  <c r="M38" i="64"/>
  <c r="M34" i="64"/>
  <c r="M45" i="64"/>
  <c r="M41" i="64"/>
  <c r="M33" i="64"/>
  <c r="M44" i="64"/>
  <c r="M40" i="64"/>
  <c r="M32" i="64"/>
  <c r="O43" i="64"/>
  <c r="O39" i="64"/>
  <c r="O32" i="64"/>
  <c r="O42" i="64"/>
  <c r="O38" i="64"/>
  <c r="O35" i="64"/>
  <c r="O45" i="64"/>
  <c r="O41" i="64"/>
  <c r="O34" i="64"/>
  <c r="O44" i="64"/>
  <c r="O40" i="64"/>
  <c r="O33" i="64"/>
  <c r="O31" i="64"/>
  <c r="G47" i="64"/>
  <c r="O24" i="64"/>
  <c r="J46" i="64"/>
  <c r="M24" i="64"/>
  <c r="O14" i="64"/>
  <c r="R27" i="64"/>
  <c r="S4" i="64"/>
  <c r="M14" i="64"/>
  <c r="L36" i="64"/>
  <c r="L46" i="64"/>
  <c r="P27" i="64"/>
  <c r="J47" i="64" l="1"/>
  <c r="M46" i="64"/>
  <c r="S23" i="64"/>
  <c r="S19" i="64"/>
  <c r="S13" i="64"/>
  <c r="S9" i="64"/>
  <c r="S22" i="64"/>
  <c r="S18" i="64"/>
  <c r="S12" i="64"/>
  <c r="S21" i="64"/>
  <c r="S17" i="64"/>
  <c r="S11" i="64"/>
  <c r="S20" i="64"/>
  <c r="S16" i="64"/>
  <c r="S10" i="64"/>
  <c r="M25" i="64"/>
  <c r="O25" i="64"/>
  <c r="O46" i="64"/>
  <c r="P43" i="64"/>
  <c r="P39" i="64"/>
  <c r="P34" i="64"/>
  <c r="P42" i="64"/>
  <c r="P38" i="64"/>
  <c r="P33" i="64"/>
  <c r="P45" i="64"/>
  <c r="P41" i="64"/>
  <c r="P32" i="64"/>
  <c r="P44" i="64"/>
  <c r="P40" i="64"/>
  <c r="P35" i="64"/>
  <c r="P31" i="64"/>
  <c r="R43" i="64"/>
  <c r="R39" i="64"/>
  <c r="R35" i="64"/>
  <c r="R31" i="64"/>
  <c r="R34" i="64"/>
  <c r="R33" i="64"/>
  <c r="R42" i="64"/>
  <c r="R38" i="64"/>
  <c r="R45" i="64"/>
  <c r="R41" i="64"/>
  <c r="R44" i="64"/>
  <c r="R40" i="64"/>
  <c r="R32" i="64"/>
  <c r="L47" i="64"/>
  <c r="M36" i="64"/>
  <c r="M47" i="64" s="1"/>
  <c r="R24" i="64"/>
  <c r="P14" i="64"/>
  <c r="R14" i="64"/>
  <c r="O36" i="64"/>
  <c r="S27" i="64"/>
  <c r="P24" i="64"/>
  <c r="O47" i="64" l="1"/>
  <c r="R25" i="64"/>
  <c r="P46" i="64"/>
  <c r="S43" i="64"/>
  <c r="S39" i="64"/>
  <c r="S33" i="64"/>
  <c r="S42" i="64"/>
  <c r="S38" i="64"/>
  <c r="S46" i="64" s="1"/>
  <c r="S47" i="64" s="1"/>
  <c r="S32" i="64"/>
  <c r="S45" i="64"/>
  <c r="S41" i="64"/>
  <c r="S35" i="64"/>
  <c r="S31" i="64"/>
  <c r="S44" i="64"/>
  <c r="S40" i="64"/>
  <c r="S34" i="64"/>
  <c r="S24" i="64"/>
  <c r="P36" i="64"/>
  <c r="R46" i="64"/>
  <c r="R36" i="64"/>
  <c r="S14" i="64"/>
  <c r="P47" i="64" l="1"/>
  <c r="S36" i="64"/>
  <c r="S25" i="64"/>
  <c r="R47" i="64"/>
  <c r="B52" i="6" l="1"/>
  <c r="J51" i="6"/>
  <c r="J52" i="6" s="1"/>
  <c r="J54" i="6" s="1"/>
  <c r="O21" i="59" l="1"/>
  <c r="P21" i="59" s="1"/>
  <c r="N17" i="59"/>
  <c r="M17" i="59"/>
  <c r="L17" i="59"/>
  <c r="K17" i="59"/>
  <c r="O16" i="59"/>
  <c r="P16" i="59" s="1"/>
  <c r="O15" i="59"/>
  <c r="P15" i="59" s="1"/>
  <c r="J17" i="59"/>
  <c r="I17" i="59"/>
  <c r="H17" i="59"/>
  <c r="G17" i="59"/>
  <c r="F17" i="59"/>
  <c r="E17" i="59"/>
  <c r="D17" i="59"/>
  <c r="O13" i="59"/>
  <c r="P13" i="59" s="1"/>
  <c r="O12" i="59"/>
  <c r="P12" i="59" s="1"/>
  <c r="O11" i="59"/>
  <c r="P11" i="59" s="1"/>
  <c r="O10" i="59"/>
  <c r="P10" i="59" s="1"/>
  <c r="O9" i="59"/>
  <c r="P9" i="59" s="1"/>
  <c r="O8" i="59"/>
  <c r="P8" i="59" s="1"/>
  <c r="O7" i="59"/>
  <c r="P7" i="59" s="1"/>
  <c r="O14" i="59" l="1"/>
  <c r="C17" i="59"/>
  <c r="P14" i="59" l="1"/>
  <c r="P17" i="59" s="1"/>
  <c r="O17" i="59"/>
  <c r="C36" i="6" l="1"/>
  <c r="G36" i="6" s="1"/>
  <c r="K36" i="6" s="1"/>
  <c r="S36" i="6" s="1"/>
  <c r="W36" i="6" s="1"/>
  <c r="C39" i="6" l="1"/>
  <c r="G39" i="6" s="1"/>
  <c r="K39" i="6" s="1"/>
  <c r="O39" i="6" s="1"/>
  <c r="S39" i="6" s="1"/>
  <c r="C38" i="6"/>
  <c r="G38" i="6" s="1"/>
  <c r="K38" i="6" s="1"/>
  <c r="O38" i="6" s="1"/>
  <c r="S38" i="6" s="1"/>
  <c r="C37" i="6"/>
  <c r="G37" i="6" s="1"/>
  <c r="K37" i="6" s="1"/>
  <c r="O37" i="6" s="1"/>
  <c r="S37" i="6" s="1"/>
  <c r="C35" i="6"/>
  <c r="G35" i="6" s="1"/>
  <c r="K35" i="6" s="1"/>
  <c r="O35" i="6" s="1"/>
  <c r="S35" i="6" s="1"/>
  <c r="C33" i="6"/>
  <c r="G33" i="6" s="1"/>
  <c r="K33" i="6" s="1"/>
  <c r="O33" i="6" s="1"/>
  <c r="S33" i="6" s="1"/>
  <c r="C32" i="6"/>
  <c r="G32" i="6" s="1"/>
  <c r="K32" i="6" s="1"/>
  <c r="O32" i="6" s="1"/>
  <c r="S32" i="6" s="1"/>
  <c r="K7" i="6" l="1"/>
  <c r="K8" i="6"/>
  <c r="K9" i="6"/>
  <c r="K10" i="6"/>
  <c r="K11" i="6"/>
  <c r="K12" i="6"/>
  <c r="O15" i="49" l="1"/>
  <c r="P15" i="49" s="1"/>
  <c r="K58" i="53"/>
  <c r="L58" i="53"/>
  <c r="M58" i="53"/>
  <c r="O58" i="53"/>
  <c r="D58" i="53"/>
  <c r="E58" i="53"/>
  <c r="F58" i="53"/>
  <c r="G58" i="53"/>
  <c r="H58" i="53"/>
  <c r="I58" i="53"/>
  <c r="J58" i="53"/>
  <c r="N58" i="54" l="1"/>
  <c r="M58" i="54"/>
  <c r="L58" i="54"/>
  <c r="K58" i="54"/>
  <c r="J58" i="54"/>
  <c r="I58" i="54"/>
  <c r="H58" i="54"/>
  <c r="G58" i="54"/>
  <c r="F58" i="54"/>
  <c r="E58" i="54"/>
  <c r="D58" i="54"/>
  <c r="C58" i="54"/>
  <c r="O57" i="54"/>
  <c r="P57" i="54" s="1"/>
  <c r="O56" i="54"/>
  <c r="P56" i="54" s="1"/>
  <c r="O55" i="54"/>
  <c r="P55" i="54" s="1"/>
  <c r="O54" i="54"/>
  <c r="N51" i="54"/>
  <c r="M51" i="54"/>
  <c r="L51" i="54"/>
  <c r="K51" i="54"/>
  <c r="J51" i="54"/>
  <c r="I51" i="54"/>
  <c r="H51" i="54"/>
  <c r="G51" i="54"/>
  <c r="F51" i="54"/>
  <c r="E51" i="54"/>
  <c r="D51" i="54"/>
  <c r="C51" i="54"/>
  <c r="O50" i="54"/>
  <c r="P50" i="54" s="1"/>
  <c r="O49" i="54"/>
  <c r="P49" i="54" s="1"/>
  <c r="O48" i="54"/>
  <c r="P48" i="54" s="1"/>
  <c r="O47" i="54"/>
  <c r="P47" i="54" s="1"/>
  <c r="O46" i="54"/>
  <c r="P46" i="54" s="1"/>
  <c r="O30" i="54"/>
  <c r="P30" i="54" s="1"/>
  <c r="P29" i="54"/>
  <c r="O29" i="54"/>
  <c r="O28" i="54"/>
  <c r="P28" i="54" s="1"/>
  <c r="O27" i="54"/>
  <c r="P27" i="54" s="1"/>
  <c r="O26" i="54"/>
  <c r="P26" i="54" s="1"/>
  <c r="N25" i="54"/>
  <c r="N43" i="54" s="1"/>
  <c r="M25" i="54"/>
  <c r="M43" i="54" s="1"/>
  <c r="L25" i="54"/>
  <c r="L43" i="54" s="1"/>
  <c r="K25" i="54"/>
  <c r="K43" i="54" s="1"/>
  <c r="J25" i="54"/>
  <c r="J43" i="54" s="1"/>
  <c r="I25" i="54"/>
  <c r="I43" i="54" s="1"/>
  <c r="H25" i="54"/>
  <c r="H43" i="54" s="1"/>
  <c r="G25" i="54"/>
  <c r="G43" i="54" s="1"/>
  <c r="F25" i="54"/>
  <c r="F43" i="54" s="1"/>
  <c r="E25" i="54"/>
  <c r="E43" i="54" s="1"/>
  <c r="D25" i="54"/>
  <c r="D43" i="54" s="1"/>
  <c r="C25" i="54"/>
  <c r="C43" i="54" s="1"/>
  <c r="O22" i="54"/>
  <c r="P22" i="54" s="1"/>
  <c r="O20" i="54"/>
  <c r="P20" i="54" s="1"/>
  <c r="O17" i="54"/>
  <c r="P17" i="54" s="1"/>
  <c r="O15" i="54"/>
  <c r="P15" i="54" s="1"/>
  <c r="O13" i="54"/>
  <c r="P13" i="54" s="1"/>
  <c r="N6" i="54"/>
  <c r="M6" i="54"/>
  <c r="L6" i="54"/>
  <c r="K6" i="54"/>
  <c r="J6" i="54"/>
  <c r="I6" i="54"/>
  <c r="H6" i="54"/>
  <c r="G6" i="54"/>
  <c r="F6" i="54"/>
  <c r="E6" i="54"/>
  <c r="D6" i="54"/>
  <c r="C6" i="54"/>
  <c r="O5" i="54"/>
  <c r="P5" i="54" s="1"/>
  <c r="O4" i="54"/>
  <c r="P4" i="54" s="1"/>
  <c r="P6" i="54" s="1"/>
  <c r="O58" i="54" l="1"/>
  <c r="O6" i="54"/>
  <c r="P51" i="54"/>
  <c r="P25" i="54"/>
  <c r="P43" i="54" s="1"/>
  <c r="P54" i="54"/>
  <c r="P58" i="54" s="1"/>
  <c r="O25" i="54"/>
  <c r="O43" i="54" s="1"/>
  <c r="O51" i="54"/>
  <c r="P60" i="53" l="1"/>
  <c r="Q60" i="53" s="1"/>
  <c r="S58" i="53"/>
  <c r="S60" i="53" s="1"/>
  <c r="R58" i="53"/>
  <c r="C58" i="53"/>
  <c r="P57" i="53"/>
  <c r="Q57" i="53" s="1"/>
  <c r="T57" i="53" s="1"/>
  <c r="P56" i="53"/>
  <c r="Q56" i="53" s="1"/>
  <c r="T56" i="53" s="1"/>
  <c r="P55" i="53"/>
  <c r="S52" i="53"/>
  <c r="R52" i="53"/>
  <c r="O52" i="53"/>
  <c r="M52" i="53"/>
  <c r="L52" i="53"/>
  <c r="K52" i="53"/>
  <c r="J52" i="53"/>
  <c r="I52" i="53"/>
  <c r="H52" i="53"/>
  <c r="G52" i="53"/>
  <c r="F52" i="53"/>
  <c r="E52" i="53"/>
  <c r="D52" i="53"/>
  <c r="C52" i="53"/>
  <c r="P51" i="53"/>
  <c r="Q51" i="53" s="1"/>
  <c r="T51" i="53" s="1"/>
  <c r="P50" i="53"/>
  <c r="S47" i="53"/>
  <c r="R47" i="53"/>
  <c r="O47" i="53"/>
  <c r="M47" i="53"/>
  <c r="L47" i="53"/>
  <c r="K47" i="53"/>
  <c r="J47" i="53"/>
  <c r="I47" i="53"/>
  <c r="H47" i="53"/>
  <c r="G47" i="53"/>
  <c r="F47" i="53"/>
  <c r="E47" i="53"/>
  <c r="D47" i="53"/>
  <c r="C47" i="53"/>
  <c r="P46" i="53"/>
  <c r="Q46" i="53" s="1"/>
  <c r="T46" i="53" s="1"/>
  <c r="P45" i="53"/>
  <c r="Q45" i="53" s="1"/>
  <c r="T45" i="53" s="1"/>
  <c r="P44" i="53"/>
  <c r="Q44" i="53" s="1"/>
  <c r="T44" i="53" s="1"/>
  <c r="P43" i="53"/>
  <c r="S40" i="53"/>
  <c r="R40" i="53"/>
  <c r="O40" i="53"/>
  <c r="M40" i="53"/>
  <c r="L40" i="53"/>
  <c r="K40" i="53"/>
  <c r="J40" i="53"/>
  <c r="I40" i="53"/>
  <c r="H40" i="53"/>
  <c r="G40" i="53"/>
  <c r="F40" i="53"/>
  <c r="E40" i="53"/>
  <c r="D40" i="53"/>
  <c r="C40" i="53"/>
  <c r="P39" i="53"/>
  <c r="P38" i="53"/>
  <c r="Q38" i="53" s="1"/>
  <c r="P37" i="53"/>
  <c r="Q37" i="53" s="1"/>
  <c r="S34" i="53"/>
  <c r="R34" i="53"/>
  <c r="O34" i="53"/>
  <c r="M34" i="53"/>
  <c r="L34" i="53"/>
  <c r="K34" i="53"/>
  <c r="J34" i="53"/>
  <c r="I34" i="53"/>
  <c r="H34" i="53"/>
  <c r="G34" i="53"/>
  <c r="F34" i="53"/>
  <c r="E34" i="53"/>
  <c r="D34" i="53"/>
  <c r="C34" i="53"/>
  <c r="P33" i="53"/>
  <c r="Q33" i="53" s="1"/>
  <c r="S30" i="53"/>
  <c r="R30" i="53"/>
  <c r="O30" i="53"/>
  <c r="M30" i="53"/>
  <c r="L30" i="53"/>
  <c r="K30" i="53"/>
  <c r="J30" i="53"/>
  <c r="I30" i="53"/>
  <c r="H30" i="53"/>
  <c r="G30" i="53"/>
  <c r="F30" i="53"/>
  <c r="D30" i="53"/>
  <c r="C30" i="53"/>
  <c r="P29" i="53"/>
  <c r="Q29" i="53" s="1"/>
  <c r="T29" i="53" s="1"/>
  <c r="P28" i="53"/>
  <c r="Q28" i="53" s="1"/>
  <c r="T28" i="53" s="1"/>
  <c r="E27" i="53"/>
  <c r="P27" i="53" s="1"/>
  <c r="S24" i="53"/>
  <c r="R24" i="53"/>
  <c r="O24" i="53"/>
  <c r="M24" i="53"/>
  <c r="L24" i="53"/>
  <c r="K24" i="53"/>
  <c r="J24" i="53"/>
  <c r="I24" i="53"/>
  <c r="H24" i="53"/>
  <c r="G24" i="53"/>
  <c r="F24" i="53"/>
  <c r="E24" i="53"/>
  <c r="D24" i="53"/>
  <c r="C24" i="53"/>
  <c r="P23" i="53"/>
  <c r="Q23" i="53" s="1"/>
  <c r="T23" i="53" s="1"/>
  <c r="P22" i="53"/>
  <c r="Q22" i="53" s="1"/>
  <c r="S19" i="53"/>
  <c r="R19" i="53"/>
  <c r="O19" i="53"/>
  <c r="M19" i="53"/>
  <c r="L19" i="53"/>
  <c r="K19" i="53"/>
  <c r="J19" i="53"/>
  <c r="I19" i="53"/>
  <c r="H19" i="53"/>
  <c r="G19" i="53"/>
  <c r="F19" i="53"/>
  <c r="E19" i="53"/>
  <c r="D19" i="53"/>
  <c r="C19" i="53"/>
  <c r="P18" i="53"/>
  <c r="Q18" i="53" s="1"/>
  <c r="S15" i="53"/>
  <c r="R15" i="53"/>
  <c r="O15" i="53"/>
  <c r="M15" i="53"/>
  <c r="L15" i="53"/>
  <c r="K15" i="53"/>
  <c r="J15" i="53"/>
  <c r="I15" i="53"/>
  <c r="H15" i="53"/>
  <c r="G15" i="53"/>
  <c r="F15" i="53"/>
  <c r="E15" i="53"/>
  <c r="D15" i="53"/>
  <c r="C15" i="53"/>
  <c r="P14" i="53"/>
  <c r="Q14" i="53" s="1"/>
  <c r="T14" i="53" s="1"/>
  <c r="P13" i="53"/>
  <c r="Q13" i="53" s="1"/>
  <c r="T13" i="53" s="1"/>
  <c r="P12" i="53"/>
  <c r="S9" i="53"/>
  <c r="R9" i="53"/>
  <c r="R61" i="53" s="1"/>
  <c r="O9" i="53"/>
  <c r="O61" i="53" s="1"/>
  <c r="M9" i="53"/>
  <c r="L9" i="53"/>
  <c r="K9" i="53"/>
  <c r="J9" i="53"/>
  <c r="I9" i="53"/>
  <c r="H9" i="53"/>
  <c r="H61" i="53" s="1"/>
  <c r="G9" i="53"/>
  <c r="G61" i="53" s="1"/>
  <c r="F9" i="53"/>
  <c r="E9" i="53"/>
  <c r="D9" i="53"/>
  <c r="D61" i="53" s="1"/>
  <c r="C9" i="53"/>
  <c r="P8" i="53"/>
  <c r="Q8" i="53" s="1"/>
  <c r="T8" i="53" s="1"/>
  <c r="P7" i="53"/>
  <c r="Q7" i="53" s="1"/>
  <c r="P52" i="53" l="1"/>
  <c r="L61" i="53"/>
  <c r="K61" i="53"/>
  <c r="I61" i="53"/>
  <c r="M61" i="53"/>
  <c r="S61" i="53"/>
  <c r="P40" i="53"/>
  <c r="F61" i="53"/>
  <c r="C61" i="53"/>
  <c r="P58" i="53"/>
  <c r="Q55" i="53"/>
  <c r="Q58" i="53" s="1"/>
  <c r="T58" i="53" s="1"/>
  <c r="Q50" i="53"/>
  <c r="Q52" i="53" s="1"/>
  <c r="T52" i="53" s="1"/>
  <c r="P47" i="53"/>
  <c r="J61" i="53"/>
  <c r="P15" i="53"/>
  <c r="T18" i="53"/>
  <c r="Q19" i="53"/>
  <c r="T19" i="53" s="1"/>
  <c r="T22" i="53"/>
  <c r="Q24" i="53"/>
  <c r="T24" i="53" s="1"/>
  <c r="Q27" i="53"/>
  <c r="P30" i="53"/>
  <c r="T7" i="53"/>
  <c r="Q9" i="53"/>
  <c r="T33" i="53"/>
  <c r="Q34" i="53"/>
  <c r="T34" i="53" s="1"/>
  <c r="P9" i="53"/>
  <c r="P19" i="53"/>
  <c r="P24" i="53"/>
  <c r="T37" i="53"/>
  <c r="Q39" i="53"/>
  <c r="T39" i="53" s="1"/>
  <c r="E30" i="53"/>
  <c r="E61" i="53" s="1"/>
  <c r="P34" i="53"/>
  <c r="Q43" i="53"/>
  <c r="Q12" i="53"/>
  <c r="T50" i="53" l="1"/>
  <c r="T55" i="53"/>
  <c r="P61" i="53"/>
  <c r="T12" i="53"/>
  <c r="Q15" i="53"/>
  <c r="T15" i="53" s="1"/>
  <c r="Q47" i="53"/>
  <c r="T47" i="53" s="1"/>
  <c r="T43" i="53"/>
  <c r="Q30" i="53"/>
  <c r="T30" i="53" s="1"/>
  <c r="T27" i="53"/>
  <c r="T9" i="53"/>
  <c r="Q40" i="53"/>
  <c r="T40" i="53" s="1"/>
  <c r="O12" i="49"/>
  <c r="P12" i="49" s="1"/>
  <c r="K6" i="6"/>
  <c r="S6" i="6"/>
  <c r="L6" i="6"/>
  <c r="P6" i="6" s="1"/>
  <c r="T6" i="6" s="1"/>
  <c r="U6" i="6" s="1"/>
  <c r="E6" i="6"/>
  <c r="I6" i="6"/>
  <c r="F17" i="49"/>
  <c r="F20" i="49" s="1"/>
  <c r="F10" i="49"/>
  <c r="L17" i="6"/>
  <c r="P17" i="6"/>
  <c r="T17" i="6"/>
  <c r="L18" i="6"/>
  <c r="P18" i="6" s="1"/>
  <c r="L16" i="6"/>
  <c r="K17" i="6"/>
  <c r="O17" i="6" s="1"/>
  <c r="K18" i="6"/>
  <c r="O18" i="6" s="1"/>
  <c r="S18" i="6" s="1"/>
  <c r="K16" i="6"/>
  <c r="O16" i="6" s="1"/>
  <c r="L5" i="6"/>
  <c r="L7" i="6"/>
  <c r="P7" i="6"/>
  <c r="L8" i="6"/>
  <c r="P8" i="6" s="1"/>
  <c r="L9" i="6"/>
  <c r="P9" i="6" s="1"/>
  <c r="T9" i="6" s="1"/>
  <c r="L10" i="6"/>
  <c r="P10" i="6" s="1"/>
  <c r="L11" i="6"/>
  <c r="P11" i="6" s="1"/>
  <c r="L12" i="6"/>
  <c r="P12" i="6"/>
  <c r="T12" i="6" s="1"/>
  <c r="O7" i="6"/>
  <c r="S7" i="6" s="1"/>
  <c r="C34" i="6" s="1"/>
  <c r="G34" i="6" s="1"/>
  <c r="K34" i="6" s="1"/>
  <c r="S34" i="6" s="1"/>
  <c r="O8" i="6"/>
  <c r="S8" i="6"/>
  <c r="O9" i="6"/>
  <c r="S9" i="6" s="1"/>
  <c r="U9" i="6" s="1"/>
  <c r="O10" i="6"/>
  <c r="S10" i="6" s="1"/>
  <c r="O11" i="6"/>
  <c r="S11" i="6" s="1"/>
  <c r="O12" i="6"/>
  <c r="S12" i="6"/>
  <c r="F24" i="6"/>
  <c r="D9" i="49"/>
  <c r="D17" i="49"/>
  <c r="O17" i="49" s="1"/>
  <c r="P17" i="49" s="1"/>
  <c r="D20" i="49"/>
  <c r="C5" i="6"/>
  <c r="G5" i="6"/>
  <c r="B20" i="49"/>
  <c r="B26" i="50"/>
  <c r="O24" i="49"/>
  <c r="P24" i="49" s="1"/>
  <c r="N20" i="49"/>
  <c r="L20" i="49"/>
  <c r="K20" i="49"/>
  <c r="J20" i="49"/>
  <c r="I20" i="49"/>
  <c r="H20" i="49"/>
  <c r="G20" i="49"/>
  <c r="E20" i="49"/>
  <c r="C20" i="49"/>
  <c r="O19" i="49"/>
  <c r="P19" i="49" s="1"/>
  <c r="O18" i="49"/>
  <c r="P18" i="49" s="1"/>
  <c r="O16" i="49"/>
  <c r="P16" i="49" s="1"/>
  <c r="O14" i="49"/>
  <c r="P14" i="49" s="1"/>
  <c r="O13" i="49"/>
  <c r="P13" i="49" s="1"/>
  <c r="O11" i="49"/>
  <c r="P11" i="49" s="1"/>
  <c r="O10" i="49"/>
  <c r="P10" i="49" s="1"/>
  <c r="O9" i="49"/>
  <c r="P9" i="49" s="1"/>
  <c r="O7" i="49"/>
  <c r="P7" i="49" s="1"/>
  <c r="O8" i="49"/>
  <c r="P8" i="49" s="1"/>
  <c r="H13" i="6"/>
  <c r="H19" i="6"/>
  <c r="D19" i="6"/>
  <c r="D13" i="6"/>
  <c r="D21" i="6" s="1"/>
  <c r="C19" i="6"/>
  <c r="C20" i="6"/>
  <c r="C21" i="6" s="1"/>
  <c r="G19" i="6"/>
  <c r="N52" i="6"/>
  <c r="N54" i="6"/>
  <c r="R25" i="6"/>
  <c r="R27" i="6" s="1"/>
  <c r="M7" i="6"/>
  <c r="I18" i="6"/>
  <c r="M17" i="6"/>
  <c r="I16" i="6"/>
  <c r="E7" i="6"/>
  <c r="E8" i="6"/>
  <c r="E9" i="6"/>
  <c r="E10" i="6"/>
  <c r="E11" i="6"/>
  <c r="E12" i="6"/>
  <c r="F52" i="6"/>
  <c r="F54" i="6" s="1"/>
  <c r="B54" i="6"/>
  <c r="V52" i="6"/>
  <c r="V54" i="6" s="1"/>
  <c r="R52" i="6"/>
  <c r="R54" i="6" s="1"/>
  <c r="Y46" i="6"/>
  <c r="V25" i="6"/>
  <c r="V27" i="6" s="1"/>
  <c r="B25" i="6"/>
  <c r="B27" i="6" s="1"/>
  <c r="E18" i="6"/>
  <c r="E17" i="6"/>
  <c r="E16" i="6"/>
  <c r="E19" i="6" s="1"/>
  <c r="I11" i="6"/>
  <c r="I8" i="6"/>
  <c r="I9" i="6"/>
  <c r="M9" i="6"/>
  <c r="M18" i="6"/>
  <c r="M11" i="6"/>
  <c r="I10" i="6"/>
  <c r="I17" i="6"/>
  <c r="I7" i="6"/>
  <c r="Q9" i="6"/>
  <c r="M12" i="6"/>
  <c r="M8" i="6"/>
  <c r="I12" i="6"/>
  <c r="M10" i="6"/>
  <c r="Q12" i="6"/>
  <c r="K19" i="6"/>
  <c r="Y44" i="6"/>
  <c r="G40" i="6"/>
  <c r="K40" i="6"/>
  <c r="O40" i="6"/>
  <c r="P46" i="6"/>
  <c r="S40" i="6"/>
  <c r="Y45" i="6"/>
  <c r="T46" i="6"/>
  <c r="I19" i="6"/>
  <c r="C13" i="6"/>
  <c r="E5" i="6"/>
  <c r="E13" i="6" s="1"/>
  <c r="K5" i="6"/>
  <c r="O5" i="6"/>
  <c r="I5" i="6"/>
  <c r="I13" i="6" s="1"/>
  <c r="I21" i="6" s="1"/>
  <c r="G13" i="6"/>
  <c r="H21" i="6"/>
  <c r="K13" i="6"/>
  <c r="K21" i="6" s="1"/>
  <c r="O6" i="6"/>
  <c r="M6" i="6"/>
  <c r="S5" i="6"/>
  <c r="O13" i="6"/>
  <c r="T8" i="6" l="1"/>
  <c r="U8" i="6" s="1"/>
  <c r="Q8" i="6"/>
  <c r="S17" i="6"/>
  <c r="U17" i="6" s="1"/>
  <c r="O19" i="6"/>
  <c r="Q17" i="6"/>
  <c r="G21" i="6"/>
  <c r="X12" i="6"/>
  <c r="D39" i="6"/>
  <c r="H39" i="6" s="1"/>
  <c r="P5" i="6"/>
  <c r="M5" i="6"/>
  <c r="L13" i="6"/>
  <c r="Q18" i="6"/>
  <c r="T18" i="6"/>
  <c r="T10" i="6"/>
  <c r="Q10" i="6"/>
  <c r="S16" i="6"/>
  <c r="C44" i="6"/>
  <c r="W17" i="6"/>
  <c r="D44" i="6"/>
  <c r="H44" i="6" s="1"/>
  <c r="L44" i="6" s="1"/>
  <c r="X17" i="6"/>
  <c r="E21" i="6"/>
  <c r="U10" i="6"/>
  <c r="X9" i="6"/>
  <c r="D36" i="6"/>
  <c r="H36" i="6" s="1"/>
  <c r="T7" i="6"/>
  <c r="U7" i="6" s="1"/>
  <c r="Q7" i="6"/>
  <c r="C45" i="6"/>
  <c r="G45" i="6" s="1"/>
  <c r="W18" i="6"/>
  <c r="F25" i="6"/>
  <c r="J24" i="6"/>
  <c r="N24" i="6" s="1"/>
  <c r="N25" i="6" s="1"/>
  <c r="N27" i="6" s="1"/>
  <c r="U12" i="6"/>
  <c r="T11" i="6"/>
  <c r="Q11" i="6"/>
  <c r="D35" i="6"/>
  <c r="H35" i="6" s="1"/>
  <c r="P16" i="6"/>
  <c r="L19" i="6"/>
  <c r="M16" i="6"/>
  <c r="M19" i="6" s="1"/>
  <c r="O21" i="6"/>
  <c r="Q6" i="6"/>
  <c r="W13" i="6"/>
  <c r="Y12" i="6"/>
  <c r="E39" i="6"/>
  <c r="Y9" i="6"/>
  <c r="E36" i="6"/>
  <c r="S13" i="6"/>
  <c r="M13" i="6"/>
  <c r="M21" i="6" s="1"/>
  <c r="U11" i="6"/>
  <c r="X6" i="6"/>
  <c r="D33" i="6"/>
  <c r="H33" i="6" s="1"/>
  <c r="P20" i="49"/>
  <c r="O20" i="49"/>
  <c r="Q61" i="53"/>
  <c r="T61" i="53" s="1"/>
  <c r="L35" i="6" l="1"/>
  <c r="I35" i="6"/>
  <c r="K45" i="6"/>
  <c r="E35" i="6"/>
  <c r="X8" i="6"/>
  <c r="Y8" i="6" s="1"/>
  <c r="L33" i="6"/>
  <c r="I33" i="6"/>
  <c r="E44" i="6"/>
  <c r="G44" i="6"/>
  <c r="L36" i="6"/>
  <c r="I36" i="6"/>
  <c r="L39" i="6"/>
  <c r="I39" i="6"/>
  <c r="C43" i="6"/>
  <c r="G43" i="6" s="1"/>
  <c r="S19" i="6"/>
  <c r="W16" i="6"/>
  <c r="P19" i="6"/>
  <c r="T16" i="6"/>
  <c r="D38" i="6"/>
  <c r="X11" i="6"/>
  <c r="Y11" i="6" s="1"/>
  <c r="Y17" i="6"/>
  <c r="Q16" i="6"/>
  <c r="Q19" i="6" s="1"/>
  <c r="L21" i="6"/>
  <c r="J25" i="6"/>
  <c r="F27" i="6"/>
  <c r="J27" i="6" s="1"/>
  <c r="D34" i="6"/>
  <c r="X7" i="6"/>
  <c r="Y7" i="6" s="1"/>
  <c r="S21" i="6"/>
  <c r="D37" i="6"/>
  <c r="X10" i="6"/>
  <c r="Y10" i="6" s="1"/>
  <c r="D45" i="6"/>
  <c r="X18" i="6"/>
  <c r="Y18" i="6" s="1"/>
  <c r="U18" i="6"/>
  <c r="T5" i="6"/>
  <c r="Q5" i="6"/>
  <c r="Q13" i="6" s="1"/>
  <c r="Q21" i="6" s="1"/>
  <c r="P13" i="6"/>
  <c r="C40" i="6"/>
  <c r="E33" i="6"/>
  <c r="Y6" i="6"/>
  <c r="E37" i="6" l="1"/>
  <c r="H37" i="6"/>
  <c r="P36" i="6"/>
  <c r="M36" i="6"/>
  <c r="P33" i="6"/>
  <c r="M33" i="6"/>
  <c r="O45" i="6"/>
  <c r="P21" i="6"/>
  <c r="K44" i="6"/>
  <c r="I44" i="6"/>
  <c r="E45" i="6"/>
  <c r="H45" i="6"/>
  <c r="E38" i="6"/>
  <c r="H38" i="6"/>
  <c r="P39" i="6"/>
  <c r="M39" i="6"/>
  <c r="P35" i="6"/>
  <c r="M35" i="6"/>
  <c r="E34" i="6"/>
  <c r="H34" i="6"/>
  <c r="K43" i="6"/>
  <c r="G46" i="6"/>
  <c r="G48" i="6" s="1"/>
  <c r="D32" i="6"/>
  <c r="H32" i="6" s="1"/>
  <c r="X5" i="6"/>
  <c r="U5" i="6"/>
  <c r="U13" i="6" s="1"/>
  <c r="T13" i="6"/>
  <c r="X16" i="6"/>
  <c r="X19" i="6" s="1"/>
  <c r="D43" i="6"/>
  <c r="E43" i="6" s="1"/>
  <c r="E46" i="6" s="1"/>
  <c r="T19" i="6"/>
  <c r="C46" i="6"/>
  <c r="C48" i="6" s="1"/>
  <c r="U16" i="6"/>
  <c r="U19" i="6" s="1"/>
  <c r="Y16" i="6"/>
  <c r="Y19" i="6" s="1"/>
  <c r="W19" i="6"/>
  <c r="W21" i="6" s="1"/>
  <c r="S45" i="6" l="1"/>
  <c r="U45" i="6" s="1"/>
  <c r="Q45" i="6"/>
  <c r="T35" i="6"/>
  <c r="Q35" i="6"/>
  <c r="O44" i="6"/>
  <c r="M44" i="6"/>
  <c r="L37" i="6"/>
  <c r="I37" i="6"/>
  <c r="T39" i="6"/>
  <c r="Q39" i="6"/>
  <c r="L38" i="6"/>
  <c r="I38" i="6"/>
  <c r="T36" i="6"/>
  <c r="Q36" i="6"/>
  <c r="D46" i="6"/>
  <c r="H43" i="6"/>
  <c r="O43" i="6"/>
  <c r="K46" i="6"/>
  <c r="L32" i="6"/>
  <c r="I32" i="6"/>
  <c r="I40" i="6" s="1"/>
  <c r="H40" i="6"/>
  <c r="L34" i="6"/>
  <c r="I34" i="6"/>
  <c r="L45" i="6"/>
  <c r="M45" i="6" s="1"/>
  <c r="I45" i="6"/>
  <c r="T33" i="6"/>
  <c r="Q33" i="6"/>
  <c r="Y5" i="6"/>
  <c r="Y13" i="6" s="1"/>
  <c r="Y21" i="6" s="1"/>
  <c r="X13" i="6"/>
  <c r="X21" i="6" s="1"/>
  <c r="E32" i="6"/>
  <c r="E40" i="6" s="1"/>
  <c r="E48" i="6" s="1"/>
  <c r="D40" i="6"/>
  <c r="T21" i="6"/>
  <c r="U21" i="6"/>
  <c r="U33" i="6" l="1"/>
  <c r="P34" i="6"/>
  <c r="M34" i="6"/>
  <c r="P38" i="6"/>
  <c r="M38" i="6"/>
  <c r="P37" i="6"/>
  <c r="M37" i="6"/>
  <c r="U35" i="6"/>
  <c r="H48" i="6"/>
  <c r="K48" i="6"/>
  <c r="S43" i="6"/>
  <c r="Q43" i="6"/>
  <c r="O46" i="6"/>
  <c r="U36" i="6"/>
  <c r="U39" i="6"/>
  <c r="S44" i="6"/>
  <c r="U44" i="6" s="1"/>
  <c r="Q44" i="6"/>
  <c r="D48" i="6"/>
  <c r="P32" i="6"/>
  <c r="L40" i="6"/>
  <c r="M32" i="6"/>
  <c r="M40" i="6" s="1"/>
  <c r="L43" i="6"/>
  <c r="H46" i="6"/>
  <c r="I43" i="6"/>
  <c r="I46" i="6" s="1"/>
  <c r="I48" i="6" s="1"/>
  <c r="T34" i="6" l="1"/>
  <c r="Q34" i="6"/>
  <c r="Q46" i="6"/>
  <c r="O48" i="6"/>
  <c r="L46" i="6"/>
  <c r="M46" i="6" s="1"/>
  <c r="M48" i="6" s="1"/>
  <c r="M43" i="6"/>
  <c r="Y39" i="6"/>
  <c r="S46" i="6"/>
  <c r="U43" i="6"/>
  <c r="T37" i="6"/>
  <c r="Q37" i="6"/>
  <c r="L48" i="6"/>
  <c r="Y36" i="6"/>
  <c r="T32" i="6"/>
  <c r="Q32" i="6"/>
  <c r="P40" i="6"/>
  <c r="P48" i="6" s="1"/>
  <c r="Y35" i="6"/>
  <c r="T38" i="6"/>
  <c r="Q38" i="6"/>
  <c r="Y33" i="6"/>
  <c r="U38" i="6" l="1"/>
  <c r="Q40" i="6"/>
  <c r="Q48" i="6" s="1"/>
  <c r="S48" i="6"/>
  <c r="U46" i="6"/>
  <c r="U34" i="6"/>
  <c r="U32" i="6"/>
  <c r="T40" i="6"/>
  <c r="T48" i="6" s="1"/>
  <c r="U37" i="6"/>
  <c r="Y37" i="6" l="1"/>
  <c r="Y34" i="6"/>
  <c r="U40" i="6"/>
  <c r="U48" i="6"/>
  <c r="Y38" i="6"/>
  <c r="Y32" i="6"/>
  <c r="W40" i="6"/>
  <c r="W48" i="6" s="1"/>
  <c r="Y40" i="6" l="1"/>
  <c r="Y48" i="6" s="1"/>
  <c r="X40" i="6"/>
  <c r="X48" i="6" s="1"/>
</calcChain>
</file>

<file path=xl/sharedStrings.xml><?xml version="1.0" encoding="utf-8"?>
<sst xmlns="http://schemas.openxmlformats.org/spreadsheetml/2006/main" count="1642" uniqueCount="406">
  <si>
    <t>Pacific Gas and Electric Company Monthly Report On Interruptible Load and Demand Response</t>
  </si>
  <si>
    <t xml:space="preserve">http://www.pge.com/mybusiness/energysavingsrebates/demandresponse/cs/ </t>
  </si>
  <si>
    <t xml:space="preserve"> </t>
  </si>
  <si>
    <t>UTILITY NAME: Pacific Gas and Electric Company</t>
  </si>
  <si>
    <t>Monthly Program Enrollment and Estimated Load Impacts</t>
  </si>
  <si>
    <t>January</t>
  </si>
  <si>
    <t>February</t>
  </si>
  <si>
    <t>March</t>
  </si>
  <si>
    <t>April</t>
  </si>
  <si>
    <t>May</t>
  </si>
  <si>
    <t>June</t>
  </si>
  <si>
    <t>Programs</t>
  </si>
  <si>
    <r>
      <t xml:space="preserve">Service Accounts </t>
    </r>
    <r>
      <rPr>
        <b/>
        <vertAlign val="superscript"/>
        <sz val="10"/>
        <rFont val="Arial"/>
        <family val="2"/>
      </rPr>
      <t>3</t>
    </r>
  </si>
  <si>
    <r>
      <t xml:space="preserve">Ex Ante Estimated MW </t>
    </r>
    <r>
      <rPr>
        <b/>
        <vertAlign val="superscript"/>
        <sz val="10"/>
        <rFont val="Arial"/>
        <family val="2"/>
      </rPr>
      <t xml:space="preserve">1 </t>
    </r>
  </si>
  <si>
    <r>
      <t xml:space="preserve">Ex Post Estimated MW </t>
    </r>
    <r>
      <rPr>
        <b/>
        <vertAlign val="superscript"/>
        <sz val="10"/>
        <rFont val="Arial"/>
        <family val="2"/>
      </rPr>
      <t>2</t>
    </r>
  </si>
  <si>
    <r>
      <rPr>
        <b/>
        <vertAlign val="superscript"/>
        <sz val="10"/>
        <rFont val="Arial"/>
        <family val="2"/>
      </rPr>
      <t xml:space="preserve">3 </t>
    </r>
    <r>
      <rPr>
        <b/>
        <sz val="10"/>
        <rFont val="Arial"/>
        <family val="2"/>
      </rPr>
      <t>Eligible Accounts as of
Jan 1, 2016</t>
    </r>
  </si>
  <si>
    <t>Interruptible/Reliability</t>
  </si>
  <si>
    <t>BIP - Day Of</t>
  </si>
  <si>
    <t>OBMC</t>
  </si>
  <si>
    <t>N/A</t>
  </si>
  <si>
    <t>SLRP</t>
  </si>
  <si>
    <r>
      <t>SmartAC</t>
    </r>
    <r>
      <rPr>
        <vertAlign val="superscript"/>
        <sz val="10"/>
        <rFont val="Arial"/>
        <family val="2"/>
      </rPr>
      <t>TM</t>
    </r>
    <r>
      <rPr>
        <sz val="10"/>
        <rFont val="Arial"/>
        <family val="2"/>
      </rPr>
      <t xml:space="preserve"> - Commercial</t>
    </r>
  </si>
  <si>
    <r>
      <t>SmartAC</t>
    </r>
    <r>
      <rPr>
        <vertAlign val="superscript"/>
        <sz val="10"/>
        <rFont val="Arial"/>
        <family val="2"/>
      </rPr>
      <t>TM</t>
    </r>
    <r>
      <rPr>
        <sz val="10"/>
        <rFont val="Arial"/>
        <family val="2"/>
      </rPr>
      <t xml:space="preserve"> - Residential</t>
    </r>
  </si>
  <si>
    <t xml:space="preserve">  Sub-Total Interruptible</t>
  </si>
  <si>
    <t>Price Response</t>
  </si>
  <si>
    <t>AMP - Day Of</t>
  </si>
  <si>
    <t>CBP - Day Ahead</t>
  </si>
  <si>
    <t>CBP - Day Of</t>
  </si>
  <si>
    <t>DBP</t>
  </si>
  <si>
    <t>PDP (200 kW or above)</t>
  </si>
  <si>
    <t>PDP (above 20 kW &amp; below 200 kW)</t>
  </si>
  <si>
    <t>PDP (20 kW or below)</t>
  </si>
  <si>
    <r>
      <t>SmartRate</t>
    </r>
    <r>
      <rPr>
        <vertAlign val="superscript"/>
        <sz val="10"/>
        <rFont val="Arial"/>
        <family val="2"/>
      </rPr>
      <t>TM</t>
    </r>
    <r>
      <rPr>
        <sz val="10"/>
        <rFont val="Arial"/>
        <family val="2"/>
      </rPr>
      <t xml:space="preserve"> - Residential</t>
    </r>
  </si>
  <si>
    <t>Not Available</t>
  </si>
  <si>
    <t xml:space="preserve">  Sub-Total Price Response</t>
  </si>
  <si>
    <t>Total All Programs</t>
  </si>
  <si>
    <t>July</t>
  </si>
  <si>
    <t>August</t>
  </si>
  <si>
    <t>September</t>
  </si>
  <si>
    <t>October</t>
  </si>
  <si>
    <t>November</t>
  </si>
  <si>
    <t>December</t>
  </si>
  <si>
    <r>
      <t xml:space="preserve">Ex Ante Estimate MW </t>
    </r>
    <r>
      <rPr>
        <b/>
        <vertAlign val="superscript"/>
        <sz val="10"/>
        <rFont val="Arial"/>
        <family val="2"/>
      </rPr>
      <t>1</t>
    </r>
  </si>
  <si>
    <t>BIP - Day of</t>
  </si>
  <si>
    <r>
      <t xml:space="preserve">1 </t>
    </r>
    <r>
      <rPr>
        <sz val="8"/>
        <rFont val="Calibri"/>
        <family val="2"/>
      </rPr>
      <t>Ex Ante Estimated MW = In compliance with Decision 08-04-050, the values presented herein are based on the April 1, 2015 Load Impact Report for Demand Response. The values reported are calculated by using the monthly ex ante average load impact per customer multiplied by the number of currently enrolled service accounts for the reporting month, where the ex ante average load impact is the average hourly load impact for an event that would occur from 1 - 6 pm on the system peak day of the month. The Ex Ante Estimated MW value for the aggregator programs, e.g., AMP and CBP are the monthly nominated MW during the event season May through October.</t>
    </r>
  </si>
  <si>
    <r>
      <t xml:space="preserve">2 </t>
    </r>
    <r>
      <rPr>
        <sz val="8"/>
        <rFont val="Calibri"/>
        <family val="2"/>
      </rPr>
      <t>Ex Post Estimated MW = In compliance with Decision 08-04-050, the values presented herein are based on the April 1, 2015 Load Impact Report for Demand Response. The values reported are calculated by using the annual ex post average load impact per customer multiplied by the number of currently enrolled service accounts for the reporting month, where the ex post load impact per customer is the average load impact per customer for those customers that may have participated in an event(s) during all actual event hours in the preceding year when or if events occurred. New programs report "n/a", as there were no prior events.</t>
    </r>
  </si>
  <si>
    <r>
      <rPr>
        <vertAlign val="superscript"/>
        <sz val="8"/>
        <rFont val="Calibri"/>
        <family val="2"/>
      </rPr>
      <t>3</t>
    </r>
    <r>
      <rPr>
        <sz val="8"/>
        <rFont val="Calibri"/>
        <family val="2"/>
      </rPr>
      <t xml:space="preserve"> The March 2016 ILP provides the available 2015-2016 data for Eligible Accounts and Program Eligibility for Ex Ante and Expost Average Load Impacts.</t>
    </r>
  </si>
  <si>
    <t>NOTE:  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1st Compliance Filing pursuant to Decision 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</si>
  <si>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Program Eligibility and Ex Ante Average Load Impacts</t>
  </si>
  <si>
    <t>Program</t>
  </si>
  <si>
    <t>Average Ex Ante Load Impact kW / Customer</t>
  </si>
  <si>
    <r>
      <t xml:space="preserve">Eligible Accounts as of Jan 1, 2016 </t>
    </r>
    <r>
      <rPr>
        <b/>
        <vertAlign val="superscript"/>
        <sz val="10"/>
        <rFont val="Arial"/>
        <family val="2"/>
      </rPr>
      <t>1</t>
    </r>
  </si>
  <si>
    <t xml:space="preserve">August </t>
  </si>
  <si>
    <t xml:space="preserve">September </t>
  </si>
  <si>
    <t xml:space="preserve">November </t>
  </si>
  <si>
    <t>Eligibility Criteria (Refer to tariff for specifics)</t>
  </si>
  <si>
    <t>This schedule is available to bundled-service, Community Choice Aggregation (CCA) Service, and Direct Access (DA) commercial, industrial, and agricultural customers. Each customer, both directly enrolled and those enrolled in an aggregator’s portfolio, must take service under the provisions of a demand time-of-use rate schedule toparticipate in the Program and have at least an average monthly demand of 100 kilowatt (kW). Customers being served under Schedules AG-R or AG-V are not eligible for this program. Customers taking service under DA must meet the metering requirements prescribed in the Metering Equipment section of this rate schedule.</t>
  </si>
  <si>
    <t>Bundled, DA and CCA non-residential customer accounts with interval meters that must be able to reduce electric load such that the entire load on the PG&amp;E circuit or dedicated substation that provides service to that customer is reduced to or below Maximum Load Levels (MLLs) for the entire duration of each and every RO operation.</t>
  </si>
  <si>
    <t xml:space="preserve">Bundled-service customers taking service under Schedules A-10, E-19 or E-20 &amp; minimum average monthly demand of 100 kilowatts (kW).Customers must commit to minimum 15% of baseline usage, with a minimum load reduction of 100 kW. </t>
  </si>
  <si>
    <t>Small and medium business customers taking service under applicable rate schedules equipped with central or packaged DX air conditioning equipment. Closed to new enrollment.</t>
  </si>
  <si>
    <t>Residential customers taking service under applicable rate schedules equipped with central or packaged DX air conditioning equipment.</t>
  </si>
  <si>
    <t>Non-residential customers on commercial, industrial, partial standby, or agricultural rate schedules, except those who receive electric power from third parties (other than DA), billed via net metering or full standby services.</t>
  </si>
  <si>
    <t>A customer may participate in either the Day-Ahead or Day-Of option. A customer with multipleservice agreements (SA) may nominate demand reductions from a single SA to either the Day-ofoption or Day-ahead option. A SA may not be nominated to both the Day-of and Day-aheadoption during a single program month.Customers that receive electric power from third parties (other than through direct access andCommunity Choice Aggregation) and customers billed for standby service are not eligible forSchedule E-CBP. Eligible customers include those receiving partial standby service or servicespursuant to one or more of the Net Energy Metering Service schedules except NEMCCSF.</t>
  </si>
  <si>
    <t>This schedule is available to individual PG&amp;E bundled-service customers, Community Choice Aggregation Service (CCA Service) customers, and Direct Access (DA)customers. Each customer must take service under the provisions of their otherwiseapplicable rate schedule. Customers participating in the Program must be on an eligible rate schedule and able to reduce load by at least 10 kW during an E-DBP event. Prior to May 1, 2013, customers with SAs throughout PG&amp;E’s electric service territory with individual meters with demands less than 200 kW (as described in the Applicability Section) had the option to participate in this Program under the provisions stated in the Aggregated Group Section of this rate schedule. Those SAs participating as an Aggregated Group as of May 1, 2013, may continue to participate as an Aggregated Group.</t>
  </si>
  <si>
    <t xml:space="preserve">Default beginning on: May 1, 2010 for bundled C&amp;I Customers &gt;200kW Maximum Demand; February 1st, 2011 for large bundled Ag customers; November 2014 for bundled C&amp;I Customers with &lt;200 kW Maximum Demand and 12 consecutive months of interval data.  </t>
  </si>
  <si>
    <t xml:space="preserve">A voluntary rate supplement to residential customers' otherwise applicable schedule. Available to Bundled-Service customers served on a single family residential electric rate schedule. </t>
  </si>
  <si>
    <r>
      <t xml:space="preserve">The average ex ante load impacts per customer are based on the load impacts filing on April 1, 2016 (R.13-09-011). Estimated Average Ex Ante Load Impact kW/Customer = Average kW / Customer, under 1-in-2 weather conditions, of an event that would occur from 1 - 6 pm for April through October, and 4 - 9 pm for November through March, on the PG&amp;E system peak day of the month. </t>
    </r>
    <r>
      <rPr>
        <vertAlign val="superscript"/>
        <sz val="10"/>
        <rFont val="Arial"/>
        <family val="2"/>
      </rPr>
      <t xml:space="preserve">1 </t>
    </r>
    <r>
      <rPr>
        <sz val="10"/>
        <rFont val="Arial"/>
        <family val="2"/>
      </rPr>
      <t>The March 2016 ILP provides the available 2015-2016 data for Eligible Accounts and Program Eligibility for Ex Ante and Expost Average Load Impacts</t>
    </r>
  </si>
  <si>
    <t>Program Eligibility and Ex Post Average Load Impacts</t>
  </si>
  <si>
    <t>Average Ex Post Load Impact kW / Customer</t>
  </si>
  <si>
    <t xml:space="preserve">Bundled, DA and CCA non-residential customer service accounts that have at least an average monthly demand of 100 kW. </t>
  </si>
  <si>
    <t xml:space="preserve">Non-residential Customers 200 kW or above on a demand TOU rate schedule, not on rate schedule AG-R, AG-V or S. Eligible customers include PG&amp;E Bundled, Direct Access (DA; ESP), and Community Choice Aggregation Service. Non-residential Customers' accounts &lt; 200 kW may participate as aggregated group for service accounts with same Federal Taxpayer ID Number. </t>
  </si>
  <si>
    <t>The average ex post load impacts per customer are based on the load impacts filing on April 1, 2016 (R.13-09-011). Estimated Average Ex Post Load Impact kW / Customer = Average kW / Customer service account over all actual event hours for the preceeding year when or if events occurred. Some programs may experience no events or few events while other programs may operate regularly depending on event triggers. For existing programs, the average ex post load impact per customer SA_ID remains constant across all months. The average load impact is "N/A" for programs having no prior events. Commercial SmartAC was not called in 2015; its average-customer impact reported here is from the April 2, 2012 filing.</t>
  </si>
  <si>
    <r>
      <rPr>
        <vertAlign val="superscript"/>
        <sz val="10"/>
        <rFont val="Arial"/>
        <family val="2"/>
      </rPr>
      <t xml:space="preserve">1 </t>
    </r>
    <r>
      <rPr>
        <sz val="10"/>
        <rFont val="Arial"/>
        <family val="2"/>
      </rPr>
      <t>The March 2016 ILP provides the available 2015-2016 data for Eligible Accounts and Program Eligibility for Ex Ante and Expost Average Load Impacts.</t>
    </r>
  </si>
  <si>
    <t>Detailed Breakdown of MWs To Date in TA/Auto DR/TI Programs</t>
  </si>
  <si>
    <t>Price Responsive</t>
  </si>
  <si>
    <t>TA Identified MWs</t>
  </si>
  <si>
    <t>Auto DR Verified MWs</t>
  </si>
  <si>
    <t>TI Verified MWs</t>
  </si>
  <si>
    <t>Total Technology MWs</t>
  </si>
  <si>
    <t>PDP</t>
  </si>
  <si>
    <t>SmartRate™ - Residential</t>
  </si>
  <si>
    <t>SmartAC™ - Commercial</t>
  </si>
  <si>
    <t>SmartAC™ - Residential</t>
  </si>
  <si>
    <t>Total</t>
  </si>
  <si>
    <t>General Program</t>
  </si>
  <si>
    <t>TA (may also be enrolled in TI and AutoDR)</t>
  </si>
  <si>
    <t>Total TA MWs</t>
  </si>
  <si>
    <t>NOTE: Projects for which applications were approved in the previous funding cycle are charged to that funding cycle; however, installed megawatts are at the time of installation regardless of funding cycle.</t>
  </si>
  <si>
    <t>Correction in May 2016 ILP moved March Auto DR under CBP to AMP DO. Removed AMP Day Ahead. Program no longer exists.</t>
  </si>
  <si>
    <t>2015-2016 Program Expenditures</t>
  </si>
  <si>
    <t>Cost Item</t>
  </si>
  <si>
    <t>2015 Expenditures</t>
  </si>
  <si>
    <r>
      <t xml:space="preserve">January </t>
    </r>
    <r>
      <rPr>
        <b/>
        <vertAlign val="superscript"/>
        <sz val="9"/>
        <rFont val="Arial"/>
        <family val="2"/>
      </rPr>
      <t>6</t>
    </r>
  </si>
  <si>
    <t>Year-to-Date  2016 Expenditures</t>
  </si>
  <si>
    <t>Program-to-Date Expenditures</t>
  </si>
  <si>
    <r>
      <t xml:space="preserve">2-Year Funding </t>
    </r>
    <r>
      <rPr>
        <b/>
        <vertAlign val="superscript"/>
        <sz val="9"/>
        <rFont val="Arial"/>
        <family val="2"/>
      </rPr>
      <t>7</t>
    </r>
  </si>
  <si>
    <r>
      <t xml:space="preserve">Fundshift Adjustments </t>
    </r>
    <r>
      <rPr>
        <b/>
        <vertAlign val="superscript"/>
        <sz val="9"/>
        <rFont val="Arial"/>
        <family val="2"/>
      </rPr>
      <t>8</t>
    </r>
  </si>
  <si>
    <t>Percent Funding</t>
  </si>
  <si>
    <t>Category 1:  Reliability Programs</t>
  </si>
  <si>
    <t>BASEINTERRUP</t>
  </si>
  <si>
    <t>Base Interruptible Program (BIP)</t>
  </si>
  <si>
    <t>OBMC/SLRP</t>
  </si>
  <si>
    <t>Optional Bidding Mandatory Curtailment / 
   Scheduled Load Reduction (OBMC / SLRP)</t>
  </si>
  <si>
    <t xml:space="preserve"> Budget Category 1 Total</t>
  </si>
  <si>
    <t>Category 2:  Price-Responsive Programs</t>
  </si>
  <si>
    <t>DEMAND BIDD</t>
  </si>
  <si>
    <r>
      <t>Demand Bidding Program (DBP)</t>
    </r>
    <r>
      <rPr>
        <b/>
        <sz val="9"/>
        <rFont val="Arial"/>
        <family val="2"/>
      </rPr>
      <t/>
    </r>
  </si>
  <si>
    <t>CAPACIT BIDD</t>
  </si>
  <si>
    <t>Capacity Bidding Program (CBP)</t>
  </si>
  <si>
    <t xml:space="preserve"> Budget Category 2 Total</t>
  </si>
  <si>
    <t>Category 3:  DR Provider/Aggregator Managed Programs</t>
  </si>
  <si>
    <t>AGGR MAN PFO</t>
  </si>
  <si>
    <t>Aggregator Managed Portfolio (AMP)</t>
  </si>
  <si>
    <t xml:space="preserve"> Budget Category 3 Total</t>
  </si>
  <si>
    <t>Category 4: Emerging &amp; Enabling Programs</t>
  </si>
  <si>
    <t>AUTO DR</t>
  </si>
  <si>
    <t>EMRGTEK</t>
  </si>
  <si>
    <t>DR Emerging Technology</t>
  </si>
  <si>
    <t xml:space="preserve"> Budget Category 4 Total</t>
  </si>
  <si>
    <t>Category 5:  Pilots</t>
  </si>
  <si>
    <t>C&amp;I INTM RSC</t>
  </si>
  <si>
    <t>Supply Side Pilot</t>
  </si>
  <si>
    <t>T&amp;D DR</t>
  </si>
  <si>
    <t>PHEV/EV PILO</t>
  </si>
  <si>
    <t>Excess Supply</t>
  </si>
  <si>
    <t xml:space="preserve"> Budget Category 5 Total</t>
  </si>
  <si>
    <t xml:space="preserve">Category 6:  Evaluation, Measurement and Verification </t>
  </si>
  <si>
    <t>EM&amp;V_01</t>
  </si>
  <si>
    <t>DRMEC</t>
  </si>
  <si>
    <t xml:space="preserve"> Budget Category 6 Total</t>
  </si>
  <si>
    <t>Category 7:  Marketing, Education and Outreach</t>
  </si>
  <si>
    <t>DR CORE MKT</t>
  </si>
  <si>
    <r>
      <t xml:space="preserve">DR Core Marketing and Outreach </t>
    </r>
    <r>
      <rPr>
        <vertAlign val="superscript"/>
        <sz val="9"/>
        <rFont val="Arial"/>
        <family val="2"/>
      </rPr>
      <t>1</t>
    </r>
  </si>
  <si>
    <r>
      <t>SmartAC</t>
    </r>
    <r>
      <rPr>
        <vertAlign val="superscript"/>
        <sz val="9"/>
        <rFont val="Arial"/>
        <family val="2"/>
      </rPr>
      <t>TM</t>
    </r>
    <r>
      <rPr>
        <sz val="9"/>
        <rFont val="Arial"/>
        <family val="2"/>
      </rPr>
      <t xml:space="preserve"> ME&amp;O </t>
    </r>
    <r>
      <rPr>
        <vertAlign val="superscript"/>
        <sz val="9"/>
        <rFont val="Arial"/>
        <family val="2"/>
      </rPr>
      <t>2</t>
    </r>
  </si>
  <si>
    <t>DR CORE E&amp;T</t>
  </si>
  <si>
    <t>Education and Training</t>
  </si>
  <si>
    <t xml:space="preserve"> Budget Category 7 Total</t>
  </si>
  <si>
    <t>Category 8:  DR System Support Activities</t>
  </si>
  <si>
    <t>INTERACT</t>
  </si>
  <si>
    <t>InterAct / DR Forecasting Tool</t>
  </si>
  <si>
    <t>DR ONLN EROL</t>
  </si>
  <si>
    <t>DR Enrollment &amp; Support</t>
  </si>
  <si>
    <t>Notifications</t>
  </si>
  <si>
    <t>DR Integration Policy &amp; Planning</t>
  </si>
  <si>
    <t xml:space="preserve"> Budget Category 8 Total</t>
  </si>
  <si>
    <r>
      <t>Category 9:  Integrated Programs and Activities
  (Including Technical Assistance)</t>
    </r>
    <r>
      <rPr>
        <b/>
        <vertAlign val="superscript"/>
        <sz val="9"/>
        <rFont val="Arial"/>
        <family val="2"/>
      </rPr>
      <t xml:space="preserve"> </t>
    </r>
  </si>
  <si>
    <t>TECHNOL INCV</t>
  </si>
  <si>
    <r>
      <t xml:space="preserve">Technology Incentives - IDSM </t>
    </r>
    <r>
      <rPr>
        <vertAlign val="superscript"/>
        <sz val="9"/>
        <rFont val="Arial"/>
        <family val="2"/>
      </rPr>
      <t>3</t>
    </r>
  </si>
  <si>
    <t>INTG ENE AUD</t>
  </si>
  <si>
    <r>
      <t xml:space="preserve">Integrated Energy Audits </t>
    </r>
    <r>
      <rPr>
        <vertAlign val="superscript"/>
        <sz val="9"/>
        <rFont val="Arial"/>
        <family val="2"/>
      </rPr>
      <t>3</t>
    </r>
  </si>
  <si>
    <t xml:space="preserve"> Budget Category 9 Total</t>
  </si>
  <si>
    <t>Category 10:  Special Projects</t>
  </si>
  <si>
    <t>PERM LOAD_01</t>
  </si>
  <si>
    <t>Permanent Load Shifting</t>
  </si>
  <si>
    <t xml:space="preserve"> Budget Category 10 Total</t>
  </si>
  <si>
    <t>Recovery of DR-related capital costs prior to 2009 (for interval metering as authorized in D.06-03-024/D.06-11-049); and, additionally, for the HAN Integration project (as authorized in D.12-04-045).</t>
  </si>
  <si>
    <r>
      <t xml:space="preserve">Total Incremental Cost </t>
    </r>
    <r>
      <rPr>
        <b/>
        <vertAlign val="superscript"/>
        <sz val="9"/>
        <rFont val="Arial"/>
        <family val="2"/>
      </rPr>
      <t>5</t>
    </r>
  </si>
  <si>
    <r>
      <rPr>
        <vertAlign val="superscript"/>
        <sz val="9"/>
        <rFont val="Arial"/>
        <family val="2"/>
      </rPr>
      <t>2</t>
    </r>
    <r>
      <rPr>
        <sz val="9"/>
        <rFont val="Arial"/>
        <family val="2"/>
      </rPr>
      <t xml:space="preserve"> The budget for SmartAC marketing, education, and outreach costs are included in the 2015-16 approved budget for DR Core Marketing and Outreach; however, the expenses are separated to differentiate the ME&amp;O efforts targeting residential and small commercial customers. SmartAC is now closed to non-residential customers. The "percent funding" calculation shown on the DR Core Marketing and Outreach line includes SmartAC marketing expenditures.  February credit is attributable to adjustment of prior month's financials.</t>
    </r>
  </si>
  <si>
    <r>
      <rPr>
        <vertAlign val="superscript"/>
        <sz val="9"/>
        <rFont val="Arial"/>
        <family val="2"/>
      </rPr>
      <t>5</t>
    </r>
    <r>
      <rPr>
        <sz val="9"/>
        <rFont val="Arial"/>
        <family val="2"/>
      </rPr>
      <t xml:space="preserve"> Total Incremental Cost excludes incentives.  Incentives are reported on Table I-5.</t>
    </r>
  </si>
  <si>
    <r>
      <rPr>
        <vertAlign val="superscript"/>
        <sz val="9"/>
        <rFont val="Arial"/>
        <family val="2"/>
      </rPr>
      <t>8</t>
    </r>
    <r>
      <rPr>
        <sz val="9"/>
        <rFont val="Arial"/>
        <family val="2"/>
      </rPr>
      <t xml:space="preserve"> Fundshift Adjustments reflect funds shifted between programs since start of the funding cycle.</t>
    </r>
  </si>
  <si>
    <t>Program Category</t>
  </si>
  <si>
    <t>Program Name</t>
  </si>
  <si>
    <t>Month</t>
  </si>
  <si>
    <t>Event Date</t>
  </si>
  <si>
    <t>Program Type</t>
  </si>
  <si>
    <t>Trigger</t>
  </si>
  <si>
    <t># of Accounts</t>
  </si>
  <si>
    <t>Event Start Time (PDT)</t>
  </si>
  <si>
    <t>Event End Time (PDT)</t>
  </si>
  <si>
    <t>Program Tolled Hours</t>
  </si>
  <si>
    <t>SmartAC</t>
  </si>
  <si>
    <t>Annual Total Cost</t>
  </si>
  <si>
    <r>
      <t>Year-to-Date</t>
    </r>
    <r>
      <rPr>
        <b/>
        <strike/>
        <sz val="10"/>
        <rFont val="Arial"/>
        <family val="2"/>
      </rPr>
      <t xml:space="preserve"> </t>
    </r>
    <r>
      <rPr>
        <b/>
        <sz val="10"/>
        <rFont val="Arial"/>
        <family val="2"/>
      </rPr>
      <t>2016 Total Cost</t>
    </r>
  </si>
  <si>
    <t>Program-to-Date</t>
  </si>
  <si>
    <t>Program Incentives</t>
  </si>
  <si>
    <r>
      <t>Aggregator Managed Portfolio (AMP)</t>
    </r>
    <r>
      <rPr>
        <vertAlign val="superscript"/>
        <sz val="10"/>
        <rFont val="Arial"/>
        <family val="2"/>
      </rPr>
      <t>1</t>
    </r>
  </si>
  <si>
    <t>Automatic Demand Response (AutoDR)</t>
  </si>
  <si>
    <r>
      <t xml:space="preserve">Capacity Bidding Program (CBP) </t>
    </r>
    <r>
      <rPr>
        <vertAlign val="superscript"/>
        <sz val="10"/>
        <rFont val="Arial"/>
        <family val="2"/>
      </rPr>
      <t>3</t>
    </r>
  </si>
  <si>
    <t>Excess Supply Pilot</t>
  </si>
  <si>
    <r>
      <t>Optional Binding Mandatory Curtailment / Scheduled Load Reduction Program (OBMC / SLRP)</t>
    </r>
    <r>
      <rPr>
        <vertAlign val="superscript"/>
        <sz val="10"/>
        <rFont val="Arial"/>
        <family val="2"/>
      </rPr>
      <t>1</t>
    </r>
  </si>
  <si>
    <r>
      <t>SmartAC</t>
    </r>
    <r>
      <rPr>
        <vertAlign val="superscript"/>
        <sz val="10"/>
        <rFont val="Arial"/>
        <family val="2"/>
      </rPr>
      <t>TM</t>
    </r>
  </si>
  <si>
    <t>Technology Incentive (TI)</t>
  </si>
  <si>
    <t>Transmission and Distribution Pilot (T&amp;D DR)</t>
  </si>
  <si>
    <t xml:space="preserve">  Total Cost of Incentives</t>
  </si>
  <si>
    <t xml:space="preserve"> PG&amp;E's ME&amp;O Actual Expenditures</t>
  </si>
  <si>
    <r>
      <t>2015-2016</t>
    </r>
    <r>
      <rPr>
        <b/>
        <sz val="12"/>
        <color rgb="FFC00000"/>
        <rFont val="Calibri"/>
        <family val="2"/>
      </rPr>
      <t xml:space="preserve"> </t>
    </r>
    <r>
      <rPr>
        <b/>
        <sz val="12"/>
        <rFont val="Calibri"/>
        <family val="2"/>
      </rPr>
      <t>Funding Cycle Customer Communication, Marketing, and Outreach</t>
    </r>
  </si>
  <si>
    <t>Year-to-Date 2016 Expenditures</t>
  </si>
  <si>
    <t>2015-2016 Inception-to-Date Expenditures</t>
  </si>
  <si>
    <t>2015-2016  Authorized Budget (if Applicable)</t>
  </si>
  <si>
    <t xml:space="preserve"> 2015 Total Costs</t>
  </si>
  <si>
    <t>I. STATEWIDE MARKETING</t>
  </si>
  <si>
    <t>IOU Administrative Costs</t>
  </si>
  <si>
    <t>Statewide ME&amp;O contract</t>
  </si>
  <si>
    <t xml:space="preserve">I. TOTAL STATEWIDE MARKETING </t>
  </si>
  <si>
    <r>
      <t>II. UTILITY MARKETING BY ACTIVITY</t>
    </r>
    <r>
      <rPr>
        <b/>
        <vertAlign val="superscript"/>
        <sz val="12"/>
        <rFont val="Calibri"/>
        <family val="2"/>
      </rPr>
      <t>1</t>
    </r>
  </si>
  <si>
    <t>TOTAL AUTHORIZED UTILITY MARKETING BUDGET FOR 2015-2016</t>
  </si>
  <si>
    <t>Integrated Demand Side Marketing</t>
  </si>
  <si>
    <t>Marketing My Account/Energy and Integrated Online Audit Tools</t>
  </si>
  <si>
    <t>Critical Peak Pricing &gt; 200 kW</t>
  </si>
  <si>
    <r>
      <t>Demand Bidding Program</t>
    </r>
    <r>
      <rPr>
        <vertAlign val="superscript"/>
        <sz val="10"/>
        <rFont val="Calibri"/>
        <family val="2"/>
      </rPr>
      <t xml:space="preserve"> </t>
    </r>
  </si>
  <si>
    <t>Real Time Pricing</t>
  </si>
  <si>
    <t>Circuit Savers</t>
  </si>
  <si>
    <t>Small Commercial Technology Deployment</t>
  </si>
  <si>
    <r>
      <t>Enabling Technologies (e.g., AutoDR, TI)</t>
    </r>
    <r>
      <rPr>
        <vertAlign val="superscript"/>
        <sz val="10"/>
        <rFont val="Calibri"/>
        <family val="2"/>
      </rPr>
      <t xml:space="preserve"> </t>
    </r>
  </si>
  <si>
    <t>PeakChoice</t>
  </si>
  <si>
    <t>Customer Awareness, Education and Outreach</t>
  </si>
  <si>
    <t xml:space="preserve">PROGRAMS &amp; RATES WHICH REQUIRE ITEMIZED ACCOUNTING   </t>
  </si>
  <si>
    <t>Customer Research</t>
  </si>
  <si>
    <t>Collateral- Development, Printing, Distribution etc. (all non-labor costs)</t>
  </si>
  <si>
    <t xml:space="preserve">Labor </t>
  </si>
  <si>
    <t>Paid Media</t>
  </si>
  <si>
    <t>Other Costs</t>
  </si>
  <si>
    <t>Peak Time Rebate (RYU/SPD)</t>
  </si>
  <si>
    <t>Labor</t>
  </si>
  <si>
    <t xml:space="preserve">Critical Peak Pricing &lt; 200kW </t>
  </si>
  <si>
    <t>II. TOTAL UTILITY MARKETING BY ACTIVITY</t>
  </si>
  <si>
    <t xml:space="preserve">III. UTILITY MARKETING BY ITEMIZED COST </t>
  </si>
  <si>
    <t xml:space="preserve">III. TOTAL UTILITY MARKETING BY ITEMIZED COST </t>
  </si>
  <si>
    <t>Agricultural</t>
  </si>
  <si>
    <t>Large Commercial and Industrial</t>
  </si>
  <si>
    <t>Small and Medium Commercial</t>
  </si>
  <si>
    <t>Residential</t>
  </si>
  <si>
    <t>IV. TOTAL UTILITY MARKETING BY CUSTOMER SEGMENT</t>
  </si>
  <si>
    <t>Notes:</t>
  </si>
  <si>
    <r>
      <rPr>
        <vertAlign val="superscript"/>
        <sz val="10"/>
        <rFont val="Calibri"/>
        <family val="2"/>
      </rPr>
      <t>1</t>
    </r>
    <r>
      <rPr>
        <sz val="10"/>
        <rFont val="Calibri"/>
        <family val="2"/>
      </rPr>
      <t xml:space="preserve">Utility Marketing includes all activities to market individual utility programs or rates, demand response concepts, and customer tools, that were approved or directed by Decision 14-05-025, whether or not the marketing budget was approved as a line item in the Decision. For example, PG&amp;E should not include marketing for TOU and PDP because funding was authorized in another proceeding. However, PG&amp;E must document all amounts spent on marketing individual demand response programs even though a specific marketing budget was not approved for the program. This example applies to all of the utilities. The programs and activities listed in item II of the template are meant as examples, and may not be exhaustive. However, the utilities must include all programs or rates that meet this description. The totals for Items II, III and IV should be equal.    </t>
    </r>
  </si>
  <si>
    <t>FUND SHIFTING DOCUMENTATION PER DECISION 12-04-045 ORDERING PARAGRAPH 4</t>
  </si>
  <si>
    <t>OP 4:</t>
  </si>
  <si>
    <t>Pacific Gas and Electric Company, San Diego Gas &amp; Electric Company, and Southern California Edison Company:</t>
  </si>
  <si>
    <t>May not shift funds between categories with two exceptions as stated in Ordering Paragraphs 4 and 5;</t>
  </si>
  <si>
    <t>May continue to shift up to 50 percent of a Demand Response program's funds to another program within the same budget category, with proper monthly reporting;</t>
  </si>
  <si>
    <t>Shall not shift funds within the "Pilots" or "Special Projects" categories without submitting a Tier 2 Advice Letter filing;</t>
  </si>
  <si>
    <t>May shift funds for pilots in the Enabling or Emerging Technologies category;</t>
  </si>
  <si>
    <t>Shall continue to submit a Tier 2 Advice Letter to eliminate a Demand Response program;</t>
  </si>
  <si>
    <t>Shall not eliminate a program through multiple fund shifting events or for any other reason without prior authorization from the Commission; and</t>
  </si>
  <si>
    <t>Shall submit a Tier 2 Advice Letter before shifting more than 50 percent of a program's funds to a different program within the same budget category.</t>
  </si>
  <si>
    <t>Fund Shift Amount</t>
  </si>
  <si>
    <t>Programs Impacted</t>
  </si>
  <si>
    <t>Date</t>
  </si>
  <si>
    <t>Rationale for Fundshift</t>
  </si>
  <si>
    <t>Category 9:  Integrated Programs and Activities</t>
  </si>
  <si>
    <t>The transferred funds support Demand Response Auction Mechanism pilot pursuant to Ordering Paragraph 5 of Decision 14-12-014.</t>
  </si>
  <si>
    <t>Day Of</t>
  </si>
  <si>
    <t>Heat rate</t>
  </si>
  <si>
    <t>Base Interruptible Program</t>
  </si>
  <si>
    <t>Peak Day Pricing</t>
  </si>
  <si>
    <t>SmartRate</t>
  </si>
  <si>
    <t>Aggregator Managed Portfolio</t>
  </si>
  <si>
    <t>JUNE</t>
  </si>
  <si>
    <t>Capacity Bidding Program</t>
  </si>
  <si>
    <t>Day Ahead</t>
  </si>
  <si>
    <t>CAISO load</t>
  </si>
  <si>
    <t>Temperature</t>
  </si>
  <si>
    <r>
      <t xml:space="preserve">Demand Response Auction Mechanism Pilot Phase 1 </t>
    </r>
    <r>
      <rPr>
        <vertAlign val="superscript"/>
        <sz val="10"/>
        <rFont val="Arial"/>
        <family val="2"/>
      </rPr>
      <t>4</t>
    </r>
  </si>
  <si>
    <r>
      <t xml:space="preserve">Demand Response Auction Mechanism Pilot Phase 2 </t>
    </r>
    <r>
      <rPr>
        <vertAlign val="superscript"/>
        <sz val="10"/>
        <rFont val="Arial"/>
        <family val="2"/>
      </rPr>
      <t>4</t>
    </r>
  </si>
  <si>
    <r>
      <t>Zones</t>
    </r>
    <r>
      <rPr>
        <b/>
        <vertAlign val="superscript"/>
        <sz val="10"/>
        <rFont val="Calibri"/>
        <family val="2"/>
        <scheme val="minor"/>
      </rPr>
      <t>1</t>
    </r>
  </si>
  <si>
    <t>System</t>
  </si>
  <si>
    <t>Fresno, Los Padres, North Valley, Sacramento Valley, Sierra, Stockton</t>
  </si>
  <si>
    <t>Fresno, Los Padres</t>
  </si>
  <si>
    <t xml:space="preserve">Optional Bidding Mandatory Curtailment/
Scheduled Load Reduction </t>
  </si>
  <si>
    <r>
      <t>Event No.</t>
    </r>
    <r>
      <rPr>
        <sz val="10"/>
        <rFont val="Calibri"/>
        <family val="2"/>
        <scheme val="minor"/>
      </rPr>
      <t xml:space="preserve"> (by Program Type)</t>
    </r>
  </si>
  <si>
    <r>
      <t xml:space="preserve">Demand Bidding Program (DBP) </t>
    </r>
    <r>
      <rPr>
        <vertAlign val="superscript"/>
        <sz val="10"/>
        <rFont val="Arial"/>
        <family val="2"/>
      </rPr>
      <t>4</t>
    </r>
  </si>
  <si>
    <r>
      <t>PROGRAMS, RATES &amp; ACTIVITES WHICH DO NOT REQUIRE ITEMIZED ACCOUNTING</t>
    </r>
    <r>
      <rPr>
        <b/>
        <vertAlign val="superscript"/>
        <sz val="10"/>
        <rFont val="Calibri"/>
        <family val="2"/>
      </rPr>
      <t>2</t>
    </r>
  </si>
  <si>
    <r>
      <t>SmartAC</t>
    </r>
    <r>
      <rPr>
        <vertAlign val="superscript"/>
        <sz val="9"/>
        <rFont val="Arial"/>
        <family val="2"/>
      </rPr>
      <t>TM  9</t>
    </r>
  </si>
  <si>
    <t>North Valley, Sierra,  Sacramento Valley,  Stockton,  San Joaquin, Fresno, Los Padres, Humboldt, North Coast</t>
  </si>
  <si>
    <t>All except San Francisco Bay Area</t>
  </si>
  <si>
    <r>
      <rPr>
        <vertAlign val="superscript"/>
        <sz val="8"/>
        <rFont val="Calibri"/>
        <family val="2"/>
        <scheme val="minor"/>
      </rPr>
      <t>1</t>
    </r>
    <r>
      <rPr>
        <sz val="8"/>
        <rFont val="Calibri"/>
        <family val="2"/>
        <scheme val="minor"/>
      </rPr>
      <t xml:space="preserve">  Identifies location of event (SubLAP) for locally-dispatchable programs. Non-locally-dispatchable programs are listed as System. Serials listed can be throughout the territory, not a specific sublap (device serial last digits have a number from 0 to 9). For example, SmartAC 6/27 event Zone lists Serials 0,1,2,3,4,9; 6/10 of the entire device population installed got dispatched.</t>
    </r>
  </si>
  <si>
    <t>6 Serials: 0, 1, 2, 3, 4, 9</t>
  </si>
  <si>
    <r>
      <rPr>
        <vertAlign val="superscript"/>
        <sz val="8"/>
        <rFont val="Arial"/>
        <family val="2"/>
      </rPr>
      <t xml:space="preserve">2 </t>
    </r>
    <r>
      <rPr>
        <sz val="8"/>
        <rFont val="Arial"/>
        <family val="2"/>
      </rPr>
      <t xml:space="preserve">Load reduction amount is based on available meter data and may vary by month pending the collection of all data. </t>
    </r>
  </si>
  <si>
    <r>
      <rPr>
        <vertAlign val="superscript"/>
        <sz val="8"/>
        <rFont val="Arial"/>
        <family val="2"/>
      </rPr>
      <t xml:space="preserve">3 </t>
    </r>
    <r>
      <rPr>
        <sz val="8"/>
        <rFont val="Arial"/>
        <family val="2"/>
      </rPr>
      <t>Pursuant to Commission guidance in D.14-05-016, p.118 and Finding of Fact 17, PG&amp;E will redact</t>
    </r>
    <r>
      <rPr>
        <strike/>
        <sz val="8"/>
        <rFont val="Arial"/>
        <family val="2"/>
      </rPr>
      <t xml:space="preserve"> </t>
    </r>
    <r>
      <rPr>
        <sz val="8"/>
        <rFont val="Arial"/>
        <family val="2"/>
      </rPr>
      <t>the load reduction MW (Max Hourly) in the Public Version due to having less than 15 customers involved or a single customer in the group account for more than 15 percent of the aggregated total.</t>
    </r>
  </si>
  <si>
    <r>
      <t xml:space="preserve">Capacity Bidding Program </t>
    </r>
    <r>
      <rPr>
        <vertAlign val="superscript"/>
        <sz val="10"/>
        <rFont val="Calibri"/>
        <family val="2"/>
        <scheme val="minor"/>
      </rPr>
      <t>3</t>
    </r>
  </si>
  <si>
    <r>
      <t>Capacity Bidding Program</t>
    </r>
    <r>
      <rPr>
        <vertAlign val="superscript"/>
        <sz val="10"/>
        <rFont val="Calibri"/>
        <family val="2"/>
        <scheme val="minor"/>
      </rPr>
      <t xml:space="preserve"> 3</t>
    </r>
  </si>
  <si>
    <r>
      <t xml:space="preserve">Demand Bidding Program </t>
    </r>
    <r>
      <rPr>
        <vertAlign val="superscript"/>
        <sz val="10"/>
        <rFont val="Calibri"/>
        <family val="2"/>
        <scheme val="minor"/>
      </rPr>
      <t>3</t>
    </r>
  </si>
  <si>
    <r>
      <t>Peak Day Pricing</t>
    </r>
    <r>
      <rPr>
        <vertAlign val="superscript"/>
        <sz val="10"/>
        <rFont val="Calibri"/>
        <family val="2"/>
        <scheme val="minor"/>
      </rPr>
      <t xml:space="preserve"> 3</t>
    </r>
  </si>
  <si>
    <t>Heat Rate</t>
  </si>
  <si>
    <t>JULY</t>
  </si>
  <si>
    <t>5 Serials: 1, 2, 3, 6, 9</t>
  </si>
  <si>
    <t>2 Serials: 2, 3</t>
  </si>
  <si>
    <t>CAISO Load</t>
  </si>
  <si>
    <t>Annual Curtailment Test</t>
  </si>
  <si>
    <t>3 Serial: 1, 2, 3</t>
  </si>
  <si>
    <r>
      <rPr>
        <vertAlign val="superscript"/>
        <sz val="8"/>
        <rFont val="Arial"/>
        <family val="2"/>
      </rPr>
      <t xml:space="preserve">3  </t>
    </r>
    <r>
      <rPr>
        <sz val="8"/>
        <rFont val="Arial"/>
        <family val="2"/>
      </rPr>
      <t>Pursuant to Commission guidance in D.14-05-016, p.118 and Finding of Fact 17, PG&amp;E will redact</t>
    </r>
    <r>
      <rPr>
        <strike/>
        <sz val="8"/>
        <rFont val="Arial"/>
        <family val="2"/>
      </rPr>
      <t xml:space="preserve"> </t>
    </r>
    <r>
      <rPr>
        <sz val="8"/>
        <rFont val="Arial"/>
        <family val="2"/>
      </rPr>
      <t>the load reduction MW (Max Hourly) in the Public Version due to having less than 15 customers involved or a single customer in the group account for more than 15 percent of the aggregated total.</t>
    </r>
  </si>
  <si>
    <r>
      <rPr>
        <vertAlign val="superscript"/>
        <sz val="8"/>
        <rFont val="Arial"/>
        <family val="2"/>
      </rPr>
      <t xml:space="preserve">2  </t>
    </r>
    <r>
      <rPr>
        <sz val="8"/>
        <rFont val="Arial"/>
        <family val="2"/>
      </rPr>
      <t xml:space="preserve">Load reduction amount is based on available meter data and may vary by month pending the collection of all data. </t>
    </r>
  </si>
  <si>
    <r>
      <rPr>
        <vertAlign val="superscript"/>
        <sz val="8"/>
        <rFont val="Arial"/>
        <family val="2"/>
      </rPr>
      <t xml:space="preserve">4  </t>
    </r>
    <r>
      <rPr>
        <sz val="8"/>
        <rFont val="Calibri"/>
        <family val="2"/>
        <scheme val="minor"/>
      </rPr>
      <t>Load reduction from Demand Bidding event on 7/26/16 HE 16 - HE 19 accounted for under Base Interruptible Program event on the same day.</t>
    </r>
  </si>
  <si>
    <t>3 Serials: 4, 5, 7</t>
  </si>
  <si>
    <t>3 Serials: 6, 7, 8</t>
  </si>
  <si>
    <t>Sierra, Sacramento Valley, Stockton, San Joaquin, Fresno, Los Padres, Humboldt, North Coast</t>
  </si>
  <si>
    <r>
      <t>Category 2:  Price-Responsive Programs</t>
    </r>
    <r>
      <rPr>
        <b/>
        <sz val="10"/>
        <rFont val="Calibri"/>
        <family val="2"/>
        <scheme val="minor"/>
      </rPr>
      <t xml:space="preserve"> (Cont'd)</t>
    </r>
  </si>
  <si>
    <t>Permanent Load Shift</t>
  </si>
  <si>
    <t>IV. UTILITY MARKETING BY CUSTOMER SEGMENT</t>
  </si>
  <si>
    <r>
      <rPr>
        <vertAlign val="superscript"/>
        <sz val="10"/>
        <rFont val="Calibri"/>
        <family val="2"/>
      </rPr>
      <t>2</t>
    </r>
    <r>
      <rPr>
        <sz val="10"/>
        <rFont val="Calibri"/>
        <family val="2"/>
      </rPr>
      <t>Jan, Feb, and Jun Demand Bidding Program, Permanent Load Shifting, and Enabling Technologies costs are updated to reflect direct costs attributable to these programs.</t>
    </r>
  </si>
  <si>
    <r>
      <t xml:space="preserve">Load Reduction MW (Max Hourly) </t>
    </r>
    <r>
      <rPr>
        <b/>
        <vertAlign val="superscript"/>
        <sz val="10"/>
        <rFont val="Calibri"/>
        <family val="2"/>
        <scheme val="minor"/>
      </rPr>
      <t>2,3</t>
    </r>
  </si>
  <si>
    <r>
      <rPr>
        <vertAlign val="superscript"/>
        <sz val="9"/>
        <rFont val="Arial"/>
        <family val="2"/>
      </rPr>
      <t>6</t>
    </r>
    <r>
      <rPr>
        <sz val="9"/>
        <rFont val="Arial"/>
        <family val="2"/>
      </rPr>
      <t xml:space="preserve"> Credits are attributable to prior months’ adjustments; adjustments are normal course of business and may result in a positive or negative number. </t>
    </r>
  </si>
  <si>
    <t>AUGUST</t>
  </si>
  <si>
    <r>
      <t>Peak Day Pricing</t>
    </r>
    <r>
      <rPr>
        <vertAlign val="superscript"/>
        <sz val="10"/>
        <rFont val="Calibri"/>
        <family val="2"/>
        <scheme val="minor"/>
      </rPr>
      <t xml:space="preserve"> 3, 5</t>
    </r>
  </si>
  <si>
    <r>
      <t xml:space="preserve">Peak Day Pricing </t>
    </r>
    <r>
      <rPr>
        <vertAlign val="superscript"/>
        <sz val="10"/>
        <rFont val="Calibri"/>
        <family val="2"/>
        <scheme val="minor"/>
      </rPr>
      <t>5</t>
    </r>
  </si>
  <si>
    <r>
      <t xml:space="preserve">Peak Day Pricing </t>
    </r>
    <r>
      <rPr>
        <vertAlign val="superscript"/>
        <sz val="10"/>
        <rFont val="Calibri"/>
        <family val="2"/>
        <scheme val="minor"/>
      </rPr>
      <t>3, 5</t>
    </r>
  </si>
  <si>
    <r>
      <rPr>
        <vertAlign val="superscript"/>
        <sz val="8"/>
        <rFont val="Arial"/>
        <family val="2"/>
      </rPr>
      <t>5</t>
    </r>
    <r>
      <rPr>
        <sz val="8"/>
        <rFont val="Arial"/>
        <family val="2"/>
      </rPr>
      <t xml:space="preserve"> Values have been revised due to updates in interval data</t>
    </r>
  </si>
  <si>
    <t>North Valley</t>
  </si>
  <si>
    <t>North Coast, Sacramento</t>
  </si>
  <si>
    <t>East Bay, Sierra</t>
  </si>
  <si>
    <r>
      <t>Peak Day Pricing</t>
    </r>
    <r>
      <rPr>
        <vertAlign val="superscript"/>
        <sz val="10"/>
        <rFont val="Calibri"/>
        <family val="2"/>
        <scheme val="minor"/>
      </rPr>
      <t xml:space="preserve"> </t>
    </r>
  </si>
  <si>
    <t xml:space="preserve">SmartAC </t>
  </si>
  <si>
    <t xml:space="preserve"> InterAct / DR Forecasting Tool to DR Enrollment &amp; Support</t>
  </si>
  <si>
    <t xml:space="preserve">The transferred funds support CAISO integration work pursuant to Ordering Paragraph 1 of D.15-11-042 </t>
  </si>
  <si>
    <r>
      <rPr>
        <vertAlign val="superscript"/>
        <sz val="9"/>
        <rFont val="Arial"/>
        <family val="2"/>
      </rPr>
      <t>9</t>
    </r>
    <r>
      <rPr>
        <sz val="9"/>
        <rFont val="Arial"/>
        <family val="2"/>
      </rPr>
      <t xml:space="preserve"> June SmartAC expense is adjusted due to over-accrual. July and August expenses are adjusted due to timing of accrual.</t>
    </r>
  </si>
  <si>
    <t>Page 1 of 3</t>
  </si>
  <si>
    <t>Page 2 of 3</t>
  </si>
  <si>
    <t>Page 3 of 3</t>
  </si>
  <si>
    <t>SEPTEMBER</t>
  </si>
  <si>
    <t>6 Serials: 0, 1, 2, 3, 5, 6</t>
  </si>
  <si>
    <r>
      <t xml:space="preserve">Cost Item </t>
    </r>
    <r>
      <rPr>
        <b/>
        <vertAlign val="superscript"/>
        <sz val="9"/>
        <rFont val="Arial"/>
        <family val="2"/>
      </rPr>
      <t>1</t>
    </r>
  </si>
  <si>
    <t>Carry-Over Expenditures incurred in 2015</t>
  </si>
  <si>
    <t>Carry-Over Expenditures incurred in 2016</t>
  </si>
  <si>
    <t>Carry-Over Expenditures incurred in 2015-2016</t>
  </si>
  <si>
    <t>PEAK CHOICE</t>
  </si>
  <si>
    <t>Peak Choice</t>
  </si>
  <si>
    <r>
      <t>SmartAC</t>
    </r>
    <r>
      <rPr>
        <vertAlign val="superscript"/>
        <sz val="9"/>
        <rFont val="Arial"/>
        <family val="2"/>
      </rPr>
      <t>TM</t>
    </r>
  </si>
  <si>
    <t>Critical Peak Pricing (CPP)</t>
  </si>
  <si>
    <t>Auto DR</t>
  </si>
  <si>
    <t>IRR Phase 2</t>
  </si>
  <si>
    <t>Plug-in Hybrid EV/EV (incl. HAN-EV)</t>
  </si>
  <si>
    <t>DR Research Studies</t>
  </si>
  <si>
    <t>DR Core Marketing and Outreach</t>
  </si>
  <si>
    <r>
      <t>SmartAC</t>
    </r>
    <r>
      <rPr>
        <vertAlign val="superscript"/>
        <sz val="9"/>
        <rFont val="Arial"/>
        <family val="2"/>
      </rPr>
      <t>TM</t>
    </r>
    <r>
      <rPr>
        <sz val="9"/>
        <rFont val="Arial"/>
        <family val="2"/>
      </rPr>
      <t xml:space="preserve"> ME&amp;O</t>
    </r>
  </si>
  <si>
    <t>Technology Incentives - IDSM</t>
  </si>
  <si>
    <t>PEAK_01</t>
  </si>
  <si>
    <t>PEAK</t>
  </si>
  <si>
    <t>INTGRTED MKT</t>
  </si>
  <si>
    <t>Integrated Marketing &amp; Outreach</t>
  </si>
  <si>
    <t>INTGRTED E&amp;T</t>
  </si>
  <si>
    <t>Integrated Education &amp; Training</t>
  </si>
  <si>
    <t>INTG SALES T</t>
  </si>
  <si>
    <t>Integrated Sales Training</t>
  </si>
  <si>
    <t>Integrated Energy Audits</t>
  </si>
  <si>
    <t>Integrated Emerging Technology</t>
  </si>
  <si>
    <t>DR-HAN Integration (excl. HAN-EV)</t>
  </si>
  <si>
    <t>Total Incremental Cost</t>
  </si>
  <si>
    <t>Technical Assistance &amp; Technology Incentives (TA&amp;TI) Identified as of December 2014.</t>
  </si>
  <si>
    <r>
      <rPr>
        <vertAlign val="superscript"/>
        <sz val="10"/>
        <rFont val="Arial"/>
        <family val="2"/>
      </rPr>
      <t>1</t>
    </r>
    <r>
      <rPr>
        <sz val="10"/>
        <rFont val="Arial"/>
        <family val="2"/>
      </rPr>
      <t xml:space="preserve"> Expenditures on this page reflect expenses incurred in 2016 from all prior funding cycles</t>
    </r>
  </si>
  <si>
    <r>
      <t xml:space="preserve">Cost Item </t>
    </r>
    <r>
      <rPr>
        <b/>
        <vertAlign val="superscript"/>
        <sz val="10"/>
        <rFont val="Arial"/>
        <family val="2"/>
      </rPr>
      <t>1</t>
    </r>
  </si>
  <si>
    <t>Carry-Over Incentives incurred in 2015</t>
  </si>
  <si>
    <t>Carry-Over Incentives incurred in 2016</t>
  </si>
  <si>
    <t>Carry-Over Incentives incurred in 2015-2016</t>
  </si>
  <si>
    <t>Demand Bidding Program (DBP)</t>
  </si>
  <si>
    <t>PHEV/EV Pilots</t>
  </si>
  <si>
    <t>Revenues from Penalties</t>
  </si>
  <si>
    <r>
      <t>1</t>
    </r>
    <r>
      <rPr>
        <sz val="10"/>
        <rFont val="Arial"/>
        <family val="2"/>
      </rPr>
      <t xml:space="preserve"> Incentives on this page reflect expenses incurred in 2016 from all prior funding cycles</t>
    </r>
  </si>
  <si>
    <r>
      <t xml:space="preserve">DRAM Phase 1 </t>
    </r>
    <r>
      <rPr>
        <vertAlign val="superscript"/>
        <sz val="10"/>
        <rFont val="Arial"/>
        <family val="2"/>
      </rPr>
      <t>5</t>
    </r>
  </si>
  <si>
    <r>
      <t>SmartAC</t>
    </r>
    <r>
      <rPr>
        <vertAlign val="superscript"/>
        <sz val="10"/>
        <rFont val="Arial"/>
        <family val="2"/>
      </rPr>
      <t>TM 6</t>
    </r>
  </si>
  <si>
    <t>All sublaps except: Central Coast, Humboldt, San Francisco (Bay Area), San Joaquin</t>
  </si>
  <si>
    <t>Humboldt,  Los Padres</t>
  </si>
  <si>
    <r>
      <t xml:space="preserve">February </t>
    </r>
    <r>
      <rPr>
        <b/>
        <vertAlign val="superscript"/>
        <sz val="9"/>
        <rFont val="Arial"/>
        <family val="2"/>
      </rPr>
      <t>6</t>
    </r>
  </si>
  <si>
    <r>
      <t xml:space="preserve">September </t>
    </r>
    <r>
      <rPr>
        <b/>
        <vertAlign val="superscript"/>
        <sz val="9"/>
        <rFont val="Arial"/>
        <family val="2"/>
      </rPr>
      <t>6</t>
    </r>
  </si>
  <si>
    <t>NOTE: For 2015 Results for AMP, CBP, DBP, BIP, and PDP include load reduction from participants that are enrolled in multiple programs. For 2016 the Results for AMP, CBP, DBP and BIP include load reduction from participants that are enrolled in multiple programs and the Results for PDP exclude load reduction from participants that are enrolled in multiple programs.</t>
  </si>
  <si>
    <r>
      <t xml:space="preserve">1 </t>
    </r>
    <r>
      <rPr>
        <sz val="10"/>
        <rFont val="Arial"/>
        <family val="2"/>
      </rPr>
      <t xml:space="preserve">Amounts reported are for incentive costs that are not recorded in the Demand Response Expenditures Balancing Account. Starting in 2016, incentives are reported on an accrual basis. Year-to-Date 2015 Total Cost has been adjusted to reflect accrual accounting. </t>
    </r>
  </si>
  <si>
    <r>
      <t xml:space="preserve">2 </t>
    </r>
    <r>
      <rPr>
        <sz val="10"/>
        <rFont val="Arial"/>
        <family val="2"/>
      </rPr>
      <t xml:space="preserve">Amounts reported are for incentive costs that are not recorded in the Demand Response Expenditures Balancing Account. Starting in 2016, incentives are reported on an accrual basis. Year-to-Date 2015 Total Cost has been adjusted to reflect accrual accounting. </t>
    </r>
  </si>
  <si>
    <r>
      <rPr>
        <vertAlign val="superscript"/>
        <sz val="10"/>
        <color theme="1"/>
        <rFont val="Arial"/>
        <family val="2"/>
      </rPr>
      <t xml:space="preserve">6 </t>
    </r>
    <r>
      <rPr>
        <sz val="10"/>
        <color theme="1"/>
        <rFont val="Arial"/>
        <family val="2"/>
      </rPr>
      <t>September SmartAC amount was adjusted to report incentive costs incurred.</t>
    </r>
  </si>
  <si>
    <r>
      <t>Year-to-Date</t>
    </r>
    <r>
      <rPr>
        <b/>
        <strike/>
        <sz val="10"/>
        <rFont val="Arial"/>
        <family val="2"/>
      </rPr>
      <t xml:space="preserve"> </t>
    </r>
    <r>
      <rPr>
        <b/>
        <sz val="10"/>
        <rFont val="Arial"/>
        <family val="2"/>
      </rPr>
      <t xml:space="preserve">2015 Total Cost </t>
    </r>
  </si>
  <si>
    <r>
      <t>Base Interruptible Program (BIP)</t>
    </r>
    <r>
      <rPr>
        <vertAlign val="superscript"/>
        <sz val="10"/>
        <rFont val="Arial"/>
        <family val="2"/>
      </rPr>
      <t xml:space="preserve"> 2, 8, 9</t>
    </r>
  </si>
  <si>
    <r>
      <rPr>
        <vertAlign val="superscript"/>
        <sz val="10"/>
        <rFont val="Arial"/>
        <family val="2"/>
      </rPr>
      <t>8</t>
    </r>
    <r>
      <rPr>
        <sz val="10"/>
        <rFont val="Arial"/>
        <family val="2"/>
      </rPr>
      <t xml:space="preserve"> Year-to-Date 2015 BIP Incentives/Penalties were adjusted in September 2016 to report aggregator incentives/penalties at the aggregator level.</t>
    </r>
  </si>
  <si>
    <r>
      <t xml:space="preserve">Revenues from Penalties </t>
    </r>
    <r>
      <rPr>
        <vertAlign val="superscript"/>
        <sz val="10"/>
        <rFont val="Arial"/>
        <family val="2"/>
      </rPr>
      <t>7, 8, 9</t>
    </r>
  </si>
  <si>
    <r>
      <rPr>
        <vertAlign val="superscript"/>
        <sz val="9"/>
        <rFont val="Arial"/>
        <family val="2"/>
      </rPr>
      <t>7</t>
    </r>
    <r>
      <rPr>
        <sz val="9"/>
        <rFont val="Arial"/>
        <family val="2"/>
      </rPr>
      <t xml:space="preserve"> 2-Year Funding includes employee benefits costs approved in the GRC (D.14-08-032), Decision Authorizing PG&amp;E’s General Rate Case Revenue Requirement for 2014-2016 (issued on August 20, 2014), and fundshift adjustments.</t>
    </r>
  </si>
  <si>
    <t>AMP incentives accrual was overestimated in September thereby resulting in a negative amount in October due to reversal.</t>
  </si>
  <si>
    <r>
      <t xml:space="preserve">October </t>
    </r>
    <r>
      <rPr>
        <b/>
        <vertAlign val="superscript"/>
        <sz val="9"/>
        <rFont val="Arial"/>
        <family val="2"/>
      </rPr>
      <t>6</t>
    </r>
  </si>
  <si>
    <r>
      <t xml:space="preserve">Auto DR </t>
    </r>
    <r>
      <rPr>
        <vertAlign val="superscript"/>
        <sz val="9"/>
        <rFont val="Arial"/>
        <family val="2"/>
      </rPr>
      <t>10</t>
    </r>
  </si>
  <si>
    <r>
      <t xml:space="preserve">Service Accounts </t>
    </r>
    <r>
      <rPr>
        <b/>
        <vertAlign val="superscript"/>
        <sz val="10"/>
        <rFont val="Arial"/>
        <family val="2"/>
      </rPr>
      <t>3 4</t>
    </r>
  </si>
  <si>
    <r>
      <rPr>
        <vertAlign val="superscript"/>
        <sz val="9"/>
        <rFont val="Arial"/>
        <family val="2"/>
      </rPr>
      <t>3</t>
    </r>
    <r>
      <rPr>
        <sz val="9"/>
        <rFont val="Arial"/>
        <family val="2"/>
      </rPr>
      <t xml:space="preserve"> Additional funding for Technology Incentives and Integrated Energy Audits was approved in Energy Efficiency Decision 14-10-046.  October Technology Incentives – IDSM expense is negative due to over-accrual in September.</t>
    </r>
  </si>
  <si>
    <r>
      <rPr>
        <vertAlign val="superscript"/>
        <sz val="10"/>
        <rFont val="Arial"/>
        <family val="2"/>
      </rPr>
      <t>9</t>
    </r>
    <r>
      <rPr>
        <sz val="10"/>
        <rFont val="Arial"/>
        <family val="2"/>
      </rPr>
      <t xml:space="preserve"> July incentives and penalties were adjusted in September ILP to report aggregator incentives/penalties at the aggregator level.  October penalties include true-up of July penalties.</t>
    </r>
  </si>
  <si>
    <t>2017 Program Expenditures</t>
  </si>
  <si>
    <t xml:space="preserve">January </t>
  </si>
  <si>
    <t xml:space="preserve">February </t>
  </si>
  <si>
    <t>2017 Funding</t>
  </si>
  <si>
    <t>Fundshift Adjustments</t>
  </si>
  <si>
    <r>
      <t>SmartAC</t>
    </r>
    <r>
      <rPr>
        <vertAlign val="superscript"/>
        <sz val="9"/>
        <rFont val="Arial"/>
        <family val="2"/>
      </rPr>
      <t xml:space="preserve">TM  </t>
    </r>
  </si>
  <si>
    <t>DR Research</t>
  </si>
  <si>
    <t xml:space="preserve">DR Core Marketing and Outreach </t>
  </si>
  <si>
    <t xml:space="preserve">Technology Incentives - IDSM </t>
  </si>
  <si>
    <r>
      <t xml:space="preserve">Demand Response Auction Mechanism Pilot Phase 3 </t>
    </r>
    <r>
      <rPr>
        <vertAlign val="superscript"/>
        <sz val="9"/>
        <rFont val="Arial"/>
        <family val="2"/>
      </rPr>
      <t>2</t>
    </r>
  </si>
  <si>
    <t>Rule 24 O&amp;M</t>
  </si>
  <si>
    <r>
      <rPr>
        <vertAlign val="superscript"/>
        <sz val="9"/>
        <rFont val="Arial"/>
        <family val="2"/>
      </rPr>
      <t>2</t>
    </r>
    <r>
      <rPr>
        <sz val="9"/>
        <rFont val="Arial"/>
        <family val="2"/>
      </rPr>
      <t xml:space="preserve"> Per D. 16-06-029 DRAM funds from the 2017 Funding Cycle are available beginning in 2016 to ensure that the 2017 auction will take place in time for 2018 delivery.</t>
    </r>
  </si>
  <si>
    <r>
      <rPr>
        <vertAlign val="superscript"/>
        <sz val="9"/>
        <rFont val="Arial"/>
        <family val="2"/>
      </rPr>
      <t>4</t>
    </r>
    <r>
      <rPr>
        <sz val="9"/>
        <rFont val="Arial"/>
        <family val="2"/>
      </rPr>
      <t xml:space="preserve"> $4 Million DRAM pilot funding for 2016 was approved in Resolution E-4728 and an additional $6 Million was approved to expend in 2017 in Resolution E-4754 .  IOUs are directed to reserve these funds within the existing authorized 2015-2016 program year budgets and fund shift from existing DR programs.  $10M authorized budget for DRAM is not reflected in the 2-Year Funding field due to no change in overall DREBA funding. July credit is attributable to adjustment of prior month's financials. September and October DRAM Phase 2 expenses were adjusted to include corrections.</t>
    </r>
  </si>
  <si>
    <r>
      <rPr>
        <vertAlign val="superscript"/>
        <sz val="10"/>
        <rFont val="Arial"/>
        <family val="2"/>
      </rPr>
      <t xml:space="preserve">3 </t>
    </r>
    <r>
      <rPr>
        <sz val="10"/>
        <rFont val="Arial"/>
        <family val="2"/>
      </rPr>
      <t>Incentives reported are net of penalties paid by the aggregators. YTD 2015 Total Cost includes correction made in April 2016. CBP incentives accrual was overestimated in October thereby resulting in a negative amount in November due to reversal.</t>
    </r>
  </si>
  <si>
    <r>
      <rPr>
        <vertAlign val="superscript"/>
        <sz val="10"/>
        <rFont val="Arial"/>
        <family val="2"/>
      </rPr>
      <t>5</t>
    </r>
    <r>
      <rPr>
        <sz val="11"/>
        <rFont val="Calibri"/>
        <family val="2"/>
        <scheme val="minor"/>
      </rPr>
      <t xml:space="preserve"> </t>
    </r>
    <r>
      <rPr>
        <sz val="10"/>
        <rFont val="Arial"/>
        <family val="2"/>
      </rPr>
      <t>DRAM Phase 1 September Incentives are negative due to an over-accrual in August that is reversed in September. November ILP the DRAM incentives are confidential and redacted for the public version. The MWs under contract are known, and the costs are being paid under the contracts that won in the RFO.  DRAM Phase incentives accrual was overestimated in October thereby resulting in a negative amount in November due to reversal.</t>
    </r>
  </si>
  <si>
    <t>Permanent Load Shifting to Demand Response Auction Mechanism Pilot Phase 1</t>
  </si>
  <si>
    <t>Permanent Load Shifting to Demand Response Auction Mechanism Pilot Phase 2</t>
  </si>
  <si>
    <r>
      <t xml:space="preserve">7 </t>
    </r>
    <r>
      <rPr>
        <sz val="10"/>
        <rFont val="Arial"/>
        <family val="2"/>
      </rPr>
      <t>Revenues from Penalties denote penalty/default payments made by aggregators and charges to direct enrolled customers enrolled in AMP and BIP programs. Year-to-Date 2015 Total Cost has been adjusted to reflect penalties on an accrual basis.</t>
    </r>
  </si>
  <si>
    <r>
      <rPr>
        <vertAlign val="superscript"/>
        <sz val="10"/>
        <color theme="1"/>
        <rFont val="Arial"/>
        <family val="2"/>
      </rPr>
      <t>4</t>
    </r>
    <r>
      <rPr>
        <sz val="11"/>
        <color theme="1"/>
        <rFont val="Calibri"/>
        <family val="2"/>
        <scheme val="minor"/>
      </rPr>
      <t xml:space="preserve"> </t>
    </r>
    <r>
      <rPr>
        <sz val="10"/>
        <color theme="1"/>
        <rFont val="Arial"/>
        <family val="2"/>
      </rPr>
      <t>DBP incentives are processed as bill credits to the Distribution Revenue Adjustment Mechanism Balancing Account Asset. Incentive costs will be reclassed to Demand Response Expenditures Balancing Account in November. July amount was updated to reflect missing data.</t>
    </r>
  </si>
  <si>
    <r>
      <rPr>
        <vertAlign val="superscript"/>
        <sz val="8"/>
        <rFont val="Calibri"/>
        <family val="2"/>
        <scheme val="minor"/>
      </rPr>
      <t>3</t>
    </r>
    <r>
      <rPr>
        <sz val="8"/>
        <rFont val="Calibri"/>
        <family val="2"/>
        <scheme val="minor"/>
      </rPr>
      <t xml:space="preserve"> NOTE:  Corrections were made in November ILP according to the 15/15 rule having a single customer in the group account for more than 15 percent of the aggregated total. Correctios were for CBP Day Ahead events in the months of July and September to redact the load reduction MW (Max Hourly). </t>
    </r>
  </si>
  <si>
    <r>
      <rPr>
        <vertAlign val="superscript"/>
        <sz val="9"/>
        <rFont val="Arial"/>
        <family val="2"/>
      </rPr>
      <t>1</t>
    </r>
    <r>
      <rPr>
        <sz val="9"/>
        <rFont val="Arial"/>
        <family val="2"/>
      </rPr>
      <t xml:space="preserve"> The administrative expenditures listed are in support of PG&amp;E's DR programs for large commercial, industrial and agricultural customers, excluding the aggregator-managed programs. Disclosure complies with OP 24 of D.12-04-045. The 2015-16 approved budget for DR Core Marketing and Outreach includes funding for SmartAC marketing, education and outreach activities.</t>
    </r>
  </si>
  <si>
    <r>
      <rPr>
        <vertAlign val="superscript"/>
        <sz val="9"/>
        <rFont val="Arial"/>
        <family val="2"/>
      </rPr>
      <t>1</t>
    </r>
    <r>
      <rPr>
        <sz val="9"/>
        <rFont val="Arial"/>
        <family val="2"/>
      </rPr>
      <t xml:space="preserve"> The administrative expenditures listed are in support of PG&amp;E's DR programs for large commercial, industrial and agricultural customers, excluding the aggregator-managed programs. Disclosure complies with OP 24 of D.12-04-045. </t>
    </r>
  </si>
  <si>
    <t>Programs for December 2016</t>
  </si>
  <si>
    <t>Technical Assistance &amp; Technology Incentives (TA&amp;TI) Identified as of December 2016.</t>
  </si>
  <si>
    <r>
      <rPr>
        <vertAlign val="superscript"/>
        <sz val="8"/>
        <rFont val="Calibri"/>
        <family val="2"/>
        <scheme val="minor"/>
      </rPr>
      <t xml:space="preserve">1 </t>
    </r>
    <r>
      <rPr>
        <sz val="8"/>
        <rFont val="Calibri"/>
        <family val="2"/>
        <scheme val="minor"/>
      </rPr>
      <t>Identifies location of event (SubLAP) for locally-dispatchable programs. Non-locally-dispatchable programs are listed as System. Serials listed can be throughout the territory, not a specific sublap (device serial last digits have a number from 0 to 9). For example, SmartAC 6/27 event Zone lists Serials 0,1,2,3,4,9; 6/10 of the entire device population installed got dispatched.</t>
    </r>
  </si>
  <si>
    <r>
      <rPr>
        <vertAlign val="superscript"/>
        <sz val="9"/>
        <rFont val="Arial"/>
        <family val="2"/>
      </rPr>
      <t>10</t>
    </r>
    <r>
      <rPr>
        <sz val="9"/>
        <rFont val="Arial"/>
        <family val="2"/>
      </rPr>
      <t xml:space="preserve"> July, August, October and December expenses are adjusted due to timing of accrual. </t>
    </r>
  </si>
  <si>
    <t>January 20, 2017</t>
  </si>
  <si>
    <r>
      <t xml:space="preserve">            Pacific Gas and Electric Company (“PG&amp;E”) hereby submits this report on Interruptible Load and Demand Response Programs for December This report is being sent to the Energy Division via EnergyDivisionCentralFiles@cpuc.ca.gov and served on the service list for A.11-03-001 </t>
    </r>
    <r>
      <rPr>
        <strike/>
        <sz val="12"/>
        <rFont val="Arial"/>
        <family val="2"/>
      </rPr>
      <t xml:space="preserve"> </t>
    </r>
  </si>
  <si>
    <t>Redacted</t>
  </si>
  <si>
    <r>
      <rPr>
        <vertAlign val="superscript"/>
        <sz val="8"/>
        <rFont val="Calibri"/>
        <family val="2"/>
        <scheme val="minor"/>
      </rPr>
      <t xml:space="preserve">4 </t>
    </r>
    <r>
      <rPr>
        <sz val="8"/>
        <rFont val="Calibri"/>
        <family val="2"/>
        <scheme val="minor"/>
      </rPr>
      <t>December ILP provides end-of-year revisions made to CBP events on September 19, 26, and 27th to the # of Accounts and Load Reduction MW (Max Hourly).</t>
    </r>
  </si>
  <si>
    <r>
      <t xml:space="preserve">Capacity Bidding Program </t>
    </r>
    <r>
      <rPr>
        <vertAlign val="superscript"/>
        <sz val="10"/>
        <rFont val="Calibri"/>
        <family val="2"/>
        <scheme val="minor"/>
      </rPr>
      <t>4</t>
    </r>
  </si>
  <si>
    <r>
      <t>Aggregator Managed Portfolio</t>
    </r>
    <r>
      <rPr>
        <vertAlign val="superscript"/>
        <sz val="10"/>
        <rFont val="Calibri"/>
        <family val="2"/>
        <scheme val="minor"/>
      </rPr>
      <t xml:space="preserve"> 5</t>
    </r>
  </si>
  <si>
    <r>
      <rPr>
        <vertAlign val="superscript"/>
        <sz val="8"/>
        <rFont val="Calibri"/>
        <family val="2"/>
        <scheme val="minor"/>
      </rPr>
      <t xml:space="preserve">5 </t>
    </r>
    <r>
      <rPr>
        <sz val="8"/>
        <rFont val="Calibri"/>
        <family val="2"/>
        <scheme val="minor"/>
      </rPr>
      <t>December ILP provides end-of-year revisions made to AMP events on September 19, 26 and 27th to the # of Accounts and Load Reduction MW (Max Hourly).</t>
    </r>
  </si>
  <si>
    <r>
      <rPr>
        <vertAlign val="superscript"/>
        <sz val="8"/>
        <rFont val="Calibri"/>
        <family val="2"/>
        <scheme val="minor"/>
      </rPr>
      <t xml:space="preserve">6 </t>
    </r>
    <r>
      <rPr>
        <sz val="8"/>
        <rFont val="Calibri"/>
        <family val="2"/>
        <scheme val="minor"/>
      </rPr>
      <t>December ILP provides end-of-year revisions made to PDP event on July 27th to the Load Reduction MW (Max Hourly).</t>
    </r>
  </si>
  <si>
    <t>Public</t>
  </si>
  <si>
    <r>
      <t xml:space="preserve">Peak Day Pricing </t>
    </r>
    <r>
      <rPr>
        <vertAlign val="superscript"/>
        <sz val="10"/>
        <rFont val="Calibri"/>
        <family val="2"/>
        <scheme val="minor"/>
      </rPr>
      <t>6</t>
    </r>
  </si>
  <si>
    <r>
      <t xml:space="preserve">Demand Bidding Program </t>
    </r>
    <r>
      <rPr>
        <vertAlign val="superscript"/>
        <sz val="10"/>
        <rFont val="Calibri"/>
        <family val="2"/>
        <scheme val="minor"/>
      </rPr>
      <t>3, 4</t>
    </r>
  </si>
  <si>
    <r>
      <t xml:space="preserve">Aggregator Managed Portfolio </t>
    </r>
    <r>
      <rPr>
        <vertAlign val="superscript"/>
        <sz val="10"/>
        <rFont val="Calibri"/>
        <family val="2"/>
        <scheme val="minor"/>
      </rPr>
      <t>3, 5</t>
    </r>
  </si>
</sst>
</file>

<file path=xl/styles.xml><?xml version="1.0" encoding="utf-8"?>
<styleSheet xmlns="http://schemas.openxmlformats.org/spreadsheetml/2006/main" xmlns:mc="http://schemas.openxmlformats.org/markup-compatibility/2006" xmlns:x14ac="http://schemas.microsoft.com/office/spreadsheetml/2009/9/ac" mc:Ignorable="x14ac">
  <numFmts count="70">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_);[Red]\(#,##0.0\)"/>
    <numFmt numFmtId="165" formatCode="#,##0.0"/>
    <numFmt numFmtId="166" formatCode="0.0"/>
    <numFmt numFmtId="167" formatCode="_(* #,##0_);_(* \(#,##0\);_(* &quot;-&quot;??_);_(@_)"/>
    <numFmt numFmtId="168" formatCode="_(* #,##0.0_);_(* \(#,##0.0\);_(* &quot;-&quot;??_);_(@_)"/>
    <numFmt numFmtId="169" formatCode="0.0%"/>
    <numFmt numFmtId="170" formatCode="m/d/yyyy;@"/>
    <numFmt numFmtId="171" formatCode="&quot;$&quot;#,##0.0_);[Red]\(&quot;$&quot;#,##0.0\)"/>
    <numFmt numFmtId="172" formatCode="&quot;$&quot;#,##0"/>
    <numFmt numFmtId="173" formatCode="_(&quot;$&quot;* #,##0_);_(&quot;$&quot;* \(#,##0\);_(&quot;$&quot;* &quot;-&quot;??_);_(@_)"/>
    <numFmt numFmtId="174" formatCode="[$-F400]h:mm:ss\ AM/PM"/>
    <numFmt numFmtId="175" formatCode="[$-409]h:mm\ AM/PM;@"/>
    <numFmt numFmtId="176" formatCode="[=0]\ 0;[&lt;0.95]\ 0.#;#,###"/>
    <numFmt numFmtId="177" formatCode="mmmm\ yyyy"/>
    <numFmt numFmtId="178" formatCode="0_);[Red]\(0\)"/>
    <numFmt numFmtId="179" formatCode="m/d/yy;@"/>
    <numFmt numFmtId="180" formatCode="_(* #,##0.0_);_(* \(#,##0.0\);_(* &quot;-&quot;?_);_(@_)"/>
    <numFmt numFmtId="181" formatCode="[$-409]m/d/yy\ h:mm\ AM/PM;@"/>
    <numFmt numFmtId="182" formatCode="mmmddyyyy"/>
    <numFmt numFmtId="183" formatCode="#,##0;\(#,##0\)"/>
    <numFmt numFmtId="184" formatCode="m\-d\-yy"/>
    <numFmt numFmtId="185" formatCode="0.0%;_(* &quot;-&quot;_)"/>
    <numFmt numFmtId="186" formatCode="0.0000000000"/>
    <numFmt numFmtId="187" formatCode="#,##0.0,,,&quot;bn&quot;"/>
    <numFmt numFmtId="188" formatCode="#,##0;\-#,##0;&quot;-&quot;"/>
    <numFmt numFmtId="189" formatCode="&quot;$&quot;#,\);\(&quot;$&quot;#,##0\)"/>
    <numFmt numFmtId="190" formatCode="hh:mm"/>
    <numFmt numFmtId="191" formatCode="00000"/>
    <numFmt numFmtId="192" formatCode="&quot;$&quot;#,##0.00_);\-&quot;$&quot;#,##0.00_)"/>
    <numFmt numFmtId="193" formatCode="&quot;$&quot;#,##0\ ;\(&quot;$&quot;#,##0\)"/>
    <numFmt numFmtId="194" formatCode="&quot;$&quot;\ #,##0.00_);\(&quot;$&quot;\ #,##0.00\)"/>
    <numFmt numFmtId="195" formatCode="m/d"/>
    <numFmt numFmtId="196" formatCode="#,##0.00;[Red]#,##0.00"/>
    <numFmt numFmtId="197" formatCode="_([$€-2]* #,##0.00_);_([$€-2]* \(#,##0.00\);_([$€-2]* &quot;-&quot;??_)"/>
    <numFmt numFmtId="198" formatCode="\€#,##0.00"/>
    <numFmt numFmtId="199" formatCode="\€#,##0.0,,,&quot;bn&quot;"/>
    <numFmt numFmtId="200" formatCode="\€#,##0.0,,&quot;m&quot;"/>
    <numFmt numFmtId="201" formatCode="\€#,##0.0,&quot;k&quot;"/>
    <numFmt numFmtId="202" formatCode="_-* #,##0.0_-;\-* #,##0.0_-;_-* &quot;-&quot;??_-;_-@_-"/>
    <numFmt numFmtId="203" formatCode="yyyy"/>
    <numFmt numFmtId="204" formatCode="\£#,##0.00"/>
    <numFmt numFmtId="205" formatCode="\£#,##0.0,,,&quot;bn&quot;"/>
    <numFmt numFmtId="206" formatCode="\£#,##0.0,,&quot;m&quot;"/>
    <numFmt numFmtId="207" formatCode="\£#,##0.0,&quot;k&quot;"/>
    <numFmt numFmtId="208" formatCode="#,##0.00&quot; $&quot;;\-#,##0.00&quot; $&quot;"/>
    <numFmt numFmtId="209" formatCode=";;;"/>
    <numFmt numFmtId="210" formatCode="General_)"/>
    <numFmt numFmtId="211" formatCode="@*."/>
    <numFmt numFmtId="212" formatCode="_ * #,##0_ ;_ * \-#,##0_ ;_ * &quot;-&quot;_ ;_ @_ "/>
    <numFmt numFmtId="213" formatCode="_ * #,##0.00_ ;_ * \-#,##0.00_ ;_ * &quot;-&quot;??_ ;_ @_ "/>
    <numFmt numFmtId="214" formatCode="#,##0.0,,&quot;m&quot;"/>
    <numFmt numFmtId="215" formatCode="0.00_)"/>
    <numFmt numFmtId="216" formatCode="0.0%;_(&quot;-&quot;_)"/>
    <numFmt numFmtId="217" formatCode="0.000000"/>
    <numFmt numFmtId="218" formatCode="0.00%_);\-0.00%_)"/>
    <numFmt numFmtId="219" formatCode="0.0000%"/>
    <numFmt numFmtId="220" formatCode="mmm\-yyyy"/>
    <numFmt numFmtId="221" formatCode="#,###,##0,&quot;k&quot;"/>
    <numFmt numFmtId="222" formatCode="#,##0,_);\(#,##0,\)"/>
    <numFmt numFmtId="223" formatCode="[$$-409]#,##0.00"/>
    <numFmt numFmtId="224" formatCode="\$#,##0.0,,,&quot;bn&quot;"/>
    <numFmt numFmtId="225" formatCode="\$#,##0.0,,&quot;m&quot;"/>
    <numFmt numFmtId="226" formatCode="\$#,##0.0,&quot;k&quot;"/>
  </numFmts>
  <fonts count="228">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b/>
      <sz val="14"/>
      <name val="Arial"/>
      <family val="2"/>
    </font>
    <font>
      <u/>
      <sz val="10"/>
      <color indexed="12"/>
      <name val="Arial"/>
      <family val="2"/>
    </font>
    <font>
      <sz val="10"/>
      <name val="Arial"/>
      <family val="2"/>
    </font>
    <font>
      <b/>
      <sz val="10"/>
      <name val="Arial"/>
      <family val="2"/>
    </font>
    <font>
      <sz val="8"/>
      <name val="Arial"/>
      <family val="2"/>
    </font>
    <font>
      <sz val="9"/>
      <color indexed="8"/>
      <name val="Arial"/>
      <family val="2"/>
    </font>
    <font>
      <sz val="9"/>
      <name val="Arial"/>
      <family val="2"/>
    </font>
    <font>
      <b/>
      <sz val="9"/>
      <name val="Arial"/>
      <family val="2"/>
    </font>
    <font>
      <strike/>
      <sz val="9"/>
      <name val="Arial"/>
      <family val="2"/>
    </font>
    <font>
      <b/>
      <sz val="8"/>
      <name val="Arial"/>
      <family val="2"/>
    </font>
    <font>
      <vertAlign val="superscript"/>
      <sz val="9"/>
      <name val="Arial"/>
      <family val="2"/>
    </font>
    <font>
      <b/>
      <strike/>
      <sz val="9"/>
      <name val="Arial"/>
      <family val="2"/>
    </font>
    <font>
      <sz val="10"/>
      <color theme="1"/>
      <name val="Arial"/>
      <family val="2"/>
    </font>
    <font>
      <b/>
      <sz val="8"/>
      <color indexed="8"/>
      <name val="Arial"/>
      <family val="2"/>
    </font>
    <font>
      <b/>
      <sz val="10"/>
      <color indexed="39"/>
      <name val="Arial"/>
      <family val="2"/>
    </font>
    <font>
      <b/>
      <sz val="11"/>
      <color indexed="9"/>
      <name val="Arial"/>
      <family val="2"/>
    </font>
    <font>
      <b/>
      <i/>
      <sz val="11"/>
      <color indexed="9"/>
      <name val="Arial"/>
      <family val="2"/>
    </font>
    <font>
      <b/>
      <sz val="12"/>
      <color indexed="8"/>
      <name val="Arial"/>
      <family val="2"/>
    </font>
    <font>
      <sz val="10"/>
      <color indexed="56"/>
      <name val="Arial"/>
      <family val="2"/>
    </font>
    <font>
      <sz val="10"/>
      <color indexed="39"/>
      <name val="Arial"/>
      <family val="2"/>
    </font>
    <font>
      <sz val="12"/>
      <color indexed="9"/>
      <name val="Arial"/>
      <family val="2"/>
    </font>
    <font>
      <i/>
      <sz val="12"/>
      <color indexed="9"/>
      <name val="Arial"/>
      <family val="2"/>
    </font>
    <font>
      <sz val="8"/>
      <color indexed="8"/>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u/>
      <sz val="11"/>
      <name val="Arial"/>
      <family val="2"/>
    </font>
    <font>
      <b/>
      <vertAlign val="superscript"/>
      <sz val="9"/>
      <name val="Arial"/>
      <family val="2"/>
    </font>
    <font>
      <vertAlign val="superscript"/>
      <sz val="10"/>
      <name val="Arial"/>
      <family val="2"/>
    </font>
    <font>
      <sz val="12"/>
      <name val="Arial"/>
      <family val="2"/>
    </font>
    <font>
      <b/>
      <sz val="12"/>
      <name val="Calibri"/>
      <family val="2"/>
    </font>
    <font>
      <b/>
      <sz val="10"/>
      <name val="Calibri"/>
      <family val="2"/>
    </font>
    <font>
      <sz val="10"/>
      <name val="Calibri"/>
      <family val="2"/>
    </font>
    <font>
      <b/>
      <sz val="10"/>
      <color indexed="8"/>
      <name val="Calibri"/>
      <family val="2"/>
    </font>
    <font>
      <sz val="10"/>
      <color theme="0" tint="-0.499984740745262"/>
      <name val="Calibri"/>
      <family val="2"/>
    </font>
    <font>
      <vertAlign val="superscript"/>
      <sz val="10"/>
      <name val="Calibri"/>
      <family val="2"/>
    </font>
    <font>
      <b/>
      <sz val="9"/>
      <color indexed="8"/>
      <name val="Arial"/>
      <family val="2"/>
    </font>
    <font>
      <strike/>
      <sz val="10"/>
      <name val="Calibri"/>
      <family val="2"/>
    </font>
    <font>
      <sz val="10"/>
      <color rgb="FFC00000"/>
      <name val="Calibri"/>
      <family val="2"/>
    </font>
    <font>
      <sz val="11"/>
      <color theme="1"/>
      <name val="Calibri"/>
      <family val="2"/>
      <scheme val="minor"/>
    </font>
    <font>
      <sz val="8"/>
      <color theme="0" tint="-0.499984740745262"/>
      <name val="Arial"/>
      <family val="2"/>
    </font>
    <font>
      <sz val="14"/>
      <name val="Arial"/>
      <family val="2"/>
    </font>
    <font>
      <sz val="8"/>
      <name val="Arial Narrow"/>
      <family val="2"/>
    </font>
    <font>
      <b/>
      <vertAlign val="superscript"/>
      <sz val="10"/>
      <name val="Arial"/>
      <family val="2"/>
    </font>
    <font>
      <vertAlign val="superscript"/>
      <sz val="8"/>
      <name val="Calibri"/>
      <family val="2"/>
    </font>
    <font>
      <sz val="8"/>
      <name val="Calibri"/>
      <family val="2"/>
    </font>
    <font>
      <b/>
      <sz val="8"/>
      <name val="Arial Narrow"/>
      <family val="2"/>
    </font>
    <font>
      <b/>
      <vertAlign val="superscript"/>
      <sz val="12"/>
      <name val="Calibri"/>
      <family val="2"/>
    </font>
    <font>
      <b/>
      <sz val="18"/>
      <color theme="3"/>
      <name val="Cambria"/>
      <family val="2"/>
      <scheme val="major"/>
    </font>
    <font>
      <sz val="10"/>
      <color theme="0"/>
      <name val="times new roman"/>
      <family val="2"/>
    </font>
    <font>
      <sz val="11"/>
      <color indexed="8"/>
      <name val="Calibri"/>
      <family val="2"/>
    </font>
    <font>
      <sz val="11"/>
      <color indexed="9"/>
      <name val="Calibri"/>
      <family val="2"/>
    </font>
    <font>
      <sz val="10"/>
      <color rgb="FF9C0006"/>
      <name val="times new roman"/>
      <family val="2"/>
    </font>
    <font>
      <b/>
      <sz val="10"/>
      <color rgb="FFFA7D00"/>
      <name val="times new roman"/>
      <family val="2"/>
    </font>
    <font>
      <b/>
      <sz val="10"/>
      <color theme="0"/>
      <name val="times new roman"/>
      <family val="2"/>
    </font>
    <font>
      <b/>
      <sz val="11"/>
      <color indexed="8"/>
      <name val="Calibri"/>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indexed="62"/>
      <name val="Cambria"/>
      <family val="2"/>
    </font>
    <font>
      <b/>
      <sz val="10"/>
      <color theme="1"/>
      <name val="times new roman"/>
      <family val="2"/>
    </font>
    <font>
      <sz val="10"/>
      <color rgb="FFFF0000"/>
      <name val="times new roman"/>
      <family val="2"/>
    </font>
    <font>
      <sz val="10"/>
      <color rgb="FFC00000"/>
      <name val="Arial"/>
      <family val="2"/>
    </font>
    <font>
      <sz val="9"/>
      <color rgb="FFFF0000"/>
      <name val="Arial"/>
      <family val="2"/>
    </font>
    <font>
      <sz val="9"/>
      <color rgb="FFFF0000"/>
      <name val="Calibri"/>
      <family val="2"/>
    </font>
    <font>
      <b/>
      <sz val="9"/>
      <color theme="0"/>
      <name val="Arial"/>
      <family val="2"/>
    </font>
    <font>
      <sz val="9"/>
      <color theme="0"/>
      <name val="Arial"/>
      <family val="2"/>
    </font>
    <font>
      <b/>
      <sz val="10"/>
      <color rgb="FFC00000"/>
      <name val="Arial"/>
      <family val="2"/>
    </font>
    <font>
      <sz val="11"/>
      <name val="Arial"/>
      <family val="2"/>
    </font>
    <font>
      <u/>
      <sz val="10"/>
      <color theme="10"/>
      <name val="Arial"/>
      <family val="2"/>
    </font>
    <font>
      <sz val="8"/>
      <name val="Calibri"/>
      <family val="2"/>
      <scheme val="minor"/>
    </font>
    <font>
      <strike/>
      <sz val="8"/>
      <name val="Calibri"/>
      <family val="2"/>
    </font>
    <font>
      <b/>
      <strike/>
      <sz val="10"/>
      <name val="Arial"/>
      <family val="2"/>
    </font>
    <font>
      <strike/>
      <sz val="10"/>
      <color theme="1"/>
      <name val="Arial"/>
      <family val="2"/>
    </font>
    <font>
      <b/>
      <sz val="12"/>
      <color rgb="FFC00000"/>
      <name val="Calibri"/>
      <family val="2"/>
    </font>
    <font>
      <vertAlign val="superscript"/>
      <sz val="10"/>
      <color theme="1"/>
      <name val="Arial"/>
      <family val="2"/>
    </font>
    <font>
      <b/>
      <sz val="10"/>
      <color theme="0"/>
      <name val="Arial"/>
      <family val="2"/>
    </font>
    <font>
      <sz val="10"/>
      <color theme="0"/>
      <name val="Arial"/>
      <family val="2"/>
    </font>
    <font>
      <sz val="9"/>
      <color rgb="FFC00000"/>
      <name val="Arial"/>
      <family val="2"/>
    </font>
    <font>
      <strike/>
      <sz val="12"/>
      <name val="Arial"/>
      <family val="2"/>
    </font>
    <font>
      <sz val="10"/>
      <color theme="1"/>
      <name val="Calibri"/>
      <family val="2"/>
      <scheme val="minor"/>
    </font>
    <font>
      <b/>
      <sz val="10"/>
      <name val="Calibri"/>
      <family val="2"/>
      <scheme val="minor"/>
    </font>
    <font>
      <sz val="10"/>
      <name val="Calibri"/>
      <family val="2"/>
      <scheme val="minor"/>
    </font>
    <font>
      <vertAlign val="superscript"/>
      <sz val="8"/>
      <name val="Calibri"/>
      <family val="2"/>
      <scheme val="minor"/>
    </font>
    <font>
      <b/>
      <vertAlign val="superscript"/>
      <sz val="10"/>
      <name val="Calibri"/>
      <family val="2"/>
      <scheme val="minor"/>
    </font>
    <font>
      <sz val="9"/>
      <name val="Arial Narrow"/>
      <family val="2"/>
    </font>
    <font>
      <b/>
      <sz val="10"/>
      <color theme="1"/>
      <name val="Calibri"/>
      <family val="2"/>
      <scheme val="minor"/>
    </font>
    <font>
      <sz val="11"/>
      <name val="Calibri"/>
      <family val="2"/>
    </font>
    <font>
      <b/>
      <vertAlign val="superscript"/>
      <sz val="10"/>
      <name val="Calibri"/>
      <family val="2"/>
    </font>
    <font>
      <vertAlign val="superscript"/>
      <sz val="8"/>
      <name val="Arial"/>
      <family val="2"/>
    </font>
    <font>
      <strike/>
      <sz val="8"/>
      <name val="Arial"/>
      <family val="2"/>
    </font>
    <font>
      <vertAlign val="superscript"/>
      <sz val="10"/>
      <name val="Calibri"/>
      <family val="2"/>
      <scheme val="minor"/>
    </font>
    <font>
      <sz val="8"/>
      <color theme="4" tint="-0.249977111117893"/>
      <name val="Arial"/>
      <family val="2"/>
    </font>
    <font>
      <sz val="10"/>
      <name val="MS Sans Serif"/>
      <family val="2"/>
    </font>
    <font>
      <b/>
      <sz val="10"/>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trike/>
      <sz val="10"/>
      <name val="Arial"/>
      <family val="2"/>
    </font>
    <font>
      <sz val="10"/>
      <color rgb="FF00B050"/>
      <name val="Arial"/>
      <family val="2"/>
    </font>
    <font>
      <sz val="9"/>
      <color rgb="FF00B050"/>
      <name val="Arial"/>
      <family val="2"/>
    </font>
    <font>
      <strike/>
      <sz val="9"/>
      <color rgb="FFFF0000"/>
      <name val="Arial"/>
      <family val="2"/>
    </font>
    <font>
      <sz val="10"/>
      <color rgb="FFFF0000"/>
      <name val="Arial"/>
      <family val="2"/>
    </font>
    <font>
      <b/>
      <sz val="11"/>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2"/>
      <name val="???"/>
      <family val="1"/>
      <charset val="129"/>
    </font>
    <font>
      <sz val="10"/>
      <name val="Helv"/>
      <charset val="204"/>
    </font>
    <font>
      <sz val="10"/>
      <name val="Times New Roman"/>
      <family val="1"/>
    </font>
    <font>
      <sz val="10"/>
      <name val="Geneva"/>
    </font>
    <font>
      <sz val="9"/>
      <color rgb="FF9C0006"/>
      <name val="Arial"/>
      <family val="2"/>
    </font>
    <font>
      <sz val="11"/>
      <color indexed="20"/>
      <name val="Calibri"/>
      <family val="2"/>
    </font>
    <font>
      <sz val="10"/>
      <color rgb="FF9C0006"/>
      <name val="Arial"/>
      <family val="2"/>
    </font>
    <font>
      <sz val="9"/>
      <name val="Helv"/>
    </font>
    <font>
      <b/>
      <sz val="11"/>
      <color indexed="52"/>
      <name val="Calibri"/>
      <family val="2"/>
    </font>
    <font>
      <b/>
      <sz val="9"/>
      <color rgb="FFFA7D00"/>
      <name val="Arial"/>
      <family val="2"/>
    </font>
    <font>
      <b/>
      <sz val="11"/>
      <color indexed="53"/>
      <name val="Calibri"/>
      <family val="2"/>
    </font>
    <font>
      <b/>
      <sz val="10"/>
      <color rgb="FFFA7D00"/>
      <name val="Arial"/>
      <family val="2"/>
    </font>
    <font>
      <sz val="10"/>
      <color theme="3"/>
      <name val="Calibri"/>
      <family val="2"/>
      <scheme val="minor"/>
    </font>
    <font>
      <b/>
      <sz val="11"/>
      <color indexed="9"/>
      <name val="Calibri"/>
      <family val="2"/>
    </font>
    <font>
      <sz val="8"/>
      <color theme="1"/>
      <name val="Arial"/>
      <family val="2"/>
    </font>
    <font>
      <sz val="11"/>
      <color theme="1"/>
      <name val="Calibri"/>
      <family val="2"/>
    </font>
    <font>
      <sz val="10"/>
      <name val="MS Serif"/>
      <family val="1"/>
    </font>
    <font>
      <sz val="11"/>
      <name val="Book Antiqua"/>
      <family val="1"/>
    </font>
    <font>
      <sz val="12"/>
      <color theme="1"/>
      <name val="Calibri"/>
      <family val="2"/>
      <scheme val="minor"/>
    </font>
    <font>
      <sz val="10"/>
      <color indexed="12"/>
      <name val="Times New Roman"/>
      <family val="1"/>
    </font>
    <font>
      <sz val="11"/>
      <name val="??"/>
      <family val="3"/>
      <charset val="129"/>
    </font>
    <font>
      <sz val="10"/>
      <name val="Helv"/>
    </font>
    <font>
      <sz val="10"/>
      <color indexed="16"/>
      <name val="MS Serif"/>
      <family val="1"/>
    </font>
    <font>
      <i/>
      <sz val="9"/>
      <color rgb="FF7F7F7F"/>
      <name val="Arial"/>
      <family val="2"/>
    </font>
    <font>
      <i/>
      <sz val="11"/>
      <color indexed="23"/>
      <name val="Calibri"/>
      <family val="2"/>
    </font>
    <font>
      <i/>
      <sz val="10"/>
      <color rgb="FF7F7F7F"/>
      <name val="Arial"/>
      <family val="2"/>
    </font>
    <font>
      <sz val="6"/>
      <name val="Arial"/>
      <family val="2"/>
    </font>
    <font>
      <sz val="9"/>
      <color rgb="FF006100"/>
      <name val="Arial"/>
      <family val="2"/>
    </font>
    <font>
      <sz val="11"/>
      <color indexed="17"/>
      <name val="Calibri"/>
      <family val="2"/>
    </font>
    <font>
      <sz val="10"/>
      <color rgb="FF006100"/>
      <name val="Arial"/>
      <family val="2"/>
    </font>
    <font>
      <b/>
      <u/>
      <sz val="11"/>
      <color indexed="37"/>
      <name val="Arial"/>
      <family val="2"/>
    </font>
    <font>
      <b/>
      <sz val="12"/>
      <name val="Arial"/>
      <family val="2"/>
    </font>
    <font>
      <b/>
      <sz val="18"/>
      <name val="Arial"/>
      <family val="2"/>
    </font>
    <font>
      <b/>
      <sz val="15"/>
      <color theme="3"/>
      <name val="Arial"/>
      <family val="2"/>
    </font>
    <font>
      <b/>
      <sz val="15"/>
      <color indexed="62"/>
      <name val="Calibri"/>
      <family val="2"/>
    </font>
    <font>
      <b/>
      <sz val="15"/>
      <color indexed="56"/>
      <name val="Calibri"/>
      <family val="2"/>
    </font>
    <font>
      <b/>
      <sz val="13"/>
      <color theme="3"/>
      <name val="Arial"/>
      <family val="2"/>
    </font>
    <font>
      <b/>
      <sz val="13"/>
      <color indexed="62"/>
      <name val="Calibri"/>
      <family val="2"/>
    </font>
    <font>
      <b/>
      <sz val="13"/>
      <color indexed="56"/>
      <name val="Calibri"/>
      <family val="2"/>
    </font>
    <font>
      <b/>
      <sz val="11"/>
      <color theme="3"/>
      <name val="Arial"/>
      <family val="2"/>
    </font>
    <font>
      <b/>
      <sz val="11"/>
      <color indexed="62"/>
      <name val="Calibri"/>
      <family val="2"/>
    </font>
    <font>
      <b/>
      <sz val="11"/>
      <color indexed="56"/>
      <name val="Calibri"/>
      <family val="2"/>
    </font>
    <font>
      <sz val="10"/>
      <color indexed="12"/>
      <name val="Arial"/>
      <family val="2"/>
    </font>
    <font>
      <sz val="7"/>
      <color indexed="12"/>
      <name val="Arial"/>
      <family val="2"/>
    </font>
    <font>
      <u/>
      <sz val="9"/>
      <color theme="10"/>
      <name val="Arial"/>
      <family val="2"/>
    </font>
    <font>
      <sz val="11"/>
      <color indexed="62"/>
      <name val="Calibri"/>
      <family val="2"/>
    </font>
    <font>
      <sz val="9"/>
      <color rgb="FF3F3F76"/>
      <name val="Arial"/>
      <family val="2"/>
    </font>
    <font>
      <sz val="10"/>
      <color rgb="FF3F3F76"/>
      <name val="Arial"/>
      <family val="2"/>
    </font>
    <font>
      <sz val="11"/>
      <color indexed="52"/>
      <name val="Calibri"/>
      <family val="2"/>
    </font>
    <font>
      <sz val="9"/>
      <color rgb="FFFA7D00"/>
      <name val="Arial"/>
      <family val="2"/>
    </font>
    <font>
      <sz val="11"/>
      <color indexed="53"/>
      <name val="Calibri"/>
      <family val="2"/>
    </font>
    <font>
      <sz val="10"/>
      <color rgb="FFFA7D00"/>
      <name val="Arial"/>
      <family val="2"/>
    </font>
    <font>
      <sz val="9"/>
      <color rgb="FF9C6500"/>
      <name val="Arial"/>
      <family val="2"/>
    </font>
    <font>
      <sz val="11"/>
      <color indexed="60"/>
      <name val="Calibri"/>
      <family val="2"/>
    </font>
    <font>
      <sz val="10"/>
      <color rgb="FF9C6500"/>
      <name val="Arial"/>
      <family val="2"/>
    </font>
    <font>
      <sz val="7"/>
      <name val="Small Fonts"/>
      <family val="2"/>
    </font>
    <font>
      <b/>
      <i/>
      <sz val="16"/>
      <name val="Helv"/>
    </font>
    <font>
      <sz val="11"/>
      <name val="Tms Rmn"/>
    </font>
    <font>
      <b/>
      <sz val="11"/>
      <color indexed="63"/>
      <name val="Calibri"/>
      <family val="2"/>
    </font>
    <font>
      <b/>
      <sz val="9"/>
      <color rgb="FF3F3F3F"/>
      <name val="Arial"/>
      <family val="2"/>
    </font>
    <font>
      <b/>
      <sz val="10"/>
      <color rgb="FF3F3F3F"/>
      <name val="Arial"/>
      <family val="2"/>
    </font>
    <font>
      <sz val="22"/>
      <name val="UBSHeadline"/>
      <family val="1"/>
    </font>
    <font>
      <sz val="10"/>
      <color indexed="10"/>
      <name val="Geneva"/>
    </font>
    <font>
      <sz val="10"/>
      <color indexed="14"/>
      <name val="Arial"/>
      <family val="2"/>
    </font>
    <font>
      <sz val="8"/>
      <name val="Helv"/>
    </font>
    <font>
      <b/>
      <sz val="16"/>
      <color indexed="23"/>
      <name val="Arial"/>
      <family val="2"/>
    </font>
    <font>
      <sz val="9"/>
      <color indexed="20"/>
      <name val="Arial"/>
      <family val="2"/>
    </font>
    <font>
      <sz val="9"/>
      <color indexed="48"/>
      <name val="Arial"/>
      <family val="2"/>
    </font>
    <font>
      <b/>
      <sz val="12"/>
      <color indexed="20"/>
      <name val="Arial"/>
      <family val="2"/>
    </font>
    <font>
      <b/>
      <sz val="9"/>
      <color indexed="20"/>
      <name val="Arial"/>
      <family val="2"/>
    </font>
    <font>
      <sz val="5"/>
      <name val="Arial"/>
      <family val="2"/>
    </font>
    <font>
      <sz val="10"/>
      <name val="Tahoma"/>
      <family val="2"/>
    </font>
    <font>
      <b/>
      <sz val="11"/>
      <color indexed="43"/>
      <name val="Arial"/>
      <family val="2"/>
    </font>
    <font>
      <b/>
      <sz val="8"/>
      <color indexed="8"/>
      <name val="Helv"/>
    </font>
    <font>
      <sz val="11"/>
      <color theme="0"/>
      <name val="Cambria"/>
      <family val="2"/>
      <scheme val="major"/>
    </font>
    <font>
      <sz val="10"/>
      <name val="Frutiger 45 Light"/>
      <family val="2"/>
    </font>
    <font>
      <sz val="24"/>
      <color theme="0"/>
      <name val="Cambria"/>
      <family val="2"/>
      <scheme val="major"/>
    </font>
    <font>
      <b/>
      <sz val="18"/>
      <color indexed="56"/>
      <name val="Cambria"/>
      <family val="2"/>
    </font>
    <font>
      <b/>
      <sz val="9"/>
      <color theme="1"/>
      <name val="Arial"/>
      <family val="2"/>
    </font>
    <font>
      <b/>
      <sz val="10"/>
      <color theme="0"/>
      <name val="Cambria"/>
      <family val="2"/>
      <scheme val="major"/>
    </font>
    <font>
      <sz val="8"/>
      <color indexed="12"/>
      <name val="Arial"/>
      <family val="2"/>
    </font>
    <font>
      <sz val="12"/>
      <name val="Arial Black"/>
      <family val="2"/>
    </font>
    <font>
      <sz val="11"/>
      <color indexed="10"/>
      <name val="Calibri"/>
      <family val="2"/>
    </font>
    <font>
      <b/>
      <sz val="10"/>
      <name val="Times New Roman"/>
      <family val="1"/>
    </font>
    <font>
      <sz val="10"/>
      <color indexed="8"/>
      <name val="楲污瑡潩⁮"/>
    </font>
    <font>
      <sz val="11"/>
      <name val="Calibri"/>
      <family val="2"/>
      <scheme val="minor"/>
    </font>
    <font>
      <sz val="8"/>
      <color rgb="FFC00000"/>
      <name val="Arial"/>
      <family val="2"/>
    </font>
  </fonts>
  <fills count="129">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4"/>
        <bgColor indexed="43"/>
      </patternFill>
    </fill>
    <fill>
      <patternFill patternType="solid">
        <fgColor indexed="43"/>
        <bgColor indexed="64"/>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22"/>
      </patternFill>
    </fill>
    <fill>
      <patternFill patternType="solid">
        <fgColor indexed="22"/>
      </patternFill>
    </fill>
    <fill>
      <patternFill patternType="solid">
        <fgColor indexed="54"/>
        <bgColor indexed="64"/>
      </patternFill>
    </fill>
    <fill>
      <patternFill patternType="solid">
        <fgColor indexed="40"/>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26"/>
        <bgColor indexed="64"/>
      </patternFill>
    </fill>
    <fill>
      <patternFill patternType="solid">
        <fgColor indexed="41"/>
      </patternFill>
    </fill>
    <fill>
      <patternFill patternType="solid">
        <fgColor indexed="10"/>
        <bgColor indexed="64"/>
      </patternFill>
    </fill>
    <fill>
      <patternFill patternType="solid">
        <fgColor indexed="22"/>
        <bgColor indexed="40"/>
      </patternFill>
    </fill>
    <fill>
      <patternFill patternType="solid">
        <fgColor indexed="30"/>
        <bgColor indexed="40"/>
      </patternFill>
    </fill>
    <fill>
      <patternFill patternType="solid">
        <fgColor rgb="FFFF99CC"/>
        <bgColor indexed="64"/>
      </patternFill>
    </fill>
    <fill>
      <patternFill patternType="solid">
        <fgColor indexed="8"/>
        <bgColor indexed="64"/>
      </patternFill>
    </fill>
    <fill>
      <patternFill patternType="solid">
        <fgColor theme="2" tint="-9.9978637043366805E-2"/>
        <bgColor indexed="64"/>
      </patternFill>
    </fill>
    <fill>
      <patternFill patternType="mediumGray"/>
    </fill>
    <fill>
      <patternFill patternType="solid">
        <fgColor indexed="23"/>
        <bgColor indexed="64"/>
      </patternFill>
    </fill>
    <fill>
      <patternFill patternType="solid">
        <fgColor theme="0" tint="-0.499984740745262"/>
        <bgColor indexed="64"/>
      </patternFill>
    </fill>
    <fill>
      <patternFill patternType="mediumGray">
        <b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rgb="FFCCFFFF"/>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patternFill>
    </fill>
    <fill>
      <patternFill patternType="mediumGray">
        <bgColor theme="0" tint="-0.14996795556505021"/>
      </patternFill>
    </fill>
    <fill>
      <patternFill patternType="solid">
        <fgColor rgb="FFFFFFCC"/>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31"/>
      </patternFill>
    </fill>
    <fill>
      <patternFill patternType="solid">
        <fgColor indexed="42"/>
      </patternFill>
    </fill>
    <fill>
      <patternFill patternType="solid">
        <fgColor indexed="26"/>
      </patternFill>
    </fill>
    <fill>
      <patternFill patternType="solid">
        <fgColor indexed="46"/>
      </patternFill>
    </fill>
    <fill>
      <patternFill patternType="solid">
        <fgColor indexed="35"/>
      </patternFill>
    </fill>
    <fill>
      <patternFill patternType="solid">
        <fgColor indexed="27"/>
      </patternFill>
    </fill>
    <fill>
      <patternFill patternType="solid">
        <fgColor indexed="47"/>
      </patternFill>
    </fill>
    <fill>
      <patternFill patternType="solid">
        <fgColor indexed="44"/>
      </patternFill>
    </fill>
    <fill>
      <patternFill patternType="solid">
        <fgColor indexed="55"/>
      </patternFill>
    </fill>
    <fill>
      <patternFill patternType="solid">
        <fgColor indexed="30"/>
      </patternFill>
    </fill>
    <fill>
      <patternFill patternType="solid">
        <fgColor indexed="36"/>
      </patternFill>
    </fill>
    <fill>
      <patternFill patternType="solid">
        <fgColor indexed="49"/>
      </patternFill>
    </fill>
    <fill>
      <patternFill patternType="solid">
        <fgColor indexed="54"/>
      </patternFill>
    </fill>
    <fill>
      <patternFill patternType="solid">
        <fgColor theme="3"/>
        <bgColor indexed="64"/>
      </patternFill>
    </fill>
    <fill>
      <patternFill patternType="solid">
        <fgColor indexed="23"/>
      </patternFill>
    </fill>
    <fill>
      <patternFill patternType="solid">
        <fgColor indexed="22"/>
        <bgColor indexed="64"/>
      </patternFill>
    </fill>
    <fill>
      <patternFill patternType="solid">
        <fgColor indexed="43"/>
      </patternFill>
    </fill>
    <fill>
      <patternFill patternType="solid">
        <fgColor indexed="31"/>
        <bgColor indexed="43"/>
      </patternFill>
    </fill>
    <fill>
      <patternFill patternType="solid">
        <fgColor indexed="9"/>
        <bgColor indexed="43"/>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1"/>
        <bgColor indexed="64"/>
      </patternFill>
    </fill>
    <fill>
      <patternFill patternType="solid">
        <fgColor indexed="9"/>
        <bgColor indexed="54"/>
      </patternFill>
    </fill>
    <fill>
      <patternFill patternType="solid">
        <fgColor indexed="31"/>
        <bgColor indexed="54"/>
      </patternFill>
    </fill>
    <fill>
      <patternFill patternType="solid">
        <fgColor indexed="9"/>
        <bgColor indexed="40"/>
      </patternFill>
    </fill>
    <fill>
      <patternFill patternType="solid">
        <fgColor indexed="35"/>
        <bgColor indexed="64"/>
      </patternFill>
    </fill>
    <fill>
      <patternFill patternType="solid">
        <fgColor indexed="14"/>
        <bgColor indexed="64"/>
      </patternFill>
    </fill>
    <fill>
      <patternFill patternType="solid">
        <fgColor indexed="13"/>
        <bgColor indexed="64"/>
      </patternFill>
    </fill>
    <fill>
      <patternFill patternType="mediumGray">
        <fgColor indexed="55"/>
        <bgColor indexed="54"/>
      </patternFill>
    </fill>
    <fill>
      <patternFill patternType="solid">
        <fgColor theme="6"/>
        <bgColor indexed="64"/>
      </patternFill>
    </fill>
    <fill>
      <patternFill patternType="solid">
        <fgColor theme="1"/>
        <bgColor indexed="64"/>
      </patternFill>
    </fill>
    <fill>
      <patternFill patternType="solid">
        <fgColor theme="7"/>
        <bgColor indexed="64"/>
      </patternFill>
    </fill>
    <fill>
      <patternFill patternType="solid">
        <fgColor rgb="FFFFFF00"/>
        <bgColor indexed="64"/>
      </patternFill>
    </fill>
  </fills>
  <borders count="159">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auto="1"/>
      </left>
      <right style="thin">
        <color auto="1"/>
      </right>
      <top style="thin">
        <color auto="1"/>
      </top>
      <bottom style="thin">
        <color auto="1"/>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style="double">
        <color indexed="64"/>
      </top>
      <bottom/>
      <diagonal/>
    </border>
    <border>
      <left style="thin">
        <color auto="1"/>
      </left>
      <right style="thin">
        <color auto="1"/>
      </right>
      <top style="thin">
        <color auto="1"/>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medium">
        <color indexed="64"/>
      </bottom>
      <diagonal/>
    </border>
    <border>
      <left/>
      <right style="thin">
        <color auto="1"/>
      </right>
      <top style="thin">
        <color auto="1"/>
      </top>
      <bottom style="medium">
        <color indexed="64"/>
      </bottom>
      <diagonal/>
    </border>
    <border>
      <left style="thin">
        <color theme="0" tint="-0.24994659260841701"/>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thin">
        <color auto="1"/>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theme="0" tint="-0.24994659260841701"/>
      </left>
      <right/>
      <top style="medium">
        <color indexed="64"/>
      </top>
      <bottom style="thin">
        <color indexed="64"/>
      </bottom>
      <diagonal/>
    </border>
    <border>
      <left style="thin">
        <color theme="0" tint="-0.24994659260841701"/>
      </left>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indexed="64"/>
      </left>
      <right/>
      <top style="thin">
        <color indexed="64"/>
      </top>
      <bottom style="medium">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style="thin">
        <color indexed="64"/>
      </top>
      <bottom style="medium">
        <color indexed="64"/>
      </bottom>
      <diagonal/>
    </border>
    <border>
      <left/>
      <right/>
      <top style="thin">
        <color auto="1"/>
      </top>
      <bottom style="medium">
        <color indexed="64"/>
      </bottom>
      <diagonal/>
    </border>
    <border>
      <left style="thin">
        <color theme="0" tint="-0.24994659260841701"/>
      </left>
      <right/>
      <top style="thin">
        <color auto="1"/>
      </top>
      <bottom style="medium">
        <color indexed="64"/>
      </bottom>
      <diagonal/>
    </border>
    <border>
      <left style="thin">
        <color theme="0" tint="-0.24994659260841701"/>
      </left>
      <right style="thin">
        <color auto="1"/>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22"/>
      </left>
      <right style="hair">
        <color indexed="22"/>
      </right>
      <top style="hair">
        <color indexed="22"/>
      </top>
      <bottom style="hair">
        <color indexed="22"/>
      </bottom>
      <diagonal/>
    </border>
    <border>
      <left/>
      <right/>
      <top/>
      <bottom style="thick">
        <color indexed="49"/>
      </bottom>
      <diagonal/>
    </border>
    <border>
      <left/>
      <right/>
      <top/>
      <bottom style="thick">
        <color indexed="62"/>
      </bottom>
      <diagonal/>
    </border>
    <border>
      <left/>
      <right/>
      <top/>
      <bottom style="thick">
        <color indexed="55"/>
      </bottom>
      <diagonal/>
    </border>
    <border>
      <left/>
      <right/>
      <top/>
      <bottom style="medium">
        <color indexed="55"/>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diagonalUp="1" diagonalDown="1">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double">
        <color indexed="0"/>
      </top>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s>
  <cellStyleXfs count="7570">
    <xf numFmtId="0" fontId="0" fillId="0" borderId="0"/>
    <xf numFmtId="43" fontId="24" fillId="0" borderId="0" applyFont="0" applyFill="0" applyBorder="0" applyAlignment="0" applyProtection="0"/>
    <xf numFmtId="0" fontId="13" fillId="0" borderId="0" applyNumberFormat="0" applyFill="0" applyBorder="0" applyAlignment="0" applyProtection="0">
      <alignment vertical="top"/>
      <protection locked="0"/>
    </xf>
    <xf numFmtId="0" fontId="14" fillId="0" borderId="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18" fillId="0" borderId="0"/>
    <xf numFmtId="0" fontId="24" fillId="0" borderId="0"/>
    <xf numFmtId="0" fontId="24" fillId="5" borderId="26" applyNumberFormat="0" applyFont="0" applyAlignment="0" applyProtection="0"/>
    <xf numFmtId="0" fontId="24" fillId="5" borderId="26" applyNumberFormat="0" applyFont="0" applyAlignment="0" applyProtection="0"/>
    <xf numFmtId="0" fontId="24" fillId="5" borderId="26" applyNumberFormat="0" applyFont="0" applyAlignment="0" applyProtection="0"/>
    <xf numFmtId="0" fontId="24" fillId="5" borderId="26" applyNumberFormat="0" applyFont="0" applyAlignment="0" applyProtection="0"/>
    <xf numFmtId="0" fontId="24" fillId="5" borderId="26" applyNumberFormat="0" applyFont="0" applyAlignment="0" applyProtection="0"/>
    <xf numFmtId="4" fontId="25" fillId="18" borderId="4" applyNumberFormat="0" applyProtection="0">
      <alignment horizontal="right" vertical="center" wrapText="1"/>
    </xf>
    <xf numFmtId="4" fontId="26" fillId="19" borderId="27" applyNumberFormat="0" applyProtection="0">
      <alignment vertical="center"/>
    </xf>
    <xf numFmtId="4" fontId="27" fillId="20" borderId="28">
      <alignment vertical="center"/>
    </xf>
    <xf numFmtId="4" fontId="28" fillId="20" borderId="28">
      <alignment vertical="center"/>
    </xf>
    <xf numFmtId="4" fontId="27" fillId="21" borderId="28">
      <alignment vertical="center"/>
    </xf>
    <xf numFmtId="4" fontId="28" fillId="21" borderId="28">
      <alignment vertical="center"/>
    </xf>
    <xf numFmtId="4" fontId="25" fillId="18" borderId="4" applyNumberFormat="0" applyProtection="0">
      <alignment horizontal="left" vertical="center" indent="1"/>
    </xf>
    <xf numFmtId="0" fontId="11" fillId="19" borderId="27" applyNumberFormat="0" applyProtection="0">
      <alignment horizontal="left" vertical="top" indent="1"/>
    </xf>
    <xf numFmtId="4" fontId="19" fillId="22" borderId="4" applyNumberFormat="0" applyProtection="0">
      <alignment horizontal="left" vertical="center"/>
    </xf>
    <xf numFmtId="4" fontId="21" fillId="23" borderId="4" applyNumberFormat="0">
      <alignment horizontal="right" vertical="center"/>
    </xf>
    <xf numFmtId="4" fontId="10" fillId="24" borderId="27" applyNumberFormat="0" applyProtection="0">
      <alignment horizontal="right" vertical="center"/>
    </xf>
    <xf numFmtId="4" fontId="10" fillId="25" borderId="27" applyNumberFormat="0" applyProtection="0">
      <alignment horizontal="right" vertical="center"/>
    </xf>
    <xf numFmtId="4" fontId="10" fillId="26" borderId="27" applyNumberFormat="0" applyProtection="0">
      <alignment horizontal="right" vertical="center"/>
    </xf>
    <xf numFmtId="4" fontId="10" fillId="27" borderId="27" applyNumberFormat="0" applyProtection="0">
      <alignment horizontal="right" vertical="center"/>
    </xf>
    <xf numFmtId="4" fontId="10" fillId="28" borderId="27" applyNumberFormat="0" applyProtection="0">
      <alignment horizontal="right" vertical="center"/>
    </xf>
    <xf numFmtId="4" fontId="10" fillId="29" borderId="27" applyNumberFormat="0" applyProtection="0">
      <alignment horizontal="right" vertical="center"/>
    </xf>
    <xf numFmtId="4" fontId="10" fillId="30" borderId="27" applyNumberFormat="0" applyProtection="0">
      <alignment horizontal="right" vertical="center"/>
    </xf>
    <xf numFmtId="4" fontId="10" fillId="31" borderId="27" applyNumberFormat="0" applyProtection="0">
      <alignment horizontal="right" vertical="center"/>
    </xf>
    <xf numFmtId="4" fontId="10" fillId="32" borderId="27" applyNumberFormat="0" applyProtection="0">
      <alignment horizontal="right" vertical="center"/>
    </xf>
    <xf numFmtId="4" fontId="11" fillId="33" borderId="4" applyNumberFormat="0" applyProtection="0">
      <alignment horizontal="left" vertical="center" indent="1"/>
    </xf>
    <xf numFmtId="4" fontId="10" fillId="34" borderId="4" applyNumberFormat="0" applyProtection="0">
      <alignment horizontal="left" vertical="center" indent="1"/>
    </xf>
    <xf numFmtId="4" fontId="29" fillId="35" borderId="0" applyNumberFormat="0" applyProtection="0">
      <alignment horizontal="left" vertical="center" indent="1"/>
    </xf>
    <xf numFmtId="4" fontId="10" fillId="36" borderId="27" applyNumberFormat="0" applyProtection="0">
      <alignment horizontal="right" vertical="center"/>
    </xf>
    <xf numFmtId="4" fontId="30" fillId="37" borderId="29">
      <alignment horizontal="left" vertical="center" indent="1"/>
    </xf>
    <xf numFmtId="4" fontId="18" fillId="0" borderId="0" applyNumberFormat="0" applyProtection="0">
      <alignment horizontal="left" vertical="center" indent="1"/>
    </xf>
    <xf numFmtId="4" fontId="19" fillId="0" borderId="0" applyNumberFormat="0" applyProtection="0">
      <alignment horizontal="left" vertical="center" indent="1"/>
    </xf>
    <xf numFmtId="0" fontId="18" fillId="0" borderId="4" applyNumberFormat="0" applyProtection="0">
      <alignment horizontal="left" vertical="center" indent="2"/>
    </xf>
    <xf numFmtId="0" fontId="14" fillId="35" borderId="27" applyNumberFormat="0" applyProtection="0">
      <alignment horizontal="left" vertical="top" indent="1"/>
    </xf>
    <xf numFmtId="0" fontId="18" fillId="0" borderId="4" applyNumberFormat="0" applyProtection="0">
      <alignment horizontal="left" vertical="center" indent="2"/>
    </xf>
    <xf numFmtId="0" fontId="14" fillId="38" borderId="27" applyNumberFormat="0" applyProtection="0">
      <alignment horizontal="left" vertical="top" indent="1"/>
    </xf>
    <xf numFmtId="0" fontId="18" fillId="0" borderId="4" applyNumberFormat="0" applyProtection="0">
      <alignment horizontal="left" vertical="center" indent="2"/>
    </xf>
    <xf numFmtId="0" fontId="14" fillId="39" borderId="27" applyNumberFormat="0" applyProtection="0">
      <alignment horizontal="left" vertical="top" indent="1"/>
    </xf>
    <xf numFmtId="0" fontId="18" fillId="0" borderId="4" applyNumberFormat="0" applyProtection="0">
      <alignment horizontal="left" vertical="center" indent="2"/>
    </xf>
    <xf numFmtId="0" fontId="14" fillId="3" borderId="27" applyNumberFormat="0" applyProtection="0">
      <alignment horizontal="left" vertical="top" indent="1"/>
    </xf>
    <xf numFmtId="4" fontId="10" fillId="40" borderId="27" applyNumberFormat="0" applyProtection="0">
      <alignment vertical="center"/>
    </xf>
    <xf numFmtId="4" fontId="31" fillId="40" borderId="27" applyNumberFormat="0" applyProtection="0">
      <alignment vertical="center"/>
    </xf>
    <xf numFmtId="4" fontId="32" fillId="20" borderId="29">
      <alignment vertical="center"/>
    </xf>
    <xf numFmtId="4" fontId="33" fillId="20" borderId="29">
      <alignment vertical="center"/>
    </xf>
    <xf numFmtId="4" fontId="32" fillId="21" borderId="29">
      <alignment vertical="center"/>
    </xf>
    <xf numFmtId="4" fontId="33" fillId="21" borderId="29">
      <alignment vertical="center"/>
    </xf>
    <xf numFmtId="4" fontId="34" fillId="0" borderId="0" applyNumberFormat="0" applyProtection="0">
      <alignment horizontal="left" vertical="center" indent="1"/>
    </xf>
    <xf numFmtId="0" fontId="10" fillId="40" borderId="27" applyNumberFormat="0" applyProtection="0">
      <alignment horizontal="left" vertical="top" indent="1"/>
    </xf>
    <xf numFmtId="0" fontId="21" fillId="23" borderId="4" applyNumberFormat="0">
      <alignment horizontal="left" vertical="center"/>
    </xf>
    <xf numFmtId="4" fontId="16" fillId="0" borderId="4" applyNumberFormat="0" applyProtection="0">
      <alignment horizontal="left" vertical="center" indent="1"/>
    </xf>
    <xf numFmtId="4" fontId="34" fillId="0" borderId="0" applyNumberFormat="0" applyProtection="0">
      <alignment horizontal="right" vertical="center" wrapText="1"/>
    </xf>
    <xf numFmtId="4" fontId="17" fillId="0" borderId="4" applyNumberFormat="0" applyProtection="0">
      <alignment horizontal="right" vertical="center" wrapText="1"/>
    </xf>
    <xf numFmtId="4" fontId="31" fillId="41" borderId="27" applyNumberFormat="0" applyProtection="0">
      <alignment horizontal="right" vertical="center"/>
    </xf>
    <xf numFmtId="4" fontId="35" fillId="20" borderId="29">
      <alignment vertical="center"/>
    </xf>
    <xf numFmtId="4" fontId="36" fillId="20" borderId="29">
      <alignment vertical="center"/>
    </xf>
    <xf numFmtId="4" fontId="35" fillId="21" borderId="29">
      <alignment vertical="center"/>
    </xf>
    <xf numFmtId="4" fontId="36" fillId="42" borderId="29">
      <alignment vertical="center"/>
    </xf>
    <xf numFmtId="4" fontId="17" fillId="0" borderId="4" applyNumberFormat="0" applyProtection="0">
      <alignment horizontal="left" vertical="center" indent="1"/>
    </xf>
    <xf numFmtId="0" fontId="19" fillId="43" borderId="4" applyNumberFormat="0" applyProtection="0">
      <alignment horizontal="center" vertical="center" wrapText="1"/>
    </xf>
    <xf numFmtId="0" fontId="19" fillId="44" borderId="4" applyNumberFormat="0" applyProtection="0">
      <alignment horizontal="center" vertical="top" wrapText="1"/>
    </xf>
    <xf numFmtId="4" fontId="37" fillId="37" borderId="30">
      <alignment vertical="center"/>
    </xf>
    <xf numFmtId="4" fontId="38" fillId="37" borderId="30">
      <alignment vertical="center"/>
    </xf>
    <xf numFmtId="4" fontId="27" fillId="20" borderId="30">
      <alignment vertical="center"/>
    </xf>
    <xf numFmtId="4" fontId="28" fillId="20" borderId="30">
      <alignment vertical="center"/>
    </xf>
    <xf numFmtId="4" fontId="27" fillId="21" borderId="29">
      <alignment vertical="center"/>
    </xf>
    <xf numFmtId="4" fontId="28" fillId="21" borderId="29">
      <alignment vertical="center"/>
    </xf>
    <xf numFmtId="4" fontId="39" fillId="40" borderId="30">
      <alignment horizontal="left" vertical="center" indent="1"/>
    </xf>
    <xf numFmtId="4" fontId="12" fillId="0" borderId="0" applyNumberFormat="0" applyProtection="0">
      <alignment vertical="center"/>
    </xf>
    <xf numFmtId="4" fontId="40" fillId="41" borderId="27" applyNumberFormat="0" applyProtection="0">
      <alignment horizontal="right" vertical="center"/>
    </xf>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0" fontId="10" fillId="0" borderId="0"/>
    <xf numFmtId="0" fontId="54" fillId="0" borderId="0"/>
    <xf numFmtId="44" fontId="54" fillId="0" borderId="0" applyFont="0" applyFill="0" applyBorder="0" applyAlignment="0" applyProtection="0"/>
    <xf numFmtId="174" fontId="14" fillId="0" borderId="0"/>
    <xf numFmtId="174" fontId="14" fillId="0" borderId="0"/>
    <xf numFmtId="174" fontId="14" fillId="0" borderId="0"/>
    <xf numFmtId="43" fontId="14" fillId="0" borderId="0" applyFont="0" applyFill="0" applyBorder="0" applyAlignment="0" applyProtection="0"/>
    <xf numFmtId="0" fontId="64" fillId="59" borderId="0" applyNumberFormat="0" applyBorder="0" applyAlignment="0" applyProtection="0"/>
    <xf numFmtId="0" fontId="64" fillId="61" borderId="0" applyNumberFormat="0" applyBorder="0" applyAlignment="0" applyProtection="0"/>
    <xf numFmtId="0" fontId="64" fillId="63" borderId="0" applyNumberFormat="0" applyBorder="0" applyAlignment="0" applyProtection="0"/>
    <xf numFmtId="0" fontId="64" fillId="65" borderId="0" applyNumberFormat="0" applyBorder="0" applyAlignment="0" applyProtection="0"/>
    <xf numFmtId="0" fontId="64" fillId="67" borderId="0" applyNumberFormat="0" applyBorder="0" applyAlignment="0" applyProtection="0"/>
    <xf numFmtId="0" fontId="64" fillId="69" borderId="0" applyNumberFormat="0" applyBorder="0" applyAlignment="0" applyProtection="0"/>
    <xf numFmtId="0" fontId="65" fillId="71" borderId="0" applyNumberFormat="0" applyBorder="0" applyAlignment="0" applyProtection="0"/>
    <xf numFmtId="0" fontId="65" fillId="72" borderId="0" applyNumberFormat="0" applyBorder="0" applyAlignment="0" applyProtection="0"/>
    <xf numFmtId="0" fontId="66" fillId="73"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5" fillId="74" borderId="0" applyNumberFormat="0" applyBorder="0" applyAlignment="0" applyProtection="0"/>
    <xf numFmtId="0" fontId="65" fillId="75" borderId="0" applyNumberFormat="0" applyBorder="0" applyAlignment="0" applyProtection="0"/>
    <xf numFmtId="0" fontId="66" fillId="76"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5" fillId="77" borderId="0" applyNumberFormat="0" applyBorder="0" applyAlignment="0" applyProtection="0"/>
    <xf numFmtId="0" fontId="65" fillId="78" borderId="0" applyNumberFormat="0" applyBorder="0" applyAlignment="0" applyProtection="0"/>
    <xf numFmtId="0" fontId="66" fillId="79" borderId="0" applyNumberFormat="0" applyBorder="0" applyAlignment="0" applyProtection="0"/>
    <xf numFmtId="0" fontId="64" fillId="62" borderId="0" applyNumberFormat="0" applyBorder="0" applyAlignment="0" applyProtection="0"/>
    <xf numFmtId="0" fontId="64" fillId="62" borderId="0" applyNumberFormat="0" applyBorder="0" applyAlignment="0" applyProtection="0"/>
    <xf numFmtId="0" fontId="64" fillId="62" borderId="0" applyNumberFormat="0" applyBorder="0" applyAlignment="0" applyProtection="0"/>
    <xf numFmtId="0" fontId="64" fillId="62" borderId="0" applyNumberFormat="0" applyBorder="0" applyAlignment="0" applyProtection="0"/>
    <xf numFmtId="0" fontId="64" fillId="62" borderId="0" applyNumberFormat="0" applyBorder="0" applyAlignment="0" applyProtection="0"/>
    <xf numFmtId="0" fontId="64" fillId="62" borderId="0" applyNumberFormat="0" applyBorder="0" applyAlignment="0" applyProtection="0"/>
    <xf numFmtId="0" fontId="64" fillId="62" borderId="0" applyNumberFormat="0" applyBorder="0" applyAlignment="0" applyProtection="0"/>
    <xf numFmtId="0" fontId="64" fillId="62" borderId="0" applyNumberFormat="0" applyBorder="0" applyAlignment="0" applyProtection="0"/>
    <xf numFmtId="0" fontId="64" fillId="62" borderId="0" applyNumberFormat="0" applyBorder="0" applyAlignment="0" applyProtection="0"/>
    <xf numFmtId="0" fontId="64" fillId="62" borderId="0" applyNumberFormat="0" applyBorder="0" applyAlignment="0" applyProtection="0"/>
    <xf numFmtId="0" fontId="64" fillId="62" borderId="0" applyNumberFormat="0" applyBorder="0" applyAlignment="0" applyProtection="0"/>
    <xf numFmtId="0" fontId="64" fillId="62" borderId="0" applyNumberFormat="0" applyBorder="0" applyAlignment="0" applyProtection="0"/>
    <xf numFmtId="0" fontId="64" fillId="62" borderId="0" applyNumberFormat="0" applyBorder="0" applyAlignment="0" applyProtection="0"/>
    <xf numFmtId="0" fontId="64" fillId="62" borderId="0" applyNumberFormat="0" applyBorder="0" applyAlignment="0" applyProtection="0"/>
    <xf numFmtId="0" fontId="64" fillId="62" borderId="0" applyNumberFormat="0" applyBorder="0" applyAlignment="0" applyProtection="0"/>
    <xf numFmtId="0" fontId="64" fillId="62" borderId="0" applyNumberFormat="0" applyBorder="0" applyAlignment="0" applyProtection="0"/>
    <xf numFmtId="0" fontId="64" fillId="62" borderId="0" applyNumberFormat="0" applyBorder="0" applyAlignment="0" applyProtection="0"/>
    <xf numFmtId="0" fontId="64" fillId="62" borderId="0" applyNumberFormat="0" applyBorder="0" applyAlignment="0" applyProtection="0"/>
    <xf numFmtId="0" fontId="64" fillId="62" borderId="0" applyNumberFormat="0" applyBorder="0" applyAlignment="0" applyProtection="0"/>
    <xf numFmtId="0" fontId="64" fillId="62" borderId="0" applyNumberFormat="0" applyBorder="0" applyAlignment="0" applyProtection="0"/>
    <xf numFmtId="0" fontId="64" fillId="62" borderId="0" applyNumberFormat="0" applyBorder="0" applyAlignment="0" applyProtection="0"/>
    <xf numFmtId="0" fontId="64" fillId="62" borderId="0" applyNumberFormat="0" applyBorder="0" applyAlignment="0" applyProtection="0"/>
    <xf numFmtId="0" fontId="64" fillId="62" borderId="0" applyNumberFormat="0" applyBorder="0" applyAlignment="0" applyProtection="0"/>
    <xf numFmtId="0" fontId="64" fillId="62" borderId="0" applyNumberFormat="0" applyBorder="0" applyAlignment="0" applyProtection="0"/>
    <xf numFmtId="0" fontId="64" fillId="62" borderId="0" applyNumberFormat="0" applyBorder="0" applyAlignment="0" applyProtection="0"/>
    <xf numFmtId="0" fontId="65" fillId="78" borderId="0" applyNumberFormat="0" applyBorder="0" applyAlignment="0" applyProtection="0"/>
    <xf numFmtId="0" fontId="65" fillId="79" borderId="0" applyNumberFormat="0" applyBorder="0" applyAlignment="0" applyProtection="0"/>
    <xf numFmtId="0" fontId="66" fillId="79"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5" fillId="71" borderId="0" applyNumberFormat="0" applyBorder="0" applyAlignment="0" applyProtection="0"/>
    <xf numFmtId="0" fontId="65" fillId="72" borderId="0" applyNumberFormat="0" applyBorder="0" applyAlignment="0" applyProtection="0"/>
    <xf numFmtId="0" fontId="66" fillId="72" borderId="0" applyNumberFormat="0" applyBorder="0" applyAlignment="0" applyProtection="0"/>
    <xf numFmtId="0" fontId="64" fillId="66" borderId="0" applyNumberFormat="0" applyBorder="0" applyAlignment="0" applyProtection="0"/>
    <xf numFmtId="0" fontId="64" fillId="66" borderId="0" applyNumberFormat="0" applyBorder="0" applyAlignment="0" applyProtection="0"/>
    <xf numFmtId="0" fontId="64" fillId="66" borderId="0" applyNumberFormat="0" applyBorder="0" applyAlignment="0" applyProtection="0"/>
    <xf numFmtId="0" fontId="64" fillId="66" borderId="0" applyNumberFormat="0" applyBorder="0" applyAlignment="0" applyProtection="0"/>
    <xf numFmtId="0" fontId="64" fillId="66" borderId="0" applyNumberFormat="0" applyBorder="0" applyAlignment="0" applyProtection="0"/>
    <xf numFmtId="0" fontId="64" fillId="66" borderId="0" applyNumberFormat="0" applyBorder="0" applyAlignment="0" applyProtection="0"/>
    <xf numFmtId="0" fontId="64" fillId="66" borderId="0" applyNumberFormat="0" applyBorder="0" applyAlignment="0" applyProtection="0"/>
    <xf numFmtId="0" fontId="64" fillId="66" borderId="0" applyNumberFormat="0" applyBorder="0" applyAlignment="0" applyProtection="0"/>
    <xf numFmtId="0" fontId="64" fillId="66" borderId="0" applyNumberFormat="0" applyBorder="0" applyAlignment="0" applyProtection="0"/>
    <xf numFmtId="0" fontId="64" fillId="66" borderId="0" applyNumberFormat="0" applyBorder="0" applyAlignment="0" applyProtection="0"/>
    <xf numFmtId="0" fontId="64" fillId="66" borderId="0" applyNumberFormat="0" applyBorder="0" applyAlignment="0" applyProtection="0"/>
    <xf numFmtId="0" fontId="64" fillId="66" borderId="0" applyNumberFormat="0" applyBorder="0" applyAlignment="0" applyProtection="0"/>
    <xf numFmtId="0" fontId="64" fillId="66" borderId="0" applyNumberFormat="0" applyBorder="0" applyAlignment="0" applyProtection="0"/>
    <xf numFmtId="0" fontId="64" fillId="66" borderId="0" applyNumberFormat="0" applyBorder="0" applyAlignment="0" applyProtection="0"/>
    <xf numFmtId="0" fontId="64" fillId="66" borderId="0" applyNumberFormat="0" applyBorder="0" applyAlignment="0" applyProtection="0"/>
    <xf numFmtId="0" fontId="64" fillId="66" borderId="0" applyNumberFormat="0" applyBorder="0" applyAlignment="0" applyProtection="0"/>
    <xf numFmtId="0" fontId="64" fillId="66" borderId="0" applyNumberFormat="0" applyBorder="0" applyAlignment="0" applyProtection="0"/>
    <xf numFmtId="0" fontId="64" fillId="66" borderId="0" applyNumberFormat="0" applyBorder="0" applyAlignment="0" applyProtection="0"/>
    <xf numFmtId="0" fontId="64" fillId="66" borderId="0" applyNumberFormat="0" applyBorder="0" applyAlignment="0" applyProtection="0"/>
    <xf numFmtId="0" fontId="64" fillId="66" borderId="0" applyNumberFormat="0" applyBorder="0" applyAlignment="0" applyProtection="0"/>
    <xf numFmtId="0" fontId="64" fillId="66" borderId="0" applyNumberFormat="0" applyBorder="0" applyAlignment="0" applyProtection="0"/>
    <xf numFmtId="0" fontId="64" fillId="66" borderId="0" applyNumberFormat="0" applyBorder="0" applyAlignment="0" applyProtection="0"/>
    <xf numFmtId="0" fontId="64" fillId="66" borderId="0" applyNumberFormat="0" applyBorder="0" applyAlignment="0" applyProtection="0"/>
    <xf numFmtId="0" fontId="64" fillId="66" borderId="0" applyNumberFormat="0" applyBorder="0" applyAlignment="0" applyProtection="0"/>
    <xf numFmtId="0" fontId="64" fillId="66" borderId="0" applyNumberFormat="0" applyBorder="0" applyAlignment="0" applyProtection="0"/>
    <xf numFmtId="0" fontId="65" fillId="80" borderId="0" applyNumberFormat="0" applyBorder="0" applyAlignment="0" applyProtection="0"/>
    <xf numFmtId="0" fontId="65" fillId="75" borderId="0" applyNumberFormat="0" applyBorder="0" applyAlignment="0" applyProtection="0"/>
    <xf numFmtId="0" fontId="66" fillId="81" borderId="0" applyNumberFormat="0" applyBorder="0" applyAlignment="0" applyProtection="0"/>
    <xf numFmtId="0" fontId="64" fillId="68" borderId="0" applyNumberFormat="0" applyBorder="0" applyAlignment="0" applyProtection="0"/>
    <xf numFmtId="0" fontId="64" fillId="68" borderId="0" applyNumberFormat="0" applyBorder="0" applyAlignment="0" applyProtection="0"/>
    <xf numFmtId="0" fontId="64" fillId="68" borderId="0" applyNumberFormat="0" applyBorder="0" applyAlignment="0" applyProtection="0"/>
    <xf numFmtId="0" fontId="64" fillId="68" borderId="0" applyNumberFormat="0" applyBorder="0" applyAlignment="0" applyProtection="0"/>
    <xf numFmtId="0" fontId="64" fillId="68" borderId="0" applyNumberFormat="0" applyBorder="0" applyAlignment="0" applyProtection="0"/>
    <xf numFmtId="0" fontId="64" fillId="68" borderId="0" applyNumberFormat="0" applyBorder="0" applyAlignment="0" applyProtection="0"/>
    <xf numFmtId="0" fontId="64" fillId="68" borderId="0" applyNumberFormat="0" applyBorder="0" applyAlignment="0" applyProtection="0"/>
    <xf numFmtId="0" fontId="64" fillId="68" borderId="0" applyNumberFormat="0" applyBorder="0" applyAlignment="0" applyProtection="0"/>
    <xf numFmtId="0" fontId="64" fillId="68" borderId="0" applyNumberFormat="0" applyBorder="0" applyAlignment="0" applyProtection="0"/>
    <xf numFmtId="0" fontId="64" fillId="68" borderId="0" applyNumberFormat="0" applyBorder="0" applyAlignment="0" applyProtection="0"/>
    <xf numFmtId="0" fontId="64" fillId="68" borderId="0" applyNumberFormat="0" applyBorder="0" applyAlignment="0" applyProtection="0"/>
    <xf numFmtId="0" fontId="64" fillId="68" borderId="0" applyNumberFormat="0" applyBorder="0" applyAlignment="0" applyProtection="0"/>
    <xf numFmtId="0" fontId="64" fillId="68" borderId="0" applyNumberFormat="0" applyBorder="0" applyAlignment="0" applyProtection="0"/>
    <xf numFmtId="0" fontId="64" fillId="68" borderId="0" applyNumberFormat="0" applyBorder="0" applyAlignment="0" applyProtection="0"/>
    <xf numFmtId="0" fontId="64" fillId="68" borderId="0" applyNumberFormat="0" applyBorder="0" applyAlignment="0" applyProtection="0"/>
    <xf numFmtId="0" fontId="64" fillId="68" borderId="0" applyNumberFormat="0" applyBorder="0" applyAlignment="0" applyProtection="0"/>
    <xf numFmtId="0" fontId="64" fillId="68" borderId="0" applyNumberFormat="0" applyBorder="0" applyAlignment="0" applyProtection="0"/>
    <xf numFmtId="0" fontId="64" fillId="68" borderId="0" applyNumberFormat="0" applyBorder="0" applyAlignment="0" applyProtection="0"/>
    <xf numFmtId="0" fontId="64" fillId="68" borderId="0" applyNumberFormat="0" applyBorder="0" applyAlignment="0" applyProtection="0"/>
    <xf numFmtId="0" fontId="64" fillId="68" borderId="0" applyNumberFormat="0" applyBorder="0" applyAlignment="0" applyProtection="0"/>
    <xf numFmtId="0" fontId="64" fillId="68" borderId="0" applyNumberFormat="0" applyBorder="0" applyAlignment="0" applyProtection="0"/>
    <xf numFmtId="0" fontId="64" fillId="68" borderId="0" applyNumberFormat="0" applyBorder="0" applyAlignment="0" applyProtection="0"/>
    <xf numFmtId="0" fontId="64" fillId="68" borderId="0" applyNumberFormat="0" applyBorder="0" applyAlignment="0" applyProtection="0"/>
    <xf numFmtId="0" fontId="64" fillId="68" borderId="0" applyNumberFormat="0" applyBorder="0" applyAlignment="0" applyProtection="0"/>
    <xf numFmtId="0" fontId="64" fillId="68" borderId="0" applyNumberFormat="0" applyBorder="0" applyAlignment="0" applyProtection="0"/>
    <xf numFmtId="0" fontId="67" fillId="53" borderId="0" applyNumberFormat="0" applyBorder="0" applyAlignment="0" applyProtection="0"/>
    <xf numFmtId="0" fontId="68" fillId="56" borderId="49" applyNumberFormat="0" applyAlignment="0" applyProtection="0"/>
    <xf numFmtId="0" fontId="69" fillId="57" borderId="52" applyNumberFormat="0" applyAlignment="0" applyProtection="0"/>
    <xf numFmtId="0" fontId="70" fillId="82" borderId="0" applyNumberFormat="0" applyBorder="0" applyAlignment="0" applyProtection="0"/>
    <xf numFmtId="0" fontId="70" fillId="83" borderId="0" applyNumberFormat="0" applyBorder="0" applyAlignment="0" applyProtection="0"/>
    <xf numFmtId="0" fontId="70" fillId="84" borderId="0" applyNumberFormat="0" applyBorder="0" applyAlignment="0" applyProtection="0"/>
    <xf numFmtId="0" fontId="71" fillId="0" borderId="0" applyNumberFormat="0" applyFill="0" applyBorder="0" applyAlignment="0" applyProtection="0"/>
    <xf numFmtId="0" fontId="72" fillId="52" borderId="0" applyNumberFormat="0" applyBorder="0" applyAlignment="0" applyProtection="0"/>
    <xf numFmtId="0" fontId="73" fillId="0" borderId="46" applyNumberFormat="0" applyFill="0" applyAlignment="0" applyProtection="0"/>
    <xf numFmtId="0" fontId="74" fillId="0" borderId="47" applyNumberFormat="0" applyFill="0" applyAlignment="0" applyProtection="0"/>
    <xf numFmtId="0" fontId="75" fillId="0" borderId="48" applyNumberFormat="0" applyFill="0" applyAlignment="0" applyProtection="0"/>
    <xf numFmtId="0" fontId="75" fillId="0" borderId="0" applyNumberFormat="0" applyFill="0" applyBorder="0" applyAlignment="0" applyProtection="0"/>
    <xf numFmtId="0" fontId="76" fillId="55" borderId="49" applyNumberFormat="0" applyAlignment="0" applyProtection="0"/>
    <xf numFmtId="0" fontId="77" fillId="0" borderId="51" applyNumberFormat="0" applyFill="0" applyAlignment="0" applyProtection="0"/>
    <xf numFmtId="0" fontId="78" fillId="54" borderId="0" applyNumberFormat="0" applyBorder="0" applyAlignment="0" applyProtection="0"/>
    <xf numFmtId="0" fontId="79" fillId="56" borderId="50" applyNumberFormat="0" applyAlignment="0" applyProtection="0"/>
    <xf numFmtId="0" fontId="14" fillId="85" borderId="4" applyNumberFormat="0">
      <protection locked="0"/>
    </xf>
    <xf numFmtId="0" fontId="80" fillId="0" borderId="0" applyNumberFormat="0" applyFill="0" applyBorder="0" applyAlignment="0" applyProtection="0"/>
    <xf numFmtId="0" fontId="63" fillId="0" borderId="0" applyNumberFormat="0" applyFill="0" applyBorder="0" applyAlignment="0" applyProtection="0"/>
    <xf numFmtId="0" fontId="81" fillId="0" borderId="53" applyNumberFormat="0" applyFill="0" applyAlignment="0" applyProtection="0"/>
    <xf numFmtId="0" fontId="82" fillId="0" borderId="0" applyNumberFormat="0" applyFill="0" applyBorder="0" applyAlignment="0" applyProtection="0"/>
    <xf numFmtId="4" fontId="17" fillId="0" borderId="57" applyNumberFormat="0" applyProtection="0">
      <alignment horizontal="left" vertical="center" indent="1"/>
    </xf>
    <xf numFmtId="0" fontId="14" fillId="0" borderId="0">
      <alignment horizontal="left" wrapText="1"/>
    </xf>
    <xf numFmtId="0" fontId="90" fillId="0" borderId="0" applyNumberFormat="0" applyFill="0" applyBorder="0" applyAlignment="0" applyProtection="0">
      <alignment horizontal="left" wrapText="1"/>
    </xf>
    <xf numFmtId="0" fontId="14" fillId="0" borderId="0"/>
    <xf numFmtId="0" fontId="14" fillId="0" borderId="0">
      <alignment horizontal="left" wrapText="1"/>
    </xf>
    <xf numFmtId="0" fontId="14" fillId="0" borderId="0">
      <alignment horizontal="left" wrapText="1"/>
    </xf>
    <xf numFmtId="0" fontId="14" fillId="0" borderId="0">
      <alignment horizontal="left" wrapText="1"/>
    </xf>
    <xf numFmtId="0" fontId="14" fillId="0" borderId="0">
      <alignment horizontal="left" wrapText="1"/>
    </xf>
    <xf numFmtId="0" fontId="9" fillId="0" borderId="0"/>
    <xf numFmtId="0" fontId="8" fillId="0" borderId="0"/>
    <xf numFmtId="4" fontId="25" fillId="18" borderId="57" applyNumberFormat="0" applyProtection="0">
      <alignment horizontal="right" vertical="center" wrapText="1"/>
    </xf>
    <xf numFmtId="4" fontId="26" fillId="19" borderId="64" applyNumberFormat="0" applyProtection="0">
      <alignment vertical="center"/>
    </xf>
    <xf numFmtId="4" fontId="25" fillId="18" borderId="57" applyNumberFormat="0" applyProtection="0">
      <alignment horizontal="left" vertical="center" indent="1"/>
    </xf>
    <xf numFmtId="0" fontId="11" fillId="19" borderId="64" applyNumberFormat="0" applyProtection="0">
      <alignment horizontal="left" vertical="top" indent="1"/>
    </xf>
    <xf numFmtId="4" fontId="19" fillId="22" borderId="57" applyNumberFormat="0" applyProtection="0">
      <alignment horizontal="left" vertical="center"/>
    </xf>
    <xf numFmtId="4" fontId="10" fillId="24" borderId="64" applyNumberFormat="0" applyProtection="0">
      <alignment horizontal="right" vertical="center"/>
    </xf>
    <xf numFmtId="4" fontId="10" fillId="25" borderId="64" applyNumberFormat="0" applyProtection="0">
      <alignment horizontal="right" vertical="center"/>
    </xf>
    <xf numFmtId="4" fontId="10" fillId="26" borderId="64" applyNumberFormat="0" applyProtection="0">
      <alignment horizontal="right" vertical="center"/>
    </xf>
    <xf numFmtId="4" fontId="10" fillId="27" borderId="64" applyNumberFormat="0" applyProtection="0">
      <alignment horizontal="right" vertical="center"/>
    </xf>
    <xf numFmtId="4" fontId="10" fillId="28" borderId="64" applyNumberFormat="0" applyProtection="0">
      <alignment horizontal="right" vertical="center"/>
    </xf>
    <xf numFmtId="4" fontId="10" fillId="29" borderId="64" applyNumberFormat="0" applyProtection="0">
      <alignment horizontal="right" vertical="center"/>
    </xf>
    <xf numFmtId="4" fontId="10" fillId="30" borderId="64" applyNumberFormat="0" applyProtection="0">
      <alignment horizontal="right" vertical="center"/>
    </xf>
    <xf numFmtId="4" fontId="10" fillId="31" borderId="64" applyNumberFormat="0" applyProtection="0">
      <alignment horizontal="right" vertical="center"/>
    </xf>
    <xf numFmtId="4" fontId="10" fillId="32" borderId="64" applyNumberFormat="0" applyProtection="0">
      <alignment horizontal="right" vertical="center"/>
    </xf>
    <xf numFmtId="4" fontId="11" fillId="33" borderId="57" applyNumberFormat="0" applyProtection="0">
      <alignment horizontal="left" vertical="center" indent="1"/>
    </xf>
    <xf numFmtId="4" fontId="10" fillId="34" borderId="57" applyNumberFormat="0" applyProtection="0">
      <alignment horizontal="left" vertical="center" indent="1"/>
    </xf>
    <xf numFmtId="4" fontId="10" fillId="36" borderId="64" applyNumberFormat="0" applyProtection="0">
      <alignment horizontal="right" vertical="center"/>
    </xf>
    <xf numFmtId="0" fontId="18" fillId="0" borderId="57" applyNumberFormat="0" applyProtection="0">
      <alignment horizontal="left" vertical="center" indent="2"/>
    </xf>
    <xf numFmtId="0" fontId="14" fillId="35" borderId="64" applyNumberFormat="0" applyProtection="0">
      <alignment horizontal="left" vertical="top" indent="1"/>
    </xf>
    <xf numFmtId="0" fontId="18" fillId="0" borderId="57" applyNumberFormat="0" applyProtection="0">
      <alignment horizontal="left" vertical="center" indent="2"/>
    </xf>
    <xf numFmtId="0" fontId="14" fillId="38" borderId="64" applyNumberFormat="0" applyProtection="0">
      <alignment horizontal="left" vertical="top" indent="1"/>
    </xf>
    <xf numFmtId="0" fontId="18" fillId="0" borderId="57" applyNumberFormat="0" applyProtection="0">
      <alignment horizontal="left" vertical="center" indent="2"/>
    </xf>
    <xf numFmtId="0" fontId="14" fillId="39" borderId="64" applyNumberFormat="0" applyProtection="0">
      <alignment horizontal="left" vertical="top" indent="1"/>
    </xf>
    <xf numFmtId="0" fontId="18" fillId="0" borderId="57" applyNumberFormat="0" applyProtection="0">
      <alignment horizontal="left" vertical="center" indent="2"/>
    </xf>
    <xf numFmtId="0" fontId="14" fillId="3" borderId="64" applyNumberFormat="0" applyProtection="0">
      <alignment horizontal="left" vertical="top" indent="1"/>
    </xf>
    <xf numFmtId="4" fontId="10" fillId="40" borderId="64" applyNumberFormat="0" applyProtection="0">
      <alignment vertical="center"/>
    </xf>
    <xf numFmtId="4" fontId="31" fillId="40" borderId="64" applyNumberFormat="0" applyProtection="0">
      <alignment vertical="center"/>
    </xf>
    <xf numFmtId="0" fontId="10" fillId="40" borderId="64" applyNumberFormat="0" applyProtection="0">
      <alignment horizontal="left" vertical="top" indent="1"/>
    </xf>
    <xf numFmtId="4" fontId="17" fillId="0" borderId="57" applyNumberFormat="0" applyProtection="0">
      <alignment horizontal="right" vertical="center" wrapText="1"/>
    </xf>
    <xf numFmtId="4" fontId="31" fillId="41" borderId="64" applyNumberFormat="0" applyProtection="0">
      <alignment horizontal="right" vertical="center"/>
    </xf>
    <xf numFmtId="0" fontId="19" fillId="43" borderId="57" applyNumberFormat="0" applyProtection="0">
      <alignment horizontal="center" vertical="center" wrapText="1"/>
    </xf>
    <xf numFmtId="0" fontId="19" fillId="44" borderId="57" applyNumberFormat="0" applyProtection="0">
      <alignment horizontal="center" vertical="top" wrapText="1"/>
    </xf>
    <xf numFmtId="4" fontId="40" fillId="41" borderId="64" applyNumberFormat="0" applyProtection="0">
      <alignment horizontal="right" vertical="center"/>
    </xf>
    <xf numFmtId="0" fontId="7" fillId="0" borderId="0"/>
    <xf numFmtId="44" fontId="7" fillId="0" borderId="0" applyFont="0" applyFill="0" applyBorder="0" applyAlignment="0" applyProtection="0"/>
    <xf numFmtId="4" fontId="40" fillId="41" borderId="66" applyNumberFormat="0" applyProtection="0">
      <alignment horizontal="right" vertical="center"/>
    </xf>
    <xf numFmtId="4" fontId="31" fillId="41" borderId="66" applyNumberFormat="0" applyProtection="0">
      <alignment horizontal="right" vertical="center"/>
    </xf>
    <xf numFmtId="0" fontId="10" fillId="40" borderId="66" applyNumberFormat="0" applyProtection="0">
      <alignment horizontal="left" vertical="top" indent="1"/>
    </xf>
    <xf numFmtId="4" fontId="31" fillId="40" borderId="66" applyNumberFormat="0" applyProtection="0">
      <alignment vertical="center"/>
    </xf>
    <xf numFmtId="4" fontId="10" fillId="40" borderId="66" applyNumberFormat="0" applyProtection="0">
      <alignment vertical="center"/>
    </xf>
    <xf numFmtId="0" fontId="14" fillId="3" borderId="66" applyNumberFormat="0" applyProtection="0">
      <alignment horizontal="left" vertical="top" indent="1"/>
    </xf>
    <xf numFmtId="0" fontId="14" fillId="39" borderId="66" applyNumberFormat="0" applyProtection="0">
      <alignment horizontal="left" vertical="top" indent="1"/>
    </xf>
    <xf numFmtId="0" fontId="14" fillId="38" borderId="66" applyNumberFormat="0" applyProtection="0">
      <alignment horizontal="left" vertical="top" indent="1"/>
    </xf>
    <xf numFmtId="0" fontId="14" fillId="35" borderId="66" applyNumberFormat="0" applyProtection="0">
      <alignment horizontal="left" vertical="top" indent="1"/>
    </xf>
    <xf numFmtId="4" fontId="10" fillId="36" borderId="66" applyNumberFormat="0" applyProtection="0">
      <alignment horizontal="right" vertical="center"/>
    </xf>
    <xf numFmtId="4" fontId="10" fillId="32" borderId="66" applyNumberFormat="0" applyProtection="0">
      <alignment horizontal="right" vertical="center"/>
    </xf>
    <xf numFmtId="4" fontId="10" fillId="31" borderId="66" applyNumberFormat="0" applyProtection="0">
      <alignment horizontal="right" vertical="center"/>
    </xf>
    <xf numFmtId="4" fontId="10" fillId="30" borderId="66" applyNumberFormat="0" applyProtection="0">
      <alignment horizontal="right" vertical="center"/>
    </xf>
    <xf numFmtId="4" fontId="10" fillId="29" borderId="66" applyNumberFormat="0" applyProtection="0">
      <alignment horizontal="right" vertical="center"/>
    </xf>
    <xf numFmtId="4" fontId="10" fillId="28" borderId="66" applyNumberFormat="0" applyProtection="0">
      <alignment horizontal="right" vertical="center"/>
    </xf>
    <xf numFmtId="4" fontId="10" fillId="27" borderId="66" applyNumberFormat="0" applyProtection="0">
      <alignment horizontal="right" vertical="center"/>
    </xf>
    <xf numFmtId="4" fontId="10" fillId="26" borderId="66" applyNumberFormat="0" applyProtection="0">
      <alignment horizontal="right" vertical="center"/>
    </xf>
    <xf numFmtId="4" fontId="10" fillId="25" borderId="66" applyNumberFormat="0" applyProtection="0">
      <alignment horizontal="right" vertical="center"/>
    </xf>
    <xf numFmtId="4" fontId="10" fillId="24" borderId="66" applyNumberFormat="0" applyProtection="0">
      <alignment horizontal="right" vertical="center"/>
    </xf>
    <xf numFmtId="0" fontId="11" fillId="19" borderId="66" applyNumberFormat="0" applyProtection="0">
      <alignment horizontal="left" vertical="top" indent="1"/>
    </xf>
    <xf numFmtId="4" fontId="26" fillId="19" borderId="66" applyNumberFormat="0" applyProtection="0">
      <alignment vertical="center"/>
    </xf>
    <xf numFmtId="0" fontId="14" fillId="85" borderId="57" applyNumberFormat="0">
      <protection locked="0"/>
    </xf>
    <xf numFmtId="4" fontId="17" fillId="0" borderId="65" applyNumberFormat="0" applyProtection="0">
      <alignment horizontal="left" vertical="center" indent="1"/>
    </xf>
    <xf numFmtId="0" fontId="7" fillId="0" borderId="0"/>
    <xf numFmtId="0" fontId="7" fillId="0" borderId="0"/>
    <xf numFmtId="4" fontId="17" fillId="0" borderId="67" applyNumberFormat="0" applyProtection="0">
      <alignment horizontal="left" vertical="center" indent="1"/>
    </xf>
    <xf numFmtId="4" fontId="19" fillId="22" borderId="82" applyNumberFormat="0" applyProtection="0">
      <alignment horizontal="left" vertical="center"/>
    </xf>
    <xf numFmtId="0" fontId="18" fillId="0" borderId="73" applyNumberFormat="0" applyProtection="0">
      <alignment horizontal="left" vertical="center" indent="2"/>
    </xf>
    <xf numFmtId="4" fontId="25" fillId="18" borderId="73" applyNumberFormat="0" applyProtection="0">
      <alignment horizontal="right" vertical="center" wrapText="1"/>
    </xf>
    <xf numFmtId="4" fontId="10" fillId="31" borderId="83" applyNumberFormat="0" applyProtection="0">
      <alignment horizontal="right" vertical="center"/>
    </xf>
    <xf numFmtId="0" fontId="14" fillId="39" borderId="83" applyNumberFormat="0" applyProtection="0">
      <alignment horizontal="left" vertical="top" indent="1"/>
    </xf>
    <xf numFmtId="0" fontId="14" fillId="85" borderId="73" applyNumberFormat="0">
      <protection locked="0"/>
    </xf>
    <xf numFmtId="4" fontId="19" fillId="22" borderId="73" applyNumberFormat="0" applyProtection="0">
      <alignment horizontal="left" vertical="center"/>
    </xf>
    <xf numFmtId="4" fontId="25" fillId="18" borderId="73" applyNumberFormat="0" applyProtection="0">
      <alignment horizontal="right" vertical="center" wrapText="1"/>
    </xf>
    <xf numFmtId="0" fontId="11" fillId="19" borderId="83" applyNumberFormat="0" applyProtection="0">
      <alignment horizontal="left" vertical="top" indent="1"/>
    </xf>
    <xf numFmtId="4" fontId="26" fillId="19" borderId="83" applyNumberFormat="0" applyProtection="0">
      <alignment vertical="center"/>
    </xf>
    <xf numFmtId="0" fontId="6" fillId="0" borderId="0"/>
    <xf numFmtId="44" fontId="6" fillId="0" borderId="0" applyFont="0" applyFill="0" applyBorder="0" applyAlignment="0" applyProtection="0"/>
    <xf numFmtId="4" fontId="10" fillId="34" borderId="73" applyNumberFormat="0" applyProtection="0">
      <alignment horizontal="left" vertical="center" indent="1"/>
    </xf>
    <xf numFmtId="4" fontId="25" fillId="18" borderId="82" applyNumberFormat="0" applyProtection="0">
      <alignment horizontal="left" vertical="center" indent="1"/>
    </xf>
    <xf numFmtId="0" fontId="18" fillId="0" borderId="82" applyNumberFormat="0" applyProtection="0">
      <alignment horizontal="left" vertical="center" indent="2"/>
    </xf>
    <xf numFmtId="0" fontId="14" fillId="38" borderId="83" applyNumberFormat="0" applyProtection="0">
      <alignment horizontal="left" vertical="top" indent="1"/>
    </xf>
    <xf numFmtId="0" fontId="18" fillId="0" borderId="82" applyNumberFormat="0" applyProtection="0">
      <alignment horizontal="left" vertical="center" indent="2"/>
    </xf>
    <xf numFmtId="0" fontId="14" fillId="35" borderId="83" applyNumberFormat="0" applyProtection="0">
      <alignment horizontal="left" vertical="top" indent="1"/>
    </xf>
    <xf numFmtId="0" fontId="18" fillId="0" borderId="82" applyNumberFormat="0" applyProtection="0">
      <alignment horizontal="left" vertical="center" indent="2"/>
    </xf>
    <xf numFmtId="4" fontId="10" fillId="36" borderId="83" applyNumberFormat="0" applyProtection="0">
      <alignment horizontal="right" vertical="center"/>
    </xf>
    <xf numFmtId="4" fontId="10" fillId="34" borderId="82" applyNumberFormat="0" applyProtection="0">
      <alignment horizontal="left" vertical="center" indent="1"/>
    </xf>
    <xf numFmtId="4" fontId="11" fillId="33" borderId="82" applyNumberFormat="0" applyProtection="0">
      <alignment horizontal="left" vertical="center" indent="1"/>
    </xf>
    <xf numFmtId="4" fontId="10" fillId="32" borderId="83" applyNumberFormat="0" applyProtection="0">
      <alignment horizontal="right" vertical="center"/>
    </xf>
    <xf numFmtId="0" fontId="19" fillId="44" borderId="73" applyNumberFormat="0" applyProtection="0">
      <alignment horizontal="center" vertical="top" wrapText="1"/>
    </xf>
    <xf numFmtId="0" fontId="19" fillId="43" borderId="73" applyNumberFormat="0" applyProtection="0">
      <alignment horizontal="center" vertical="center" wrapText="1"/>
    </xf>
    <xf numFmtId="4" fontId="10" fillId="30" borderId="83" applyNumberFormat="0" applyProtection="0">
      <alignment horizontal="right" vertical="center"/>
    </xf>
    <xf numFmtId="4" fontId="10" fillId="29" borderId="83" applyNumberFormat="0" applyProtection="0">
      <alignment horizontal="right" vertical="center"/>
    </xf>
    <xf numFmtId="4" fontId="10" fillId="28" borderId="83" applyNumberFormat="0" applyProtection="0">
      <alignment horizontal="right" vertical="center"/>
    </xf>
    <xf numFmtId="4" fontId="10" fillId="27" borderId="83" applyNumberFormat="0" applyProtection="0">
      <alignment horizontal="right" vertical="center"/>
    </xf>
    <xf numFmtId="4" fontId="10" fillId="26" borderId="83" applyNumberFormat="0" applyProtection="0">
      <alignment horizontal="right" vertical="center"/>
    </xf>
    <xf numFmtId="4" fontId="10" fillId="25" borderId="83" applyNumberFormat="0" applyProtection="0">
      <alignment horizontal="right" vertical="center"/>
    </xf>
    <xf numFmtId="4" fontId="17" fillId="0" borderId="73" applyNumberFormat="0" applyProtection="0">
      <alignment horizontal="right" vertical="center" wrapText="1"/>
    </xf>
    <xf numFmtId="4" fontId="10" fillId="24" borderId="83" applyNumberFormat="0" applyProtection="0">
      <alignment horizontal="right" vertical="center"/>
    </xf>
    <xf numFmtId="4" fontId="25" fillId="18" borderId="82" applyNumberFormat="0" applyProtection="0">
      <alignment horizontal="right" vertical="center" wrapText="1"/>
    </xf>
    <xf numFmtId="0" fontId="18" fillId="0" borderId="73" applyNumberFormat="0" applyProtection="0">
      <alignment horizontal="left" vertical="center" indent="2"/>
    </xf>
    <xf numFmtId="0" fontId="18" fillId="0" borderId="73" applyNumberFormat="0" applyProtection="0">
      <alignment horizontal="left" vertical="center" indent="2"/>
    </xf>
    <xf numFmtId="0" fontId="18" fillId="0" borderId="73" applyNumberFormat="0" applyProtection="0">
      <alignment horizontal="left" vertical="center" indent="2"/>
    </xf>
    <xf numFmtId="4" fontId="25" fillId="18" borderId="73" applyNumberFormat="0" applyProtection="0">
      <alignment horizontal="left" vertical="center" indent="1"/>
    </xf>
    <xf numFmtId="4" fontId="11" fillId="33" borderId="73" applyNumberFormat="0" applyProtection="0">
      <alignment horizontal="left" vertical="center" indent="1"/>
    </xf>
    <xf numFmtId="0" fontId="6" fillId="0" borderId="0"/>
    <xf numFmtId="0" fontId="6" fillId="0" borderId="0"/>
    <xf numFmtId="4" fontId="26" fillId="19" borderId="70" applyNumberFormat="0" applyProtection="0">
      <alignment vertical="center"/>
    </xf>
    <xf numFmtId="0" fontId="11" fillId="19" borderId="70" applyNumberFormat="0" applyProtection="0">
      <alignment horizontal="left" vertical="top" indent="1"/>
    </xf>
    <xf numFmtId="4" fontId="10" fillId="24" borderId="70" applyNumberFormat="0" applyProtection="0">
      <alignment horizontal="right" vertical="center"/>
    </xf>
    <xf numFmtId="4" fontId="10" fillId="25" borderId="70" applyNumberFormat="0" applyProtection="0">
      <alignment horizontal="right" vertical="center"/>
    </xf>
    <xf numFmtId="4" fontId="10" fillId="26" borderId="70" applyNumberFormat="0" applyProtection="0">
      <alignment horizontal="right" vertical="center"/>
    </xf>
    <xf numFmtId="4" fontId="10" fillId="27" borderId="70" applyNumberFormat="0" applyProtection="0">
      <alignment horizontal="right" vertical="center"/>
    </xf>
    <xf numFmtId="4" fontId="10" fillId="28" borderId="70" applyNumberFormat="0" applyProtection="0">
      <alignment horizontal="right" vertical="center"/>
    </xf>
    <xf numFmtId="4" fontId="10" fillId="29" borderId="70" applyNumberFormat="0" applyProtection="0">
      <alignment horizontal="right" vertical="center"/>
    </xf>
    <xf numFmtId="4" fontId="10" fillId="30" borderId="70" applyNumberFormat="0" applyProtection="0">
      <alignment horizontal="right" vertical="center"/>
    </xf>
    <xf numFmtId="4" fontId="10" fillId="31" borderId="70" applyNumberFormat="0" applyProtection="0">
      <alignment horizontal="right" vertical="center"/>
    </xf>
    <xf numFmtId="4" fontId="10" fillId="32" borderId="70" applyNumberFormat="0" applyProtection="0">
      <alignment horizontal="right" vertical="center"/>
    </xf>
    <xf numFmtId="4" fontId="10" fillId="36" borderId="70" applyNumberFormat="0" applyProtection="0">
      <alignment horizontal="right" vertical="center"/>
    </xf>
    <xf numFmtId="0" fontId="14" fillId="35" borderId="70" applyNumberFormat="0" applyProtection="0">
      <alignment horizontal="left" vertical="top" indent="1"/>
    </xf>
    <xf numFmtId="0" fontId="14" fillId="38" borderId="70" applyNumberFormat="0" applyProtection="0">
      <alignment horizontal="left" vertical="top" indent="1"/>
    </xf>
    <xf numFmtId="0" fontId="14" fillId="39" borderId="70" applyNumberFormat="0" applyProtection="0">
      <alignment horizontal="left" vertical="top" indent="1"/>
    </xf>
    <xf numFmtId="0" fontId="14" fillId="3" borderId="70" applyNumberFormat="0" applyProtection="0">
      <alignment horizontal="left" vertical="top" indent="1"/>
    </xf>
    <xf numFmtId="4" fontId="10" fillId="40" borderId="70" applyNumberFormat="0" applyProtection="0">
      <alignment vertical="center"/>
    </xf>
    <xf numFmtId="4" fontId="31" fillId="40" borderId="70" applyNumberFormat="0" applyProtection="0">
      <alignment vertical="center"/>
    </xf>
    <xf numFmtId="0" fontId="10" fillId="40" borderId="70" applyNumberFormat="0" applyProtection="0">
      <alignment horizontal="left" vertical="top" indent="1"/>
    </xf>
    <xf numFmtId="4" fontId="31" fillId="41" borderId="70" applyNumberFormat="0" applyProtection="0">
      <alignment horizontal="right" vertical="center"/>
    </xf>
    <xf numFmtId="4" fontId="40" fillId="41" borderId="70" applyNumberFormat="0" applyProtection="0">
      <alignment horizontal="right" vertical="center"/>
    </xf>
    <xf numFmtId="0" fontId="6" fillId="0" borderId="0"/>
    <xf numFmtId="44" fontId="6" fillId="0" borderId="0" applyFont="0" applyFill="0" applyBorder="0" applyAlignment="0" applyProtection="0"/>
    <xf numFmtId="4" fontId="40" fillId="41" borderId="72" applyNumberFormat="0" applyProtection="0">
      <alignment horizontal="right" vertical="center"/>
    </xf>
    <xf numFmtId="4" fontId="31" fillId="41" borderId="72" applyNumberFormat="0" applyProtection="0">
      <alignment horizontal="right" vertical="center"/>
    </xf>
    <xf numFmtId="0" fontId="10" fillId="40" borderId="72" applyNumberFormat="0" applyProtection="0">
      <alignment horizontal="left" vertical="top" indent="1"/>
    </xf>
    <xf numFmtId="4" fontId="31" fillId="40" borderId="72" applyNumberFormat="0" applyProtection="0">
      <alignment vertical="center"/>
    </xf>
    <xf numFmtId="4" fontId="10" fillId="40" borderId="72" applyNumberFormat="0" applyProtection="0">
      <alignment vertical="center"/>
    </xf>
    <xf numFmtId="0" fontId="14" fillId="3" borderId="72" applyNumberFormat="0" applyProtection="0">
      <alignment horizontal="left" vertical="top" indent="1"/>
    </xf>
    <xf numFmtId="0" fontId="14" fillId="39" borderId="72" applyNumberFormat="0" applyProtection="0">
      <alignment horizontal="left" vertical="top" indent="1"/>
    </xf>
    <xf numFmtId="0" fontId="14" fillId="38" borderId="72" applyNumberFormat="0" applyProtection="0">
      <alignment horizontal="left" vertical="top" indent="1"/>
    </xf>
    <xf numFmtId="0" fontId="14" fillId="35" borderId="72" applyNumberFormat="0" applyProtection="0">
      <alignment horizontal="left" vertical="top" indent="1"/>
    </xf>
    <xf numFmtId="4" fontId="10" fillId="36" borderId="72" applyNumberFormat="0" applyProtection="0">
      <alignment horizontal="right" vertical="center"/>
    </xf>
    <xf numFmtId="4" fontId="10" fillId="32" borderId="72" applyNumberFormat="0" applyProtection="0">
      <alignment horizontal="right" vertical="center"/>
    </xf>
    <xf numFmtId="4" fontId="10" fillId="31" borderId="72" applyNumberFormat="0" applyProtection="0">
      <alignment horizontal="right" vertical="center"/>
    </xf>
    <xf numFmtId="4" fontId="10" fillId="30" borderId="72" applyNumberFormat="0" applyProtection="0">
      <alignment horizontal="right" vertical="center"/>
    </xf>
    <xf numFmtId="4" fontId="10" fillId="29" borderId="72" applyNumberFormat="0" applyProtection="0">
      <alignment horizontal="right" vertical="center"/>
    </xf>
    <xf numFmtId="4" fontId="10" fillId="28" borderId="72" applyNumberFormat="0" applyProtection="0">
      <alignment horizontal="right" vertical="center"/>
    </xf>
    <xf numFmtId="4" fontId="10" fillId="27" borderId="72" applyNumberFormat="0" applyProtection="0">
      <alignment horizontal="right" vertical="center"/>
    </xf>
    <xf numFmtId="4" fontId="10" fillId="26" borderId="72" applyNumberFormat="0" applyProtection="0">
      <alignment horizontal="right" vertical="center"/>
    </xf>
    <xf numFmtId="4" fontId="10" fillId="25" borderId="72" applyNumberFormat="0" applyProtection="0">
      <alignment horizontal="right" vertical="center"/>
    </xf>
    <xf numFmtId="4" fontId="10" fillId="24" borderId="72" applyNumberFormat="0" applyProtection="0">
      <alignment horizontal="right" vertical="center"/>
    </xf>
    <xf numFmtId="0" fontId="11" fillId="19" borderId="72" applyNumberFormat="0" applyProtection="0">
      <alignment horizontal="left" vertical="top" indent="1"/>
    </xf>
    <xf numFmtId="4" fontId="26" fillId="19" borderId="72" applyNumberFormat="0" applyProtection="0">
      <alignment vertical="center"/>
    </xf>
    <xf numFmtId="4" fontId="17" fillId="0" borderId="71" applyNumberFormat="0" applyProtection="0">
      <alignment horizontal="left" vertical="center" indent="1"/>
    </xf>
    <xf numFmtId="0" fontId="6" fillId="0" borderId="0"/>
    <xf numFmtId="0" fontId="6" fillId="0" borderId="0"/>
    <xf numFmtId="4" fontId="17" fillId="0" borderId="73" applyNumberFormat="0" applyProtection="0">
      <alignment horizontal="left" vertical="center" indent="1"/>
    </xf>
    <xf numFmtId="0" fontId="6" fillId="0" borderId="0"/>
    <xf numFmtId="44" fontId="6" fillId="0" borderId="0" applyFont="0" applyFill="0" applyBorder="0" applyAlignment="0" applyProtection="0"/>
    <xf numFmtId="4" fontId="10" fillId="24" borderId="74" applyNumberFormat="0" applyProtection="0">
      <alignment horizontal="right" vertical="center"/>
    </xf>
    <xf numFmtId="4" fontId="26" fillId="19" borderId="74" applyNumberFormat="0" applyProtection="0">
      <alignment vertical="center"/>
    </xf>
    <xf numFmtId="4" fontId="10" fillId="36" borderId="74" applyNumberFormat="0" applyProtection="0">
      <alignment horizontal="right" vertical="center"/>
    </xf>
    <xf numFmtId="0" fontId="14" fillId="35" borderId="74" applyNumberFormat="0" applyProtection="0">
      <alignment horizontal="left" vertical="top" indent="1"/>
    </xf>
    <xf numFmtId="0" fontId="14" fillId="38" borderId="74" applyNumberFormat="0" applyProtection="0">
      <alignment horizontal="left" vertical="top" indent="1"/>
    </xf>
    <xf numFmtId="0" fontId="14" fillId="39" borderId="74" applyNumberFormat="0" applyProtection="0">
      <alignment horizontal="left" vertical="top" indent="1"/>
    </xf>
    <xf numFmtId="0" fontId="14" fillId="3" borderId="74" applyNumberFormat="0" applyProtection="0">
      <alignment horizontal="left" vertical="top" indent="1"/>
    </xf>
    <xf numFmtId="4" fontId="10" fillId="40" borderId="74" applyNumberFormat="0" applyProtection="0">
      <alignment vertical="center"/>
    </xf>
    <xf numFmtId="4" fontId="31" fillId="40" borderId="74" applyNumberFormat="0" applyProtection="0">
      <alignment vertical="center"/>
    </xf>
    <xf numFmtId="0" fontId="10" fillId="40" borderId="74" applyNumberFormat="0" applyProtection="0">
      <alignment horizontal="left" vertical="top" indent="1"/>
    </xf>
    <xf numFmtId="4" fontId="31" fillId="41" borderId="74" applyNumberFormat="0" applyProtection="0">
      <alignment horizontal="right" vertical="center"/>
    </xf>
    <xf numFmtId="4" fontId="40" fillId="41" borderId="74" applyNumberFormat="0" applyProtection="0">
      <alignment horizontal="right" vertical="center"/>
    </xf>
    <xf numFmtId="4" fontId="10" fillId="30" borderId="74" applyNumberFormat="0" applyProtection="0">
      <alignment horizontal="right" vertical="center"/>
    </xf>
    <xf numFmtId="0" fontId="6" fillId="0" borderId="0"/>
    <xf numFmtId="44" fontId="6" fillId="0" borderId="0" applyFont="0" applyFill="0" applyBorder="0" applyAlignment="0" applyProtection="0"/>
    <xf numFmtId="4" fontId="10" fillId="32" borderId="74" applyNumberFormat="0" applyProtection="0">
      <alignment horizontal="right" vertical="center"/>
    </xf>
    <xf numFmtId="4" fontId="10" fillId="29" borderId="74" applyNumberFormat="0" applyProtection="0">
      <alignment horizontal="right" vertical="center"/>
    </xf>
    <xf numFmtId="4" fontId="10" fillId="25" borderId="74" applyNumberFormat="0" applyProtection="0">
      <alignment horizontal="right" vertical="center"/>
    </xf>
    <xf numFmtId="4" fontId="10" fillId="27" borderId="74" applyNumberFormat="0" applyProtection="0">
      <alignment horizontal="right" vertical="center"/>
    </xf>
    <xf numFmtId="0" fontId="11" fillId="19" borderId="74" applyNumberFormat="0" applyProtection="0">
      <alignment horizontal="left" vertical="top" indent="1"/>
    </xf>
    <xf numFmtId="0" fontId="6" fillId="0" borderId="0"/>
    <xf numFmtId="0" fontId="6" fillId="0" borderId="0"/>
    <xf numFmtId="4" fontId="10" fillId="28" borderId="74" applyNumberFormat="0" applyProtection="0">
      <alignment horizontal="right" vertical="center"/>
    </xf>
    <xf numFmtId="4" fontId="10" fillId="31" borderId="74" applyNumberFormat="0" applyProtection="0">
      <alignment horizontal="right" vertical="center"/>
    </xf>
    <xf numFmtId="4" fontId="10" fillId="26" borderId="74" applyNumberFormat="0" applyProtection="0">
      <alignment horizontal="right" vertical="center"/>
    </xf>
    <xf numFmtId="4" fontId="26" fillId="19" borderId="74" applyNumberFormat="0" applyProtection="0">
      <alignment vertical="center"/>
    </xf>
    <xf numFmtId="4" fontId="25" fillId="18" borderId="73" applyNumberFormat="0" applyProtection="0">
      <alignment horizontal="left" vertical="center" indent="1"/>
    </xf>
    <xf numFmtId="0" fontId="11" fillId="19" borderId="74" applyNumberFormat="0" applyProtection="0">
      <alignment horizontal="left" vertical="top" indent="1"/>
    </xf>
    <xf numFmtId="4" fontId="19" fillId="22" borderId="73" applyNumberFormat="0" applyProtection="0">
      <alignment horizontal="left" vertical="center"/>
    </xf>
    <xf numFmtId="4" fontId="10" fillId="24" borderId="74" applyNumberFormat="0" applyProtection="0">
      <alignment horizontal="right" vertical="center"/>
    </xf>
    <xf numFmtId="4" fontId="10" fillId="25" borderId="74" applyNumberFormat="0" applyProtection="0">
      <alignment horizontal="right" vertical="center"/>
    </xf>
    <xf numFmtId="4" fontId="10" fillId="26" borderId="74" applyNumberFormat="0" applyProtection="0">
      <alignment horizontal="right" vertical="center"/>
    </xf>
    <xf numFmtId="4" fontId="10" fillId="27" borderId="74" applyNumberFormat="0" applyProtection="0">
      <alignment horizontal="right" vertical="center"/>
    </xf>
    <xf numFmtId="4" fontId="10" fillId="28" borderId="74" applyNumberFormat="0" applyProtection="0">
      <alignment horizontal="right" vertical="center"/>
    </xf>
    <xf numFmtId="4" fontId="10" fillId="29" borderId="74" applyNumberFormat="0" applyProtection="0">
      <alignment horizontal="right" vertical="center"/>
    </xf>
    <xf numFmtId="4" fontId="10" fillId="30" borderId="74" applyNumberFormat="0" applyProtection="0">
      <alignment horizontal="right" vertical="center"/>
    </xf>
    <xf numFmtId="4" fontId="10" fillId="31" borderId="74" applyNumberFormat="0" applyProtection="0">
      <alignment horizontal="right" vertical="center"/>
    </xf>
    <xf numFmtId="4" fontId="10" fillId="32" borderId="74" applyNumberFormat="0" applyProtection="0">
      <alignment horizontal="right" vertical="center"/>
    </xf>
    <xf numFmtId="4" fontId="11" fillId="33" borderId="73" applyNumberFormat="0" applyProtection="0">
      <alignment horizontal="left" vertical="center" indent="1"/>
    </xf>
    <xf numFmtId="4" fontId="10" fillId="34" borderId="73" applyNumberFormat="0" applyProtection="0">
      <alignment horizontal="left" vertical="center" indent="1"/>
    </xf>
    <xf numFmtId="4" fontId="10" fillId="36" borderId="74" applyNumberFormat="0" applyProtection="0">
      <alignment horizontal="right" vertical="center"/>
    </xf>
    <xf numFmtId="0" fontId="18" fillId="0" borderId="73" applyNumberFormat="0" applyProtection="0">
      <alignment horizontal="left" vertical="center" indent="2"/>
    </xf>
    <xf numFmtId="0" fontId="14" fillId="35" borderId="74" applyNumberFormat="0" applyProtection="0">
      <alignment horizontal="left" vertical="top" indent="1"/>
    </xf>
    <xf numFmtId="0" fontId="18" fillId="0" borderId="73" applyNumberFormat="0" applyProtection="0">
      <alignment horizontal="left" vertical="center" indent="2"/>
    </xf>
    <xf numFmtId="0" fontId="14" fillId="38" borderId="74" applyNumberFormat="0" applyProtection="0">
      <alignment horizontal="left" vertical="top" indent="1"/>
    </xf>
    <xf numFmtId="0" fontId="18" fillId="0" borderId="73" applyNumberFormat="0" applyProtection="0">
      <alignment horizontal="left" vertical="center" indent="2"/>
    </xf>
    <xf numFmtId="0" fontId="14" fillId="39" borderId="74" applyNumberFormat="0" applyProtection="0">
      <alignment horizontal="left" vertical="top" indent="1"/>
    </xf>
    <xf numFmtId="0" fontId="18" fillId="0" borderId="73" applyNumberFormat="0" applyProtection="0">
      <alignment horizontal="left" vertical="center" indent="2"/>
    </xf>
    <xf numFmtId="0" fontId="14" fillId="3" borderId="74" applyNumberFormat="0" applyProtection="0">
      <alignment horizontal="left" vertical="top" indent="1"/>
    </xf>
    <xf numFmtId="4" fontId="10" fillId="40" borderId="74" applyNumberFormat="0" applyProtection="0">
      <alignment vertical="center"/>
    </xf>
    <xf numFmtId="4" fontId="31" fillId="40" borderId="74" applyNumberFormat="0" applyProtection="0">
      <alignment vertical="center"/>
    </xf>
    <xf numFmtId="0" fontId="10" fillId="40" borderId="74" applyNumberFormat="0" applyProtection="0">
      <alignment horizontal="left" vertical="top" indent="1"/>
    </xf>
    <xf numFmtId="4" fontId="17" fillId="0" borderId="73" applyNumberFormat="0" applyProtection="0">
      <alignment horizontal="right" vertical="center" wrapText="1"/>
    </xf>
    <xf numFmtId="4" fontId="31" fillId="41" borderId="74" applyNumberFormat="0" applyProtection="0">
      <alignment horizontal="right" vertical="center"/>
    </xf>
    <xf numFmtId="0" fontId="19" fillId="43" borderId="73" applyNumberFormat="0" applyProtection="0">
      <alignment horizontal="center" vertical="center" wrapText="1"/>
    </xf>
    <xf numFmtId="0" fontId="19" fillId="44" borderId="73" applyNumberFormat="0" applyProtection="0">
      <alignment horizontal="center" vertical="top" wrapText="1"/>
    </xf>
    <xf numFmtId="4" fontId="40" fillId="41" borderId="74" applyNumberFormat="0" applyProtection="0">
      <alignment horizontal="right" vertical="center"/>
    </xf>
    <xf numFmtId="4" fontId="40" fillId="41" borderId="76" applyNumberFormat="0" applyProtection="0">
      <alignment horizontal="right" vertical="center"/>
    </xf>
    <xf numFmtId="4" fontId="31" fillId="41" borderId="76" applyNumberFormat="0" applyProtection="0">
      <alignment horizontal="right" vertical="center"/>
    </xf>
    <xf numFmtId="0" fontId="10" fillId="40" borderId="76" applyNumberFormat="0" applyProtection="0">
      <alignment horizontal="left" vertical="top" indent="1"/>
    </xf>
    <xf numFmtId="4" fontId="31" fillId="40" borderId="76" applyNumberFormat="0" applyProtection="0">
      <alignment vertical="center"/>
    </xf>
    <xf numFmtId="4" fontId="10" fillId="40" borderId="76" applyNumberFormat="0" applyProtection="0">
      <alignment vertical="center"/>
    </xf>
    <xf numFmtId="0" fontId="14" fillId="3" borderId="76" applyNumberFormat="0" applyProtection="0">
      <alignment horizontal="left" vertical="top" indent="1"/>
    </xf>
    <xf numFmtId="0" fontId="14" fillId="39" borderId="76" applyNumberFormat="0" applyProtection="0">
      <alignment horizontal="left" vertical="top" indent="1"/>
    </xf>
    <xf numFmtId="0" fontId="14" fillId="38" borderId="76" applyNumberFormat="0" applyProtection="0">
      <alignment horizontal="left" vertical="top" indent="1"/>
    </xf>
    <xf numFmtId="0" fontId="14" fillId="35" borderId="76" applyNumberFormat="0" applyProtection="0">
      <alignment horizontal="left" vertical="top" indent="1"/>
    </xf>
    <xf numFmtId="4" fontId="10" fillId="36" borderId="76" applyNumberFormat="0" applyProtection="0">
      <alignment horizontal="right" vertical="center"/>
    </xf>
    <xf numFmtId="4" fontId="10" fillId="32" borderId="76" applyNumberFormat="0" applyProtection="0">
      <alignment horizontal="right" vertical="center"/>
    </xf>
    <xf numFmtId="4" fontId="10" fillId="31" borderId="76" applyNumberFormat="0" applyProtection="0">
      <alignment horizontal="right" vertical="center"/>
    </xf>
    <xf numFmtId="4" fontId="10" fillId="30" borderId="76" applyNumberFormat="0" applyProtection="0">
      <alignment horizontal="right" vertical="center"/>
    </xf>
    <xf numFmtId="4" fontId="10" fillId="29" borderId="76" applyNumberFormat="0" applyProtection="0">
      <alignment horizontal="right" vertical="center"/>
    </xf>
    <xf numFmtId="4" fontId="10" fillId="28" borderId="76" applyNumberFormat="0" applyProtection="0">
      <alignment horizontal="right" vertical="center"/>
    </xf>
    <xf numFmtId="4" fontId="10" fillId="27" borderId="76" applyNumberFormat="0" applyProtection="0">
      <alignment horizontal="right" vertical="center"/>
    </xf>
    <xf numFmtId="4" fontId="10" fillId="26" borderId="76" applyNumberFormat="0" applyProtection="0">
      <alignment horizontal="right" vertical="center"/>
    </xf>
    <xf numFmtId="4" fontId="10" fillId="25" borderId="76" applyNumberFormat="0" applyProtection="0">
      <alignment horizontal="right" vertical="center"/>
    </xf>
    <xf numFmtId="4" fontId="10" fillId="24" borderId="76" applyNumberFormat="0" applyProtection="0">
      <alignment horizontal="right" vertical="center"/>
    </xf>
    <xf numFmtId="0" fontId="11" fillId="19" borderId="76" applyNumberFormat="0" applyProtection="0">
      <alignment horizontal="left" vertical="top" indent="1"/>
    </xf>
    <xf numFmtId="4" fontId="26" fillId="19" borderId="76" applyNumberFormat="0" applyProtection="0">
      <alignment vertical="center"/>
    </xf>
    <xf numFmtId="0" fontId="14" fillId="85" borderId="73" applyNumberFormat="0">
      <protection locked="0"/>
    </xf>
    <xf numFmtId="4" fontId="17" fillId="0" borderId="75" applyNumberFormat="0" applyProtection="0">
      <alignment horizontal="left" vertical="center" indent="1"/>
    </xf>
    <xf numFmtId="4" fontId="17" fillId="0" borderId="77" applyNumberFormat="0" applyProtection="0">
      <alignment horizontal="left" vertical="center" indent="1"/>
    </xf>
    <xf numFmtId="4" fontId="10" fillId="24" borderId="76" applyNumberFormat="0" applyProtection="0">
      <alignment horizontal="right" vertical="center"/>
    </xf>
    <xf numFmtId="4" fontId="26" fillId="19" borderId="76" applyNumberFormat="0" applyProtection="0">
      <alignment vertical="center"/>
    </xf>
    <xf numFmtId="4" fontId="10" fillId="36" borderId="76" applyNumberFormat="0" applyProtection="0">
      <alignment horizontal="right" vertical="center"/>
    </xf>
    <xf numFmtId="0" fontId="14" fillId="35" borderId="76" applyNumberFormat="0" applyProtection="0">
      <alignment horizontal="left" vertical="top" indent="1"/>
    </xf>
    <xf numFmtId="0" fontId="14" fillId="38" borderId="76" applyNumberFormat="0" applyProtection="0">
      <alignment horizontal="left" vertical="top" indent="1"/>
    </xf>
    <xf numFmtId="0" fontId="14" fillId="39" borderId="76" applyNumberFormat="0" applyProtection="0">
      <alignment horizontal="left" vertical="top" indent="1"/>
    </xf>
    <xf numFmtId="0" fontId="14" fillId="3" borderId="76" applyNumberFormat="0" applyProtection="0">
      <alignment horizontal="left" vertical="top" indent="1"/>
    </xf>
    <xf numFmtId="4" fontId="10" fillId="40" borderId="76" applyNumberFormat="0" applyProtection="0">
      <alignment vertical="center"/>
    </xf>
    <xf numFmtId="4" fontId="31" fillId="40" borderId="76" applyNumberFormat="0" applyProtection="0">
      <alignment vertical="center"/>
    </xf>
    <xf numFmtId="0" fontId="10" fillId="40" borderId="76" applyNumberFormat="0" applyProtection="0">
      <alignment horizontal="left" vertical="top" indent="1"/>
    </xf>
    <xf numFmtId="4" fontId="31" fillId="41" borderId="76" applyNumberFormat="0" applyProtection="0">
      <alignment horizontal="right" vertical="center"/>
    </xf>
    <xf numFmtId="4" fontId="40" fillId="41" borderId="76" applyNumberFormat="0" applyProtection="0">
      <alignment horizontal="right" vertical="center"/>
    </xf>
    <xf numFmtId="4" fontId="10" fillId="30" borderId="76" applyNumberFormat="0" applyProtection="0">
      <alignment horizontal="right" vertical="center"/>
    </xf>
    <xf numFmtId="4" fontId="10" fillId="32" borderId="76" applyNumberFormat="0" applyProtection="0">
      <alignment horizontal="right" vertical="center"/>
    </xf>
    <xf numFmtId="4" fontId="10" fillId="29" borderId="76" applyNumberFormat="0" applyProtection="0">
      <alignment horizontal="right" vertical="center"/>
    </xf>
    <xf numFmtId="4" fontId="10" fillId="25" borderId="76" applyNumberFormat="0" applyProtection="0">
      <alignment horizontal="right" vertical="center"/>
    </xf>
    <xf numFmtId="4" fontId="10" fillId="27" borderId="76" applyNumberFormat="0" applyProtection="0">
      <alignment horizontal="right" vertical="center"/>
    </xf>
    <xf numFmtId="0" fontId="11" fillId="19" borderId="76" applyNumberFormat="0" applyProtection="0">
      <alignment horizontal="left" vertical="top" indent="1"/>
    </xf>
    <xf numFmtId="4" fontId="10" fillId="28" borderId="76" applyNumberFormat="0" applyProtection="0">
      <alignment horizontal="right" vertical="center"/>
    </xf>
    <xf numFmtId="4" fontId="10" fillId="31" borderId="76" applyNumberFormat="0" applyProtection="0">
      <alignment horizontal="right" vertical="center"/>
    </xf>
    <xf numFmtId="4" fontId="10" fillId="26" borderId="76" applyNumberFormat="0" applyProtection="0">
      <alignment horizontal="right" vertical="center"/>
    </xf>
    <xf numFmtId="4" fontId="26" fillId="19" borderId="79" applyNumberFormat="0" applyProtection="0">
      <alignment vertical="center"/>
    </xf>
    <xf numFmtId="0" fontId="11" fillId="19" borderId="79" applyNumberFormat="0" applyProtection="0">
      <alignment horizontal="left" vertical="top" indent="1"/>
    </xf>
    <xf numFmtId="4" fontId="10" fillId="24" borderId="79" applyNumberFormat="0" applyProtection="0">
      <alignment horizontal="right" vertical="center"/>
    </xf>
    <xf numFmtId="4" fontId="10" fillId="25" borderId="79" applyNumberFormat="0" applyProtection="0">
      <alignment horizontal="right" vertical="center"/>
    </xf>
    <xf numFmtId="4" fontId="10" fillId="26" borderId="79" applyNumberFormat="0" applyProtection="0">
      <alignment horizontal="right" vertical="center"/>
    </xf>
    <xf numFmtId="4" fontId="10" fillId="27" borderId="79" applyNumberFormat="0" applyProtection="0">
      <alignment horizontal="right" vertical="center"/>
    </xf>
    <xf numFmtId="4" fontId="10" fillId="28" borderId="79" applyNumberFormat="0" applyProtection="0">
      <alignment horizontal="right" vertical="center"/>
    </xf>
    <xf numFmtId="4" fontId="10" fillId="29" borderId="79" applyNumberFormat="0" applyProtection="0">
      <alignment horizontal="right" vertical="center"/>
    </xf>
    <xf numFmtId="4" fontId="10" fillId="30" borderId="79" applyNumberFormat="0" applyProtection="0">
      <alignment horizontal="right" vertical="center"/>
    </xf>
    <xf numFmtId="4" fontId="10" fillId="31" borderId="79" applyNumberFormat="0" applyProtection="0">
      <alignment horizontal="right" vertical="center"/>
    </xf>
    <xf numFmtId="4" fontId="10" fillId="32" borderId="79" applyNumberFormat="0" applyProtection="0">
      <alignment horizontal="right" vertical="center"/>
    </xf>
    <xf numFmtId="4" fontId="10" fillId="36" borderId="79" applyNumberFormat="0" applyProtection="0">
      <alignment horizontal="right" vertical="center"/>
    </xf>
    <xf numFmtId="0" fontId="14" fillId="35" borderId="79" applyNumberFormat="0" applyProtection="0">
      <alignment horizontal="left" vertical="top" indent="1"/>
    </xf>
    <xf numFmtId="0" fontId="14" fillId="38" borderId="79" applyNumberFormat="0" applyProtection="0">
      <alignment horizontal="left" vertical="top" indent="1"/>
    </xf>
    <xf numFmtId="0" fontId="14" fillId="39" borderId="79" applyNumberFormat="0" applyProtection="0">
      <alignment horizontal="left" vertical="top" indent="1"/>
    </xf>
    <xf numFmtId="0" fontId="14" fillId="3" borderId="79" applyNumberFormat="0" applyProtection="0">
      <alignment horizontal="left" vertical="top" indent="1"/>
    </xf>
    <xf numFmtId="4" fontId="10" fillId="40" borderId="79" applyNumberFormat="0" applyProtection="0">
      <alignment vertical="center"/>
    </xf>
    <xf numFmtId="4" fontId="31" fillId="40" borderId="79" applyNumberFormat="0" applyProtection="0">
      <alignment vertical="center"/>
    </xf>
    <xf numFmtId="0" fontId="10" fillId="40" borderId="79" applyNumberFormat="0" applyProtection="0">
      <alignment horizontal="left" vertical="top" indent="1"/>
    </xf>
    <xf numFmtId="4" fontId="31" fillId="41" borderId="79" applyNumberFormat="0" applyProtection="0">
      <alignment horizontal="right" vertical="center"/>
    </xf>
    <xf numFmtId="4" fontId="40" fillId="41" borderId="79" applyNumberFormat="0" applyProtection="0">
      <alignment horizontal="right" vertical="center"/>
    </xf>
    <xf numFmtId="4" fontId="40" fillId="41" borderId="81" applyNumberFormat="0" applyProtection="0">
      <alignment horizontal="right" vertical="center"/>
    </xf>
    <xf numFmtId="4" fontId="31" fillId="41" borderId="81" applyNumberFormat="0" applyProtection="0">
      <alignment horizontal="right" vertical="center"/>
    </xf>
    <xf numFmtId="0" fontId="10" fillId="40" borderId="81" applyNumberFormat="0" applyProtection="0">
      <alignment horizontal="left" vertical="top" indent="1"/>
    </xf>
    <xf numFmtId="4" fontId="31" fillId="40" borderId="81" applyNumberFormat="0" applyProtection="0">
      <alignment vertical="center"/>
    </xf>
    <xf numFmtId="4" fontId="10" fillId="40" borderId="81" applyNumberFormat="0" applyProtection="0">
      <alignment vertical="center"/>
    </xf>
    <xf numFmtId="0" fontId="14" fillId="3" borderId="81" applyNumberFormat="0" applyProtection="0">
      <alignment horizontal="left" vertical="top" indent="1"/>
    </xf>
    <xf numFmtId="0" fontId="14" fillId="39" borderId="81" applyNumberFormat="0" applyProtection="0">
      <alignment horizontal="left" vertical="top" indent="1"/>
    </xf>
    <xf numFmtId="0" fontId="14" fillId="38" borderId="81" applyNumberFormat="0" applyProtection="0">
      <alignment horizontal="left" vertical="top" indent="1"/>
    </xf>
    <xf numFmtId="0" fontId="14" fillId="35" borderId="81" applyNumberFormat="0" applyProtection="0">
      <alignment horizontal="left" vertical="top" indent="1"/>
    </xf>
    <xf numFmtId="4" fontId="10" fillId="36" borderId="81" applyNumberFormat="0" applyProtection="0">
      <alignment horizontal="right" vertical="center"/>
    </xf>
    <xf numFmtId="4" fontId="10" fillId="32" borderId="81" applyNumberFormat="0" applyProtection="0">
      <alignment horizontal="right" vertical="center"/>
    </xf>
    <xf numFmtId="4" fontId="10" fillId="31" borderId="81" applyNumberFormat="0" applyProtection="0">
      <alignment horizontal="right" vertical="center"/>
    </xf>
    <xf numFmtId="4" fontId="10" fillId="30" borderId="81" applyNumberFormat="0" applyProtection="0">
      <alignment horizontal="right" vertical="center"/>
    </xf>
    <xf numFmtId="4" fontId="10" fillId="29" borderId="81" applyNumberFormat="0" applyProtection="0">
      <alignment horizontal="right" vertical="center"/>
    </xf>
    <xf numFmtId="4" fontId="10" fillId="28" borderId="81" applyNumberFormat="0" applyProtection="0">
      <alignment horizontal="right" vertical="center"/>
    </xf>
    <xf numFmtId="4" fontId="10" fillId="27" borderId="81" applyNumberFormat="0" applyProtection="0">
      <alignment horizontal="right" vertical="center"/>
    </xf>
    <xf numFmtId="4" fontId="10" fillId="26" borderId="81" applyNumberFormat="0" applyProtection="0">
      <alignment horizontal="right" vertical="center"/>
    </xf>
    <xf numFmtId="4" fontId="10" fillId="25" borderId="81" applyNumberFormat="0" applyProtection="0">
      <alignment horizontal="right" vertical="center"/>
    </xf>
    <xf numFmtId="4" fontId="10" fillId="24" borderId="81" applyNumberFormat="0" applyProtection="0">
      <alignment horizontal="right" vertical="center"/>
    </xf>
    <xf numFmtId="0" fontId="11" fillId="19" borderId="81" applyNumberFormat="0" applyProtection="0">
      <alignment horizontal="left" vertical="top" indent="1"/>
    </xf>
    <xf numFmtId="4" fontId="26" fillId="19" borderId="81" applyNumberFormat="0" applyProtection="0">
      <alignment vertical="center"/>
    </xf>
    <xf numFmtId="4" fontId="17" fillId="0" borderId="80" applyNumberFormat="0" applyProtection="0">
      <alignment horizontal="left" vertical="center" indent="1"/>
    </xf>
    <xf numFmtId="4" fontId="17" fillId="0" borderId="82" applyNumberFormat="0" applyProtection="0">
      <alignment horizontal="left" vertical="center" indent="1"/>
    </xf>
    <xf numFmtId="4" fontId="10" fillId="24" borderId="81" applyNumberFormat="0" applyProtection="0">
      <alignment horizontal="right" vertical="center"/>
    </xf>
    <xf numFmtId="4" fontId="26" fillId="19" borderId="81" applyNumberFormat="0" applyProtection="0">
      <alignment vertical="center"/>
    </xf>
    <xf numFmtId="4" fontId="10" fillId="36" borderId="81" applyNumberFormat="0" applyProtection="0">
      <alignment horizontal="right" vertical="center"/>
    </xf>
    <xf numFmtId="0" fontId="14" fillId="35" borderId="81" applyNumberFormat="0" applyProtection="0">
      <alignment horizontal="left" vertical="top" indent="1"/>
    </xf>
    <xf numFmtId="0" fontId="14" fillId="38" borderId="81" applyNumberFormat="0" applyProtection="0">
      <alignment horizontal="left" vertical="top" indent="1"/>
    </xf>
    <xf numFmtId="0" fontId="14" fillId="39" borderId="81" applyNumberFormat="0" applyProtection="0">
      <alignment horizontal="left" vertical="top" indent="1"/>
    </xf>
    <xf numFmtId="0" fontId="14" fillId="3" borderId="81" applyNumberFormat="0" applyProtection="0">
      <alignment horizontal="left" vertical="top" indent="1"/>
    </xf>
    <xf numFmtId="4" fontId="10" fillId="40" borderId="81" applyNumberFormat="0" applyProtection="0">
      <alignment vertical="center"/>
    </xf>
    <xf numFmtId="4" fontId="31" fillId="40" borderId="81" applyNumberFormat="0" applyProtection="0">
      <alignment vertical="center"/>
    </xf>
    <xf numFmtId="0" fontId="10" fillId="40" borderId="81" applyNumberFormat="0" applyProtection="0">
      <alignment horizontal="left" vertical="top" indent="1"/>
    </xf>
    <xf numFmtId="4" fontId="31" fillId="41" borderId="81" applyNumberFormat="0" applyProtection="0">
      <alignment horizontal="right" vertical="center"/>
    </xf>
    <xf numFmtId="4" fontId="40" fillId="41" borderId="81" applyNumberFormat="0" applyProtection="0">
      <alignment horizontal="right" vertical="center"/>
    </xf>
    <xf numFmtId="4" fontId="10" fillId="30" borderId="81" applyNumberFormat="0" applyProtection="0">
      <alignment horizontal="right" vertical="center"/>
    </xf>
    <xf numFmtId="4" fontId="10" fillId="32" borderId="81" applyNumberFormat="0" applyProtection="0">
      <alignment horizontal="right" vertical="center"/>
    </xf>
    <xf numFmtId="4" fontId="10" fillId="29" borderId="81" applyNumberFormat="0" applyProtection="0">
      <alignment horizontal="right" vertical="center"/>
    </xf>
    <xf numFmtId="4" fontId="10" fillId="25" borderId="81" applyNumberFormat="0" applyProtection="0">
      <alignment horizontal="right" vertical="center"/>
    </xf>
    <xf numFmtId="4" fontId="10" fillId="27" borderId="81" applyNumberFormat="0" applyProtection="0">
      <alignment horizontal="right" vertical="center"/>
    </xf>
    <xf numFmtId="0" fontId="11" fillId="19" borderId="81" applyNumberFormat="0" applyProtection="0">
      <alignment horizontal="left" vertical="top" indent="1"/>
    </xf>
    <xf numFmtId="4" fontId="10" fillId="28" borderId="81" applyNumberFormat="0" applyProtection="0">
      <alignment horizontal="right" vertical="center"/>
    </xf>
    <xf numFmtId="4" fontId="10" fillId="31" borderId="81" applyNumberFormat="0" applyProtection="0">
      <alignment horizontal="right" vertical="center"/>
    </xf>
    <xf numFmtId="4" fontId="10" fillId="26" borderId="81" applyNumberFormat="0" applyProtection="0">
      <alignment horizontal="right" vertical="center"/>
    </xf>
    <xf numFmtId="0" fontId="18" fillId="0" borderId="82" applyNumberFormat="0" applyProtection="0">
      <alignment horizontal="left" vertical="center" indent="2"/>
    </xf>
    <xf numFmtId="0" fontId="14" fillId="3" borderId="83" applyNumberFormat="0" applyProtection="0">
      <alignment horizontal="left" vertical="top" indent="1"/>
    </xf>
    <xf numFmtId="4" fontId="10" fillId="40" borderId="83" applyNumberFormat="0" applyProtection="0">
      <alignment vertical="center"/>
    </xf>
    <xf numFmtId="4" fontId="31" fillId="40" borderId="83" applyNumberFormat="0" applyProtection="0">
      <alignment vertical="center"/>
    </xf>
    <xf numFmtId="0" fontId="10" fillId="40" borderId="83" applyNumberFormat="0" applyProtection="0">
      <alignment horizontal="left" vertical="top" indent="1"/>
    </xf>
    <xf numFmtId="4" fontId="17" fillId="0" borderId="82" applyNumberFormat="0" applyProtection="0">
      <alignment horizontal="right" vertical="center" wrapText="1"/>
    </xf>
    <xf numFmtId="4" fontId="31" fillId="41" borderId="83" applyNumberFormat="0" applyProtection="0">
      <alignment horizontal="right" vertical="center"/>
    </xf>
    <xf numFmtId="0" fontId="19" fillId="43" borderId="82" applyNumberFormat="0" applyProtection="0">
      <alignment horizontal="center" vertical="center" wrapText="1"/>
    </xf>
    <xf numFmtId="0" fontId="19" fillId="44" borderId="82" applyNumberFormat="0" applyProtection="0">
      <alignment horizontal="center" vertical="top" wrapText="1"/>
    </xf>
    <xf numFmtId="4" fontId="40" fillId="41" borderId="83" applyNumberFormat="0" applyProtection="0">
      <alignment horizontal="right" vertical="center"/>
    </xf>
    <xf numFmtId="4" fontId="40" fillId="41" borderId="85" applyNumberFormat="0" applyProtection="0">
      <alignment horizontal="right" vertical="center"/>
    </xf>
    <xf numFmtId="4" fontId="31" fillId="41" borderId="85" applyNumberFormat="0" applyProtection="0">
      <alignment horizontal="right" vertical="center"/>
    </xf>
    <xf numFmtId="0" fontId="10" fillId="40" borderId="85" applyNumberFormat="0" applyProtection="0">
      <alignment horizontal="left" vertical="top" indent="1"/>
    </xf>
    <xf numFmtId="4" fontId="31" fillId="40" borderId="85" applyNumberFormat="0" applyProtection="0">
      <alignment vertical="center"/>
    </xf>
    <xf numFmtId="4" fontId="10" fillId="40" borderId="85" applyNumberFormat="0" applyProtection="0">
      <alignment vertical="center"/>
    </xf>
    <xf numFmtId="0" fontId="14" fillId="3" borderId="85" applyNumberFormat="0" applyProtection="0">
      <alignment horizontal="left" vertical="top" indent="1"/>
    </xf>
    <xf numFmtId="0" fontId="14" fillId="39" borderId="85" applyNumberFormat="0" applyProtection="0">
      <alignment horizontal="left" vertical="top" indent="1"/>
    </xf>
    <xf numFmtId="0" fontId="14" fillId="38" borderId="85" applyNumberFormat="0" applyProtection="0">
      <alignment horizontal="left" vertical="top" indent="1"/>
    </xf>
    <xf numFmtId="0" fontId="14" fillId="35" borderId="85" applyNumberFormat="0" applyProtection="0">
      <alignment horizontal="left" vertical="top" indent="1"/>
    </xf>
    <xf numFmtId="4" fontId="10" fillId="36" borderId="85" applyNumberFormat="0" applyProtection="0">
      <alignment horizontal="right" vertical="center"/>
    </xf>
    <xf numFmtId="4" fontId="10" fillId="32" borderId="85" applyNumberFormat="0" applyProtection="0">
      <alignment horizontal="right" vertical="center"/>
    </xf>
    <xf numFmtId="4" fontId="10" fillId="31" borderId="85" applyNumberFormat="0" applyProtection="0">
      <alignment horizontal="right" vertical="center"/>
    </xf>
    <xf numFmtId="4" fontId="10" fillId="30" borderId="85" applyNumberFormat="0" applyProtection="0">
      <alignment horizontal="right" vertical="center"/>
    </xf>
    <xf numFmtId="4" fontId="10" fillId="29" borderId="85" applyNumberFormat="0" applyProtection="0">
      <alignment horizontal="right" vertical="center"/>
    </xf>
    <xf numFmtId="4" fontId="10" fillId="28" borderId="85" applyNumberFormat="0" applyProtection="0">
      <alignment horizontal="right" vertical="center"/>
    </xf>
    <xf numFmtId="4" fontId="10" fillId="27" borderId="85" applyNumberFormat="0" applyProtection="0">
      <alignment horizontal="right" vertical="center"/>
    </xf>
    <xf numFmtId="4" fontId="10" fillId="26" borderId="85" applyNumberFormat="0" applyProtection="0">
      <alignment horizontal="right" vertical="center"/>
    </xf>
    <xf numFmtId="4" fontId="10" fillId="25" borderId="85" applyNumberFormat="0" applyProtection="0">
      <alignment horizontal="right" vertical="center"/>
    </xf>
    <xf numFmtId="4" fontId="10" fillId="24" borderId="85" applyNumberFormat="0" applyProtection="0">
      <alignment horizontal="right" vertical="center"/>
    </xf>
    <xf numFmtId="0" fontId="11" fillId="19" borderId="85" applyNumberFormat="0" applyProtection="0">
      <alignment horizontal="left" vertical="top" indent="1"/>
    </xf>
    <xf numFmtId="4" fontId="26" fillId="19" borderId="85" applyNumberFormat="0" applyProtection="0">
      <alignment vertical="center"/>
    </xf>
    <xf numFmtId="0" fontId="14" fillId="85" borderId="82" applyNumberFormat="0">
      <protection locked="0"/>
    </xf>
    <xf numFmtId="4" fontId="17" fillId="0" borderId="84" applyNumberFormat="0" applyProtection="0">
      <alignment horizontal="left" vertical="center" indent="1"/>
    </xf>
    <xf numFmtId="4" fontId="17" fillId="0" borderId="86" applyNumberFormat="0" applyProtection="0">
      <alignment horizontal="left" vertical="center" indent="1"/>
    </xf>
    <xf numFmtId="4" fontId="10" fillId="24" borderId="87" applyNumberFormat="0" applyProtection="0">
      <alignment horizontal="right" vertical="center"/>
    </xf>
    <xf numFmtId="4" fontId="26" fillId="19" borderId="87" applyNumberFormat="0" applyProtection="0">
      <alignment vertical="center"/>
    </xf>
    <xf numFmtId="4" fontId="10" fillId="36" borderId="87" applyNumberFormat="0" applyProtection="0">
      <alignment horizontal="right" vertical="center"/>
    </xf>
    <xf numFmtId="0" fontId="14" fillId="35" borderId="87" applyNumberFormat="0" applyProtection="0">
      <alignment horizontal="left" vertical="top" indent="1"/>
    </xf>
    <xf numFmtId="0" fontId="14" fillId="38" borderId="87" applyNumberFormat="0" applyProtection="0">
      <alignment horizontal="left" vertical="top" indent="1"/>
    </xf>
    <xf numFmtId="0" fontId="14" fillId="39" borderId="87" applyNumberFormat="0" applyProtection="0">
      <alignment horizontal="left" vertical="top" indent="1"/>
    </xf>
    <xf numFmtId="0" fontId="14" fillId="3" borderId="87" applyNumberFormat="0" applyProtection="0">
      <alignment horizontal="left" vertical="top" indent="1"/>
    </xf>
    <xf numFmtId="4" fontId="10" fillId="40" borderId="87" applyNumberFormat="0" applyProtection="0">
      <alignment vertical="center"/>
    </xf>
    <xf numFmtId="4" fontId="31" fillId="40" borderId="87" applyNumberFormat="0" applyProtection="0">
      <alignment vertical="center"/>
    </xf>
    <xf numFmtId="0" fontId="10" fillId="40" borderId="87" applyNumberFormat="0" applyProtection="0">
      <alignment horizontal="left" vertical="top" indent="1"/>
    </xf>
    <xf numFmtId="4" fontId="31" fillId="41" borderId="87" applyNumberFormat="0" applyProtection="0">
      <alignment horizontal="right" vertical="center"/>
    </xf>
    <xf numFmtId="4" fontId="40" fillId="41" borderId="87" applyNumberFormat="0" applyProtection="0">
      <alignment horizontal="right" vertical="center"/>
    </xf>
    <xf numFmtId="4" fontId="10" fillId="30" borderId="87" applyNumberFormat="0" applyProtection="0">
      <alignment horizontal="right" vertical="center"/>
    </xf>
    <xf numFmtId="4" fontId="10" fillId="32" borderId="87" applyNumberFormat="0" applyProtection="0">
      <alignment horizontal="right" vertical="center"/>
    </xf>
    <xf numFmtId="4" fontId="10" fillId="29" borderId="87" applyNumberFormat="0" applyProtection="0">
      <alignment horizontal="right" vertical="center"/>
    </xf>
    <xf numFmtId="4" fontId="10" fillId="25" borderId="87" applyNumberFormat="0" applyProtection="0">
      <alignment horizontal="right" vertical="center"/>
    </xf>
    <xf numFmtId="4" fontId="10" fillId="27" borderId="87" applyNumberFormat="0" applyProtection="0">
      <alignment horizontal="right" vertical="center"/>
    </xf>
    <xf numFmtId="0" fontId="11" fillId="19" borderId="87" applyNumberFormat="0" applyProtection="0">
      <alignment horizontal="left" vertical="top" indent="1"/>
    </xf>
    <xf numFmtId="4" fontId="10" fillId="28" borderId="87" applyNumberFormat="0" applyProtection="0">
      <alignment horizontal="right" vertical="center"/>
    </xf>
    <xf numFmtId="4" fontId="10" fillId="31" borderId="87" applyNumberFormat="0" applyProtection="0">
      <alignment horizontal="right" vertical="center"/>
    </xf>
    <xf numFmtId="4" fontId="10" fillId="26" borderId="87" applyNumberFormat="0" applyProtection="0">
      <alignment horizontal="right" vertical="center"/>
    </xf>
    <xf numFmtId="0" fontId="5" fillId="0" borderId="0"/>
    <xf numFmtId="4" fontId="17" fillId="0" borderId="77" applyNumberFormat="0" applyProtection="0">
      <alignment horizontal="left" vertical="center" indent="1"/>
    </xf>
    <xf numFmtId="0" fontId="114" fillId="0" borderId="0"/>
    <xf numFmtId="0" fontId="63" fillId="0" borderId="0" applyNumberFormat="0" applyFill="0" applyBorder="0" applyAlignment="0" applyProtection="0"/>
    <xf numFmtId="0" fontId="116" fillId="0" borderId="46" applyNumberFormat="0" applyFill="0" applyAlignment="0" applyProtection="0"/>
    <xf numFmtId="0" fontId="117" fillId="0" borderId="47" applyNumberFormat="0" applyFill="0" applyAlignment="0" applyProtection="0"/>
    <xf numFmtId="0" fontId="118" fillId="0" borderId="48" applyNumberFormat="0" applyFill="0" applyAlignment="0" applyProtection="0"/>
    <xf numFmtId="0" fontId="118" fillId="0" borderId="0" applyNumberFormat="0" applyFill="0" applyBorder="0" applyAlignment="0" applyProtection="0"/>
    <xf numFmtId="0" fontId="119" fillId="52" borderId="0" applyNumberFormat="0" applyBorder="0" applyAlignment="0" applyProtection="0"/>
    <xf numFmtId="0" fontId="120" fillId="53" borderId="0" applyNumberFormat="0" applyBorder="0" applyAlignment="0" applyProtection="0"/>
    <xf numFmtId="0" fontId="121" fillId="54" borderId="0" applyNumberFormat="0" applyBorder="0" applyAlignment="0" applyProtection="0"/>
    <xf numFmtId="0" fontId="122" fillId="55" borderId="49" applyNumberFormat="0" applyAlignment="0" applyProtection="0"/>
    <xf numFmtId="0" fontId="123" fillId="56" borderId="50" applyNumberFormat="0" applyAlignment="0" applyProtection="0"/>
    <xf numFmtId="0" fontId="124" fillId="56" borderId="49" applyNumberFormat="0" applyAlignment="0" applyProtection="0"/>
    <xf numFmtId="0" fontId="125" fillId="0" borderId="51" applyNumberFormat="0" applyFill="0" applyAlignment="0" applyProtection="0"/>
    <xf numFmtId="0" fontId="126" fillId="57" borderId="52" applyNumberFormat="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129" fillId="0" borderId="53" applyNumberFormat="0" applyFill="0" applyAlignment="0" applyProtection="0"/>
    <xf numFmtId="0" fontId="130" fillId="58"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130" fillId="59" borderId="0" applyNumberFormat="0" applyBorder="0" applyAlignment="0" applyProtection="0"/>
    <xf numFmtId="0" fontId="130" fillId="60"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130" fillId="61" borderId="0" applyNumberFormat="0" applyBorder="0" applyAlignment="0" applyProtection="0"/>
    <xf numFmtId="0" fontId="130" fillId="62"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130" fillId="63" borderId="0" applyNumberFormat="0" applyBorder="0" applyAlignment="0" applyProtection="0"/>
    <xf numFmtId="0" fontId="130" fillId="64"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130" fillId="65" borderId="0" applyNumberFormat="0" applyBorder="0" applyAlignment="0" applyProtection="0"/>
    <xf numFmtId="0" fontId="130" fillId="66"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30" fillId="67" borderId="0" applyNumberFormat="0" applyBorder="0" applyAlignment="0" applyProtection="0"/>
    <xf numFmtId="0" fontId="130" fillId="68"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30" fillId="69" borderId="0" applyNumberFormat="0" applyBorder="0" applyAlignment="0" applyProtection="0"/>
    <xf numFmtId="0" fontId="14" fillId="0" borderId="0"/>
    <xf numFmtId="181" fontId="14" fillId="0" borderId="0"/>
    <xf numFmtId="0" fontId="14" fillId="0" borderId="0"/>
    <xf numFmtId="181" fontId="14" fillId="0" borderId="0"/>
    <xf numFmtId="0" fontId="14" fillId="0" borderId="0"/>
    <xf numFmtId="0" fontId="4" fillId="0" borderId="0"/>
    <xf numFmtId="9" fontId="14" fillId="0" borderId="0" applyFont="0" applyFill="0" applyBorder="0" applyAlignment="0" applyProtection="0"/>
    <xf numFmtId="43" fontId="14" fillId="0" borderId="0" applyFont="0" applyFill="0" applyBorder="0" applyAlignment="0" applyProtection="0"/>
    <xf numFmtId="0" fontId="4" fillId="0" borderId="0"/>
    <xf numFmtId="43" fontId="14" fillId="0" borderId="0" applyFont="0" applyFill="0" applyBorder="0" applyAlignment="0" applyProtection="0"/>
    <xf numFmtId="181" fontId="14" fillId="0" borderId="0"/>
    <xf numFmtId="181" fontId="14" fillId="0" borderId="0"/>
    <xf numFmtId="0" fontId="108" fillId="0" borderId="0"/>
    <xf numFmtId="43" fontId="108" fillId="0" borderId="0" applyFont="0" applyFill="0" applyBorder="0" applyAlignment="0" applyProtection="0"/>
    <xf numFmtId="0" fontId="4" fillId="0" borderId="0"/>
    <xf numFmtId="43" fontId="4" fillId="0" borderId="0" applyFont="0" applyFill="0" applyBorder="0" applyAlignment="0" applyProtection="0"/>
    <xf numFmtId="43" fontId="108" fillId="0" borderId="0" applyFont="0" applyFill="0" applyBorder="0" applyAlignment="0" applyProtection="0"/>
    <xf numFmtId="0" fontId="4" fillId="5" borderId="26" applyNumberFormat="0" applyFont="0" applyAlignment="0" applyProtection="0"/>
    <xf numFmtId="0" fontId="108" fillId="0" borderId="0"/>
    <xf numFmtId="9" fontId="4" fillId="0" borderId="0" applyFont="0" applyFill="0" applyBorder="0" applyAlignment="0" applyProtection="0"/>
    <xf numFmtId="43" fontId="114" fillId="0" borderId="0" applyFont="0" applyFill="0" applyBorder="0" applyAlignment="0" applyProtection="0"/>
    <xf numFmtId="9" fontId="114" fillId="0" borderId="0" applyFont="0" applyFill="0" applyBorder="0" applyAlignment="0" applyProtection="0"/>
    <xf numFmtId="0" fontId="108" fillId="0" borderId="0"/>
    <xf numFmtId="44" fontId="24" fillId="0" borderId="0" applyFont="0" applyFill="0" applyBorder="0" applyAlignment="0" applyProtection="0"/>
    <xf numFmtId="4" fontId="25" fillId="18" borderId="77" applyNumberFormat="0" applyProtection="0">
      <alignment horizontal="right" vertical="center" wrapText="1"/>
    </xf>
    <xf numFmtId="4" fontId="26" fillId="19" borderId="122" applyNumberFormat="0" applyProtection="0">
      <alignment vertical="center"/>
    </xf>
    <xf numFmtId="4" fontId="25" fillId="18" borderId="77" applyNumberFormat="0" applyProtection="0">
      <alignment horizontal="left" vertical="center" indent="1"/>
    </xf>
    <xf numFmtId="0" fontId="11" fillId="19" borderId="122" applyNumberFormat="0" applyProtection="0">
      <alignment horizontal="left" vertical="top" indent="1"/>
    </xf>
    <xf numFmtId="4" fontId="19" fillId="22" borderId="77" applyNumberFormat="0" applyProtection="0">
      <alignment horizontal="left" vertical="center"/>
    </xf>
    <xf numFmtId="4" fontId="10" fillId="24" borderId="122" applyNumberFormat="0" applyProtection="0">
      <alignment horizontal="right" vertical="center"/>
    </xf>
    <xf numFmtId="4" fontId="10" fillId="25" borderId="122" applyNumberFormat="0" applyProtection="0">
      <alignment horizontal="right" vertical="center"/>
    </xf>
    <xf numFmtId="4" fontId="10" fillId="26" borderId="122" applyNumberFormat="0" applyProtection="0">
      <alignment horizontal="right" vertical="center"/>
    </xf>
    <xf numFmtId="4" fontId="10" fillId="27" borderId="122" applyNumberFormat="0" applyProtection="0">
      <alignment horizontal="right" vertical="center"/>
    </xf>
    <xf numFmtId="4" fontId="10" fillId="28" borderId="122" applyNumberFormat="0" applyProtection="0">
      <alignment horizontal="right" vertical="center"/>
    </xf>
    <xf numFmtId="4" fontId="10" fillId="29" borderId="122" applyNumberFormat="0" applyProtection="0">
      <alignment horizontal="right" vertical="center"/>
    </xf>
    <xf numFmtId="4" fontId="10" fillId="30" borderId="122" applyNumberFormat="0" applyProtection="0">
      <alignment horizontal="right" vertical="center"/>
    </xf>
    <xf numFmtId="4" fontId="10" fillId="31" borderId="122" applyNumberFormat="0" applyProtection="0">
      <alignment horizontal="right" vertical="center"/>
    </xf>
    <xf numFmtId="4" fontId="10" fillId="32" borderId="122" applyNumberFormat="0" applyProtection="0">
      <alignment horizontal="right" vertical="center"/>
    </xf>
    <xf numFmtId="4" fontId="11" fillId="33" borderId="77" applyNumberFormat="0" applyProtection="0">
      <alignment horizontal="left" vertical="center" indent="1"/>
    </xf>
    <xf numFmtId="4" fontId="10" fillId="34" borderId="77" applyNumberFormat="0" applyProtection="0">
      <alignment horizontal="left" vertical="center" indent="1"/>
    </xf>
    <xf numFmtId="4" fontId="10" fillId="36" borderId="122" applyNumberFormat="0" applyProtection="0">
      <alignment horizontal="right" vertical="center"/>
    </xf>
    <xf numFmtId="0" fontId="18" fillId="0" borderId="77" applyNumberFormat="0" applyProtection="0">
      <alignment horizontal="left" vertical="center" indent="2"/>
    </xf>
    <xf numFmtId="0" fontId="14" fillId="35" borderId="122" applyNumberFormat="0" applyProtection="0">
      <alignment horizontal="left" vertical="top" indent="1"/>
    </xf>
    <xf numFmtId="0" fontId="18" fillId="0" borderId="77" applyNumberFormat="0" applyProtection="0">
      <alignment horizontal="left" vertical="center" indent="2"/>
    </xf>
    <xf numFmtId="0" fontId="14" fillId="38" borderId="122" applyNumberFormat="0" applyProtection="0">
      <alignment horizontal="left" vertical="top" indent="1"/>
    </xf>
    <xf numFmtId="0" fontId="18" fillId="0" borderId="77" applyNumberFormat="0" applyProtection="0">
      <alignment horizontal="left" vertical="center" indent="2"/>
    </xf>
    <xf numFmtId="0" fontId="14" fillId="39" borderId="122" applyNumberFormat="0" applyProtection="0">
      <alignment horizontal="left" vertical="top" indent="1"/>
    </xf>
    <xf numFmtId="0" fontId="18" fillId="0" borderId="77" applyNumberFormat="0" applyProtection="0">
      <alignment horizontal="left" vertical="center" indent="2"/>
    </xf>
    <xf numFmtId="0" fontId="14" fillId="3" borderId="122" applyNumberFormat="0" applyProtection="0">
      <alignment horizontal="left" vertical="top" indent="1"/>
    </xf>
    <xf numFmtId="4" fontId="10" fillId="40" borderId="122" applyNumberFormat="0" applyProtection="0">
      <alignment vertical="center"/>
    </xf>
    <xf numFmtId="4" fontId="31" fillId="40" borderId="122" applyNumberFormat="0" applyProtection="0">
      <alignment vertical="center"/>
    </xf>
    <xf numFmtId="0" fontId="10" fillId="40" borderId="122" applyNumberFormat="0" applyProtection="0">
      <alignment horizontal="left" vertical="top" indent="1"/>
    </xf>
    <xf numFmtId="4" fontId="17" fillId="0" borderId="77" applyNumberFormat="0" applyProtection="0">
      <alignment horizontal="right" vertical="center" wrapText="1"/>
    </xf>
    <xf numFmtId="4" fontId="31" fillId="41" borderId="122" applyNumberFormat="0" applyProtection="0">
      <alignment horizontal="right" vertical="center"/>
    </xf>
    <xf numFmtId="0" fontId="19" fillId="43" borderId="77" applyNumberFormat="0" applyProtection="0">
      <alignment horizontal="center" vertical="center" wrapText="1"/>
    </xf>
    <xf numFmtId="0" fontId="19" fillId="44" borderId="77" applyNumberFormat="0" applyProtection="0">
      <alignment horizontal="center" vertical="top" wrapText="1"/>
    </xf>
    <xf numFmtId="4" fontId="40" fillId="41" borderId="122" applyNumberFormat="0" applyProtection="0">
      <alignment horizontal="right" vertical="center"/>
    </xf>
    <xf numFmtId="0" fontId="3" fillId="0" borderId="0"/>
    <xf numFmtId="44" fontId="3" fillId="0" borderId="0" applyFont="0" applyFill="0" applyBorder="0" applyAlignment="0" applyProtection="0"/>
    <xf numFmtId="0" fontId="14" fillId="85" borderId="77" applyNumberFormat="0">
      <protection locked="0"/>
    </xf>
    <xf numFmtId="0" fontId="3" fillId="0" borderId="0"/>
    <xf numFmtId="0" fontId="3" fillId="0" borderId="0"/>
    <xf numFmtId="4" fontId="25" fillId="18" borderId="77" applyNumberFormat="0" applyProtection="0">
      <alignment horizontal="right" vertical="center" wrapText="1"/>
    </xf>
    <xf numFmtId="4" fontId="26" fillId="19" borderId="123" applyNumberFormat="0" applyProtection="0">
      <alignment vertical="center"/>
    </xf>
    <xf numFmtId="4" fontId="25" fillId="18" borderId="77" applyNumberFormat="0" applyProtection="0">
      <alignment horizontal="left" vertical="center" indent="1"/>
    </xf>
    <xf numFmtId="0" fontId="11" fillId="19" borderId="123" applyNumberFormat="0" applyProtection="0">
      <alignment horizontal="left" vertical="top" indent="1"/>
    </xf>
    <xf numFmtId="4" fontId="19" fillId="22" borderId="77" applyNumberFormat="0" applyProtection="0">
      <alignment horizontal="left" vertical="center"/>
    </xf>
    <xf numFmtId="4" fontId="10" fillId="24" borderId="123" applyNumberFormat="0" applyProtection="0">
      <alignment horizontal="right" vertical="center"/>
    </xf>
    <xf numFmtId="4" fontId="10" fillId="25" borderId="123" applyNumberFormat="0" applyProtection="0">
      <alignment horizontal="right" vertical="center"/>
    </xf>
    <xf numFmtId="4" fontId="10" fillId="26" borderId="123" applyNumberFormat="0" applyProtection="0">
      <alignment horizontal="right" vertical="center"/>
    </xf>
    <xf numFmtId="4" fontId="10" fillId="27" borderId="123" applyNumberFormat="0" applyProtection="0">
      <alignment horizontal="right" vertical="center"/>
    </xf>
    <xf numFmtId="4" fontId="10" fillId="28" borderId="123" applyNumberFormat="0" applyProtection="0">
      <alignment horizontal="right" vertical="center"/>
    </xf>
    <xf numFmtId="4" fontId="10" fillId="29" borderId="123" applyNumberFormat="0" applyProtection="0">
      <alignment horizontal="right" vertical="center"/>
    </xf>
    <xf numFmtId="4" fontId="10" fillId="30" borderId="123" applyNumberFormat="0" applyProtection="0">
      <alignment horizontal="right" vertical="center"/>
    </xf>
    <xf numFmtId="4" fontId="10" fillId="31" borderId="123" applyNumberFormat="0" applyProtection="0">
      <alignment horizontal="right" vertical="center"/>
    </xf>
    <xf numFmtId="4" fontId="10" fillId="32" borderId="123" applyNumberFormat="0" applyProtection="0">
      <alignment horizontal="right" vertical="center"/>
    </xf>
    <xf numFmtId="4" fontId="11" fillId="33" borderId="77" applyNumberFormat="0" applyProtection="0">
      <alignment horizontal="left" vertical="center" indent="1"/>
    </xf>
    <xf numFmtId="4" fontId="10" fillId="34" borderId="77" applyNumberFormat="0" applyProtection="0">
      <alignment horizontal="left" vertical="center" indent="1"/>
    </xf>
    <xf numFmtId="4" fontId="10" fillId="36" borderId="123" applyNumberFormat="0" applyProtection="0">
      <alignment horizontal="right" vertical="center"/>
    </xf>
    <xf numFmtId="0" fontId="18" fillId="0" borderId="77" applyNumberFormat="0" applyProtection="0">
      <alignment horizontal="left" vertical="center" indent="2"/>
    </xf>
    <xf numFmtId="0" fontId="14" fillId="35" borderId="123" applyNumberFormat="0" applyProtection="0">
      <alignment horizontal="left" vertical="top" indent="1"/>
    </xf>
    <xf numFmtId="0" fontId="18" fillId="0" borderId="77" applyNumberFormat="0" applyProtection="0">
      <alignment horizontal="left" vertical="center" indent="2"/>
    </xf>
    <xf numFmtId="0" fontId="14" fillId="38" borderId="123" applyNumberFormat="0" applyProtection="0">
      <alignment horizontal="left" vertical="top" indent="1"/>
    </xf>
    <xf numFmtId="0" fontId="18" fillId="0" borderId="77" applyNumberFormat="0" applyProtection="0">
      <alignment horizontal="left" vertical="center" indent="2"/>
    </xf>
    <xf numFmtId="0" fontId="14" fillId="39" borderId="123" applyNumberFormat="0" applyProtection="0">
      <alignment horizontal="left" vertical="top" indent="1"/>
    </xf>
    <xf numFmtId="0" fontId="18" fillId="0" borderId="77" applyNumberFormat="0" applyProtection="0">
      <alignment horizontal="left" vertical="center" indent="2"/>
    </xf>
    <xf numFmtId="0" fontId="14" fillId="3" borderId="123" applyNumberFormat="0" applyProtection="0">
      <alignment horizontal="left" vertical="top" indent="1"/>
    </xf>
    <xf numFmtId="4" fontId="10" fillId="40" borderId="123" applyNumberFormat="0" applyProtection="0">
      <alignment vertical="center"/>
    </xf>
    <xf numFmtId="4" fontId="31" fillId="40" borderId="123" applyNumberFormat="0" applyProtection="0">
      <alignment vertical="center"/>
    </xf>
    <xf numFmtId="0" fontId="10" fillId="40" borderId="123" applyNumberFormat="0" applyProtection="0">
      <alignment horizontal="left" vertical="top" indent="1"/>
    </xf>
    <xf numFmtId="4" fontId="17" fillId="0" borderId="77" applyNumberFormat="0" applyProtection="0">
      <alignment horizontal="right" vertical="center" wrapText="1"/>
    </xf>
    <xf numFmtId="4" fontId="31" fillId="41" borderId="123" applyNumberFormat="0" applyProtection="0">
      <alignment horizontal="right" vertical="center"/>
    </xf>
    <xf numFmtId="0" fontId="19" fillId="43" borderId="77" applyNumberFormat="0" applyProtection="0">
      <alignment horizontal="center" vertical="center" wrapText="1"/>
    </xf>
    <xf numFmtId="0" fontId="19" fillId="44" borderId="77" applyNumberFormat="0" applyProtection="0">
      <alignment horizontal="center" vertical="top" wrapText="1"/>
    </xf>
    <xf numFmtId="4" fontId="40" fillId="41" borderId="123" applyNumberFormat="0" applyProtection="0">
      <alignment horizontal="right" vertical="center"/>
    </xf>
    <xf numFmtId="0" fontId="3" fillId="0" borderId="0"/>
    <xf numFmtId="44" fontId="3" fillId="0" borderId="0" applyFont="0" applyFill="0" applyBorder="0" applyAlignment="0" applyProtection="0"/>
    <xf numFmtId="4" fontId="40" fillId="41" borderId="123" applyNumberFormat="0" applyProtection="0">
      <alignment horizontal="right" vertical="center"/>
    </xf>
    <xf numFmtId="4" fontId="31" fillId="41" borderId="123" applyNumberFormat="0" applyProtection="0">
      <alignment horizontal="right" vertical="center"/>
    </xf>
    <xf numFmtId="0" fontId="10" fillId="40" borderId="123" applyNumberFormat="0" applyProtection="0">
      <alignment horizontal="left" vertical="top" indent="1"/>
    </xf>
    <xf numFmtId="4" fontId="31" fillId="40" borderId="123" applyNumberFormat="0" applyProtection="0">
      <alignment vertical="center"/>
    </xf>
    <xf numFmtId="4" fontId="10" fillId="40" borderId="123" applyNumberFormat="0" applyProtection="0">
      <alignment vertical="center"/>
    </xf>
    <xf numFmtId="0" fontId="14" fillId="3" borderId="123" applyNumberFormat="0" applyProtection="0">
      <alignment horizontal="left" vertical="top" indent="1"/>
    </xf>
    <xf numFmtId="0" fontId="14" fillId="39" borderId="123" applyNumberFormat="0" applyProtection="0">
      <alignment horizontal="left" vertical="top" indent="1"/>
    </xf>
    <xf numFmtId="0" fontId="14" fillId="38" borderId="123" applyNumberFormat="0" applyProtection="0">
      <alignment horizontal="left" vertical="top" indent="1"/>
    </xf>
    <xf numFmtId="0" fontId="14" fillId="35" borderId="123" applyNumberFormat="0" applyProtection="0">
      <alignment horizontal="left" vertical="top" indent="1"/>
    </xf>
    <xf numFmtId="4" fontId="10" fillId="36" borderId="123" applyNumberFormat="0" applyProtection="0">
      <alignment horizontal="right" vertical="center"/>
    </xf>
    <xf numFmtId="4" fontId="10" fillId="32" borderId="123" applyNumberFormat="0" applyProtection="0">
      <alignment horizontal="right" vertical="center"/>
    </xf>
    <xf numFmtId="4" fontId="10" fillId="31" borderId="123" applyNumberFormat="0" applyProtection="0">
      <alignment horizontal="right" vertical="center"/>
    </xf>
    <xf numFmtId="4" fontId="10" fillId="30" borderId="123" applyNumberFormat="0" applyProtection="0">
      <alignment horizontal="right" vertical="center"/>
    </xf>
    <xf numFmtId="4" fontId="10" fillId="29" borderId="123" applyNumberFormat="0" applyProtection="0">
      <alignment horizontal="right" vertical="center"/>
    </xf>
    <xf numFmtId="4" fontId="10" fillId="28" borderId="123" applyNumberFormat="0" applyProtection="0">
      <alignment horizontal="right" vertical="center"/>
    </xf>
    <xf numFmtId="4" fontId="10" fillId="27" borderId="123" applyNumberFormat="0" applyProtection="0">
      <alignment horizontal="right" vertical="center"/>
    </xf>
    <xf numFmtId="4" fontId="10" fillId="26" borderId="123" applyNumberFormat="0" applyProtection="0">
      <alignment horizontal="right" vertical="center"/>
    </xf>
    <xf numFmtId="4" fontId="10" fillId="25" borderId="123" applyNumberFormat="0" applyProtection="0">
      <alignment horizontal="right" vertical="center"/>
    </xf>
    <xf numFmtId="4" fontId="10" fillId="24" borderId="123" applyNumberFormat="0" applyProtection="0">
      <alignment horizontal="right" vertical="center"/>
    </xf>
    <xf numFmtId="0" fontId="11" fillId="19" borderId="123" applyNumberFormat="0" applyProtection="0">
      <alignment horizontal="left" vertical="top" indent="1"/>
    </xf>
    <xf numFmtId="4" fontId="26" fillId="19" borderId="123" applyNumberFormat="0" applyProtection="0">
      <alignment vertical="center"/>
    </xf>
    <xf numFmtId="0" fontId="14" fillId="85" borderId="77" applyNumberFormat="0">
      <protection locked="0"/>
    </xf>
    <xf numFmtId="0" fontId="3" fillId="0" borderId="0"/>
    <xf numFmtId="0" fontId="3" fillId="0" borderId="0"/>
    <xf numFmtId="4" fontId="19" fillId="22" borderId="125" applyNumberFormat="0" applyProtection="0">
      <alignment horizontal="left" vertical="center"/>
    </xf>
    <xf numFmtId="0" fontId="18" fillId="0" borderId="86" applyNumberFormat="0" applyProtection="0">
      <alignment horizontal="left" vertical="center" indent="2"/>
    </xf>
    <xf numFmtId="4" fontId="25" fillId="18" borderId="86" applyNumberFormat="0" applyProtection="0">
      <alignment horizontal="right" vertical="center" wrapText="1"/>
    </xf>
    <xf numFmtId="4" fontId="10" fillId="31" borderId="124" applyNumberFormat="0" applyProtection="0">
      <alignment horizontal="right" vertical="center"/>
    </xf>
    <xf numFmtId="0" fontId="14" fillId="39" borderId="124" applyNumberFormat="0" applyProtection="0">
      <alignment horizontal="left" vertical="top" indent="1"/>
    </xf>
    <xf numFmtId="0" fontId="14" fillId="85" borderId="86" applyNumberFormat="0">
      <protection locked="0"/>
    </xf>
    <xf numFmtId="4" fontId="19" fillId="22" borderId="86" applyNumberFormat="0" applyProtection="0">
      <alignment horizontal="left" vertical="center"/>
    </xf>
    <xf numFmtId="4" fontId="25" fillId="18" borderId="86" applyNumberFormat="0" applyProtection="0">
      <alignment horizontal="right" vertical="center" wrapText="1"/>
    </xf>
    <xf numFmtId="0" fontId="11" fillId="19" borderId="124" applyNumberFormat="0" applyProtection="0">
      <alignment horizontal="left" vertical="top" indent="1"/>
    </xf>
    <xf numFmtId="4" fontId="26" fillId="19" borderId="124" applyNumberFormat="0" applyProtection="0">
      <alignment vertical="center"/>
    </xf>
    <xf numFmtId="0" fontId="3" fillId="0" borderId="0"/>
    <xf numFmtId="44" fontId="3" fillId="0" borderId="0" applyFont="0" applyFill="0" applyBorder="0" applyAlignment="0" applyProtection="0"/>
    <xf numFmtId="4" fontId="10" fillId="34" borderId="86" applyNumberFormat="0" applyProtection="0">
      <alignment horizontal="left" vertical="center" indent="1"/>
    </xf>
    <xf numFmtId="4" fontId="25" fillId="18" borderId="125" applyNumberFormat="0" applyProtection="0">
      <alignment horizontal="left" vertical="center" indent="1"/>
    </xf>
    <xf numFmtId="0" fontId="18" fillId="0" borderId="125" applyNumberFormat="0" applyProtection="0">
      <alignment horizontal="left" vertical="center" indent="2"/>
    </xf>
    <xf numFmtId="0" fontId="14" fillId="38" borderId="124" applyNumberFormat="0" applyProtection="0">
      <alignment horizontal="left" vertical="top" indent="1"/>
    </xf>
    <xf numFmtId="0" fontId="18" fillId="0" borderId="125" applyNumberFormat="0" applyProtection="0">
      <alignment horizontal="left" vertical="center" indent="2"/>
    </xf>
    <xf numFmtId="0" fontId="14" fillId="35" borderId="124" applyNumberFormat="0" applyProtection="0">
      <alignment horizontal="left" vertical="top" indent="1"/>
    </xf>
    <xf numFmtId="0" fontId="18" fillId="0" borderId="125" applyNumberFormat="0" applyProtection="0">
      <alignment horizontal="left" vertical="center" indent="2"/>
    </xf>
    <xf numFmtId="4" fontId="10" fillId="36" borderId="124" applyNumberFormat="0" applyProtection="0">
      <alignment horizontal="right" vertical="center"/>
    </xf>
    <xf numFmtId="4" fontId="10" fillId="34" borderId="125" applyNumberFormat="0" applyProtection="0">
      <alignment horizontal="left" vertical="center" indent="1"/>
    </xf>
    <xf numFmtId="4" fontId="11" fillId="33" borderId="125" applyNumberFormat="0" applyProtection="0">
      <alignment horizontal="left" vertical="center" indent="1"/>
    </xf>
    <xf numFmtId="4" fontId="10" fillId="32" borderId="124" applyNumberFormat="0" applyProtection="0">
      <alignment horizontal="right" vertical="center"/>
    </xf>
    <xf numFmtId="0" fontId="19" fillId="44" borderId="86" applyNumberFormat="0" applyProtection="0">
      <alignment horizontal="center" vertical="top" wrapText="1"/>
    </xf>
    <xf numFmtId="0" fontId="19" fillId="43" borderId="86" applyNumberFormat="0" applyProtection="0">
      <alignment horizontal="center" vertical="center" wrapText="1"/>
    </xf>
    <xf numFmtId="4" fontId="10" fillId="30" borderId="124" applyNumberFormat="0" applyProtection="0">
      <alignment horizontal="right" vertical="center"/>
    </xf>
    <xf numFmtId="4" fontId="10" fillId="29" borderId="124" applyNumberFormat="0" applyProtection="0">
      <alignment horizontal="right" vertical="center"/>
    </xf>
    <xf numFmtId="4" fontId="10" fillId="28" borderId="124" applyNumberFormat="0" applyProtection="0">
      <alignment horizontal="right" vertical="center"/>
    </xf>
    <xf numFmtId="4" fontId="10" fillId="27" borderId="124" applyNumberFormat="0" applyProtection="0">
      <alignment horizontal="right" vertical="center"/>
    </xf>
    <xf numFmtId="4" fontId="10" fillId="26" borderId="124" applyNumberFormat="0" applyProtection="0">
      <alignment horizontal="right" vertical="center"/>
    </xf>
    <xf numFmtId="4" fontId="10" fillId="25" borderId="124" applyNumberFormat="0" applyProtection="0">
      <alignment horizontal="right" vertical="center"/>
    </xf>
    <xf numFmtId="4" fontId="17" fillId="0" borderId="86" applyNumberFormat="0" applyProtection="0">
      <alignment horizontal="right" vertical="center" wrapText="1"/>
    </xf>
    <xf numFmtId="4" fontId="10" fillId="24" borderId="124" applyNumberFormat="0" applyProtection="0">
      <alignment horizontal="right" vertical="center"/>
    </xf>
    <xf numFmtId="4" fontId="25" fillId="18" borderId="125" applyNumberFormat="0" applyProtection="0">
      <alignment horizontal="right" vertical="center" wrapText="1"/>
    </xf>
    <xf numFmtId="0" fontId="18" fillId="0" borderId="86" applyNumberFormat="0" applyProtection="0">
      <alignment horizontal="left" vertical="center" indent="2"/>
    </xf>
    <xf numFmtId="0" fontId="18" fillId="0" borderId="86" applyNumberFormat="0" applyProtection="0">
      <alignment horizontal="left" vertical="center" indent="2"/>
    </xf>
    <xf numFmtId="0" fontId="18" fillId="0" borderId="86" applyNumberFormat="0" applyProtection="0">
      <alignment horizontal="left" vertical="center" indent="2"/>
    </xf>
    <xf numFmtId="4" fontId="25" fillId="18" borderId="86" applyNumberFormat="0" applyProtection="0">
      <alignment horizontal="left" vertical="center" indent="1"/>
    </xf>
    <xf numFmtId="4" fontId="11" fillId="33" borderId="86" applyNumberFormat="0" applyProtection="0">
      <alignment horizontal="left" vertical="center" indent="1"/>
    </xf>
    <xf numFmtId="0" fontId="3" fillId="0" borderId="0"/>
    <xf numFmtId="0" fontId="3" fillId="0" borderId="0"/>
    <xf numFmtId="4" fontId="26" fillId="19" borderId="87" applyNumberFormat="0" applyProtection="0">
      <alignment vertical="center"/>
    </xf>
    <xf numFmtId="0" fontId="11" fillId="19" borderId="87" applyNumberFormat="0" applyProtection="0">
      <alignment horizontal="left" vertical="top" indent="1"/>
    </xf>
    <xf numFmtId="4" fontId="10" fillId="24" borderId="87" applyNumberFormat="0" applyProtection="0">
      <alignment horizontal="right" vertical="center"/>
    </xf>
    <xf numFmtId="4" fontId="10" fillId="25" borderId="87" applyNumberFormat="0" applyProtection="0">
      <alignment horizontal="right" vertical="center"/>
    </xf>
    <xf numFmtId="4" fontId="10" fillId="26" borderId="87" applyNumberFormat="0" applyProtection="0">
      <alignment horizontal="right" vertical="center"/>
    </xf>
    <xf numFmtId="4" fontId="10" fillId="27" borderId="87" applyNumberFormat="0" applyProtection="0">
      <alignment horizontal="right" vertical="center"/>
    </xf>
    <xf numFmtId="4" fontId="10" fillId="28" borderId="87" applyNumberFormat="0" applyProtection="0">
      <alignment horizontal="right" vertical="center"/>
    </xf>
    <xf numFmtId="4" fontId="10" fillId="29" borderId="87" applyNumberFormat="0" applyProtection="0">
      <alignment horizontal="right" vertical="center"/>
    </xf>
    <xf numFmtId="4" fontId="10" fillId="30" borderId="87" applyNumberFormat="0" applyProtection="0">
      <alignment horizontal="right" vertical="center"/>
    </xf>
    <xf numFmtId="4" fontId="10" fillId="31" borderId="87" applyNumberFormat="0" applyProtection="0">
      <alignment horizontal="right" vertical="center"/>
    </xf>
    <xf numFmtId="4" fontId="10" fillId="32" borderId="87" applyNumberFormat="0" applyProtection="0">
      <alignment horizontal="right" vertical="center"/>
    </xf>
    <xf numFmtId="4" fontId="10" fillId="36" borderId="87" applyNumberFormat="0" applyProtection="0">
      <alignment horizontal="right" vertical="center"/>
    </xf>
    <xf numFmtId="0" fontId="14" fillId="35" borderId="87" applyNumberFormat="0" applyProtection="0">
      <alignment horizontal="left" vertical="top" indent="1"/>
    </xf>
    <xf numFmtId="0" fontId="14" fillId="38" borderId="87" applyNumberFormat="0" applyProtection="0">
      <alignment horizontal="left" vertical="top" indent="1"/>
    </xf>
    <xf numFmtId="0" fontId="14" fillId="39" borderId="87" applyNumberFormat="0" applyProtection="0">
      <alignment horizontal="left" vertical="top" indent="1"/>
    </xf>
    <xf numFmtId="0" fontId="14" fillId="3" borderId="87" applyNumberFormat="0" applyProtection="0">
      <alignment horizontal="left" vertical="top" indent="1"/>
    </xf>
    <xf numFmtId="4" fontId="10" fillId="40" borderId="87" applyNumberFormat="0" applyProtection="0">
      <alignment vertical="center"/>
    </xf>
    <xf numFmtId="4" fontId="31" fillId="40" borderId="87" applyNumberFormat="0" applyProtection="0">
      <alignment vertical="center"/>
    </xf>
    <xf numFmtId="0" fontId="10" fillId="40" borderId="87" applyNumberFormat="0" applyProtection="0">
      <alignment horizontal="left" vertical="top" indent="1"/>
    </xf>
    <xf numFmtId="4" fontId="31" fillId="41" borderId="87" applyNumberFormat="0" applyProtection="0">
      <alignment horizontal="right" vertical="center"/>
    </xf>
    <xf numFmtId="4" fontId="40" fillId="41" borderId="87" applyNumberFormat="0" applyProtection="0">
      <alignment horizontal="right" vertical="center"/>
    </xf>
    <xf numFmtId="0" fontId="3" fillId="0" borderId="0"/>
    <xf numFmtId="44" fontId="3" fillId="0" borderId="0" applyFont="0" applyFill="0" applyBorder="0" applyAlignment="0" applyProtection="0"/>
    <xf numFmtId="4" fontId="40" fillId="41" borderId="87" applyNumberFormat="0" applyProtection="0">
      <alignment horizontal="right" vertical="center"/>
    </xf>
    <xf numFmtId="4" fontId="31" fillId="41" borderId="87" applyNumberFormat="0" applyProtection="0">
      <alignment horizontal="right" vertical="center"/>
    </xf>
    <xf numFmtId="0" fontId="10" fillId="40" borderId="87" applyNumberFormat="0" applyProtection="0">
      <alignment horizontal="left" vertical="top" indent="1"/>
    </xf>
    <xf numFmtId="4" fontId="31" fillId="40" borderId="87" applyNumberFormat="0" applyProtection="0">
      <alignment vertical="center"/>
    </xf>
    <xf numFmtId="4" fontId="10" fillId="40" borderId="87" applyNumberFormat="0" applyProtection="0">
      <alignment vertical="center"/>
    </xf>
    <xf numFmtId="0" fontId="14" fillId="3" borderId="87" applyNumberFormat="0" applyProtection="0">
      <alignment horizontal="left" vertical="top" indent="1"/>
    </xf>
    <xf numFmtId="0" fontId="14" fillId="39" borderId="87" applyNumberFormat="0" applyProtection="0">
      <alignment horizontal="left" vertical="top" indent="1"/>
    </xf>
    <xf numFmtId="0" fontId="14" fillId="38" borderId="87" applyNumberFormat="0" applyProtection="0">
      <alignment horizontal="left" vertical="top" indent="1"/>
    </xf>
    <xf numFmtId="0" fontId="14" fillId="35" borderId="87" applyNumberFormat="0" applyProtection="0">
      <alignment horizontal="left" vertical="top" indent="1"/>
    </xf>
    <xf numFmtId="4" fontId="10" fillId="36" borderId="87" applyNumberFormat="0" applyProtection="0">
      <alignment horizontal="right" vertical="center"/>
    </xf>
    <xf numFmtId="4" fontId="10" fillId="32" borderId="87" applyNumberFormat="0" applyProtection="0">
      <alignment horizontal="right" vertical="center"/>
    </xf>
    <xf numFmtId="4" fontId="10" fillId="31" borderId="87" applyNumberFormat="0" applyProtection="0">
      <alignment horizontal="right" vertical="center"/>
    </xf>
    <xf numFmtId="4" fontId="10" fillId="30" borderId="87" applyNumberFormat="0" applyProtection="0">
      <alignment horizontal="right" vertical="center"/>
    </xf>
    <xf numFmtId="4" fontId="10" fillId="29" borderId="87" applyNumberFormat="0" applyProtection="0">
      <alignment horizontal="right" vertical="center"/>
    </xf>
    <xf numFmtId="4" fontId="10" fillId="28" borderId="87" applyNumberFormat="0" applyProtection="0">
      <alignment horizontal="right" vertical="center"/>
    </xf>
    <xf numFmtId="4" fontId="10" fillId="27" borderId="87" applyNumberFormat="0" applyProtection="0">
      <alignment horizontal="right" vertical="center"/>
    </xf>
    <xf numFmtId="4" fontId="10" fillId="26" borderId="87" applyNumberFormat="0" applyProtection="0">
      <alignment horizontal="right" vertical="center"/>
    </xf>
    <xf numFmtId="4" fontId="10" fillId="25" borderId="87" applyNumberFormat="0" applyProtection="0">
      <alignment horizontal="right" vertical="center"/>
    </xf>
    <xf numFmtId="4" fontId="10" fillId="24" borderId="87" applyNumberFormat="0" applyProtection="0">
      <alignment horizontal="right" vertical="center"/>
    </xf>
    <xf numFmtId="0" fontId="11" fillId="19" borderId="87" applyNumberFormat="0" applyProtection="0">
      <alignment horizontal="left" vertical="top" indent="1"/>
    </xf>
    <xf numFmtId="4" fontId="26" fillId="19" borderId="87" applyNumberFormat="0" applyProtection="0">
      <alignment vertical="center"/>
    </xf>
    <xf numFmtId="4" fontId="17" fillId="0" borderId="86" applyNumberFormat="0" applyProtection="0">
      <alignment horizontal="left" vertical="center" indent="1"/>
    </xf>
    <xf numFmtId="0" fontId="3" fillId="0" borderId="0"/>
    <xf numFmtId="0" fontId="3" fillId="0" borderId="0"/>
    <xf numFmtId="4" fontId="17" fillId="0" borderId="86" applyNumberFormat="0" applyProtection="0">
      <alignment horizontal="left" vertical="center" indent="1"/>
    </xf>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4" fontId="26" fillId="19" borderId="87" applyNumberFormat="0" applyProtection="0">
      <alignment vertical="center"/>
    </xf>
    <xf numFmtId="4" fontId="25" fillId="18" borderId="86" applyNumberFormat="0" applyProtection="0">
      <alignment horizontal="left" vertical="center" indent="1"/>
    </xf>
    <xf numFmtId="0" fontId="11" fillId="19" borderId="87" applyNumberFormat="0" applyProtection="0">
      <alignment horizontal="left" vertical="top" indent="1"/>
    </xf>
    <xf numFmtId="4" fontId="19" fillId="22" borderId="86" applyNumberFormat="0" applyProtection="0">
      <alignment horizontal="left" vertical="center"/>
    </xf>
    <xf numFmtId="4" fontId="10" fillId="24" borderId="87" applyNumberFormat="0" applyProtection="0">
      <alignment horizontal="right" vertical="center"/>
    </xf>
    <xf numFmtId="4" fontId="10" fillId="25" borderId="87" applyNumberFormat="0" applyProtection="0">
      <alignment horizontal="right" vertical="center"/>
    </xf>
    <xf numFmtId="4" fontId="10" fillId="26" borderId="87" applyNumberFormat="0" applyProtection="0">
      <alignment horizontal="right" vertical="center"/>
    </xf>
    <xf numFmtId="4" fontId="10" fillId="27" borderId="87" applyNumberFormat="0" applyProtection="0">
      <alignment horizontal="right" vertical="center"/>
    </xf>
    <xf numFmtId="4" fontId="10" fillId="28" borderId="87" applyNumberFormat="0" applyProtection="0">
      <alignment horizontal="right" vertical="center"/>
    </xf>
    <xf numFmtId="4" fontId="10" fillId="29" borderId="87" applyNumberFormat="0" applyProtection="0">
      <alignment horizontal="right" vertical="center"/>
    </xf>
    <xf numFmtId="4" fontId="10" fillId="30" borderId="87" applyNumberFormat="0" applyProtection="0">
      <alignment horizontal="right" vertical="center"/>
    </xf>
    <xf numFmtId="4" fontId="10" fillId="31" borderId="87" applyNumberFormat="0" applyProtection="0">
      <alignment horizontal="right" vertical="center"/>
    </xf>
    <xf numFmtId="4" fontId="10" fillId="32" borderId="87" applyNumberFormat="0" applyProtection="0">
      <alignment horizontal="right" vertical="center"/>
    </xf>
    <xf numFmtId="4" fontId="11" fillId="33" borderId="86" applyNumberFormat="0" applyProtection="0">
      <alignment horizontal="left" vertical="center" indent="1"/>
    </xf>
    <xf numFmtId="4" fontId="10" fillId="34" borderId="86" applyNumberFormat="0" applyProtection="0">
      <alignment horizontal="left" vertical="center" indent="1"/>
    </xf>
    <xf numFmtId="4" fontId="10" fillId="36" borderId="87" applyNumberFormat="0" applyProtection="0">
      <alignment horizontal="right" vertical="center"/>
    </xf>
    <xf numFmtId="0" fontId="18" fillId="0" borderId="86" applyNumberFormat="0" applyProtection="0">
      <alignment horizontal="left" vertical="center" indent="2"/>
    </xf>
    <xf numFmtId="0" fontId="14" fillId="35" borderId="87" applyNumberFormat="0" applyProtection="0">
      <alignment horizontal="left" vertical="top" indent="1"/>
    </xf>
    <xf numFmtId="0" fontId="18" fillId="0" borderId="86" applyNumberFormat="0" applyProtection="0">
      <alignment horizontal="left" vertical="center" indent="2"/>
    </xf>
    <xf numFmtId="0" fontId="14" fillId="38" borderId="87" applyNumberFormat="0" applyProtection="0">
      <alignment horizontal="left" vertical="top" indent="1"/>
    </xf>
    <xf numFmtId="0" fontId="18" fillId="0" borderId="86" applyNumberFormat="0" applyProtection="0">
      <alignment horizontal="left" vertical="center" indent="2"/>
    </xf>
    <xf numFmtId="0" fontId="14" fillId="39" borderId="87" applyNumberFormat="0" applyProtection="0">
      <alignment horizontal="left" vertical="top" indent="1"/>
    </xf>
    <xf numFmtId="0" fontId="18" fillId="0" borderId="86" applyNumberFormat="0" applyProtection="0">
      <alignment horizontal="left" vertical="center" indent="2"/>
    </xf>
    <xf numFmtId="0" fontId="14" fillId="3" borderId="87" applyNumberFormat="0" applyProtection="0">
      <alignment horizontal="left" vertical="top" indent="1"/>
    </xf>
    <xf numFmtId="4" fontId="10" fillId="40" borderId="87" applyNumberFormat="0" applyProtection="0">
      <alignment vertical="center"/>
    </xf>
    <xf numFmtId="4" fontId="31" fillId="40" borderId="87" applyNumberFormat="0" applyProtection="0">
      <alignment vertical="center"/>
    </xf>
    <xf numFmtId="0" fontId="10" fillId="40" borderId="87" applyNumberFormat="0" applyProtection="0">
      <alignment horizontal="left" vertical="top" indent="1"/>
    </xf>
    <xf numFmtId="4" fontId="17" fillId="0" borderId="86" applyNumberFormat="0" applyProtection="0">
      <alignment horizontal="right" vertical="center" wrapText="1"/>
    </xf>
    <xf numFmtId="4" fontId="31" fillId="41" borderId="87" applyNumberFormat="0" applyProtection="0">
      <alignment horizontal="right" vertical="center"/>
    </xf>
    <xf numFmtId="0" fontId="19" fillId="43" borderId="86" applyNumberFormat="0" applyProtection="0">
      <alignment horizontal="center" vertical="center" wrapText="1"/>
    </xf>
    <xf numFmtId="0" fontId="19" fillId="44" borderId="86" applyNumberFormat="0" applyProtection="0">
      <alignment horizontal="center" vertical="top" wrapText="1"/>
    </xf>
    <xf numFmtId="4" fontId="40" fillId="41" borderId="87" applyNumberFormat="0" applyProtection="0">
      <alignment horizontal="right" vertical="center"/>
    </xf>
    <xf numFmtId="4" fontId="40" fillId="41" borderId="87" applyNumberFormat="0" applyProtection="0">
      <alignment horizontal="right" vertical="center"/>
    </xf>
    <xf numFmtId="4" fontId="31" fillId="41" borderId="87" applyNumberFormat="0" applyProtection="0">
      <alignment horizontal="right" vertical="center"/>
    </xf>
    <xf numFmtId="0" fontId="10" fillId="40" borderId="87" applyNumberFormat="0" applyProtection="0">
      <alignment horizontal="left" vertical="top" indent="1"/>
    </xf>
    <xf numFmtId="4" fontId="31" fillId="40" borderId="87" applyNumberFormat="0" applyProtection="0">
      <alignment vertical="center"/>
    </xf>
    <xf numFmtId="4" fontId="10" fillId="40" borderId="87" applyNumberFormat="0" applyProtection="0">
      <alignment vertical="center"/>
    </xf>
    <xf numFmtId="0" fontId="14" fillId="3" borderId="87" applyNumberFormat="0" applyProtection="0">
      <alignment horizontal="left" vertical="top" indent="1"/>
    </xf>
    <xf numFmtId="0" fontId="14" fillId="39" borderId="87" applyNumberFormat="0" applyProtection="0">
      <alignment horizontal="left" vertical="top" indent="1"/>
    </xf>
    <xf numFmtId="0" fontId="14" fillId="38" borderId="87" applyNumberFormat="0" applyProtection="0">
      <alignment horizontal="left" vertical="top" indent="1"/>
    </xf>
    <xf numFmtId="0" fontId="14" fillId="35" borderId="87" applyNumberFormat="0" applyProtection="0">
      <alignment horizontal="left" vertical="top" indent="1"/>
    </xf>
    <xf numFmtId="4" fontId="10" fillId="36" borderId="87" applyNumberFormat="0" applyProtection="0">
      <alignment horizontal="right" vertical="center"/>
    </xf>
    <xf numFmtId="4" fontId="10" fillId="32" borderId="87" applyNumberFormat="0" applyProtection="0">
      <alignment horizontal="right" vertical="center"/>
    </xf>
    <xf numFmtId="4" fontId="10" fillId="31" borderId="87" applyNumberFormat="0" applyProtection="0">
      <alignment horizontal="right" vertical="center"/>
    </xf>
    <xf numFmtId="4" fontId="10" fillId="30" borderId="87" applyNumberFormat="0" applyProtection="0">
      <alignment horizontal="right" vertical="center"/>
    </xf>
    <xf numFmtId="4" fontId="10" fillId="29" borderId="87" applyNumberFormat="0" applyProtection="0">
      <alignment horizontal="right" vertical="center"/>
    </xf>
    <xf numFmtId="4" fontId="10" fillId="28" borderId="87" applyNumberFormat="0" applyProtection="0">
      <alignment horizontal="right" vertical="center"/>
    </xf>
    <xf numFmtId="4" fontId="10" fillId="27" borderId="87" applyNumberFormat="0" applyProtection="0">
      <alignment horizontal="right" vertical="center"/>
    </xf>
    <xf numFmtId="4" fontId="10" fillId="26" borderId="87" applyNumberFormat="0" applyProtection="0">
      <alignment horizontal="right" vertical="center"/>
    </xf>
    <xf numFmtId="4" fontId="10" fillId="25" borderId="87" applyNumberFormat="0" applyProtection="0">
      <alignment horizontal="right" vertical="center"/>
    </xf>
    <xf numFmtId="4" fontId="10" fillId="24" borderId="87" applyNumberFormat="0" applyProtection="0">
      <alignment horizontal="right" vertical="center"/>
    </xf>
    <xf numFmtId="0" fontId="11" fillId="19" borderId="87" applyNumberFormat="0" applyProtection="0">
      <alignment horizontal="left" vertical="top" indent="1"/>
    </xf>
    <xf numFmtId="4" fontId="26" fillId="19" borderId="87" applyNumberFormat="0" applyProtection="0">
      <alignment vertical="center"/>
    </xf>
    <xf numFmtId="0" fontId="14" fillId="85" borderId="86" applyNumberFormat="0">
      <protection locked="0"/>
    </xf>
    <xf numFmtId="4" fontId="17" fillId="0" borderId="86" applyNumberFormat="0" applyProtection="0">
      <alignment horizontal="left" vertical="center" indent="1"/>
    </xf>
    <xf numFmtId="4" fontId="17" fillId="0" borderId="86" applyNumberFormat="0" applyProtection="0">
      <alignment horizontal="left" vertical="center" indent="1"/>
    </xf>
    <xf numFmtId="4" fontId="10" fillId="24" borderId="87" applyNumberFormat="0" applyProtection="0">
      <alignment horizontal="right" vertical="center"/>
    </xf>
    <xf numFmtId="4" fontId="26" fillId="19" borderId="87" applyNumberFormat="0" applyProtection="0">
      <alignment vertical="center"/>
    </xf>
    <xf numFmtId="4" fontId="10" fillId="36" borderId="87" applyNumberFormat="0" applyProtection="0">
      <alignment horizontal="right" vertical="center"/>
    </xf>
    <xf numFmtId="0" fontId="14" fillId="35" borderId="87" applyNumberFormat="0" applyProtection="0">
      <alignment horizontal="left" vertical="top" indent="1"/>
    </xf>
    <xf numFmtId="0" fontId="14" fillId="38" borderId="87" applyNumberFormat="0" applyProtection="0">
      <alignment horizontal="left" vertical="top" indent="1"/>
    </xf>
    <xf numFmtId="0" fontId="14" fillId="39" borderId="87" applyNumberFormat="0" applyProtection="0">
      <alignment horizontal="left" vertical="top" indent="1"/>
    </xf>
    <xf numFmtId="0" fontId="14" fillId="3" borderId="87" applyNumberFormat="0" applyProtection="0">
      <alignment horizontal="left" vertical="top" indent="1"/>
    </xf>
    <xf numFmtId="4" fontId="10" fillId="40" borderId="87" applyNumberFormat="0" applyProtection="0">
      <alignment vertical="center"/>
    </xf>
    <xf numFmtId="4" fontId="31" fillId="40" borderId="87" applyNumberFormat="0" applyProtection="0">
      <alignment vertical="center"/>
    </xf>
    <xf numFmtId="0" fontId="10" fillId="40" borderId="87" applyNumberFormat="0" applyProtection="0">
      <alignment horizontal="left" vertical="top" indent="1"/>
    </xf>
    <xf numFmtId="4" fontId="31" fillId="41" borderId="87" applyNumberFormat="0" applyProtection="0">
      <alignment horizontal="right" vertical="center"/>
    </xf>
    <xf numFmtId="4" fontId="40" fillId="41" borderId="87" applyNumberFormat="0" applyProtection="0">
      <alignment horizontal="right" vertical="center"/>
    </xf>
    <xf numFmtId="4" fontId="10" fillId="30" borderId="87" applyNumberFormat="0" applyProtection="0">
      <alignment horizontal="right" vertical="center"/>
    </xf>
    <xf numFmtId="4" fontId="10" fillId="32" borderId="87" applyNumberFormat="0" applyProtection="0">
      <alignment horizontal="right" vertical="center"/>
    </xf>
    <xf numFmtId="4" fontId="10" fillId="29" borderId="87" applyNumberFormat="0" applyProtection="0">
      <alignment horizontal="right" vertical="center"/>
    </xf>
    <xf numFmtId="4" fontId="10" fillId="25" borderId="87" applyNumberFormat="0" applyProtection="0">
      <alignment horizontal="right" vertical="center"/>
    </xf>
    <xf numFmtId="4" fontId="10" fillId="27" borderId="87" applyNumberFormat="0" applyProtection="0">
      <alignment horizontal="right" vertical="center"/>
    </xf>
    <xf numFmtId="0" fontId="11" fillId="19" borderId="87" applyNumberFormat="0" applyProtection="0">
      <alignment horizontal="left" vertical="top" indent="1"/>
    </xf>
    <xf numFmtId="4" fontId="10" fillId="28" borderId="87" applyNumberFormat="0" applyProtection="0">
      <alignment horizontal="right" vertical="center"/>
    </xf>
    <xf numFmtId="4" fontId="10" fillId="31" borderId="87" applyNumberFormat="0" applyProtection="0">
      <alignment horizontal="right" vertical="center"/>
    </xf>
    <xf numFmtId="4" fontId="10" fillId="26" borderId="87" applyNumberFormat="0" applyProtection="0">
      <alignment horizontal="right" vertical="center"/>
    </xf>
    <xf numFmtId="4" fontId="26" fillId="19" borderId="124" applyNumberFormat="0" applyProtection="0">
      <alignment vertical="center"/>
    </xf>
    <xf numFmtId="0" fontId="11" fillId="19" borderId="124" applyNumberFormat="0" applyProtection="0">
      <alignment horizontal="left" vertical="top" indent="1"/>
    </xf>
    <xf numFmtId="4" fontId="10" fillId="24" borderId="124" applyNumberFormat="0" applyProtection="0">
      <alignment horizontal="right" vertical="center"/>
    </xf>
    <xf numFmtId="4" fontId="10" fillId="25" borderId="124" applyNumberFormat="0" applyProtection="0">
      <alignment horizontal="right" vertical="center"/>
    </xf>
    <xf numFmtId="4" fontId="10" fillId="26" borderId="124" applyNumberFormat="0" applyProtection="0">
      <alignment horizontal="right" vertical="center"/>
    </xf>
    <xf numFmtId="4" fontId="10" fillId="27" borderId="124" applyNumberFormat="0" applyProtection="0">
      <alignment horizontal="right" vertical="center"/>
    </xf>
    <xf numFmtId="4" fontId="10" fillId="28" borderId="124" applyNumberFormat="0" applyProtection="0">
      <alignment horizontal="right" vertical="center"/>
    </xf>
    <xf numFmtId="4" fontId="10" fillId="29" borderId="124" applyNumberFormat="0" applyProtection="0">
      <alignment horizontal="right" vertical="center"/>
    </xf>
    <xf numFmtId="4" fontId="10" fillId="30" borderId="124" applyNumberFormat="0" applyProtection="0">
      <alignment horizontal="right" vertical="center"/>
    </xf>
    <xf numFmtId="4" fontId="10" fillId="31" borderId="124" applyNumberFormat="0" applyProtection="0">
      <alignment horizontal="right" vertical="center"/>
    </xf>
    <xf numFmtId="4" fontId="10" fillId="32" borderId="124" applyNumberFormat="0" applyProtection="0">
      <alignment horizontal="right" vertical="center"/>
    </xf>
    <xf numFmtId="4" fontId="10" fillId="36" borderId="124" applyNumberFormat="0" applyProtection="0">
      <alignment horizontal="right" vertical="center"/>
    </xf>
    <xf numFmtId="0" fontId="14" fillId="35" borderId="124" applyNumberFormat="0" applyProtection="0">
      <alignment horizontal="left" vertical="top" indent="1"/>
    </xf>
    <xf numFmtId="0" fontId="14" fillId="38" borderId="124" applyNumberFormat="0" applyProtection="0">
      <alignment horizontal="left" vertical="top" indent="1"/>
    </xf>
    <xf numFmtId="0" fontId="14" fillId="39" borderId="124" applyNumberFormat="0" applyProtection="0">
      <alignment horizontal="left" vertical="top" indent="1"/>
    </xf>
    <xf numFmtId="0" fontId="14" fillId="3" borderId="124" applyNumberFormat="0" applyProtection="0">
      <alignment horizontal="left" vertical="top" indent="1"/>
    </xf>
    <xf numFmtId="4" fontId="10" fillId="40" borderId="124" applyNumberFormat="0" applyProtection="0">
      <alignment vertical="center"/>
    </xf>
    <xf numFmtId="4" fontId="31" fillId="40" borderId="124" applyNumberFormat="0" applyProtection="0">
      <alignment vertical="center"/>
    </xf>
    <xf numFmtId="0" fontId="10" fillId="40" borderId="124" applyNumberFormat="0" applyProtection="0">
      <alignment horizontal="left" vertical="top" indent="1"/>
    </xf>
    <xf numFmtId="4" fontId="31" fillId="41" borderId="124" applyNumberFormat="0" applyProtection="0">
      <alignment horizontal="right" vertical="center"/>
    </xf>
    <xf numFmtId="4" fontId="40" fillId="41" borderId="124" applyNumberFormat="0" applyProtection="0">
      <alignment horizontal="right" vertical="center"/>
    </xf>
    <xf numFmtId="4" fontId="40" fillId="41" borderId="124" applyNumberFormat="0" applyProtection="0">
      <alignment horizontal="right" vertical="center"/>
    </xf>
    <xf numFmtId="4" fontId="31" fillId="41" borderId="124" applyNumberFormat="0" applyProtection="0">
      <alignment horizontal="right" vertical="center"/>
    </xf>
    <xf numFmtId="0" fontId="10" fillId="40" borderId="124" applyNumberFormat="0" applyProtection="0">
      <alignment horizontal="left" vertical="top" indent="1"/>
    </xf>
    <xf numFmtId="4" fontId="31" fillId="40" borderId="124" applyNumberFormat="0" applyProtection="0">
      <alignment vertical="center"/>
    </xf>
    <xf numFmtId="4" fontId="10" fillId="40" borderId="124" applyNumberFormat="0" applyProtection="0">
      <alignment vertical="center"/>
    </xf>
    <xf numFmtId="0" fontId="14" fillId="3" borderId="124" applyNumberFormat="0" applyProtection="0">
      <alignment horizontal="left" vertical="top" indent="1"/>
    </xf>
    <xf numFmtId="0" fontId="14" fillId="39" borderId="124" applyNumberFormat="0" applyProtection="0">
      <alignment horizontal="left" vertical="top" indent="1"/>
    </xf>
    <xf numFmtId="0" fontId="14" fillId="38" borderId="124" applyNumberFormat="0" applyProtection="0">
      <alignment horizontal="left" vertical="top" indent="1"/>
    </xf>
    <xf numFmtId="0" fontId="14" fillId="35" borderId="124" applyNumberFormat="0" applyProtection="0">
      <alignment horizontal="left" vertical="top" indent="1"/>
    </xf>
    <xf numFmtId="4" fontId="10" fillId="36" borderId="124" applyNumberFormat="0" applyProtection="0">
      <alignment horizontal="right" vertical="center"/>
    </xf>
    <xf numFmtId="4" fontId="10" fillId="32" borderId="124" applyNumberFormat="0" applyProtection="0">
      <alignment horizontal="right" vertical="center"/>
    </xf>
    <xf numFmtId="4" fontId="10" fillId="31" borderId="124" applyNumberFormat="0" applyProtection="0">
      <alignment horizontal="right" vertical="center"/>
    </xf>
    <xf numFmtId="4" fontId="10" fillId="30" borderId="124" applyNumberFormat="0" applyProtection="0">
      <alignment horizontal="right" vertical="center"/>
    </xf>
    <xf numFmtId="4" fontId="10" fillId="29" borderId="124" applyNumberFormat="0" applyProtection="0">
      <alignment horizontal="right" vertical="center"/>
    </xf>
    <xf numFmtId="4" fontId="10" fillId="28" borderId="124" applyNumberFormat="0" applyProtection="0">
      <alignment horizontal="right" vertical="center"/>
    </xf>
    <xf numFmtId="4" fontId="10" fillId="27" borderId="124" applyNumberFormat="0" applyProtection="0">
      <alignment horizontal="right" vertical="center"/>
    </xf>
    <xf numFmtId="4" fontId="10" fillId="26" borderId="124" applyNumberFormat="0" applyProtection="0">
      <alignment horizontal="right" vertical="center"/>
    </xf>
    <xf numFmtId="4" fontId="10" fillId="25" borderId="124" applyNumberFormat="0" applyProtection="0">
      <alignment horizontal="right" vertical="center"/>
    </xf>
    <xf numFmtId="4" fontId="10" fillId="24" borderId="124" applyNumberFormat="0" applyProtection="0">
      <alignment horizontal="right" vertical="center"/>
    </xf>
    <xf numFmtId="0" fontId="11" fillId="19" borderId="124" applyNumberFormat="0" applyProtection="0">
      <alignment horizontal="left" vertical="top" indent="1"/>
    </xf>
    <xf numFmtId="4" fontId="26" fillId="19" borderId="124" applyNumberFormat="0" applyProtection="0">
      <alignment vertical="center"/>
    </xf>
    <xf numFmtId="4" fontId="17" fillId="0" borderId="125" applyNumberFormat="0" applyProtection="0">
      <alignment horizontal="left" vertical="center" indent="1"/>
    </xf>
    <xf numFmtId="4" fontId="17" fillId="0" borderId="125" applyNumberFormat="0" applyProtection="0">
      <alignment horizontal="left" vertical="center" indent="1"/>
    </xf>
    <xf numFmtId="4" fontId="10" fillId="24" borderId="124" applyNumberFormat="0" applyProtection="0">
      <alignment horizontal="right" vertical="center"/>
    </xf>
    <xf numFmtId="4" fontId="26" fillId="19" borderId="124" applyNumberFormat="0" applyProtection="0">
      <alignment vertical="center"/>
    </xf>
    <xf numFmtId="4" fontId="10" fillId="36" borderId="124" applyNumberFormat="0" applyProtection="0">
      <alignment horizontal="right" vertical="center"/>
    </xf>
    <xf numFmtId="0" fontId="14" fillId="35" borderId="124" applyNumberFormat="0" applyProtection="0">
      <alignment horizontal="left" vertical="top" indent="1"/>
    </xf>
    <xf numFmtId="0" fontId="14" fillId="38" borderId="124" applyNumberFormat="0" applyProtection="0">
      <alignment horizontal="left" vertical="top" indent="1"/>
    </xf>
    <xf numFmtId="0" fontId="14" fillId="39" borderId="124" applyNumberFormat="0" applyProtection="0">
      <alignment horizontal="left" vertical="top" indent="1"/>
    </xf>
    <xf numFmtId="0" fontId="14" fillId="3" borderId="124" applyNumberFormat="0" applyProtection="0">
      <alignment horizontal="left" vertical="top" indent="1"/>
    </xf>
    <xf numFmtId="4" fontId="10" fillId="40" borderId="124" applyNumberFormat="0" applyProtection="0">
      <alignment vertical="center"/>
    </xf>
    <xf numFmtId="4" fontId="31" fillId="40" borderId="124" applyNumberFormat="0" applyProtection="0">
      <alignment vertical="center"/>
    </xf>
    <xf numFmtId="0" fontId="10" fillId="40" borderId="124" applyNumberFormat="0" applyProtection="0">
      <alignment horizontal="left" vertical="top" indent="1"/>
    </xf>
    <xf numFmtId="4" fontId="31" fillId="41" borderId="124" applyNumberFormat="0" applyProtection="0">
      <alignment horizontal="right" vertical="center"/>
    </xf>
    <xf numFmtId="4" fontId="40" fillId="41" borderId="124" applyNumberFormat="0" applyProtection="0">
      <alignment horizontal="right" vertical="center"/>
    </xf>
    <xf numFmtId="4" fontId="10" fillId="30" borderId="124" applyNumberFormat="0" applyProtection="0">
      <alignment horizontal="right" vertical="center"/>
    </xf>
    <xf numFmtId="4" fontId="10" fillId="32" borderId="124" applyNumberFormat="0" applyProtection="0">
      <alignment horizontal="right" vertical="center"/>
    </xf>
    <xf numFmtId="4" fontId="10" fillId="29" borderId="124" applyNumberFormat="0" applyProtection="0">
      <alignment horizontal="right" vertical="center"/>
    </xf>
    <xf numFmtId="4" fontId="10" fillId="25" borderId="124" applyNumberFormat="0" applyProtection="0">
      <alignment horizontal="right" vertical="center"/>
    </xf>
    <xf numFmtId="4" fontId="10" fillId="27" borderId="124" applyNumberFormat="0" applyProtection="0">
      <alignment horizontal="right" vertical="center"/>
    </xf>
    <xf numFmtId="0" fontId="11" fillId="19" borderId="124" applyNumberFormat="0" applyProtection="0">
      <alignment horizontal="left" vertical="top" indent="1"/>
    </xf>
    <xf numFmtId="4" fontId="10" fillId="28" borderId="124" applyNumberFormat="0" applyProtection="0">
      <alignment horizontal="right" vertical="center"/>
    </xf>
    <xf numFmtId="4" fontId="10" fillId="31" borderId="124" applyNumberFormat="0" applyProtection="0">
      <alignment horizontal="right" vertical="center"/>
    </xf>
    <xf numFmtId="4" fontId="10" fillId="26" borderId="124" applyNumberFormat="0" applyProtection="0">
      <alignment horizontal="right" vertical="center"/>
    </xf>
    <xf numFmtId="0" fontId="18" fillId="0" borderId="125" applyNumberFormat="0" applyProtection="0">
      <alignment horizontal="left" vertical="center" indent="2"/>
    </xf>
    <xf numFmtId="0" fontId="14" fillId="3" borderId="124" applyNumberFormat="0" applyProtection="0">
      <alignment horizontal="left" vertical="top" indent="1"/>
    </xf>
    <xf numFmtId="4" fontId="10" fillId="40" borderId="124" applyNumberFormat="0" applyProtection="0">
      <alignment vertical="center"/>
    </xf>
    <xf numFmtId="4" fontId="31" fillId="40" borderId="124" applyNumberFormat="0" applyProtection="0">
      <alignment vertical="center"/>
    </xf>
    <xf numFmtId="0" fontId="10" fillId="40" borderId="124" applyNumberFormat="0" applyProtection="0">
      <alignment horizontal="left" vertical="top" indent="1"/>
    </xf>
    <xf numFmtId="4" fontId="17" fillId="0" borderId="125" applyNumberFormat="0" applyProtection="0">
      <alignment horizontal="right" vertical="center" wrapText="1"/>
    </xf>
    <xf numFmtId="4" fontId="31" fillId="41" borderId="124" applyNumberFormat="0" applyProtection="0">
      <alignment horizontal="right" vertical="center"/>
    </xf>
    <xf numFmtId="0" fontId="19" fillId="43" borderId="125" applyNumberFormat="0" applyProtection="0">
      <alignment horizontal="center" vertical="center" wrapText="1"/>
    </xf>
    <xf numFmtId="0" fontId="19" fillId="44" borderId="125" applyNumberFormat="0" applyProtection="0">
      <alignment horizontal="center" vertical="top" wrapText="1"/>
    </xf>
    <xf numFmtId="4" fontId="40" fillId="41" borderId="124" applyNumberFormat="0" applyProtection="0">
      <alignment horizontal="right" vertical="center"/>
    </xf>
    <xf numFmtId="4" fontId="40" fillId="41" borderId="124" applyNumberFormat="0" applyProtection="0">
      <alignment horizontal="right" vertical="center"/>
    </xf>
    <xf numFmtId="4" fontId="31" fillId="41" borderId="124" applyNumberFormat="0" applyProtection="0">
      <alignment horizontal="right" vertical="center"/>
    </xf>
    <xf numFmtId="0" fontId="10" fillId="40" borderId="124" applyNumberFormat="0" applyProtection="0">
      <alignment horizontal="left" vertical="top" indent="1"/>
    </xf>
    <xf numFmtId="4" fontId="31" fillId="40" borderId="124" applyNumberFormat="0" applyProtection="0">
      <alignment vertical="center"/>
    </xf>
    <xf numFmtId="4" fontId="10" fillId="40" borderId="124" applyNumberFormat="0" applyProtection="0">
      <alignment vertical="center"/>
    </xf>
    <xf numFmtId="0" fontId="14" fillId="3" borderId="124" applyNumberFormat="0" applyProtection="0">
      <alignment horizontal="left" vertical="top" indent="1"/>
    </xf>
    <xf numFmtId="0" fontId="14" fillId="39" borderId="124" applyNumberFormat="0" applyProtection="0">
      <alignment horizontal="left" vertical="top" indent="1"/>
    </xf>
    <xf numFmtId="0" fontId="14" fillId="38" borderId="124" applyNumberFormat="0" applyProtection="0">
      <alignment horizontal="left" vertical="top" indent="1"/>
    </xf>
    <xf numFmtId="0" fontId="14" fillId="35" borderId="124" applyNumberFormat="0" applyProtection="0">
      <alignment horizontal="left" vertical="top" indent="1"/>
    </xf>
    <xf numFmtId="4" fontId="10" fillId="36" borderId="124" applyNumberFormat="0" applyProtection="0">
      <alignment horizontal="right" vertical="center"/>
    </xf>
    <xf numFmtId="4" fontId="10" fillId="32" borderId="124" applyNumberFormat="0" applyProtection="0">
      <alignment horizontal="right" vertical="center"/>
    </xf>
    <xf numFmtId="4" fontId="10" fillId="31" borderId="124" applyNumberFormat="0" applyProtection="0">
      <alignment horizontal="right" vertical="center"/>
    </xf>
    <xf numFmtId="4" fontId="10" fillId="30" borderId="124" applyNumberFormat="0" applyProtection="0">
      <alignment horizontal="right" vertical="center"/>
    </xf>
    <xf numFmtId="4" fontId="10" fillId="29" borderId="124" applyNumberFormat="0" applyProtection="0">
      <alignment horizontal="right" vertical="center"/>
    </xf>
    <xf numFmtId="4" fontId="10" fillId="28" borderId="124" applyNumberFormat="0" applyProtection="0">
      <alignment horizontal="right" vertical="center"/>
    </xf>
    <xf numFmtId="4" fontId="10" fillId="27" borderId="124" applyNumberFormat="0" applyProtection="0">
      <alignment horizontal="right" vertical="center"/>
    </xf>
    <xf numFmtId="4" fontId="10" fillId="26" borderId="124" applyNumberFormat="0" applyProtection="0">
      <alignment horizontal="right" vertical="center"/>
    </xf>
    <xf numFmtId="4" fontId="10" fillId="25" borderId="124" applyNumberFormat="0" applyProtection="0">
      <alignment horizontal="right" vertical="center"/>
    </xf>
    <xf numFmtId="4" fontId="10" fillId="24" borderId="124" applyNumberFormat="0" applyProtection="0">
      <alignment horizontal="right" vertical="center"/>
    </xf>
    <xf numFmtId="0" fontId="11" fillId="19" borderId="124" applyNumberFormat="0" applyProtection="0">
      <alignment horizontal="left" vertical="top" indent="1"/>
    </xf>
    <xf numFmtId="4" fontId="26" fillId="19" borderId="124" applyNumberFormat="0" applyProtection="0">
      <alignment vertical="center"/>
    </xf>
    <xf numFmtId="0" fontId="14" fillId="85" borderId="125" applyNumberFormat="0">
      <protection locked="0"/>
    </xf>
    <xf numFmtId="4" fontId="17" fillId="0" borderId="125" applyNumberFormat="0" applyProtection="0">
      <alignment horizontal="left" vertical="center" indent="1"/>
    </xf>
    <xf numFmtId="4" fontId="17" fillId="0" borderId="125" applyNumberFormat="0" applyProtection="0">
      <alignment horizontal="left" vertical="center" indent="1"/>
    </xf>
    <xf numFmtId="4" fontId="10" fillId="24" borderId="124" applyNumberFormat="0" applyProtection="0">
      <alignment horizontal="right" vertical="center"/>
    </xf>
    <xf numFmtId="4" fontId="26" fillId="19" borderId="124" applyNumberFormat="0" applyProtection="0">
      <alignment vertical="center"/>
    </xf>
    <xf numFmtId="4" fontId="10" fillId="36" borderId="124" applyNumberFormat="0" applyProtection="0">
      <alignment horizontal="right" vertical="center"/>
    </xf>
    <xf numFmtId="0" fontId="14" fillId="35" borderId="124" applyNumberFormat="0" applyProtection="0">
      <alignment horizontal="left" vertical="top" indent="1"/>
    </xf>
    <xf numFmtId="0" fontId="14" fillId="38" borderId="124" applyNumberFormat="0" applyProtection="0">
      <alignment horizontal="left" vertical="top" indent="1"/>
    </xf>
    <xf numFmtId="0" fontId="14" fillId="39" borderId="124" applyNumberFormat="0" applyProtection="0">
      <alignment horizontal="left" vertical="top" indent="1"/>
    </xf>
    <xf numFmtId="0" fontId="14" fillId="3" borderId="124" applyNumberFormat="0" applyProtection="0">
      <alignment horizontal="left" vertical="top" indent="1"/>
    </xf>
    <xf numFmtId="4" fontId="10" fillId="40" borderId="124" applyNumberFormat="0" applyProtection="0">
      <alignment vertical="center"/>
    </xf>
    <xf numFmtId="4" fontId="31" fillId="40" borderId="124" applyNumberFormat="0" applyProtection="0">
      <alignment vertical="center"/>
    </xf>
    <xf numFmtId="0" fontId="10" fillId="40" borderId="124" applyNumberFormat="0" applyProtection="0">
      <alignment horizontal="left" vertical="top" indent="1"/>
    </xf>
    <xf numFmtId="4" fontId="31" fillId="41" borderId="124" applyNumberFormat="0" applyProtection="0">
      <alignment horizontal="right" vertical="center"/>
    </xf>
    <xf numFmtId="4" fontId="40" fillId="41" borderId="124" applyNumberFormat="0" applyProtection="0">
      <alignment horizontal="right" vertical="center"/>
    </xf>
    <xf numFmtId="4" fontId="10" fillId="30" borderId="124" applyNumberFormat="0" applyProtection="0">
      <alignment horizontal="right" vertical="center"/>
    </xf>
    <xf numFmtId="4" fontId="10" fillId="32" borderId="124" applyNumberFormat="0" applyProtection="0">
      <alignment horizontal="right" vertical="center"/>
    </xf>
    <xf numFmtId="4" fontId="10" fillId="29" borderId="124" applyNumberFormat="0" applyProtection="0">
      <alignment horizontal="right" vertical="center"/>
    </xf>
    <xf numFmtId="4" fontId="10" fillId="25" borderId="124" applyNumberFormat="0" applyProtection="0">
      <alignment horizontal="right" vertical="center"/>
    </xf>
    <xf numFmtId="4" fontId="10" fillId="27" borderId="124" applyNumberFormat="0" applyProtection="0">
      <alignment horizontal="right" vertical="center"/>
    </xf>
    <xf numFmtId="0" fontId="11" fillId="19" borderId="124" applyNumberFormat="0" applyProtection="0">
      <alignment horizontal="left" vertical="top" indent="1"/>
    </xf>
    <xf numFmtId="4" fontId="10" fillId="28" borderId="124" applyNumberFormat="0" applyProtection="0">
      <alignment horizontal="right" vertical="center"/>
    </xf>
    <xf numFmtId="4" fontId="10" fillId="31" borderId="124" applyNumberFormat="0" applyProtection="0">
      <alignment horizontal="right" vertical="center"/>
    </xf>
    <xf numFmtId="4" fontId="10" fillId="26" borderId="124" applyNumberFormat="0" applyProtection="0">
      <alignment horizontal="right" vertical="center"/>
    </xf>
    <xf numFmtId="0" fontId="3" fillId="0" borderId="0"/>
    <xf numFmtId="4" fontId="17" fillId="0" borderId="86"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26" applyNumberFormat="0" applyFont="0" applyAlignment="0" applyProtection="0"/>
    <xf numFmtId="9" fontId="3" fillId="0" borderId="0" applyFont="0" applyFill="0" applyBorder="0" applyAlignment="0" applyProtection="0"/>
    <xf numFmtId="4" fontId="17" fillId="0" borderId="4" applyNumberFormat="0" applyProtection="0">
      <alignment horizontal="left" vertical="center" indent="1"/>
    </xf>
    <xf numFmtId="4" fontId="17" fillId="0" borderId="4" applyNumberFormat="0" applyProtection="0">
      <alignment horizontal="left" vertical="center" indent="1"/>
    </xf>
    <xf numFmtId="0" fontId="14" fillId="0" borderId="0"/>
    <xf numFmtId="0" fontId="14" fillId="0" borderId="0"/>
    <xf numFmtId="0" fontId="137" fillId="0" borderId="0" applyNumberFormat="0" applyFill="0" applyBorder="0" applyAlignment="0" applyProtection="0">
      <alignment vertical="top"/>
    </xf>
    <xf numFmtId="0" fontId="138" fillId="0" borderId="0" applyNumberFormat="0" applyFill="0" applyBorder="0" applyAlignment="0" applyProtection="0">
      <alignment vertical="top"/>
    </xf>
    <xf numFmtId="0" fontId="14" fillId="0" borderId="0" applyNumberFormat="0" applyFill="0" applyBorder="0" applyAlignment="0" applyProtection="0"/>
    <xf numFmtId="0" fontId="139" fillId="0" borderId="0" applyNumberFormat="0" applyFill="0" applyBorder="0" applyAlignment="0" applyProtection="0">
      <alignment vertical="top"/>
    </xf>
    <xf numFmtId="0" fontId="14" fillId="0" borderId="0"/>
    <xf numFmtId="0" fontId="14" fillId="0" borderId="0"/>
    <xf numFmtId="0" fontId="14" fillId="0" borderId="0"/>
    <xf numFmtId="0" fontId="14" fillId="0" borderId="0"/>
    <xf numFmtId="0" fontId="14" fillId="0" borderId="0" applyNumberFormat="0" applyFill="0" applyBorder="0" applyAlignment="0" applyProtection="0"/>
    <xf numFmtId="0" fontId="14" fillId="0" borderId="0" applyNumberFormat="0" applyFill="0" applyBorder="0" applyAlignment="0" applyProtection="0"/>
    <xf numFmtId="182" fontId="14" fillId="0" borderId="0" applyFont="0" applyFill="0" applyBorder="0" applyAlignment="0" applyProtection="0"/>
    <xf numFmtId="0" fontId="140" fillId="0" borderId="0" applyNumberFormat="0" applyFill="0" applyBorder="0" applyAlignment="0" applyProtection="0">
      <alignment vertical="top"/>
      <protection locked="0"/>
    </xf>
    <xf numFmtId="0" fontId="14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NumberFormat="0" applyFill="0" applyBorder="0" applyAlignment="0" applyProtection="0"/>
    <xf numFmtId="0" fontId="14" fillId="0" borderId="0" applyNumberFormat="0" applyFill="0" applyBorder="0" applyAlignment="0" applyProtection="0"/>
    <xf numFmtId="0" fontId="142" fillId="0" borderId="0"/>
    <xf numFmtId="0" fontId="142" fillId="0" borderId="0"/>
    <xf numFmtId="0" fontId="142" fillId="0" borderId="0"/>
    <xf numFmtId="0" fontId="14" fillId="0" borderId="0"/>
    <xf numFmtId="0" fontId="14" fillId="0" borderId="0"/>
    <xf numFmtId="0" fontId="14" fillId="0" borderId="0"/>
    <xf numFmtId="0" fontId="14" fillId="0" borderId="0"/>
    <xf numFmtId="0" fontId="14" fillId="0" borderId="0"/>
    <xf numFmtId="0" fontId="142" fillId="0" borderId="0"/>
    <xf numFmtId="0" fontId="14" fillId="0" borderId="0"/>
    <xf numFmtId="0" fontId="14" fillId="0" borderId="0"/>
    <xf numFmtId="0" fontId="14" fillId="0" borderId="0"/>
    <xf numFmtId="0" fontId="1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83" fontId="14" fillId="0" borderId="0" applyBorder="0"/>
    <xf numFmtId="0" fontId="14" fillId="0" borderId="0" applyFont="0" applyFill="0" applyBorder="0" applyProtection="0"/>
    <xf numFmtId="0" fontId="14" fillId="0" borderId="0" applyFont="0" applyFill="0" applyBorder="0" applyProtection="0"/>
    <xf numFmtId="0" fontId="14" fillId="0" borderId="0" applyFont="0" applyFill="0" applyBorder="0" applyProtection="0"/>
    <xf numFmtId="0" fontId="14" fillId="0" borderId="0" applyFont="0" applyFill="0" applyBorder="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65" fillId="91"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65" fillId="91"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65" fillId="91"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65" fillId="91"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65" fillId="91"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65" fillId="91"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65" fillId="91"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65" fillId="91" borderId="0" applyNumberFormat="0" applyBorder="0" applyAlignment="0" applyProtection="0"/>
    <xf numFmtId="0" fontId="24" fillId="6"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65" fillId="24"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65" fillId="24"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65" fillId="25"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65" fillId="25"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65" fillId="25"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65" fillId="25"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65" fillId="25"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65" fillId="24" borderId="0" applyNumberFormat="0" applyBorder="0" applyAlignment="0" applyProtection="0"/>
    <xf numFmtId="0" fontId="24" fillId="8"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65" fillId="92"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65" fillId="92"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65" fillId="93"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65" fillId="93"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65" fillId="93"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65" fillId="93"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65" fillId="93"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65" fillId="92"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65" fillId="94"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65" fillId="94"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65" fillId="95"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65" fillId="95"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65" fillId="95"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65" fillId="95"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65" fillId="95"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65" fillId="94"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65" fillId="96"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65" fillId="96"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65" fillId="91"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65" fillId="91"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65" fillId="91"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65" fillId="91"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65" fillId="91"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65" fillId="96" borderId="0" applyNumberFormat="0" applyBorder="0" applyAlignment="0" applyProtection="0"/>
    <xf numFmtId="0" fontId="24" fillId="14"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65" fillId="97"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65" fillId="97"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65" fillId="24"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65" fillId="24"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65" fillId="24"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65" fillId="24"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65" fillId="24"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65" fillId="97" borderId="0" applyNumberFormat="0" applyBorder="0" applyAlignment="0" applyProtection="0"/>
    <xf numFmtId="0" fontId="24" fillId="16" borderId="0" applyNumberFormat="0" applyBorder="0" applyAlignment="0" applyProtection="0"/>
    <xf numFmtId="39" fontId="143" fillId="0" borderId="0" applyFont="0" applyFill="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65" fillId="98"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65" fillId="98"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65" fillId="99"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65" fillId="99"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65" fillId="99"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65" fillId="99"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65" fillId="99"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65" fillId="98" borderId="0" applyNumberFormat="0" applyBorder="0" applyAlignment="0" applyProtection="0"/>
    <xf numFmtId="0" fontId="24" fillId="7"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65" fillId="25"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65" fillId="25"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65" fillId="25"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65" fillId="25"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65" fillId="25"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65" fillId="25"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65" fillId="25"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65" fillId="25" borderId="0" applyNumberFormat="0" applyBorder="0" applyAlignment="0" applyProtection="0"/>
    <xf numFmtId="0" fontId="24" fillId="9"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65" fillId="32"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65" fillId="32"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65" fillId="3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65" fillId="3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65" fillId="3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65" fillId="3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65" fillId="3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65" fillId="32" borderId="0" applyNumberFormat="0" applyBorder="0" applyAlignment="0" applyProtection="0"/>
    <xf numFmtId="0" fontId="24" fillId="11"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65" fillId="94"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65" fillId="94"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65" fillId="34"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65" fillId="34"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65" fillId="34"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65" fillId="34"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65" fillId="34"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65" fillId="94" borderId="0" applyNumberFormat="0" applyBorder="0" applyAlignment="0" applyProtection="0"/>
    <xf numFmtId="0" fontId="24" fillId="13"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65" fillId="98"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65" fillId="98"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65" fillId="99"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65" fillId="99"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65" fillId="99"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65" fillId="99"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65" fillId="99"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65" fillId="98" borderId="0" applyNumberFormat="0" applyBorder="0" applyAlignment="0" applyProtection="0"/>
    <xf numFmtId="0" fontId="24" fillId="15"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65" fillId="2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65" fillId="2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65" fillId="9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65" fillId="9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65" fillId="9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65" fillId="9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65" fillId="9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65" fillId="27" borderId="0" applyNumberFormat="0" applyBorder="0" applyAlignment="0" applyProtection="0"/>
    <xf numFmtId="0" fontId="24" fillId="17" borderId="0" applyNumberFormat="0" applyBorder="0" applyAlignment="0" applyProtection="0"/>
    <xf numFmtId="0" fontId="14" fillId="0" borderId="0" applyFont="0" applyFill="0" applyBorder="0" applyProtection="0"/>
    <xf numFmtId="0" fontId="14" fillId="0" borderId="0" applyFont="0" applyFill="0" applyBorder="0" applyProtection="0"/>
    <xf numFmtId="0" fontId="14" fillId="0" borderId="0" applyFont="0" applyFill="0" applyBorder="0" applyProtection="0"/>
    <xf numFmtId="0" fontId="14" fillId="0" borderId="0" applyFont="0" applyFill="0" applyBorder="0" applyProtection="0"/>
    <xf numFmtId="0" fontId="64" fillId="59" borderId="0" applyNumberFormat="0" applyBorder="0" applyAlignment="0" applyProtection="0"/>
    <xf numFmtId="0" fontId="66" fillId="100" borderId="0" applyNumberFormat="0" applyBorder="0" applyAlignment="0" applyProtection="0"/>
    <xf numFmtId="0" fontId="87" fillId="59" borderId="0" applyNumberFormat="0" applyBorder="0" applyAlignment="0" applyProtection="0"/>
    <xf numFmtId="0" fontId="66" fillId="99" borderId="0" applyNumberFormat="0" applyBorder="0" applyAlignment="0" applyProtection="0"/>
    <xf numFmtId="0" fontId="98" fillId="59" borderId="0" applyNumberFormat="0" applyBorder="0" applyAlignment="0" applyProtection="0"/>
    <xf numFmtId="0" fontId="66" fillId="99" borderId="0" applyNumberFormat="0" applyBorder="0" applyAlignment="0" applyProtection="0"/>
    <xf numFmtId="0" fontId="66" fillId="100" borderId="0" applyNumberFormat="0" applyBorder="0" applyAlignment="0" applyProtection="0"/>
    <xf numFmtId="0" fontId="66" fillId="99" borderId="0" applyNumberFormat="0" applyBorder="0" applyAlignment="0" applyProtection="0"/>
    <xf numFmtId="0" fontId="66" fillId="99" borderId="0" applyNumberFormat="0" applyBorder="0" applyAlignment="0" applyProtection="0"/>
    <xf numFmtId="0" fontId="66" fillId="99" borderId="0" applyNumberFormat="0" applyBorder="0" applyAlignment="0" applyProtection="0"/>
    <xf numFmtId="0" fontId="98" fillId="59" borderId="0" applyNumberFormat="0" applyBorder="0" applyAlignment="0" applyProtection="0"/>
    <xf numFmtId="0" fontId="64" fillId="61" borderId="0" applyNumberFormat="0" applyBorder="0" applyAlignment="0" applyProtection="0"/>
    <xf numFmtId="0" fontId="87" fillId="61" borderId="0" applyNumberFormat="0" applyBorder="0" applyAlignment="0" applyProtection="0"/>
    <xf numFmtId="0" fontId="66" fillId="25" borderId="0" applyNumberFormat="0" applyBorder="0" applyAlignment="0" applyProtection="0"/>
    <xf numFmtId="0" fontId="98" fillId="61"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98" fillId="61" borderId="0" applyNumberFormat="0" applyBorder="0" applyAlignment="0" applyProtection="0"/>
    <xf numFmtId="0" fontId="64" fillId="63" borderId="0" applyNumberFormat="0" applyBorder="0" applyAlignment="0" applyProtection="0"/>
    <xf numFmtId="0" fontId="87" fillId="63" borderId="0" applyNumberFormat="0" applyBorder="0" applyAlignment="0" applyProtection="0"/>
    <xf numFmtId="0" fontId="66" fillId="30" borderId="0" applyNumberFormat="0" applyBorder="0" applyAlignment="0" applyProtection="0"/>
    <xf numFmtId="0" fontId="98" fillId="63" borderId="0" applyNumberFormat="0" applyBorder="0" applyAlignment="0" applyProtection="0"/>
    <xf numFmtId="0" fontId="66" fillId="30" borderId="0" applyNumberFormat="0" applyBorder="0" applyAlignment="0" applyProtection="0"/>
    <xf numFmtId="0" fontId="66" fillId="32"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98" fillId="63" borderId="0" applyNumberFormat="0" applyBorder="0" applyAlignment="0" applyProtection="0"/>
    <xf numFmtId="0" fontId="64" fillId="65" borderId="0" applyNumberFormat="0" applyBorder="0" applyAlignment="0" applyProtection="0"/>
    <xf numFmtId="0" fontId="87" fillId="65" borderId="0" applyNumberFormat="0" applyBorder="0" applyAlignment="0" applyProtection="0"/>
    <xf numFmtId="0" fontId="66" fillId="34" borderId="0" applyNumberFormat="0" applyBorder="0" applyAlignment="0" applyProtection="0"/>
    <xf numFmtId="0" fontId="98" fillId="65" borderId="0" applyNumberFormat="0" applyBorder="0" applyAlignment="0" applyProtection="0"/>
    <xf numFmtId="0" fontId="66" fillId="34" borderId="0" applyNumberFormat="0" applyBorder="0" applyAlignment="0" applyProtection="0"/>
    <xf numFmtId="0" fontId="66" fillId="101"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98" fillId="65" borderId="0" applyNumberFormat="0" applyBorder="0" applyAlignment="0" applyProtection="0"/>
    <xf numFmtId="0" fontId="64" fillId="67" borderId="0" applyNumberFormat="0" applyBorder="0" applyAlignment="0" applyProtection="0"/>
    <xf numFmtId="0" fontId="87" fillId="67" borderId="0" applyNumberFormat="0" applyBorder="0" applyAlignment="0" applyProtection="0"/>
    <xf numFmtId="0" fontId="66" fillId="102" borderId="0" applyNumberFormat="0" applyBorder="0" applyAlignment="0" applyProtection="0"/>
    <xf numFmtId="0" fontId="98" fillId="67" borderId="0" applyNumberFormat="0" applyBorder="0" applyAlignment="0" applyProtection="0"/>
    <xf numFmtId="0" fontId="66" fillId="102" borderId="0" applyNumberFormat="0" applyBorder="0" applyAlignment="0" applyProtection="0"/>
    <xf numFmtId="0" fontId="66" fillId="102" borderId="0" applyNumberFormat="0" applyBorder="0" applyAlignment="0" applyProtection="0"/>
    <xf numFmtId="0" fontId="66" fillId="102" borderId="0" applyNumberFormat="0" applyBorder="0" applyAlignment="0" applyProtection="0"/>
    <xf numFmtId="0" fontId="66" fillId="102" borderId="0" applyNumberFormat="0" applyBorder="0" applyAlignment="0" applyProtection="0"/>
    <xf numFmtId="0" fontId="98" fillId="67" borderId="0" applyNumberFormat="0" applyBorder="0" applyAlignment="0" applyProtection="0"/>
    <xf numFmtId="0" fontId="64" fillId="69" borderId="0" applyNumberFormat="0" applyBorder="0" applyAlignment="0" applyProtection="0"/>
    <xf numFmtId="0" fontId="87" fillId="69" borderId="0" applyNumberFormat="0" applyBorder="0" applyAlignment="0" applyProtection="0"/>
    <xf numFmtId="0" fontId="66" fillId="97" borderId="0" applyNumberFormat="0" applyBorder="0" applyAlignment="0" applyProtection="0"/>
    <xf numFmtId="0" fontId="98" fillId="69" borderId="0" applyNumberFormat="0" applyBorder="0" applyAlignment="0" applyProtection="0"/>
    <xf numFmtId="0" fontId="66" fillId="97" borderId="0" applyNumberFormat="0" applyBorder="0" applyAlignment="0" applyProtection="0"/>
    <xf numFmtId="0" fontId="66" fillId="28" borderId="0" applyNumberFormat="0" applyBorder="0" applyAlignment="0" applyProtection="0"/>
    <xf numFmtId="0" fontId="66" fillId="97" borderId="0" applyNumberFormat="0" applyBorder="0" applyAlignment="0" applyProtection="0"/>
    <xf numFmtId="0" fontId="66" fillId="97" borderId="0" applyNumberFormat="0" applyBorder="0" applyAlignment="0" applyProtection="0"/>
    <xf numFmtId="0" fontId="66" fillId="97" borderId="0" applyNumberFormat="0" applyBorder="0" applyAlignment="0" applyProtection="0"/>
    <xf numFmtId="0" fontId="98" fillId="69"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6" fillId="102" borderId="0" applyNumberFormat="0" applyBorder="0" applyAlignment="0" applyProtection="0"/>
    <xf numFmtId="0" fontId="64" fillId="58" borderId="0" applyNumberFormat="0" applyBorder="0" applyAlignment="0" applyProtection="0"/>
    <xf numFmtId="0" fontId="66" fillId="102" borderId="0" applyNumberFormat="0" applyBorder="0" applyAlignment="0" applyProtection="0"/>
    <xf numFmtId="0" fontId="64" fillId="58" borderId="0" applyNumberFormat="0" applyBorder="0" applyAlignment="0" applyProtection="0"/>
    <xf numFmtId="0" fontId="66" fillId="102" borderId="0" applyNumberFormat="0" applyBorder="0" applyAlignment="0" applyProtection="0"/>
    <xf numFmtId="0" fontId="64" fillId="58" borderId="0" applyNumberFormat="0" applyBorder="0" applyAlignment="0" applyProtection="0"/>
    <xf numFmtId="0" fontId="66" fillId="102" borderId="0" applyNumberFormat="0" applyBorder="0" applyAlignment="0" applyProtection="0"/>
    <xf numFmtId="0" fontId="64" fillId="58" borderId="0" applyNumberFormat="0" applyBorder="0" applyAlignment="0" applyProtection="0"/>
    <xf numFmtId="0" fontId="66" fillId="102" borderId="0" applyNumberFormat="0" applyBorder="0" applyAlignment="0" applyProtection="0"/>
    <xf numFmtId="0" fontId="98" fillId="58"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6" fillId="26" borderId="0" applyNumberFormat="0" applyBorder="0" applyAlignment="0" applyProtection="0"/>
    <xf numFmtId="0" fontId="64" fillId="60" borderId="0" applyNumberFormat="0" applyBorder="0" applyAlignment="0" applyProtection="0"/>
    <xf numFmtId="0" fontId="66" fillId="26" borderId="0" applyNumberFormat="0" applyBorder="0" applyAlignment="0" applyProtection="0"/>
    <xf numFmtId="0" fontId="64" fillId="60" borderId="0" applyNumberFormat="0" applyBorder="0" applyAlignment="0" applyProtection="0"/>
    <xf numFmtId="0" fontId="66" fillId="26" borderId="0" applyNumberFormat="0" applyBorder="0" applyAlignment="0" applyProtection="0"/>
    <xf numFmtId="0" fontId="64" fillId="60" borderId="0" applyNumberFormat="0" applyBorder="0" applyAlignment="0" applyProtection="0"/>
    <xf numFmtId="0" fontId="66" fillId="26" borderId="0" applyNumberFormat="0" applyBorder="0" applyAlignment="0" applyProtection="0"/>
    <xf numFmtId="0" fontId="64" fillId="60" borderId="0" applyNumberFormat="0" applyBorder="0" applyAlignment="0" applyProtection="0"/>
    <xf numFmtId="0" fontId="98" fillId="60" borderId="0" applyNumberFormat="0" applyBorder="0" applyAlignment="0" applyProtection="0"/>
    <xf numFmtId="0" fontId="64" fillId="62" borderId="0" applyNumberFormat="0" applyBorder="0" applyAlignment="0" applyProtection="0"/>
    <xf numFmtId="0" fontId="64" fillId="62" borderId="0" applyNumberFormat="0" applyBorder="0" applyAlignment="0" applyProtection="0"/>
    <xf numFmtId="0" fontId="66" fillId="30" borderId="0" applyNumberFormat="0" applyBorder="0" applyAlignment="0" applyProtection="0"/>
    <xf numFmtId="0" fontId="64" fillId="62" borderId="0" applyNumberFormat="0" applyBorder="0" applyAlignment="0" applyProtection="0"/>
    <xf numFmtId="0" fontId="66" fillId="30" borderId="0" applyNumberFormat="0" applyBorder="0" applyAlignment="0" applyProtection="0"/>
    <xf numFmtId="0" fontId="64" fillId="62" borderId="0" applyNumberFormat="0" applyBorder="0" applyAlignment="0" applyProtection="0"/>
    <xf numFmtId="0" fontId="66" fillId="30" borderId="0" applyNumberFormat="0" applyBorder="0" applyAlignment="0" applyProtection="0"/>
    <xf numFmtId="0" fontId="64" fillId="62" borderId="0" applyNumberFormat="0" applyBorder="0" applyAlignment="0" applyProtection="0"/>
    <xf numFmtId="0" fontId="66" fillId="30" borderId="0" applyNumberFormat="0" applyBorder="0" applyAlignment="0" applyProtection="0"/>
    <xf numFmtId="0" fontId="64" fillId="62" borderId="0" applyNumberFormat="0" applyBorder="0" applyAlignment="0" applyProtection="0"/>
    <xf numFmtId="0" fontId="98" fillId="62"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6" fillId="103" borderId="0" applyNumberFormat="0" applyBorder="0" applyAlignment="0" applyProtection="0"/>
    <xf numFmtId="0" fontId="64" fillId="64" borderId="0" applyNumberFormat="0" applyBorder="0" applyAlignment="0" applyProtection="0"/>
    <xf numFmtId="0" fontId="66" fillId="103" borderId="0" applyNumberFormat="0" applyBorder="0" applyAlignment="0" applyProtection="0"/>
    <xf numFmtId="0" fontId="64" fillId="64" borderId="0" applyNumberFormat="0" applyBorder="0" applyAlignment="0" applyProtection="0"/>
    <xf numFmtId="0" fontId="66" fillId="103" borderId="0" applyNumberFormat="0" applyBorder="0" applyAlignment="0" applyProtection="0"/>
    <xf numFmtId="0" fontId="64" fillId="64" borderId="0" applyNumberFormat="0" applyBorder="0" applyAlignment="0" applyProtection="0"/>
    <xf numFmtId="0" fontId="66" fillId="103" borderId="0" applyNumberFormat="0" applyBorder="0" applyAlignment="0" applyProtection="0"/>
    <xf numFmtId="0" fontId="64" fillId="64" borderId="0" applyNumberFormat="0" applyBorder="0" applyAlignment="0" applyProtection="0"/>
    <xf numFmtId="0" fontId="66" fillId="103" borderId="0" applyNumberFormat="0" applyBorder="0" applyAlignment="0" applyProtection="0"/>
    <xf numFmtId="0" fontId="98" fillId="64" borderId="0" applyNumberFormat="0" applyBorder="0" applyAlignment="0" applyProtection="0"/>
    <xf numFmtId="0" fontId="64" fillId="66" borderId="0" applyNumberFormat="0" applyBorder="0" applyAlignment="0" applyProtection="0"/>
    <xf numFmtId="0" fontId="64" fillId="66" borderId="0" applyNumberFormat="0" applyBorder="0" applyAlignment="0" applyProtection="0"/>
    <xf numFmtId="0" fontId="66" fillId="102" borderId="0" applyNumberFormat="0" applyBorder="0" applyAlignment="0" applyProtection="0"/>
    <xf numFmtId="0" fontId="64" fillId="66" borderId="0" applyNumberFormat="0" applyBorder="0" applyAlignment="0" applyProtection="0"/>
    <xf numFmtId="0" fontId="66" fillId="102" borderId="0" applyNumberFormat="0" applyBorder="0" applyAlignment="0" applyProtection="0"/>
    <xf numFmtId="0" fontId="64" fillId="66" borderId="0" applyNumberFormat="0" applyBorder="0" applyAlignment="0" applyProtection="0"/>
    <xf numFmtId="0" fontId="66" fillId="102" borderId="0" applyNumberFormat="0" applyBorder="0" applyAlignment="0" applyProtection="0"/>
    <xf numFmtId="0" fontId="64" fillId="66" borderId="0" applyNumberFormat="0" applyBorder="0" applyAlignment="0" applyProtection="0"/>
    <xf numFmtId="0" fontId="66" fillId="102" borderId="0" applyNumberFormat="0" applyBorder="0" applyAlignment="0" applyProtection="0"/>
    <xf numFmtId="0" fontId="64" fillId="66" borderId="0" applyNumberFormat="0" applyBorder="0" applyAlignment="0" applyProtection="0"/>
    <xf numFmtId="0" fontId="98" fillId="66" borderId="0" applyNumberFormat="0" applyBorder="0" applyAlignment="0" applyProtection="0"/>
    <xf numFmtId="0" fontId="64" fillId="68" borderId="0" applyNumberFormat="0" applyBorder="0" applyAlignment="0" applyProtection="0"/>
    <xf numFmtId="0" fontId="64" fillId="68" borderId="0" applyNumberFormat="0" applyBorder="0" applyAlignment="0" applyProtection="0"/>
    <xf numFmtId="0" fontId="66" fillId="27" borderId="0" applyNumberFormat="0" applyBorder="0" applyAlignment="0" applyProtection="0"/>
    <xf numFmtId="0" fontId="64" fillId="68" borderId="0" applyNumberFormat="0" applyBorder="0" applyAlignment="0" applyProtection="0"/>
    <xf numFmtId="0" fontId="66" fillId="27" borderId="0" applyNumberFormat="0" applyBorder="0" applyAlignment="0" applyProtection="0"/>
    <xf numFmtId="0" fontId="64" fillId="68" borderId="0" applyNumberFormat="0" applyBorder="0" applyAlignment="0" applyProtection="0"/>
    <xf numFmtId="0" fontId="66" fillId="27" borderId="0" applyNumberFormat="0" applyBorder="0" applyAlignment="0" applyProtection="0"/>
    <xf numFmtId="0" fontId="64" fillId="68" borderId="0" applyNumberFormat="0" applyBorder="0" applyAlignment="0" applyProtection="0"/>
    <xf numFmtId="0" fontId="66" fillId="27" borderId="0" applyNumberFormat="0" applyBorder="0" applyAlignment="0" applyProtection="0"/>
    <xf numFmtId="0" fontId="64" fillId="68" borderId="0" applyNumberFormat="0" applyBorder="0" applyAlignment="0" applyProtection="0"/>
    <xf numFmtId="0" fontId="66" fillId="27" borderId="0" applyNumberFormat="0" applyBorder="0" applyAlignment="0" applyProtection="0"/>
    <xf numFmtId="0" fontId="98" fillId="68" borderId="0" applyNumberFormat="0" applyBorder="0" applyAlignment="0" applyProtection="0"/>
    <xf numFmtId="184" fontId="15" fillId="39" borderId="132">
      <alignment horizontal="center" vertical="center"/>
    </xf>
    <xf numFmtId="185" fontId="14" fillId="39" borderId="132">
      <alignment horizontal="center" vertical="center"/>
    </xf>
    <xf numFmtId="185" fontId="14" fillId="39" borderId="132">
      <alignment horizontal="center" vertical="center"/>
    </xf>
    <xf numFmtId="185" fontId="14" fillId="39" borderId="132">
      <alignment horizontal="center" vertical="center"/>
    </xf>
    <xf numFmtId="185" fontId="14" fillId="39" borderId="132">
      <alignment horizontal="center" vertical="center"/>
    </xf>
    <xf numFmtId="186" fontId="144" fillId="39" borderId="132">
      <alignment horizontal="center" vertical="center"/>
    </xf>
    <xf numFmtId="185" fontId="14" fillId="39" borderId="132">
      <alignment horizontal="center" vertical="center"/>
    </xf>
    <xf numFmtId="0" fontId="144" fillId="34" borderId="11" applyNumberFormat="0" applyFont="0" applyBorder="0" applyAlignment="0" applyProtection="0">
      <protection hidden="1"/>
    </xf>
    <xf numFmtId="0" fontId="67" fillId="53" borderId="0" applyNumberFormat="0" applyBorder="0" applyAlignment="0" applyProtection="0"/>
    <xf numFmtId="0" fontId="145" fillId="53" borderId="0" applyNumberFormat="0" applyBorder="0" applyAlignment="0" applyProtection="0"/>
    <xf numFmtId="0" fontId="146" fillId="94" borderId="0" applyNumberFormat="0" applyBorder="0" applyAlignment="0" applyProtection="0"/>
    <xf numFmtId="0" fontId="147" fillId="53" borderId="0" applyNumberFormat="0" applyBorder="0" applyAlignment="0" applyProtection="0"/>
    <xf numFmtId="0" fontId="146" fillId="94" borderId="0" applyNumberFormat="0" applyBorder="0" applyAlignment="0" applyProtection="0"/>
    <xf numFmtId="0" fontId="147" fillId="53" borderId="0" applyNumberFormat="0" applyBorder="0" applyAlignment="0" applyProtection="0"/>
    <xf numFmtId="0" fontId="146" fillId="94" borderId="0" applyNumberFormat="0" applyBorder="0" applyAlignment="0" applyProtection="0"/>
    <xf numFmtId="0" fontId="146" fillId="24" borderId="0" applyNumberFormat="0" applyBorder="0" applyAlignment="0" applyProtection="0"/>
    <xf numFmtId="0" fontId="146" fillId="94" borderId="0" applyNumberFormat="0" applyBorder="0" applyAlignment="0" applyProtection="0"/>
    <xf numFmtId="0" fontId="146" fillId="94" borderId="0" applyNumberFormat="0" applyBorder="0" applyAlignment="0" applyProtection="0"/>
    <xf numFmtId="0" fontId="120" fillId="53" borderId="0" applyNumberFormat="0" applyBorder="0" applyAlignment="0" applyProtection="0"/>
    <xf numFmtId="0" fontId="147" fillId="53" borderId="0" applyNumberFormat="0" applyBorder="0" applyAlignment="0" applyProtection="0"/>
    <xf numFmtId="3" fontId="148" fillId="0" borderId="0" applyFill="0" applyBorder="0" applyProtection="0">
      <alignment horizontal="right"/>
    </xf>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187" fontId="14" fillId="0" borderId="0" applyFont="0" applyFill="0" applyBorder="0" applyAlignment="0" applyProtection="0"/>
    <xf numFmtId="0" fontId="15" fillId="0" borderId="0" applyNumberFormat="0" applyFont="0" applyAlignment="0"/>
    <xf numFmtId="188" fontId="10" fillId="0" borderId="0" applyFill="0" applyBorder="0" applyAlignment="0"/>
    <xf numFmtId="0" fontId="68" fillId="56" borderId="49" applyNumberFormat="0" applyAlignment="0" applyProtection="0"/>
    <xf numFmtId="0" fontId="149" fillId="34" borderId="133" applyNumberFormat="0" applyAlignment="0" applyProtection="0"/>
    <xf numFmtId="0" fontId="150" fillId="56" borderId="49" applyNumberFormat="0" applyAlignment="0" applyProtection="0"/>
    <xf numFmtId="0" fontId="151" fillId="95" borderId="133" applyNumberFormat="0" applyAlignment="0" applyProtection="0"/>
    <xf numFmtId="0" fontId="152" fillId="56" borderId="49" applyNumberFormat="0" applyAlignment="0" applyProtection="0"/>
    <xf numFmtId="0" fontId="151" fillId="95" borderId="133" applyNumberFormat="0" applyAlignment="0" applyProtection="0"/>
    <xf numFmtId="0" fontId="149" fillId="34" borderId="133" applyNumberFormat="0" applyAlignment="0" applyProtection="0"/>
    <xf numFmtId="0" fontId="151" fillId="95" borderId="133" applyNumberFormat="0" applyAlignment="0" applyProtection="0"/>
    <xf numFmtId="0" fontId="151" fillId="95" borderId="133" applyNumberFormat="0" applyAlignment="0" applyProtection="0"/>
    <xf numFmtId="0" fontId="151" fillId="95" borderId="133" applyNumberFormat="0" applyAlignment="0" applyProtection="0"/>
    <xf numFmtId="0" fontId="151" fillId="95" borderId="133" applyNumberFormat="0" applyAlignment="0" applyProtection="0"/>
    <xf numFmtId="0" fontId="151" fillId="95" borderId="133" applyNumberFormat="0" applyAlignment="0" applyProtection="0"/>
    <xf numFmtId="0" fontId="152" fillId="56" borderId="49" applyNumberFormat="0" applyAlignment="0" applyProtection="0"/>
    <xf numFmtId="0" fontId="153" fillId="104" borderId="0" applyNumberFormat="0" applyFont="0" applyBorder="0" applyAlignment="0" applyProtection="0">
      <alignment vertical="center"/>
    </xf>
    <xf numFmtId="0" fontId="69" fillId="57" borderId="52" applyNumberFormat="0" applyAlignment="0" applyProtection="0"/>
    <xf numFmtId="0" fontId="86" fillId="57" borderId="52" applyNumberFormat="0" applyAlignment="0" applyProtection="0"/>
    <xf numFmtId="0" fontId="154" fillId="105" borderId="134" applyNumberFormat="0" applyAlignment="0" applyProtection="0"/>
    <xf numFmtId="0" fontId="97" fillId="57" borderId="52" applyNumberFormat="0" applyAlignment="0" applyProtection="0"/>
    <xf numFmtId="0" fontId="154" fillId="105" borderId="134" applyNumberFormat="0" applyAlignment="0" applyProtection="0"/>
    <xf numFmtId="0" fontId="154" fillId="99" borderId="134" applyNumberFormat="0" applyAlignment="0" applyProtection="0"/>
    <xf numFmtId="0" fontId="154" fillId="105" borderId="134" applyNumberFormat="0" applyAlignment="0" applyProtection="0"/>
    <xf numFmtId="0" fontId="154" fillId="105" borderId="134" applyNumberFormat="0" applyAlignment="0" applyProtection="0"/>
    <xf numFmtId="0" fontId="154" fillId="105" borderId="134" applyNumberFormat="0" applyAlignment="0" applyProtection="0"/>
    <xf numFmtId="0" fontId="97" fillId="57" borderId="52" applyNumberFormat="0" applyAlignment="0" applyProtection="0"/>
    <xf numFmtId="189" fontId="14" fillId="0" borderId="0"/>
    <xf numFmtId="189" fontId="14" fillId="0" borderId="0"/>
    <xf numFmtId="189" fontId="14" fillId="0" borderId="0"/>
    <xf numFmtId="189" fontId="14" fillId="0" borderId="0"/>
    <xf numFmtId="189" fontId="14" fillId="0" borderId="0"/>
    <xf numFmtId="189" fontId="14" fillId="0" borderId="0"/>
    <xf numFmtId="189" fontId="14" fillId="0" borderId="0"/>
    <xf numFmtId="189" fontId="14" fillId="0" borderId="0"/>
    <xf numFmtId="41" fontId="143"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3" fontId="2" fillId="0" borderId="0" applyFont="0" applyFill="0" applyBorder="0" applyAlignment="0" applyProtection="0"/>
    <xf numFmtId="43" fontId="6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6" fillId="0" borderId="0" applyFont="0" applyFill="0" applyBorder="0" applyAlignment="0" applyProtection="0"/>
    <xf numFmtId="43" fontId="153" fillId="0" borderId="0" applyFont="0" applyFill="0" applyBorder="0" applyAlignment="0" applyProtection="0"/>
    <xf numFmtId="43" fontId="10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3"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4"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43" fontId="24"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1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5" fillId="0" borderId="0" applyFont="0" applyFill="0" applyBorder="0" applyAlignment="0" applyProtection="0"/>
    <xf numFmtId="43" fontId="2"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0" fontId="157" fillId="0" borderId="0" applyNumberFormat="0" applyAlignment="0">
      <alignment horizontal="left"/>
    </xf>
    <xf numFmtId="190" fontId="14" fillId="0" borderId="0" applyFont="0" applyFill="0" applyBorder="0" applyAlignment="0" applyProtection="0"/>
    <xf numFmtId="191" fontId="158" fillId="0" borderId="0" applyFont="0" applyFill="0" applyBorder="0" applyAlignment="0" applyProtection="0"/>
    <xf numFmtId="44" fontId="65" fillId="0" borderId="0" applyFont="0" applyFill="0" applyBorder="0" applyAlignment="0" applyProtection="0"/>
    <xf numFmtId="44" fontId="143" fillId="0" borderId="0" applyFont="0" applyFill="0" applyBorder="0" applyAlignment="0" applyProtection="0"/>
    <xf numFmtId="44" fontId="10" fillId="0" borderId="0" applyFont="0" applyFill="0" applyBorder="0" applyAlignment="0" applyProtection="0"/>
    <xf numFmtId="44" fontId="65"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10" fillId="0" borderId="0" applyFont="0" applyFill="0" applyBorder="0" applyAlignment="0" applyProtection="0"/>
    <xf numFmtId="44" fontId="2" fillId="0" borderId="0" applyFont="0" applyFill="0" applyBorder="0" applyAlignment="0" applyProtection="0"/>
    <xf numFmtId="44" fontId="10" fillId="0" borderId="0" applyFont="0" applyFill="0" applyBorder="0" applyAlignment="0" applyProtection="0"/>
    <xf numFmtId="44" fontId="14" fillId="0" borderId="0" applyFont="0" applyFill="0" applyBorder="0" applyAlignment="0" applyProtection="0"/>
    <xf numFmtId="44" fontId="156" fillId="0" borderId="0" applyFont="0" applyFill="0" applyBorder="0" applyAlignment="0" applyProtection="0"/>
    <xf numFmtId="44" fontId="65" fillId="0" borderId="0" applyFont="0" applyFill="0" applyBorder="0" applyAlignment="0" applyProtection="0"/>
    <xf numFmtId="44" fontId="159" fillId="0" borderId="0" applyFont="0" applyFill="0" applyBorder="0" applyAlignment="0" applyProtection="0"/>
    <xf numFmtId="44" fontId="143" fillId="0" borderId="0" applyFont="0" applyFill="0" applyBorder="0" applyAlignment="0" applyProtection="0"/>
    <xf numFmtId="44" fontId="18" fillId="0" borderId="0" applyFont="0" applyFill="0" applyBorder="0" applyAlignment="0" applyProtection="0"/>
    <xf numFmtId="44" fontId="143" fillId="0" borderId="0" applyFont="0" applyFill="0" applyBorder="0" applyAlignment="0" applyProtection="0"/>
    <xf numFmtId="44" fontId="18" fillId="0" borderId="0" applyFont="0" applyFill="0" applyBorder="0" applyAlignment="0" applyProtection="0"/>
    <xf numFmtId="192" fontId="2" fillId="0" borderId="0" applyFont="0" applyFill="0" applyBorder="0" applyProtection="0">
      <alignment horizontal="right" vertical="center"/>
    </xf>
    <xf numFmtId="44" fontId="14" fillId="0" borderId="0" applyFont="0" applyFill="0" applyBorder="0" applyAlignment="0" applyProtection="0"/>
    <xf numFmtId="44" fontId="24" fillId="0" borderId="0" applyFont="0" applyFill="0" applyBorder="0" applyAlignment="0" applyProtection="0"/>
    <xf numFmtId="44" fontId="14" fillId="0" borderId="0" applyFont="0" applyFill="0" applyBorder="0" applyAlignment="0" applyProtection="0"/>
    <xf numFmtId="44" fontId="6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65" fillId="0" borderId="0" applyFont="0" applyFill="0" applyBorder="0" applyAlignment="0" applyProtection="0"/>
    <xf numFmtId="44" fontId="24"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4" fillId="0" borderId="0" applyFont="0" applyFill="0" applyBorder="0" applyAlignment="0" applyProtection="0"/>
    <xf numFmtId="44" fontId="143"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44" fontId="65"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14" fillId="0" borderId="0" applyFont="0" applyFill="0" applyBorder="0" applyAlignment="0" applyProtection="0"/>
    <xf numFmtId="44" fontId="65" fillId="0" borderId="0" applyFont="0" applyFill="0" applyBorder="0" applyAlignment="0" applyProtection="0"/>
    <xf numFmtId="44" fontId="14" fillId="0" borderId="0" applyFont="0" applyFill="0" applyBorder="0" applyAlignment="0" applyProtection="0"/>
    <xf numFmtId="44" fontId="143" fillId="0" borderId="0" applyFont="0" applyFill="0" applyBorder="0" applyAlignment="0" applyProtection="0"/>
    <xf numFmtId="44" fontId="2" fillId="0" borderId="0" applyFont="0" applyFill="0" applyBorder="0" applyAlignment="0" applyProtection="0"/>
    <xf numFmtId="44" fontId="65" fillId="0" borderId="0" applyFont="0" applyFill="0" applyBorder="0" applyAlignment="0" applyProtection="0"/>
    <xf numFmtId="44" fontId="10" fillId="0" borderId="0" applyFont="0" applyFill="0" applyBorder="0" applyAlignment="0" applyProtection="0"/>
    <xf numFmtId="44" fontId="14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5" fillId="0" borderId="0" applyFont="0" applyFill="0" applyBorder="0" applyAlignment="0" applyProtection="0"/>
    <xf numFmtId="44" fontId="2"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5"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3" fontId="14" fillId="0" borderId="0" applyFont="0" applyFill="0" applyBorder="0" applyAlignment="0" applyProtection="0"/>
    <xf numFmtId="5" fontId="160" fillId="0" borderId="0" applyFont="0" applyFill="0" applyBorder="0" applyAlignment="0" applyProtection="0"/>
    <xf numFmtId="194" fontId="143" fillId="0" borderId="0" applyFont="0" applyFill="0" applyBorder="0" applyAlignment="0" applyProtection="0"/>
    <xf numFmtId="6" fontId="161" fillId="0" borderId="0">
      <protection locked="0"/>
    </xf>
    <xf numFmtId="195" fontId="14" fillId="0" borderId="0" applyFont="0" applyFill="0" applyBorder="0" applyAlignment="0" applyProtection="0"/>
    <xf numFmtId="196" fontId="162" fillId="0" borderId="0">
      <alignment horizontal="right"/>
      <protection locked="0"/>
    </xf>
    <xf numFmtId="0" fontId="163" fillId="0" borderId="0" applyNumberFormat="0" applyAlignment="0">
      <alignment horizontal="left"/>
    </xf>
    <xf numFmtId="197"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8"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200" fontId="14" fillId="0" borderId="0" applyFont="0" applyFill="0" applyBorder="0" applyAlignment="0" applyProtection="0"/>
    <xf numFmtId="200" fontId="14" fillId="0" borderId="0" applyFont="0" applyFill="0" applyBorder="0" applyAlignment="0" applyProtection="0"/>
    <xf numFmtId="200" fontId="14" fillId="0" borderId="0" applyFont="0" applyFill="0" applyBorder="0" applyAlignment="0" applyProtection="0"/>
    <xf numFmtId="200"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201" fontId="14" fillId="0" borderId="0" applyFont="0" applyFill="0" applyBorder="0" applyAlignment="0" applyProtection="0"/>
    <xf numFmtId="198" fontId="14" fillId="0" borderId="0" applyFont="0" applyFill="0" applyBorder="0" applyAlignment="0" applyProtection="0"/>
    <xf numFmtId="0" fontId="71"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202" fontId="14" fillId="0" borderId="0">
      <protection locked="0"/>
    </xf>
    <xf numFmtId="202" fontId="14" fillId="0" borderId="0">
      <protection locked="0"/>
    </xf>
    <xf numFmtId="202" fontId="14" fillId="0" borderId="0">
      <protection locked="0"/>
    </xf>
    <xf numFmtId="202" fontId="14" fillId="0" borderId="0">
      <protection locked="0"/>
    </xf>
    <xf numFmtId="202" fontId="14" fillId="0" borderId="0">
      <protection locked="0"/>
    </xf>
    <xf numFmtId="202" fontId="14" fillId="0" borderId="0">
      <protection locked="0"/>
    </xf>
    <xf numFmtId="2" fontId="14" fillId="0" borderId="0" applyFont="0" applyFill="0" applyBorder="0" applyAlignment="0" applyProtection="0"/>
    <xf numFmtId="202" fontId="14" fillId="0" borderId="0">
      <protection locked="0"/>
    </xf>
    <xf numFmtId="38" fontId="16" fillId="0" borderId="135">
      <alignment horizontal="right"/>
    </xf>
    <xf numFmtId="167" fontId="158" fillId="0" borderId="0" applyFont="0" applyFill="0" applyBorder="0" applyAlignment="0" applyProtection="0"/>
    <xf numFmtId="203" fontId="14" fillId="0" borderId="0" applyFont="0" applyFill="0" applyBorder="0" applyAlignment="0" applyProtection="0">
      <alignment horizontal="center"/>
    </xf>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4" fontId="14" fillId="0" borderId="0" applyFont="0" applyFill="0" applyBorder="0" applyAlignment="0" applyProtection="0"/>
    <xf numFmtId="205" fontId="167"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6" fontId="14" fillId="0" borderId="0" applyFont="0" applyFill="0" applyBorder="0" applyAlignment="0" applyProtection="0"/>
    <xf numFmtId="207" fontId="167" fillId="0" borderId="0" applyFont="0" applyFill="0" applyBorder="0" applyAlignment="0" applyProtection="0"/>
    <xf numFmtId="0" fontId="14" fillId="0" borderId="0" applyFont="0" applyFill="0" applyBorder="0"/>
    <xf numFmtId="0" fontId="14" fillId="0" borderId="0" applyFont="0" applyFill="0" applyBorder="0"/>
    <xf numFmtId="0" fontId="14" fillId="0" borderId="0" applyFont="0" applyFill="0" applyBorder="0"/>
    <xf numFmtId="0" fontId="14" fillId="0" borderId="0" applyFont="0" applyFill="0" applyBorder="0"/>
    <xf numFmtId="0" fontId="72" fillId="52" borderId="0" applyNumberFormat="0" applyBorder="0" applyAlignment="0" applyProtection="0"/>
    <xf numFmtId="0" fontId="168" fillId="52" borderId="0" applyNumberFormat="0" applyBorder="0" applyAlignment="0" applyProtection="0"/>
    <xf numFmtId="0" fontId="169" fillId="31" borderId="0" applyNumberFormat="0" applyBorder="0" applyAlignment="0" applyProtection="0"/>
    <xf numFmtId="0" fontId="170" fillId="52" borderId="0" applyNumberFormat="0" applyBorder="0" applyAlignment="0" applyProtection="0"/>
    <xf numFmtId="0" fontId="169" fillId="31" borderId="0" applyNumberFormat="0" applyBorder="0" applyAlignment="0" applyProtection="0"/>
    <xf numFmtId="0" fontId="169" fillId="92" borderId="0" applyNumberFormat="0" applyBorder="0" applyAlignment="0" applyProtection="0"/>
    <xf numFmtId="0" fontId="169" fillId="31" borderId="0" applyNumberFormat="0" applyBorder="0" applyAlignment="0" applyProtection="0"/>
    <xf numFmtId="0" fontId="169" fillId="31" borderId="0" applyNumberFormat="0" applyBorder="0" applyAlignment="0" applyProtection="0"/>
    <xf numFmtId="0" fontId="169" fillId="31" borderId="0" applyNumberFormat="0" applyBorder="0" applyAlignment="0" applyProtection="0"/>
    <xf numFmtId="0" fontId="170" fillId="52" borderId="0" applyNumberFormat="0" applyBorder="0" applyAlignment="0" applyProtection="0"/>
    <xf numFmtId="38" fontId="16" fillId="106" borderId="0" applyNumberFormat="0" applyBorder="0" applyAlignment="0" applyProtection="0"/>
    <xf numFmtId="38" fontId="16" fillId="106" borderId="0" applyNumberFormat="0" applyBorder="0" applyAlignment="0" applyProtection="0"/>
    <xf numFmtId="38" fontId="16" fillId="106" borderId="0" applyNumberFormat="0" applyBorder="0" applyAlignment="0" applyProtection="0"/>
    <xf numFmtId="0" fontId="171" fillId="0" borderId="0" applyNumberFormat="0" applyFill="0" applyBorder="0" applyAlignment="0" applyProtection="0"/>
    <xf numFmtId="0" fontId="172" fillId="0" borderId="21" applyNumberFormat="0" applyAlignment="0" applyProtection="0">
      <alignment horizontal="left" vertical="center"/>
    </xf>
    <xf numFmtId="0" fontId="172" fillId="0" borderId="127">
      <alignment horizontal="left" vertical="center"/>
    </xf>
    <xf numFmtId="0" fontId="172" fillId="0" borderId="127">
      <alignment horizontal="left" vertical="center"/>
    </xf>
    <xf numFmtId="0" fontId="172" fillId="0" borderId="127">
      <alignment horizontal="left" vertical="center"/>
    </xf>
    <xf numFmtId="0" fontId="172" fillId="0" borderId="127">
      <alignment horizontal="left" vertical="center"/>
    </xf>
    <xf numFmtId="0" fontId="172" fillId="0" borderId="127">
      <alignment horizontal="left" vertical="center"/>
    </xf>
    <xf numFmtId="0" fontId="172" fillId="0" borderId="127">
      <alignment horizontal="left" vertical="center"/>
    </xf>
    <xf numFmtId="0" fontId="173" fillId="0" borderId="0" applyNumberFormat="0" applyFont="0" applyFill="0" applyAlignment="0" applyProtection="0"/>
    <xf numFmtId="0" fontId="173" fillId="0" borderId="0" applyNumberFormat="0" applyFont="0" applyFill="0" applyAlignment="0" applyProtection="0"/>
    <xf numFmtId="0" fontId="173" fillId="0" borderId="0" applyNumberFormat="0" applyFont="0" applyFill="0" applyAlignment="0" applyProtection="0"/>
    <xf numFmtId="0" fontId="173" fillId="0" borderId="0" applyNumberFormat="0" applyFont="0" applyFill="0" applyAlignment="0" applyProtection="0"/>
    <xf numFmtId="0" fontId="173" fillId="0" borderId="0" applyNumberFormat="0" applyFont="0" applyFill="0" applyAlignment="0" applyProtection="0"/>
    <xf numFmtId="0" fontId="73" fillId="0" borderId="46" applyNumberFormat="0" applyFill="0" applyAlignment="0" applyProtection="0"/>
    <xf numFmtId="0" fontId="173" fillId="0" borderId="0" applyNumberFormat="0" applyFont="0" applyFill="0" applyAlignment="0" applyProtection="0"/>
    <xf numFmtId="0" fontId="174" fillId="0" borderId="46" applyNumberFormat="0" applyFill="0" applyAlignment="0" applyProtection="0"/>
    <xf numFmtId="0" fontId="173" fillId="0" borderId="0" applyNumberFormat="0" applyFont="0" applyFill="0" applyAlignment="0" applyProtection="0"/>
    <xf numFmtId="0" fontId="175" fillId="0" borderId="136" applyNumberFormat="0" applyFill="0" applyAlignment="0" applyProtection="0"/>
    <xf numFmtId="0" fontId="176" fillId="0" borderId="137" applyNumberFormat="0" applyFill="0" applyAlignment="0" applyProtection="0"/>
    <xf numFmtId="0" fontId="173" fillId="0" borderId="0" applyNumberFormat="0" applyFont="0" applyFill="0" applyAlignment="0" applyProtection="0"/>
    <xf numFmtId="0" fontId="175" fillId="0" borderId="136" applyNumberFormat="0" applyFill="0" applyAlignment="0" applyProtection="0"/>
    <xf numFmtId="0" fontId="175" fillId="0" borderId="136" applyNumberFormat="0" applyFill="0" applyAlignment="0" applyProtection="0"/>
    <xf numFmtId="0" fontId="173" fillId="0" borderId="0" applyNumberFormat="0" applyFont="0" applyFill="0" applyAlignment="0" applyProtection="0"/>
    <xf numFmtId="0" fontId="175" fillId="0" borderId="136" applyNumberFormat="0" applyFill="0" applyAlignment="0" applyProtection="0"/>
    <xf numFmtId="0" fontId="173" fillId="0" borderId="0" applyNumberFormat="0" applyFont="0" applyFill="0" applyAlignment="0" applyProtection="0"/>
    <xf numFmtId="0" fontId="175" fillId="0" borderId="136" applyNumberFormat="0" applyFill="0" applyAlignment="0" applyProtection="0"/>
    <xf numFmtId="0" fontId="173" fillId="0" borderId="0" applyNumberFormat="0" applyFont="0" applyFill="0" applyAlignment="0" applyProtection="0"/>
    <xf numFmtId="0" fontId="173" fillId="0" borderId="0" applyNumberFormat="0" applyFont="0" applyFill="0" applyAlignment="0" applyProtection="0"/>
    <xf numFmtId="0" fontId="174" fillId="0" borderId="46" applyNumberFormat="0" applyFill="0" applyAlignment="0" applyProtection="0"/>
    <xf numFmtId="0" fontId="173" fillId="0" borderId="0" applyNumberFormat="0" applyFont="0" applyFill="0" applyAlignment="0" applyProtection="0"/>
    <xf numFmtId="0" fontId="172" fillId="0" borderId="0" applyNumberFormat="0" applyFont="0" applyFill="0" applyAlignment="0" applyProtection="0"/>
    <xf numFmtId="0" fontId="172" fillId="0" borderId="0" applyNumberFormat="0" applyFont="0" applyFill="0" applyAlignment="0" applyProtection="0"/>
    <xf numFmtId="0" fontId="172" fillId="0" borderId="0" applyNumberFormat="0" applyFont="0" applyFill="0" applyAlignment="0" applyProtection="0"/>
    <xf numFmtId="0" fontId="172" fillId="0" borderId="0" applyNumberFormat="0" applyFont="0" applyFill="0" applyAlignment="0" applyProtection="0"/>
    <xf numFmtId="0" fontId="172" fillId="0" borderId="0" applyNumberFormat="0" applyFont="0" applyFill="0" applyAlignment="0" applyProtection="0"/>
    <xf numFmtId="0" fontId="74" fillId="0" borderId="47" applyNumberFormat="0" applyFill="0" applyAlignment="0" applyProtection="0"/>
    <xf numFmtId="0" fontId="172" fillId="0" borderId="0" applyNumberFormat="0" applyFont="0" applyFill="0" applyAlignment="0" applyProtection="0"/>
    <xf numFmtId="0" fontId="177" fillId="0" borderId="47" applyNumberFormat="0" applyFill="0" applyAlignment="0" applyProtection="0"/>
    <xf numFmtId="0" fontId="172" fillId="0" borderId="0" applyNumberFormat="0" applyFont="0" applyFill="0" applyAlignment="0" applyProtection="0"/>
    <xf numFmtId="0" fontId="178" fillId="0" borderId="138" applyNumberFormat="0" applyFill="0" applyAlignment="0" applyProtection="0"/>
    <xf numFmtId="0" fontId="179" fillId="0" borderId="28" applyNumberFormat="0" applyFill="0" applyAlignment="0" applyProtection="0"/>
    <xf numFmtId="0" fontId="172" fillId="0" borderId="0" applyNumberFormat="0" applyFont="0" applyFill="0" applyAlignment="0" applyProtection="0"/>
    <xf numFmtId="0" fontId="178" fillId="0" borderId="138" applyNumberFormat="0" applyFill="0" applyAlignment="0" applyProtection="0"/>
    <xf numFmtId="0" fontId="178" fillId="0" borderId="138" applyNumberFormat="0" applyFill="0" applyAlignment="0" applyProtection="0"/>
    <xf numFmtId="0" fontId="172" fillId="0" borderId="0" applyNumberFormat="0" applyFont="0" applyFill="0" applyAlignment="0" applyProtection="0"/>
    <xf numFmtId="0" fontId="178" fillId="0" borderId="138" applyNumberFormat="0" applyFill="0" applyAlignment="0" applyProtection="0"/>
    <xf numFmtId="0" fontId="172" fillId="0" borderId="0" applyNumberFormat="0" applyFont="0" applyFill="0" applyAlignment="0" applyProtection="0"/>
    <xf numFmtId="0" fontId="178" fillId="0" borderId="138" applyNumberFormat="0" applyFill="0" applyAlignment="0" applyProtection="0"/>
    <xf numFmtId="0" fontId="172" fillId="0" borderId="0" applyNumberFormat="0" applyFont="0" applyFill="0" applyAlignment="0" applyProtection="0"/>
    <xf numFmtId="0" fontId="172" fillId="0" borderId="0" applyNumberFormat="0" applyFont="0" applyFill="0" applyAlignment="0" applyProtection="0"/>
    <xf numFmtId="0" fontId="177" fillId="0" borderId="47" applyNumberFormat="0" applyFill="0" applyAlignment="0" applyProtection="0"/>
    <xf numFmtId="0" fontId="172" fillId="0" borderId="0" applyNumberFormat="0" applyFont="0" applyFill="0" applyAlignment="0" applyProtection="0"/>
    <xf numFmtId="0" fontId="75" fillId="0" borderId="48" applyNumberFormat="0" applyFill="0" applyAlignment="0" applyProtection="0"/>
    <xf numFmtId="0" fontId="180" fillId="0" borderId="48" applyNumberFormat="0" applyFill="0" applyAlignment="0" applyProtection="0"/>
    <xf numFmtId="0" fontId="181" fillId="0" borderId="139" applyNumberFormat="0" applyFill="0" applyAlignment="0" applyProtection="0"/>
    <xf numFmtId="0" fontId="182" fillId="0" borderId="140" applyNumberFormat="0" applyFill="0" applyAlignment="0" applyProtection="0"/>
    <xf numFmtId="0" fontId="181" fillId="0" borderId="139" applyNumberFormat="0" applyFill="0" applyAlignment="0" applyProtection="0"/>
    <xf numFmtId="0" fontId="181" fillId="0" borderId="139" applyNumberFormat="0" applyFill="0" applyAlignment="0" applyProtection="0"/>
    <xf numFmtId="0" fontId="181" fillId="0" borderId="139" applyNumberFormat="0" applyFill="0" applyAlignment="0" applyProtection="0"/>
    <xf numFmtId="0" fontId="181" fillId="0" borderId="139" applyNumberFormat="0" applyFill="0" applyAlignment="0" applyProtection="0"/>
    <xf numFmtId="0" fontId="180" fillId="0" borderId="48" applyNumberFormat="0" applyFill="0" applyAlignment="0" applyProtection="0"/>
    <xf numFmtId="0" fontId="75" fillId="0" borderId="0" applyNumberFormat="0" applyFill="0" applyBorder="0" applyAlignment="0" applyProtection="0"/>
    <xf numFmtId="0" fontId="180" fillId="0" borderId="0" applyNumberFormat="0" applyFill="0" applyBorder="0" applyAlignment="0" applyProtection="0"/>
    <xf numFmtId="0" fontId="181" fillId="0" borderId="0" applyNumberFormat="0" applyFill="0" applyBorder="0" applyAlignment="0" applyProtection="0"/>
    <xf numFmtId="0" fontId="182"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0" fillId="0" borderId="0" applyNumberFormat="0" applyFill="0" applyBorder="0" applyAlignment="0" applyProtection="0"/>
    <xf numFmtId="208" fontId="14" fillId="0" borderId="0">
      <protection locked="0"/>
    </xf>
    <xf numFmtId="208" fontId="14" fillId="0" borderId="0">
      <protection locked="0"/>
    </xf>
    <xf numFmtId="208" fontId="14" fillId="0" borderId="0">
      <protection locked="0"/>
    </xf>
    <xf numFmtId="208" fontId="14" fillId="0" borderId="0">
      <protection locked="0"/>
    </xf>
    <xf numFmtId="208" fontId="14" fillId="0" borderId="0">
      <protection locked="0"/>
    </xf>
    <xf numFmtId="208" fontId="14" fillId="0" borderId="0">
      <protection locked="0"/>
    </xf>
    <xf numFmtId="208" fontId="14" fillId="0" borderId="0">
      <protection locked="0"/>
    </xf>
    <xf numFmtId="208" fontId="14" fillId="0" borderId="0">
      <protection locked="0"/>
    </xf>
    <xf numFmtId="208" fontId="14" fillId="0" borderId="0">
      <protection locked="0"/>
    </xf>
    <xf numFmtId="208" fontId="14" fillId="0" borderId="0">
      <protection locked="0"/>
    </xf>
    <xf numFmtId="208" fontId="14" fillId="0" borderId="0">
      <protection locked="0"/>
    </xf>
    <xf numFmtId="208" fontId="14" fillId="0" borderId="0">
      <protection locked="0"/>
    </xf>
    <xf numFmtId="208" fontId="14" fillId="0" borderId="0">
      <protection locked="0"/>
    </xf>
    <xf numFmtId="208" fontId="14" fillId="0" borderId="0">
      <protection locked="0"/>
    </xf>
    <xf numFmtId="209" fontId="14" fillId="0" borderId="0" applyFont="0" applyFill="0" applyBorder="0" applyAlignment="0" applyProtection="0">
      <alignment horizontal="center"/>
    </xf>
    <xf numFmtId="209" fontId="14" fillId="0" borderId="0" applyFont="0" applyFill="0" applyBorder="0" applyAlignment="0" applyProtection="0">
      <alignment horizontal="center"/>
    </xf>
    <xf numFmtId="0" fontId="183" fillId="0" borderId="141" applyNumberFormat="0" applyFill="0" applyAlignment="0" applyProtection="0"/>
    <xf numFmtId="39" fontId="184" fillId="0" borderId="0">
      <protection locked="0"/>
    </xf>
    <xf numFmtId="210" fontId="184" fillId="0" borderId="0"/>
    <xf numFmtId="0" fontId="185" fillId="0" borderId="0" applyNumberFormat="0" applyFill="0" applyBorder="0" applyAlignment="0" applyProtection="0"/>
    <xf numFmtId="10" fontId="16" fillId="40" borderId="4" applyNumberFormat="0" applyBorder="0" applyAlignment="0" applyProtection="0"/>
    <xf numFmtId="10" fontId="16" fillId="40" borderId="4" applyNumberFormat="0" applyBorder="0" applyAlignment="0" applyProtection="0"/>
    <xf numFmtId="10" fontId="16" fillId="40" borderId="4" applyNumberFormat="0" applyBorder="0" applyAlignment="0" applyProtection="0"/>
    <xf numFmtId="10" fontId="16" fillId="40" borderId="4" applyNumberFormat="0" applyBorder="0" applyAlignment="0" applyProtection="0"/>
    <xf numFmtId="10" fontId="16" fillId="40" borderId="4" applyNumberFormat="0" applyBorder="0" applyAlignment="0" applyProtection="0"/>
    <xf numFmtId="10" fontId="16" fillId="40" borderId="4" applyNumberFormat="0" applyBorder="0" applyAlignment="0" applyProtection="0"/>
    <xf numFmtId="10" fontId="16" fillId="40" borderId="4" applyNumberFormat="0" applyBorder="0" applyAlignment="0" applyProtection="0"/>
    <xf numFmtId="10" fontId="16" fillId="40" borderId="4" applyNumberFormat="0" applyBorder="0" applyAlignment="0" applyProtection="0"/>
    <xf numFmtId="10" fontId="16" fillId="40" borderId="4" applyNumberFormat="0" applyBorder="0" applyAlignment="0" applyProtection="0"/>
    <xf numFmtId="0" fontId="76" fillId="55" borderId="49" applyNumberFormat="0" applyAlignment="0" applyProtection="0"/>
    <xf numFmtId="0" fontId="186" fillId="97" borderId="133" applyNumberFormat="0" applyAlignment="0" applyProtection="0"/>
    <xf numFmtId="0" fontId="187" fillId="55" borderId="49" applyNumberFormat="0" applyAlignment="0" applyProtection="0"/>
    <xf numFmtId="0" fontId="186" fillId="97" borderId="133" applyNumberFormat="0" applyAlignment="0" applyProtection="0"/>
    <xf numFmtId="0" fontId="188" fillId="55" borderId="49" applyNumberFormat="0" applyAlignment="0" applyProtection="0"/>
    <xf numFmtId="0" fontId="186" fillId="97" borderId="133" applyNumberFormat="0" applyAlignment="0" applyProtection="0"/>
    <xf numFmtId="0" fontId="188" fillId="55" borderId="49" applyNumberFormat="0" applyAlignment="0" applyProtection="0"/>
    <xf numFmtId="0" fontId="186" fillId="97" borderId="133" applyNumberFormat="0" applyAlignment="0" applyProtection="0"/>
    <xf numFmtId="0" fontId="188" fillId="55" borderId="49" applyNumberFormat="0" applyAlignment="0" applyProtection="0"/>
    <xf numFmtId="0" fontId="186" fillId="97" borderId="133" applyNumberFormat="0" applyAlignment="0" applyProtection="0"/>
    <xf numFmtId="0" fontId="186" fillId="97" borderId="133" applyNumberFormat="0" applyAlignment="0" applyProtection="0"/>
    <xf numFmtId="0" fontId="186" fillId="97" borderId="133" applyNumberFormat="0" applyAlignment="0" applyProtection="0"/>
    <xf numFmtId="0" fontId="188" fillId="55" borderId="49" applyNumberFormat="0" applyAlignment="0" applyProtection="0"/>
    <xf numFmtId="211" fontId="143" fillId="0" borderId="0" applyFont="0" applyFill="0" applyBorder="0" applyAlignment="0" applyProtection="0">
      <alignment horizontal="left" indent="1"/>
    </xf>
    <xf numFmtId="0" fontId="77" fillId="0" borderId="51" applyNumberFormat="0" applyFill="0" applyAlignment="0" applyProtection="0"/>
    <xf numFmtId="0" fontId="189" fillId="0" borderId="142" applyNumberFormat="0" applyFill="0" applyAlignment="0" applyProtection="0"/>
    <xf numFmtId="0" fontId="190" fillId="0" borderId="51" applyNumberFormat="0" applyFill="0" applyAlignment="0" applyProtection="0"/>
    <xf numFmtId="0" fontId="191" fillId="0" borderId="143" applyNumberFormat="0" applyFill="0" applyAlignment="0" applyProtection="0"/>
    <xf numFmtId="0" fontId="192" fillId="0" borderId="51" applyNumberFormat="0" applyFill="0" applyAlignment="0" applyProtection="0"/>
    <xf numFmtId="0" fontId="191" fillId="0" borderId="143" applyNumberFormat="0" applyFill="0" applyAlignment="0" applyProtection="0"/>
    <xf numFmtId="0" fontId="189" fillId="0" borderId="142" applyNumberFormat="0" applyFill="0" applyAlignment="0" applyProtection="0"/>
    <xf numFmtId="0" fontId="191" fillId="0" borderId="143" applyNumberFormat="0" applyFill="0" applyAlignment="0" applyProtection="0"/>
    <xf numFmtId="0" fontId="191" fillId="0" borderId="143" applyNumberFormat="0" applyFill="0" applyAlignment="0" applyProtection="0"/>
    <xf numFmtId="0" fontId="191" fillId="0" borderId="143" applyNumberFormat="0" applyFill="0" applyAlignment="0" applyProtection="0"/>
    <xf numFmtId="0" fontId="192" fillId="0" borderId="51" applyNumberFormat="0" applyFill="0" applyAlignment="0" applyProtection="0"/>
    <xf numFmtId="212" fontId="14" fillId="0" borderId="0" applyFont="0" applyFill="0" applyBorder="0" applyAlignment="0" applyProtection="0"/>
    <xf numFmtId="213" fontId="14" fillId="0" borderId="0" applyFont="0" applyFill="0" applyBorder="0" applyAlignment="0" applyProtection="0"/>
    <xf numFmtId="214" fontId="14" fillId="0" borderId="0" applyFont="0" applyFill="0" applyBorder="0" applyAlignment="0" applyProtection="0"/>
    <xf numFmtId="214" fontId="14" fillId="0" borderId="0" applyFont="0" applyFill="0" applyBorder="0" applyAlignment="0" applyProtection="0"/>
    <xf numFmtId="214" fontId="14" fillId="0" borderId="0" applyFont="0" applyFill="0" applyBorder="0" applyAlignment="0" applyProtection="0"/>
    <xf numFmtId="214"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72" fillId="0" borderId="0"/>
    <xf numFmtId="0" fontId="172" fillId="0" borderId="0"/>
    <xf numFmtId="0" fontId="78" fillId="54" borderId="0" applyNumberFormat="0" applyBorder="0" applyAlignment="0" applyProtection="0"/>
    <xf numFmtId="0" fontId="193" fillId="54" borderId="0" applyNumberFormat="0" applyBorder="0" applyAlignment="0" applyProtection="0"/>
    <xf numFmtId="0" fontId="194" fillId="107" borderId="0" applyNumberFormat="0" applyBorder="0" applyAlignment="0" applyProtection="0"/>
    <xf numFmtId="0" fontId="195" fillId="54" borderId="0" applyNumberFormat="0" applyBorder="0" applyAlignment="0" applyProtection="0"/>
    <xf numFmtId="0" fontId="194" fillId="107" borderId="0" applyNumberFormat="0" applyBorder="0" applyAlignment="0" applyProtection="0"/>
    <xf numFmtId="0" fontId="194" fillId="107" borderId="0" applyNumberFormat="0" applyBorder="0" applyAlignment="0" applyProtection="0"/>
    <xf numFmtId="0" fontId="194" fillId="107" borderId="0" applyNumberFormat="0" applyBorder="0" applyAlignment="0" applyProtection="0"/>
    <xf numFmtId="0" fontId="194" fillId="107" borderId="0" applyNumberFormat="0" applyBorder="0" applyAlignment="0" applyProtection="0"/>
    <xf numFmtId="0" fontId="195" fillId="54" borderId="0" applyNumberFormat="0" applyBorder="0" applyAlignment="0" applyProtection="0"/>
    <xf numFmtId="37" fontId="196" fillId="0" borderId="0"/>
    <xf numFmtId="215" fontId="197" fillId="0" borderId="0"/>
    <xf numFmtId="216" fontId="14" fillId="0" borderId="0"/>
    <xf numFmtId="216" fontId="14" fillId="0" borderId="0"/>
    <xf numFmtId="216" fontId="14" fillId="0" borderId="0"/>
    <xf numFmtId="216" fontId="14" fillId="0" borderId="0"/>
    <xf numFmtId="0" fontId="197" fillId="0" borderId="0"/>
    <xf numFmtId="216" fontId="14" fillId="0" borderId="0"/>
    <xf numFmtId="210" fontId="198" fillId="0" borderId="0"/>
    <xf numFmtId="210" fontId="198" fillId="0" borderId="0"/>
    <xf numFmtId="210" fontId="198" fillId="0" borderId="0"/>
    <xf numFmtId="210" fontId="198" fillId="0" borderId="0"/>
    <xf numFmtId="210" fontId="198" fillId="0" borderId="0"/>
    <xf numFmtId="210" fontId="198" fillId="0" borderId="0"/>
    <xf numFmtId="210" fontId="198" fillId="0" borderId="0"/>
    <xf numFmtId="0" fontId="18" fillId="0" borderId="0"/>
    <xf numFmtId="0" fontId="2" fillId="0" borderId="0"/>
    <xf numFmtId="217" fontId="14" fillId="0" borderId="0">
      <alignment horizontal="left" wrapText="1"/>
    </xf>
    <xf numFmtId="0" fontId="18" fillId="0" borderId="0"/>
    <xf numFmtId="0" fontId="24" fillId="0" borderId="0"/>
    <xf numFmtId="0" fontId="2" fillId="0" borderId="0"/>
    <xf numFmtId="0" fontId="18" fillId="0" borderId="0"/>
    <xf numFmtId="0" fontId="2" fillId="0" borderId="0"/>
    <xf numFmtId="0" fontId="14" fillId="0" borderId="0"/>
    <xf numFmtId="0" fontId="2" fillId="0" borderId="0"/>
    <xf numFmtId="0" fontId="24" fillId="0" borderId="0"/>
    <xf numFmtId="0" fontId="143" fillId="0" borderId="0"/>
    <xf numFmtId="0" fontId="2" fillId="0" borderId="0"/>
    <xf numFmtId="0" fontId="14" fillId="0" borderId="0"/>
    <xf numFmtId="0" fontId="2" fillId="0" borderId="0"/>
    <xf numFmtId="0" fontId="2" fillId="0" borderId="0"/>
    <xf numFmtId="0" fontId="2" fillId="0" borderId="0"/>
    <xf numFmtId="0" fontId="65" fillId="0" borderId="0"/>
    <xf numFmtId="0" fontId="65" fillId="0" borderId="0"/>
    <xf numFmtId="0" fontId="18" fillId="0" borderId="0"/>
    <xf numFmtId="0" fontId="2" fillId="0" borderId="0"/>
    <xf numFmtId="0" fontId="24" fillId="0" borderId="0"/>
    <xf numFmtId="0" fontId="2" fillId="0" borderId="0"/>
    <xf numFmtId="0" fontId="14" fillId="0" borderId="0"/>
    <xf numFmtId="0" fontId="2" fillId="0" borderId="0"/>
    <xf numFmtId="0" fontId="2" fillId="0" borderId="0"/>
    <xf numFmtId="0" fontId="2" fillId="0" borderId="0"/>
    <xf numFmtId="167" fontId="108" fillId="4" borderId="0"/>
    <xf numFmtId="0" fontId="2" fillId="0" borderId="0"/>
    <xf numFmtId="0" fontId="65" fillId="0" borderId="0"/>
    <xf numFmtId="0" fontId="2" fillId="0" borderId="0"/>
    <xf numFmtId="0" fontId="2" fillId="0" borderId="0"/>
    <xf numFmtId="0" fontId="65" fillId="0" borderId="0"/>
    <xf numFmtId="0" fontId="2" fillId="0" borderId="0"/>
    <xf numFmtId="0" fontId="2" fillId="0" borderId="0"/>
    <xf numFmtId="0" fontId="14" fillId="0" borderId="0"/>
    <xf numFmtId="0" fontId="14" fillId="0" borderId="0"/>
    <xf numFmtId="0" fontId="2" fillId="0" borderId="0"/>
    <xf numFmtId="0" fontId="65" fillId="0" borderId="0"/>
    <xf numFmtId="0" fontId="14"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14" fillId="0" borderId="0"/>
    <xf numFmtId="0" fontId="143" fillId="0" borderId="0"/>
    <xf numFmtId="0" fontId="143" fillId="0" borderId="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56"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3"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6" fillId="0" borderId="0"/>
    <xf numFmtId="174"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8" fillId="0" borderId="0"/>
    <xf numFmtId="0" fontId="14" fillId="0" borderId="0"/>
    <xf numFmtId="0" fontId="18" fillId="0" borderId="0"/>
    <xf numFmtId="0" fontId="18" fillId="0" borderId="0"/>
    <xf numFmtId="0" fontId="2" fillId="0" borderId="0"/>
    <xf numFmtId="0" fontId="18" fillId="0" borderId="0"/>
    <xf numFmtId="0" fontId="18" fillId="0" borderId="0"/>
    <xf numFmtId="0" fontId="2" fillId="0" borderId="0"/>
    <xf numFmtId="0" fontId="18" fillId="0" borderId="0"/>
    <xf numFmtId="0" fontId="18" fillId="0" borderId="0"/>
    <xf numFmtId="0" fontId="14" fillId="0" borderId="0"/>
    <xf numFmtId="0" fontId="2" fillId="0" borderId="0"/>
    <xf numFmtId="0" fontId="65" fillId="0" borderId="0"/>
    <xf numFmtId="0" fontId="24"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18" fillId="0" borderId="0" applyNumberFormat="0" applyProtection="0">
      <alignment horizontal="center" vertical="top"/>
    </xf>
    <xf numFmtId="0" fontId="2" fillId="0" borderId="0"/>
    <xf numFmtId="0" fontId="18" fillId="0" borderId="0" applyNumberFormat="0" applyProtection="0">
      <alignment horizontal="center"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0" borderId="0"/>
    <xf numFmtId="0" fontId="24" fillId="0" borderId="0"/>
    <xf numFmtId="0" fontId="24" fillId="0" borderId="0"/>
    <xf numFmtId="174" fontId="14" fillId="0" borderId="0"/>
    <xf numFmtId="0" fontId="24" fillId="0" borderId="0"/>
    <xf numFmtId="174" fontId="14" fillId="0" borderId="0"/>
    <xf numFmtId="0" fontId="24" fillId="0" borderId="0"/>
    <xf numFmtId="0" fontId="14" fillId="0" borderId="0"/>
    <xf numFmtId="0" fontId="14" fillId="0" borderId="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24" fillId="0" borderId="0"/>
    <xf numFmtId="0" fontId="14" fillId="0" borderId="0"/>
    <xf numFmtId="0" fontId="14" fillId="0" borderId="0"/>
    <xf numFmtId="0" fontId="153"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0" borderId="0"/>
    <xf numFmtId="0" fontId="18" fillId="0" borderId="0"/>
    <xf numFmtId="0" fontId="24" fillId="0" borderId="0"/>
    <xf numFmtId="0" fontId="18" fillId="0" borderId="0"/>
    <xf numFmtId="0" fontId="24" fillId="0" borderId="0"/>
    <xf numFmtId="0" fontId="2" fillId="0" borderId="0"/>
    <xf numFmtId="0" fontId="18" fillId="0" borderId="0"/>
    <xf numFmtId="0" fontId="18" fillId="0" borderId="0"/>
    <xf numFmtId="0" fontId="159" fillId="0" borderId="0"/>
    <xf numFmtId="0" fontId="18" fillId="0" borderId="0" applyNumberFormat="0" applyProtection="0">
      <alignment horizontal="center" vertical="top"/>
    </xf>
    <xf numFmtId="0" fontId="18" fillId="0" borderId="0"/>
    <xf numFmtId="0" fontId="159" fillId="0" borderId="0"/>
    <xf numFmtId="0" fontId="18" fillId="0" borderId="0"/>
    <xf numFmtId="0" fontId="159" fillId="0" borderId="0"/>
    <xf numFmtId="0" fontId="18" fillId="0" borderId="0"/>
    <xf numFmtId="0" fontId="159" fillId="0" borderId="0"/>
    <xf numFmtId="0" fontId="18" fillId="0" borderId="0" applyNumberFormat="0" applyProtection="0">
      <alignment horizontal="center" vertical="top"/>
    </xf>
    <xf numFmtId="0" fontId="153" fillId="0" borderId="0">
      <alignment vertical="center"/>
    </xf>
    <xf numFmtId="0" fontId="159" fillId="0" borderId="0"/>
    <xf numFmtId="0" fontId="18" fillId="0" borderId="0" applyNumberFormat="0" applyProtection="0">
      <alignment horizontal="center" vertical="top"/>
    </xf>
    <xf numFmtId="0" fontId="18" fillId="0" borderId="0"/>
    <xf numFmtId="0" fontId="18" fillId="0" borderId="0" applyNumberFormat="0" applyProtection="0">
      <alignment horizontal="center" vertical="top"/>
    </xf>
    <xf numFmtId="0" fontId="18" fillId="0" borderId="0"/>
    <xf numFmtId="0" fontId="18" fillId="0" borderId="0" applyNumberFormat="0" applyProtection="0">
      <alignment horizontal="center" vertical="top"/>
    </xf>
    <xf numFmtId="0" fontId="2" fillId="0" borderId="0"/>
    <xf numFmtId="0" fontId="155" fillId="0" borderId="0"/>
    <xf numFmtId="0" fontId="155" fillId="0" borderId="0"/>
    <xf numFmtId="0" fontId="155" fillId="0" borderId="0"/>
    <xf numFmtId="0" fontId="155" fillId="0" borderId="0"/>
    <xf numFmtId="0" fontId="18" fillId="0" borderId="0" applyNumberFormat="0" applyProtection="0">
      <alignment horizontal="center" vertical="top"/>
    </xf>
    <xf numFmtId="0" fontId="14" fillId="0" borderId="0"/>
    <xf numFmtId="0" fontId="24" fillId="0" borderId="0"/>
    <xf numFmtId="0" fontId="14" fillId="0" borderId="0"/>
    <xf numFmtId="0" fontId="2" fillId="0" borderId="0"/>
    <xf numFmtId="0" fontId="18" fillId="0" borderId="0"/>
    <xf numFmtId="0" fontId="18" fillId="0" borderId="0" applyNumberFormat="0" applyProtection="0">
      <alignment horizontal="center" vertical="top"/>
    </xf>
    <xf numFmtId="0" fontId="18" fillId="0" borderId="0" applyNumberFormat="0" applyProtection="0">
      <alignment horizontal="center" vertical="top"/>
    </xf>
    <xf numFmtId="0" fontId="2" fillId="0" borderId="0"/>
    <xf numFmtId="0" fontId="18" fillId="0" borderId="0"/>
    <xf numFmtId="0" fontId="18" fillId="0" borderId="0" applyNumberFormat="0" applyProtection="0">
      <alignment horizontal="center" vertical="top"/>
    </xf>
    <xf numFmtId="0" fontId="18" fillId="0" borderId="0" applyNumberFormat="0" applyProtection="0">
      <alignment horizontal="center" vertical="top"/>
    </xf>
    <xf numFmtId="0" fontId="24" fillId="0" borderId="0"/>
    <xf numFmtId="0" fontId="18" fillId="0" borderId="0"/>
    <xf numFmtId="0" fontId="2" fillId="0" borderId="0"/>
    <xf numFmtId="0" fontId="18" fillId="0" borderId="0" applyNumberFormat="0" applyProtection="0">
      <alignment horizontal="center" vertical="top"/>
    </xf>
    <xf numFmtId="0" fontId="2" fillId="0" borderId="0"/>
    <xf numFmtId="0" fontId="143" fillId="0" borderId="0"/>
    <xf numFmtId="0" fontId="143" fillId="0" borderId="0"/>
    <xf numFmtId="0" fontId="2" fillId="0" borderId="0"/>
    <xf numFmtId="0" fontId="18" fillId="0" borderId="0"/>
    <xf numFmtId="0" fontId="18" fillId="0" borderId="0"/>
    <xf numFmtId="0" fontId="2" fillId="0" borderId="0"/>
    <xf numFmtId="0" fontId="18" fillId="0" borderId="0" applyNumberFormat="0" applyProtection="0">
      <alignment horizontal="center" vertical="top"/>
    </xf>
    <xf numFmtId="0" fontId="18" fillId="0" borderId="0" applyNumberFormat="0" applyProtection="0">
      <alignment horizontal="center" vertical="top"/>
    </xf>
    <xf numFmtId="0" fontId="65" fillId="0" borderId="0"/>
    <xf numFmtId="0" fontId="2" fillId="0" borderId="0"/>
    <xf numFmtId="167" fontId="108" fillId="4" borderId="0"/>
    <xf numFmtId="0" fontId="18" fillId="0" borderId="0" applyNumberFormat="0" applyProtection="0">
      <alignment horizontal="center" vertical="top"/>
    </xf>
    <xf numFmtId="0" fontId="18" fillId="0" borderId="0" applyNumberFormat="0" applyProtection="0">
      <alignment horizontal="center" vertical="top"/>
    </xf>
    <xf numFmtId="167" fontId="108" fillId="4" borderId="0"/>
    <xf numFmtId="0" fontId="14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2" fillId="0" borderId="0"/>
    <xf numFmtId="174"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NumberFormat="0" applyFill="0" applyBorder="0" applyAlignment="0" applyProtection="0"/>
    <xf numFmtId="0" fontId="65" fillId="0" borderId="0"/>
    <xf numFmtId="0" fontId="18" fillId="0" borderId="0"/>
    <xf numFmtId="0" fontId="18" fillId="0" borderId="0" applyNumberFormat="0" applyProtection="0">
      <alignment horizontal="center" vertical="top"/>
    </xf>
    <xf numFmtId="0" fontId="65" fillId="0" borderId="0"/>
    <xf numFmtId="0" fontId="18" fillId="0" borderId="0"/>
    <xf numFmtId="0" fontId="18" fillId="0" borderId="0"/>
    <xf numFmtId="0" fontId="65" fillId="0" borderId="0"/>
    <xf numFmtId="0" fontId="18" fillId="0" borderId="0" applyNumberFormat="0" applyProtection="0">
      <alignment horizontal="center" vertical="top"/>
    </xf>
    <xf numFmtId="0" fontId="18" fillId="0" borderId="0" applyNumberFormat="0" applyProtection="0">
      <alignment horizontal="center" vertical="top"/>
    </xf>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4"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65" fillId="0" borderId="0"/>
    <xf numFmtId="0" fontId="2" fillId="0" borderId="0"/>
    <xf numFmtId="0" fontId="24" fillId="0" borderId="0"/>
    <xf numFmtId="0" fontId="65" fillId="0" borderId="0"/>
    <xf numFmtId="0" fontId="156"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6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0" borderId="0"/>
    <xf numFmtId="0" fontId="6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0" borderId="0"/>
    <xf numFmtId="0" fontId="14" fillId="0" borderId="0"/>
    <xf numFmtId="0" fontId="14" fillId="0" borderId="0"/>
    <xf numFmtId="0" fontId="2" fillId="0" borderId="0"/>
    <xf numFmtId="0" fontId="24"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24"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24" fillId="5" borderId="26" applyNumberFormat="0" applyFont="0" applyAlignment="0" applyProtection="0"/>
    <xf numFmtId="0" fontId="24"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4" fillId="93" borderId="144" applyNumberFormat="0" applyFont="0" applyAlignment="0" applyProtection="0"/>
    <xf numFmtId="0" fontId="24"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24" fillId="5" borderId="26" applyNumberFormat="0" applyFont="0" applyAlignment="0" applyProtection="0"/>
    <xf numFmtId="0" fontId="24" fillId="5" borderId="26" applyNumberFormat="0" applyFont="0" applyAlignment="0" applyProtection="0"/>
    <xf numFmtId="0" fontId="24"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24"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24" fillId="5" borderId="26" applyNumberFormat="0" applyFont="0" applyAlignment="0" applyProtection="0"/>
    <xf numFmtId="0" fontId="24"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4" fillId="93" borderId="133" applyNumberFormat="0" applyFont="0" applyAlignment="0" applyProtection="0"/>
    <xf numFmtId="0" fontId="24"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24" fillId="5" borderId="26" applyNumberFormat="0" applyFont="0" applyAlignment="0" applyProtection="0"/>
    <xf numFmtId="0" fontId="24" fillId="5" borderId="26" applyNumberFormat="0" applyFont="0" applyAlignment="0" applyProtection="0"/>
    <xf numFmtId="0" fontId="24"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24"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24" fillId="5" borderId="26" applyNumberFormat="0" applyFont="0" applyAlignment="0" applyProtection="0"/>
    <xf numFmtId="0" fontId="24"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4" fillId="93" borderId="133" applyNumberFormat="0" applyFont="0" applyAlignment="0" applyProtection="0"/>
    <xf numFmtId="0" fontId="24"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24" fillId="5" borderId="26" applyNumberFormat="0" applyFont="0" applyAlignment="0" applyProtection="0"/>
    <xf numFmtId="0" fontId="24" fillId="5" borderId="26" applyNumberFormat="0" applyFont="0" applyAlignment="0" applyProtection="0"/>
    <xf numFmtId="0" fontId="24"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24"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24" fillId="5" borderId="26" applyNumberFormat="0" applyFont="0" applyAlignment="0" applyProtection="0"/>
    <xf numFmtId="0" fontId="24"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4" fillId="93" borderId="133" applyNumberFormat="0" applyFont="0" applyAlignment="0" applyProtection="0"/>
    <xf numFmtId="0" fontId="24"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24" fillId="5" borderId="26" applyNumberFormat="0" applyFont="0" applyAlignment="0" applyProtection="0"/>
    <xf numFmtId="0" fontId="24" fillId="5" borderId="26" applyNumberFormat="0" applyFont="0" applyAlignment="0" applyProtection="0"/>
    <xf numFmtId="0" fontId="24"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24"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24" fillId="5" borderId="26" applyNumberFormat="0" applyFont="0" applyAlignment="0" applyProtection="0"/>
    <xf numFmtId="0" fontId="24"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4" fillId="93" borderId="133" applyNumberFormat="0" applyFont="0" applyAlignment="0" applyProtection="0"/>
    <xf numFmtId="0" fontId="24"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24" fillId="5" borderId="26" applyNumberFormat="0" applyFont="0" applyAlignment="0" applyProtection="0"/>
    <xf numFmtId="0" fontId="24" fillId="5" borderId="26" applyNumberFormat="0" applyFont="0" applyAlignment="0" applyProtection="0"/>
    <xf numFmtId="0" fontId="24"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4" fillId="93" borderId="133" applyNumberFormat="0" applyFont="0" applyAlignment="0" applyProtection="0"/>
    <xf numFmtId="0" fontId="24"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24" fillId="5" borderId="26" applyNumberFormat="0" applyFont="0" applyAlignment="0" applyProtection="0"/>
    <xf numFmtId="0" fontId="2" fillId="5" borderId="26" applyNumberFormat="0" applyFont="0" applyAlignment="0" applyProtection="0"/>
    <xf numFmtId="0" fontId="24"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24" fillId="5" borderId="26" applyNumberFormat="0" applyFont="0" applyAlignment="0" applyProtection="0"/>
    <xf numFmtId="0" fontId="10" fillId="5" borderId="26" applyNumberFormat="0" applyFont="0" applyAlignment="0" applyProtection="0"/>
    <xf numFmtId="0" fontId="2"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10" fillId="5" borderId="26" applyNumberFormat="0" applyFont="0" applyAlignment="0" applyProtection="0"/>
    <xf numFmtId="0" fontId="65" fillId="93" borderId="144" applyNumberFormat="0" applyFont="0" applyAlignment="0" applyProtection="0"/>
    <xf numFmtId="0" fontId="24" fillId="5" borderId="26" applyNumberFormat="0" applyFont="0" applyAlignment="0" applyProtection="0"/>
    <xf numFmtId="3" fontId="14" fillId="0" borderId="0"/>
    <xf numFmtId="3" fontId="14" fillId="0" borderId="0"/>
    <xf numFmtId="3" fontId="14" fillId="0" borderId="0"/>
    <xf numFmtId="3" fontId="14" fillId="0" borderId="0"/>
    <xf numFmtId="3" fontId="14" fillId="0" borderId="0"/>
    <xf numFmtId="0" fontId="79" fillId="56" borderId="50" applyNumberFormat="0" applyAlignment="0" applyProtection="0"/>
    <xf numFmtId="0" fontId="199" fillId="34" borderId="145" applyNumberFormat="0" applyAlignment="0" applyProtection="0"/>
    <xf numFmtId="0" fontId="200" fillId="56" borderId="50" applyNumberFormat="0" applyAlignment="0" applyProtection="0"/>
    <xf numFmtId="0" fontId="199" fillId="95" borderId="145" applyNumberFormat="0" applyAlignment="0" applyProtection="0"/>
    <xf numFmtId="0" fontId="201" fillId="56" borderId="50" applyNumberFormat="0" applyAlignment="0" applyProtection="0"/>
    <xf numFmtId="0" fontId="199" fillId="95" borderId="145" applyNumberFormat="0" applyAlignment="0" applyProtection="0"/>
    <xf numFmtId="0" fontId="199" fillId="34" borderId="145" applyNumberFormat="0" applyAlignment="0" applyProtection="0"/>
    <xf numFmtId="0" fontId="199" fillId="95" borderId="145" applyNumberFormat="0" applyAlignment="0" applyProtection="0"/>
    <xf numFmtId="0" fontId="199" fillId="95" borderId="145" applyNumberFormat="0" applyAlignment="0" applyProtection="0"/>
    <xf numFmtId="0" fontId="199" fillId="95" borderId="145" applyNumberFormat="0" applyAlignment="0" applyProtection="0"/>
    <xf numFmtId="0" fontId="199" fillId="95" borderId="145" applyNumberFormat="0" applyAlignment="0" applyProtection="0"/>
    <xf numFmtId="0" fontId="199" fillId="95" borderId="145" applyNumberFormat="0" applyAlignment="0" applyProtection="0"/>
    <xf numFmtId="0" fontId="201" fillId="56" borderId="50" applyNumberFormat="0" applyAlignment="0" applyProtection="0"/>
    <xf numFmtId="0" fontId="14" fillId="0" borderId="0">
      <alignment horizontal="left" wrapText="1"/>
    </xf>
    <xf numFmtId="210" fontId="202" fillId="0" borderId="1">
      <alignment vertical="center"/>
    </xf>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5" fillId="0" borderId="0" applyFont="0" applyFill="0" applyBorder="0" applyAlignment="0" applyProtection="0"/>
    <xf numFmtId="9" fontId="10" fillId="0" borderId="0" applyFont="0" applyFill="0" applyBorder="0" applyAlignment="0" applyProtection="0"/>
    <xf numFmtId="9" fontId="6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18" fontId="153"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5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0"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218" fontId="153"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0"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219" fontId="34" fillId="0" borderId="0" applyProtection="0"/>
    <xf numFmtId="0" fontId="203" fillId="0" borderId="11" applyNumberFormat="0" applyFill="0" applyBorder="0" applyAlignment="0" applyProtection="0">
      <protection hidden="1"/>
    </xf>
    <xf numFmtId="0" fontId="204" fillId="0" borderId="0" applyNumberFormat="0" applyFill="0" applyBorder="0" applyAlignment="0"/>
    <xf numFmtId="172" fontId="148" fillId="0" borderId="0" applyFill="0" applyBorder="0" applyProtection="0">
      <alignment horizontal="right"/>
    </xf>
    <xf numFmtId="14" fontId="205" fillId="0" borderId="0" applyNumberFormat="0" applyFill="0" applyBorder="0" applyAlignment="0" applyProtection="0">
      <alignment horizontal="left"/>
    </xf>
    <xf numFmtId="0" fontId="14" fillId="0" borderId="0"/>
    <xf numFmtId="0" fontId="14" fillId="0" borderId="0"/>
    <xf numFmtId="4" fontId="51" fillId="108" borderId="4" applyNumberFormat="0" applyProtection="0">
      <alignment horizontal="right" vertical="center" wrapText="1"/>
    </xf>
    <xf numFmtId="4" fontId="51" fillId="108" borderId="4" applyNumberFormat="0" applyProtection="0">
      <alignment horizontal="right" vertical="center" wrapText="1"/>
    </xf>
    <xf numFmtId="4" fontId="10" fillId="0" borderId="145" applyNumberFormat="0" applyProtection="0">
      <alignment vertical="center"/>
    </xf>
    <xf numFmtId="4" fontId="10" fillId="0" borderId="145" applyNumberFormat="0" applyProtection="0">
      <alignment vertical="center"/>
    </xf>
    <xf numFmtId="4" fontId="51" fillId="109" borderId="4" applyNumberFormat="0" applyProtection="0">
      <alignment horizontal="right" vertical="center" wrapText="1"/>
    </xf>
    <xf numFmtId="4" fontId="10" fillId="0" borderId="145" applyNumberFormat="0" applyProtection="0">
      <alignment horizontal="left" vertical="center" indent="1"/>
    </xf>
    <xf numFmtId="4" fontId="10" fillId="19" borderId="145" applyNumberFormat="0" applyProtection="0">
      <alignment horizontal="left" vertical="center" indent="1"/>
    </xf>
    <xf numFmtId="4" fontId="19" fillId="22" borderId="86" applyNumberFormat="0" applyProtection="0">
      <alignment horizontal="left" vertical="center"/>
    </xf>
    <xf numFmtId="0" fontId="14" fillId="0" borderId="145" applyNumberFormat="0" applyProtection="0">
      <alignment horizontal="left" vertical="center" indent="1"/>
    </xf>
    <xf numFmtId="4" fontId="19" fillId="22" borderId="86" applyNumberFormat="0" applyProtection="0">
      <alignment horizontal="left" vertical="center"/>
    </xf>
    <xf numFmtId="4" fontId="10" fillId="2" borderId="145" applyNumberFormat="0" applyProtection="0">
      <alignment horizontal="right" vertical="center"/>
    </xf>
    <xf numFmtId="4" fontId="10" fillId="110" borderId="145" applyNumberFormat="0" applyProtection="0">
      <alignment horizontal="right" vertical="center"/>
    </xf>
    <xf numFmtId="4" fontId="10" fillId="42" borderId="145" applyNumberFormat="0" applyProtection="0">
      <alignment horizontal="right" vertical="center"/>
    </xf>
    <xf numFmtId="4" fontId="10" fillId="111" borderId="145" applyNumberFormat="0" applyProtection="0">
      <alignment horizontal="right" vertical="center"/>
    </xf>
    <xf numFmtId="4" fontId="10" fillId="112" borderId="145" applyNumberFormat="0" applyProtection="0">
      <alignment horizontal="right" vertical="center"/>
    </xf>
    <xf numFmtId="4" fontId="10" fillId="113" borderId="145" applyNumberFormat="0" applyProtection="0">
      <alignment horizontal="right" vertical="center"/>
    </xf>
    <xf numFmtId="4" fontId="10" fillId="114" borderId="145" applyNumberFormat="0" applyProtection="0">
      <alignment horizontal="right" vertical="center"/>
    </xf>
    <xf numFmtId="4" fontId="10" fillId="115" borderId="145" applyNumberFormat="0" applyProtection="0">
      <alignment horizontal="right" vertical="center"/>
    </xf>
    <xf numFmtId="4" fontId="10" fillId="116" borderId="145" applyNumberFormat="0" applyProtection="0">
      <alignment horizontal="right" vertical="center"/>
    </xf>
    <xf numFmtId="4" fontId="10" fillId="0" borderId="0" applyNumberFormat="0" applyProtection="0">
      <alignment horizontal="left" vertical="center" indent="1"/>
    </xf>
    <xf numFmtId="4" fontId="29" fillId="35" borderId="0" applyNumberFormat="0" applyProtection="0">
      <alignment horizontal="left" vertical="center" indent="1"/>
    </xf>
    <xf numFmtId="4" fontId="29" fillId="35" borderId="0" applyNumberFormat="0" applyProtection="0">
      <alignment horizontal="left" vertical="center" indent="1"/>
    </xf>
    <xf numFmtId="4" fontId="29" fillId="35" borderId="0" applyNumberFormat="0" applyProtection="0">
      <alignment horizontal="left" vertical="center" indent="1"/>
    </xf>
    <xf numFmtId="4" fontId="29" fillId="35" borderId="0" applyNumberFormat="0" applyProtection="0">
      <alignment horizontal="left" vertical="center" indent="1"/>
    </xf>
    <xf numFmtId="4" fontId="29" fillId="35" borderId="0" applyNumberFormat="0" applyProtection="0">
      <alignment horizontal="left" vertical="center" indent="1"/>
    </xf>
    <xf numFmtId="4" fontId="29" fillId="35" borderId="0" applyNumberFormat="0" applyProtection="0">
      <alignment horizontal="left" vertical="center" indent="1"/>
    </xf>
    <xf numFmtId="4" fontId="29" fillId="35" borderId="0" applyNumberFormat="0" applyProtection="0">
      <alignment horizontal="left" vertical="center" indent="1"/>
    </xf>
    <xf numFmtId="4" fontId="29" fillId="35" borderId="0" applyNumberFormat="0" applyProtection="0">
      <alignment horizontal="left" vertical="center" indent="1"/>
    </xf>
    <xf numFmtId="4" fontId="29" fillId="35" borderId="0" applyNumberFormat="0" applyProtection="0">
      <alignment horizontal="left" vertical="center" indent="1"/>
    </xf>
    <xf numFmtId="4" fontId="29" fillId="35" borderId="0" applyNumberFormat="0" applyProtection="0">
      <alignment horizontal="left" vertical="center" indent="1"/>
    </xf>
    <xf numFmtId="4" fontId="29" fillId="35" borderId="0" applyNumberFormat="0" applyProtection="0">
      <alignment horizontal="left" vertical="center" indent="1"/>
    </xf>
    <xf numFmtId="0" fontId="14" fillId="117" borderId="145" applyNumberFormat="0" applyProtection="0">
      <alignment horizontal="left" vertical="center" indent="1"/>
    </xf>
    <xf numFmtId="4" fontId="19" fillId="0" borderId="0" applyNumberFormat="0" applyProtection="0">
      <alignment horizontal="left" vertical="center" indent="1"/>
    </xf>
    <xf numFmtId="4" fontId="18" fillId="0" borderId="0" applyNumberFormat="0" applyProtection="0">
      <alignment horizontal="left" vertical="center" indent="1"/>
    </xf>
    <xf numFmtId="4" fontId="19" fillId="0" borderId="0" applyNumberFormat="0" applyProtection="0">
      <alignment horizontal="left" vertical="center" indent="1"/>
    </xf>
    <xf numFmtId="4" fontId="10" fillId="0" borderId="0" applyNumberFormat="0" applyProtection="0">
      <alignment horizontal="left" vertical="center" indent="1"/>
    </xf>
    <xf numFmtId="4" fontId="19" fillId="0" borderId="0" applyNumberFormat="0" applyProtection="0">
      <alignment horizontal="left" vertical="center" indent="1"/>
    </xf>
    <xf numFmtId="4" fontId="19" fillId="0" borderId="0" applyNumberFormat="0" applyProtection="0">
      <alignment horizontal="left" vertical="center" indent="1"/>
    </xf>
    <xf numFmtId="4" fontId="19" fillId="0" borderId="0" applyNumberFormat="0" applyProtection="0">
      <alignment horizontal="left" vertical="center" indent="1"/>
    </xf>
    <xf numFmtId="4" fontId="19" fillId="0" borderId="0" applyNumberFormat="0" applyProtection="0">
      <alignment horizontal="left" vertical="center" indent="1"/>
    </xf>
    <xf numFmtId="4" fontId="19" fillId="0" borderId="0" applyNumberFormat="0" applyProtection="0">
      <alignment horizontal="left" vertical="center" indent="1"/>
    </xf>
    <xf numFmtId="4" fontId="19" fillId="0" borderId="0" applyNumberFormat="0" applyProtection="0">
      <alignment horizontal="left" vertical="center" indent="1"/>
    </xf>
    <xf numFmtId="4" fontId="19" fillId="0" borderId="0" applyNumberFormat="0" applyProtection="0">
      <alignment horizontal="left" vertical="center" indent="1"/>
    </xf>
    <xf numFmtId="4" fontId="19" fillId="0" borderId="0" applyNumberFormat="0" applyProtection="0">
      <alignment horizontal="left" vertical="center" indent="1"/>
    </xf>
    <xf numFmtId="4" fontId="19" fillId="0" borderId="0" applyNumberFormat="0" applyProtection="0">
      <alignment horizontal="left" vertical="center" indent="1"/>
    </xf>
    <xf numFmtId="4" fontId="19" fillId="0" borderId="0" applyNumberFormat="0" applyProtection="0">
      <alignment horizontal="left" vertical="center" indent="1"/>
    </xf>
    <xf numFmtId="4" fontId="19" fillId="0" borderId="0" applyNumberFormat="0" applyProtection="0">
      <alignment horizontal="left" vertical="center" indent="1"/>
    </xf>
    <xf numFmtId="4" fontId="19" fillId="0" borderId="0" applyNumberFormat="0" applyProtection="0">
      <alignment horizontal="left" vertical="center" indent="1"/>
    </xf>
    <xf numFmtId="4" fontId="19" fillId="0" borderId="0" applyNumberFormat="0" applyProtection="0">
      <alignment horizontal="left" vertical="center" indent="1"/>
    </xf>
    <xf numFmtId="4" fontId="19" fillId="0" borderId="0" applyNumberFormat="0" applyProtection="0">
      <alignment horizontal="left" vertical="center" indent="1"/>
    </xf>
    <xf numFmtId="4" fontId="10" fillId="0" borderId="0" applyNumberFormat="0" applyProtection="0">
      <alignment horizontal="left" vertical="center" indent="1"/>
    </xf>
    <xf numFmtId="4" fontId="19" fillId="0" borderId="0" applyNumberFormat="0" applyProtection="0">
      <alignment horizontal="left" vertical="center" indent="1"/>
    </xf>
    <xf numFmtId="4" fontId="19" fillId="0" borderId="0" applyNumberFormat="0" applyProtection="0">
      <alignment horizontal="left" vertical="center" indent="1"/>
    </xf>
    <xf numFmtId="4" fontId="19" fillId="0" borderId="0" applyNumberFormat="0" applyProtection="0">
      <alignment horizontal="left" vertical="center" indent="1"/>
    </xf>
    <xf numFmtId="4" fontId="19" fillId="0" borderId="0" applyNumberFormat="0" applyProtection="0">
      <alignment horizontal="left" vertical="center" indent="1"/>
    </xf>
    <xf numFmtId="4" fontId="19" fillId="0" borderId="0" applyNumberFormat="0" applyProtection="0">
      <alignment horizontal="left" vertical="center" indent="1"/>
    </xf>
    <xf numFmtId="4" fontId="19" fillId="0" borderId="0" applyNumberFormat="0" applyProtection="0">
      <alignment horizontal="left" vertical="center" indent="1"/>
    </xf>
    <xf numFmtId="4" fontId="19" fillId="0" borderId="0" applyNumberFormat="0" applyProtection="0">
      <alignment horizontal="left" vertical="center" indent="1"/>
    </xf>
    <xf numFmtId="4" fontId="19" fillId="0" borderId="0" applyNumberFormat="0" applyProtection="0">
      <alignment horizontal="left" vertical="center" indent="1"/>
    </xf>
    <xf numFmtId="4" fontId="19" fillId="0" borderId="0" applyNumberFormat="0" applyProtection="0">
      <alignment horizontal="left" vertical="center" indent="1"/>
    </xf>
    <xf numFmtId="4" fontId="19" fillId="0" borderId="0" applyNumberFormat="0" applyProtection="0">
      <alignment horizontal="left" vertical="center" indent="1"/>
    </xf>
    <xf numFmtId="4" fontId="19" fillId="0" borderId="0" applyNumberFormat="0" applyProtection="0">
      <alignment horizontal="left" vertical="center" indent="1"/>
    </xf>
    <xf numFmtId="0" fontId="18" fillId="118" borderId="86" applyNumberFormat="0" applyProtection="0">
      <alignment horizontal="left" vertical="center" indent="2"/>
    </xf>
    <xf numFmtId="0" fontId="18" fillId="118" borderId="86" applyNumberFormat="0" applyProtection="0">
      <alignment horizontal="left" vertical="center" indent="2"/>
    </xf>
    <xf numFmtId="0" fontId="19" fillId="119" borderId="86" applyNumberFormat="0" applyProtection="0">
      <alignment horizontal="left" vertical="center" indent="2"/>
    </xf>
    <xf numFmtId="0" fontId="19" fillId="119" borderId="86" applyNumberFormat="0" applyProtection="0">
      <alignment horizontal="left" vertical="center" indent="2"/>
    </xf>
    <xf numFmtId="0" fontId="18" fillId="118" borderId="86" applyNumberFormat="0" applyProtection="0">
      <alignment horizontal="left" vertical="center" indent="2"/>
    </xf>
    <xf numFmtId="0" fontId="19" fillId="119" borderId="86" applyNumberFormat="0" applyProtection="0">
      <alignment horizontal="left" vertical="center" indent="2"/>
    </xf>
    <xf numFmtId="0" fontId="18" fillId="0" borderId="86" applyNumberFormat="0" applyProtection="0">
      <alignment horizontal="left" vertical="center" indent="2"/>
    </xf>
    <xf numFmtId="0" fontId="14" fillId="49" borderId="145" applyNumberFormat="0" applyProtection="0">
      <alignment horizontal="left" vertical="center" indent="1"/>
    </xf>
    <xf numFmtId="0" fontId="18" fillId="0" borderId="86" applyNumberFormat="0" applyProtection="0">
      <alignment horizontal="left" vertical="center" indent="2"/>
    </xf>
    <xf numFmtId="0" fontId="18" fillId="0" borderId="86" applyNumberFormat="0" applyProtection="0">
      <alignment horizontal="left" vertical="center" indent="2"/>
    </xf>
    <xf numFmtId="0" fontId="18" fillId="0" borderId="86" applyNumberFormat="0" applyProtection="0">
      <alignment horizontal="left" vertical="center" indent="2"/>
    </xf>
    <xf numFmtId="0" fontId="18" fillId="0" borderId="86" applyNumberFormat="0" applyProtection="0">
      <alignment horizontal="left" vertical="center" indent="2"/>
    </xf>
    <xf numFmtId="0" fontId="18" fillId="0" borderId="86" applyNumberFormat="0" applyProtection="0">
      <alignment horizontal="left" vertical="center" indent="2"/>
    </xf>
    <xf numFmtId="0" fontId="18" fillId="118" borderId="86" applyNumberFormat="0" applyProtection="0">
      <alignment horizontal="left" vertical="center" indent="2"/>
    </xf>
    <xf numFmtId="0" fontId="19" fillId="119" borderId="86" applyNumberFormat="0" applyProtection="0">
      <alignment horizontal="left" vertical="center" indent="2"/>
    </xf>
    <xf numFmtId="0" fontId="18" fillId="118" borderId="86" applyNumberFormat="0" applyProtection="0">
      <alignment horizontal="left" vertical="center" indent="2"/>
    </xf>
    <xf numFmtId="0" fontId="18" fillId="118" borderId="86" applyNumberFormat="0" applyProtection="0">
      <alignment horizontal="left" vertical="center" indent="2"/>
    </xf>
    <xf numFmtId="0" fontId="19" fillId="119" borderId="86" applyNumberFormat="0" applyProtection="0">
      <alignment horizontal="left" vertical="center" indent="2"/>
    </xf>
    <xf numFmtId="0" fontId="19" fillId="119" borderId="86" applyNumberFormat="0" applyProtection="0">
      <alignment horizontal="left" vertical="center" indent="2"/>
    </xf>
    <xf numFmtId="0" fontId="19" fillId="119" borderId="86" applyNumberFormat="0" applyProtection="0">
      <alignment horizontal="left" vertical="center" indent="2"/>
    </xf>
    <xf numFmtId="0" fontId="19" fillId="119" borderId="86" applyNumberFormat="0" applyProtection="0">
      <alignment horizontal="left" vertical="center" indent="2"/>
    </xf>
    <xf numFmtId="0" fontId="14" fillId="35" borderId="87" applyNumberFormat="0" applyProtection="0">
      <alignment horizontal="left" vertical="top" indent="1"/>
    </xf>
    <xf numFmtId="0" fontId="14" fillId="35" borderId="87" applyNumberFormat="0" applyProtection="0">
      <alignment horizontal="left" vertical="top" indent="1"/>
    </xf>
    <xf numFmtId="0" fontId="14" fillId="49" borderId="145" applyNumberFormat="0" applyProtection="0">
      <alignment horizontal="left" vertical="center" indent="1"/>
    </xf>
    <xf numFmtId="0" fontId="14" fillId="35" borderId="87" applyNumberFormat="0" applyProtection="0">
      <alignment horizontal="left" vertical="top" indent="1"/>
    </xf>
    <xf numFmtId="0" fontId="14" fillId="35" borderId="87" applyNumberFormat="0" applyProtection="0">
      <alignment horizontal="left" vertical="top" indent="1"/>
    </xf>
    <xf numFmtId="0" fontId="14" fillId="35" borderId="87" applyNumberFormat="0" applyProtection="0">
      <alignment horizontal="left" vertical="top" indent="1"/>
    </xf>
    <xf numFmtId="0" fontId="14" fillId="35" borderId="87" applyNumberFormat="0" applyProtection="0">
      <alignment horizontal="left" vertical="top" indent="1"/>
    </xf>
    <xf numFmtId="0" fontId="14" fillId="35" borderId="87" applyNumberFormat="0" applyProtection="0">
      <alignment horizontal="left" vertical="top" indent="1"/>
    </xf>
    <xf numFmtId="0" fontId="14" fillId="35" borderId="87" applyNumberFormat="0" applyProtection="0">
      <alignment horizontal="left" vertical="top" indent="1"/>
    </xf>
    <xf numFmtId="0" fontId="14" fillId="35" borderId="87" applyNumberFormat="0" applyProtection="0">
      <alignment horizontal="left" vertical="top" indent="1"/>
    </xf>
    <xf numFmtId="0" fontId="14" fillId="49" borderId="145" applyNumberFormat="0" applyProtection="0">
      <alignment horizontal="left" vertical="center" indent="1"/>
    </xf>
    <xf numFmtId="0" fontId="14" fillId="35" borderId="87" applyNumberFormat="0" applyProtection="0">
      <alignment horizontal="left" vertical="top" indent="1"/>
    </xf>
    <xf numFmtId="0" fontId="14" fillId="35" borderId="87" applyNumberFormat="0" applyProtection="0">
      <alignment horizontal="left" vertical="top" indent="1"/>
    </xf>
    <xf numFmtId="0" fontId="14" fillId="35" borderId="87" applyNumberFormat="0" applyProtection="0">
      <alignment horizontal="left" vertical="top" indent="1"/>
    </xf>
    <xf numFmtId="0" fontId="18" fillId="0" borderId="86" applyNumberFormat="0" applyProtection="0">
      <alignment horizontal="left" vertical="center" indent="2"/>
    </xf>
    <xf numFmtId="0" fontId="18" fillId="0" borderId="86" applyNumberFormat="0" applyProtection="0">
      <alignment horizontal="left" vertical="center" indent="2"/>
    </xf>
    <xf numFmtId="0" fontId="18" fillId="120" borderId="86" applyNumberFormat="0" applyProtection="0">
      <alignment horizontal="left" vertical="center" indent="2"/>
    </xf>
    <xf numFmtId="0" fontId="18" fillId="0" borderId="86" applyNumberFormat="0" applyProtection="0">
      <alignment horizontal="left" vertical="center" indent="2"/>
    </xf>
    <xf numFmtId="0" fontId="18" fillId="0" borderId="86" applyNumberFormat="0" applyProtection="0">
      <alignment horizontal="left" vertical="center" indent="2"/>
    </xf>
    <xf numFmtId="0" fontId="14" fillId="23" borderId="145" applyNumberFormat="0" applyProtection="0">
      <alignment horizontal="left" vertical="center" indent="1"/>
    </xf>
    <xf numFmtId="0" fontId="18" fillId="0" borderId="86" applyNumberFormat="0" applyProtection="0">
      <alignment horizontal="left" vertical="center" indent="2"/>
    </xf>
    <xf numFmtId="0" fontId="18" fillId="0" borderId="86" applyNumberFormat="0" applyProtection="0">
      <alignment horizontal="left" vertical="center" indent="2"/>
    </xf>
    <xf numFmtId="0" fontId="18" fillId="0" borderId="86" applyNumberFormat="0" applyProtection="0">
      <alignment horizontal="left" vertical="center" indent="2"/>
    </xf>
    <xf numFmtId="0" fontId="18" fillId="0" borderId="86" applyNumberFormat="0" applyProtection="0">
      <alignment horizontal="left" vertical="center" indent="2"/>
    </xf>
    <xf numFmtId="0" fontId="18" fillId="120" borderId="86" applyNumberFormat="0" applyProtection="0">
      <alignment horizontal="left" vertical="center" indent="2"/>
    </xf>
    <xf numFmtId="0" fontId="18" fillId="120" borderId="86" applyNumberFormat="0" applyProtection="0">
      <alignment horizontal="left" vertical="center" indent="2"/>
    </xf>
    <xf numFmtId="0" fontId="18" fillId="0" borderId="86" applyNumberFormat="0" applyProtection="0">
      <alignment horizontal="left" vertical="center" indent="2"/>
    </xf>
    <xf numFmtId="0" fontId="18" fillId="0" borderId="86" applyNumberFormat="0" applyProtection="0">
      <alignment horizontal="left" vertical="center" indent="2"/>
    </xf>
    <xf numFmtId="0" fontId="18" fillId="0" borderId="86" applyNumberFormat="0" applyProtection="0">
      <alignment horizontal="left" vertical="center" indent="2"/>
    </xf>
    <xf numFmtId="0" fontId="18" fillId="120" borderId="86" applyNumberFormat="0" applyProtection="0">
      <alignment horizontal="left" vertical="center" indent="2"/>
    </xf>
    <xf numFmtId="0" fontId="18" fillId="120" borderId="86" applyNumberFormat="0" applyProtection="0">
      <alignment horizontal="left" vertical="center" indent="2"/>
    </xf>
    <xf numFmtId="0" fontId="18" fillId="120" borderId="86" applyNumberFormat="0" applyProtection="0">
      <alignment horizontal="left" vertical="center" indent="2"/>
    </xf>
    <xf numFmtId="0" fontId="14" fillId="38" borderId="87" applyNumberFormat="0" applyProtection="0">
      <alignment horizontal="left" vertical="top" indent="1"/>
    </xf>
    <xf numFmtId="0" fontId="14" fillId="38" borderId="87" applyNumberFormat="0" applyProtection="0">
      <alignment horizontal="left" vertical="top" indent="1"/>
    </xf>
    <xf numFmtId="0" fontId="14" fillId="23" borderId="145" applyNumberFormat="0" applyProtection="0">
      <alignment horizontal="left" vertical="center" indent="1"/>
    </xf>
    <xf numFmtId="0" fontId="14" fillId="38" borderId="87" applyNumberFormat="0" applyProtection="0">
      <alignment horizontal="left" vertical="top" indent="1"/>
    </xf>
    <xf numFmtId="0" fontId="14" fillId="38" borderId="87" applyNumberFormat="0" applyProtection="0">
      <alignment horizontal="left" vertical="top" indent="1"/>
    </xf>
    <xf numFmtId="0" fontId="14" fillId="38" borderId="87" applyNumberFormat="0" applyProtection="0">
      <alignment horizontal="left" vertical="top" indent="1"/>
    </xf>
    <xf numFmtId="0" fontId="14" fillId="38" borderId="87" applyNumberFormat="0" applyProtection="0">
      <alignment horizontal="left" vertical="top" indent="1"/>
    </xf>
    <xf numFmtId="0" fontId="14" fillId="38" borderId="87" applyNumberFormat="0" applyProtection="0">
      <alignment horizontal="left" vertical="top" indent="1"/>
    </xf>
    <xf numFmtId="0" fontId="14" fillId="38" borderId="87" applyNumberFormat="0" applyProtection="0">
      <alignment horizontal="left" vertical="top" indent="1"/>
    </xf>
    <xf numFmtId="0" fontId="14" fillId="38" borderId="87" applyNumberFormat="0" applyProtection="0">
      <alignment horizontal="left" vertical="top" indent="1"/>
    </xf>
    <xf numFmtId="0" fontId="14" fillId="23" borderId="145" applyNumberFormat="0" applyProtection="0">
      <alignment horizontal="left" vertical="center" indent="1"/>
    </xf>
    <xf numFmtId="0" fontId="14" fillId="38" borderId="87" applyNumberFormat="0" applyProtection="0">
      <alignment horizontal="left" vertical="top" indent="1"/>
    </xf>
    <xf numFmtId="0" fontId="14" fillId="38" borderId="87" applyNumberFormat="0" applyProtection="0">
      <alignment horizontal="left" vertical="top" indent="1"/>
    </xf>
    <xf numFmtId="0" fontId="14" fillId="38" borderId="87" applyNumberFormat="0" applyProtection="0">
      <alignment horizontal="left" vertical="top" indent="1"/>
    </xf>
    <xf numFmtId="0" fontId="14" fillId="106" borderId="145" applyNumberFormat="0" applyProtection="0">
      <alignment horizontal="left" vertical="center" indent="1"/>
    </xf>
    <xf numFmtId="0" fontId="18" fillId="0" borderId="86" applyNumberFormat="0" applyProtection="0">
      <alignment horizontal="left" vertical="center" indent="2"/>
    </xf>
    <xf numFmtId="0" fontId="18" fillId="0" borderId="86" applyNumberFormat="0" applyProtection="0">
      <alignment horizontal="left" vertical="center" indent="2"/>
    </xf>
    <xf numFmtId="0" fontId="18" fillId="0" borderId="86" applyNumberFormat="0" applyProtection="0">
      <alignment horizontal="left" vertical="center" indent="2"/>
    </xf>
    <xf numFmtId="0" fontId="18" fillId="0" borderId="86" applyNumberFormat="0" applyProtection="0">
      <alignment horizontal="left" vertical="center" indent="2"/>
    </xf>
    <xf numFmtId="0" fontId="18" fillId="0" borderId="86" applyNumberFormat="0" applyProtection="0">
      <alignment horizontal="left" vertical="center" indent="2"/>
    </xf>
    <xf numFmtId="0" fontId="18" fillId="0" borderId="86" applyNumberFormat="0" applyProtection="0">
      <alignment horizontal="left" vertical="center" indent="2"/>
    </xf>
    <xf numFmtId="0" fontId="18" fillId="0" borderId="86" applyNumberFormat="0" applyProtection="0">
      <alignment horizontal="left" vertical="center" indent="2"/>
    </xf>
    <xf numFmtId="0" fontId="18" fillId="0" borderId="86" applyNumberFormat="0" applyProtection="0">
      <alignment horizontal="left" vertical="center" indent="2"/>
    </xf>
    <xf numFmtId="0" fontId="14" fillId="39" borderId="87" applyNumberFormat="0" applyProtection="0">
      <alignment horizontal="left" vertical="top" indent="1"/>
    </xf>
    <xf numFmtId="0" fontId="14" fillId="39" borderId="87" applyNumberFormat="0" applyProtection="0">
      <alignment horizontal="left" vertical="top" indent="1"/>
    </xf>
    <xf numFmtId="0" fontId="14" fillId="106" borderId="145" applyNumberFormat="0" applyProtection="0">
      <alignment horizontal="left" vertical="center" indent="1"/>
    </xf>
    <xf numFmtId="0" fontId="14" fillId="39" borderId="87" applyNumberFormat="0" applyProtection="0">
      <alignment horizontal="left" vertical="top" indent="1"/>
    </xf>
    <xf numFmtId="0" fontId="14" fillId="39" borderId="87" applyNumberFormat="0" applyProtection="0">
      <alignment horizontal="left" vertical="top" indent="1"/>
    </xf>
    <xf numFmtId="0" fontId="14" fillId="39" borderId="87" applyNumberFormat="0" applyProtection="0">
      <alignment horizontal="left" vertical="top" indent="1"/>
    </xf>
    <xf numFmtId="0" fontId="14" fillId="39" borderId="87" applyNumberFormat="0" applyProtection="0">
      <alignment horizontal="left" vertical="top" indent="1"/>
    </xf>
    <xf numFmtId="0" fontId="14" fillId="39" borderId="87" applyNumberFormat="0" applyProtection="0">
      <alignment horizontal="left" vertical="top" indent="1"/>
    </xf>
    <xf numFmtId="0" fontId="14" fillId="39" borderId="87" applyNumberFormat="0" applyProtection="0">
      <alignment horizontal="left" vertical="top" indent="1"/>
    </xf>
    <xf numFmtId="0" fontId="14" fillId="39" borderId="87" applyNumberFormat="0" applyProtection="0">
      <alignment horizontal="left" vertical="top" indent="1"/>
    </xf>
    <xf numFmtId="0" fontId="14" fillId="106" borderId="145" applyNumberFormat="0" applyProtection="0">
      <alignment horizontal="left" vertical="center" indent="1"/>
    </xf>
    <xf numFmtId="0" fontId="14" fillId="39" borderId="87" applyNumberFormat="0" applyProtection="0">
      <alignment horizontal="left" vertical="top" indent="1"/>
    </xf>
    <xf numFmtId="0" fontId="14" fillId="39" borderId="87" applyNumberFormat="0" applyProtection="0">
      <alignment horizontal="left" vertical="top" indent="1"/>
    </xf>
    <xf numFmtId="0" fontId="14" fillId="39" borderId="87" applyNumberFormat="0" applyProtection="0">
      <alignment horizontal="left" vertical="top" indent="1"/>
    </xf>
    <xf numFmtId="0" fontId="14" fillId="117" borderId="145" applyNumberFormat="0" applyProtection="0">
      <alignment horizontal="left" vertical="center" indent="1"/>
    </xf>
    <xf numFmtId="0" fontId="18" fillId="0" borderId="86" applyNumberFormat="0" applyProtection="0">
      <alignment horizontal="left" vertical="center" indent="2"/>
    </xf>
    <xf numFmtId="0" fontId="18" fillId="0" borderId="86" applyNumberFormat="0" applyProtection="0">
      <alignment horizontal="left" vertical="center" indent="2"/>
    </xf>
    <xf numFmtId="0" fontId="18" fillId="0" borderId="86" applyNumberFormat="0" applyProtection="0">
      <alignment horizontal="left" vertical="center" indent="2"/>
    </xf>
    <xf numFmtId="0" fontId="18" fillId="0" borderId="86" applyNumberFormat="0" applyProtection="0">
      <alignment horizontal="left" vertical="center" indent="2"/>
    </xf>
    <xf numFmtId="0" fontId="18" fillId="0" borderId="86" applyNumberFormat="0" applyProtection="0">
      <alignment horizontal="left" vertical="center" indent="2"/>
    </xf>
    <xf numFmtId="0" fontId="18" fillId="0" borderId="86" applyNumberFormat="0" applyProtection="0">
      <alignment horizontal="left" vertical="center" indent="2"/>
    </xf>
    <xf numFmtId="0" fontId="18" fillId="0" borderId="86" applyNumberFormat="0" applyProtection="0">
      <alignment horizontal="left" vertical="center" indent="2"/>
    </xf>
    <xf numFmtId="0" fontId="18" fillId="0" borderId="86" applyNumberFormat="0" applyProtection="0">
      <alignment horizontal="left" vertical="center" indent="2"/>
    </xf>
    <xf numFmtId="0" fontId="18" fillId="0" borderId="86" applyNumberFormat="0" applyProtection="0">
      <alignment horizontal="left" vertical="center" indent="2"/>
    </xf>
    <xf numFmtId="0" fontId="14" fillId="3" borderId="87" applyNumberFormat="0" applyProtection="0">
      <alignment horizontal="left" vertical="top" indent="1"/>
    </xf>
    <xf numFmtId="0" fontId="14" fillId="3" borderId="87" applyNumberFormat="0" applyProtection="0">
      <alignment horizontal="left" vertical="top" indent="1"/>
    </xf>
    <xf numFmtId="0" fontId="14" fillId="117" borderId="145" applyNumberFormat="0" applyProtection="0">
      <alignment horizontal="left" vertical="center" indent="1"/>
    </xf>
    <xf numFmtId="0" fontId="14" fillId="3" borderId="87" applyNumberFormat="0" applyProtection="0">
      <alignment horizontal="left" vertical="top" indent="1"/>
    </xf>
    <xf numFmtId="0" fontId="14" fillId="3" borderId="87" applyNumberFormat="0" applyProtection="0">
      <alignment horizontal="left" vertical="top" indent="1"/>
    </xf>
    <xf numFmtId="0" fontId="14" fillId="3" borderId="87" applyNumberFormat="0" applyProtection="0">
      <alignment horizontal="left" vertical="top" indent="1"/>
    </xf>
    <xf numFmtId="0" fontId="14" fillId="3" borderId="87" applyNumberFormat="0" applyProtection="0">
      <alignment horizontal="left" vertical="top" indent="1"/>
    </xf>
    <xf numFmtId="0" fontId="14" fillId="3" borderId="87" applyNumberFormat="0" applyProtection="0">
      <alignment horizontal="left" vertical="top" indent="1"/>
    </xf>
    <xf numFmtId="0" fontId="14" fillId="3" borderId="87" applyNumberFormat="0" applyProtection="0">
      <alignment horizontal="left" vertical="top" indent="1"/>
    </xf>
    <xf numFmtId="0" fontId="14" fillId="3" borderId="87" applyNumberFormat="0" applyProtection="0">
      <alignment horizontal="left" vertical="top" indent="1"/>
    </xf>
    <xf numFmtId="0" fontId="14" fillId="117" borderId="145" applyNumberFormat="0" applyProtection="0">
      <alignment horizontal="left" vertical="center" indent="1"/>
    </xf>
    <xf numFmtId="0" fontId="14" fillId="3" borderId="87" applyNumberFormat="0" applyProtection="0">
      <alignment horizontal="left" vertical="top" indent="1"/>
    </xf>
    <xf numFmtId="0" fontId="14" fillId="3" borderId="87" applyNumberFormat="0" applyProtection="0">
      <alignment horizontal="left" vertical="top" indent="1"/>
    </xf>
    <xf numFmtId="0" fontId="14" fillId="3" borderId="87" applyNumberFormat="0" applyProtection="0">
      <alignment horizontal="left" vertical="top" indent="1"/>
    </xf>
    <xf numFmtId="0" fontId="14" fillId="85" borderId="86" applyNumberFormat="0">
      <protection locked="0"/>
    </xf>
    <xf numFmtId="0" fontId="14" fillId="85" borderId="86" applyNumberFormat="0">
      <protection locked="0"/>
    </xf>
    <xf numFmtId="0" fontId="14" fillId="85" borderId="86" applyNumberFormat="0">
      <protection locked="0"/>
    </xf>
    <xf numFmtId="0" fontId="14" fillId="85" borderId="86" applyNumberFormat="0">
      <protection locked="0"/>
    </xf>
    <xf numFmtId="0" fontId="14" fillId="85" borderId="86" applyNumberFormat="0">
      <protection locked="0"/>
    </xf>
    <xf numFmtId="4" fontId="10" fillId="40" borderId="145" applyNumberFormat="0" applyProtection="0">
      <alignment vertical="center"/>
    </xf>
    <xf numFmtId="4" fontId="34" fillId="0" borderId="86" applyNumberFormat="0" applyProtection="0">
      <alignment horizontal="left" vertical="center" indent="1"/>
    </xf>
    <xf numFmtId="4" fontId="10" fillId="40" borderId="145" applyNumberFormat="0" applyProtection="0">
      <alignment horizontal="left" vertical="center" indent="1"/>
    </xf>
    <xf numFmtId="4" fontId="34" fillId="0" borderId="86" applyNumberFormat="0" applyProtection="0">
      <alignment horizontal="left" vertical="center" indent="1"/>
    </xf>
    <xf numFmtId="4" fontId="34" fillId="0" borderId="0" applyNumberFormat="0" applyProtection="0">
      <alignment horizontal="left" vertical="center" indent="1"/>
    </xf>
    <xf numFmtId="4" fontId="10" fillId="40" borderId="145" applyNumberFormat="0" applyProtection="0">
      <alignment horizontal="left" vertical="center" indent="1"/>
    </xf>
    <xf numFmtId="4" fontId="10" fillId="40" borderId="145" applyNumberFormat="0" applyProtection="0">
      <alignment horizontal="left" vertical="center" indent="1"/>
    </xf>
    <xf numFmtId="4" fontId="34" fillId="0" borderId="0" applyNumberFormat="0" applyProtection="0">
      <alignment horizontal="right" vertical="center" wrapText="1"/>
    </xf>
    <xf numFmtId="4" fontId="17" fillId="0" borderId="86" applyNumberFormat="0" applyProtection="0">
      <alignment horizontal="right" vertical="center" wrapText="1"/>
    </xf>
    <xf numFmtId="4" fontId="17" fillId="0" borderId="146" applyNumberFormat="0" applyProtection="0">
      <alignment horizontal="right" vertical="center" wrapText="1"/>
    </xf>
    <xf numFmtId="4" fontId="17" fillId="0" borderId="86" applyNumberFormat="0" applyProtection="0">
      <alignment horizontal="right" vertical="center" wrapText="1"/>
    </xf>
    <xf numFmtId="4" fontId="18" fillId="0" borderId="86" applyNumberFormat="0" applyProtection="0">
      <alignment horizontal="right" vertical="center" wrapText="1"/>
    </xf>
    <xf numFmtId="4" fontId="10" fillId="0" borderId="145" applyNumberFormat="0" applyProtection="0">
      <alignment horizontal="right" vertical="center"/>
    </xf>
    <xf numFmtId="4" fontId="10" fillId="0" borderId="145" applyNumberFormat="0" applyProtection="0">
      <alignment horizontal="right" vertical="center"/>
    </xf>
    <xf numFmtId="4" fontId="34" fillId="0" borderId="0" applyNumberFormat="0" applyProtection="0">
      <alignment horizontal="right" vertical="center" wrapText="1"/>
    </xf>
    <xf numFmtId="4" fontId="17" fillId="0" borderId="86" applyNumberFormat="0" applyProtection="0">
      <alignment horizontal="left" vertical="center" indent="1"/>
    </xf>
    <xf numFmtId="4" fontId="17" fillId="0" borderId="86" applyNumberFormat="0" applyProtection="0">
      <alignment horizontal="left" vertical="center" indent="1"/>
    </xf>
    <xf numFmtId="4" fontId="17" fillId="0" borderId="86" applyNumberFormat="0" applyProtection="0">
      <alignment horizontal="left" vertical="center" indent="1"/>
    </xf>
    <xf numFmtId="4" fontId="17" fillId="0" borderId="86" applyNumberFormat="0" applyProtection="0">
      <alignment horizontal="left" vertical="center" indent="1"/>
    </xf>
    <xf numFmtId="0" fontId="14" fillId="0" borderId="145" applyNumberFormat="0" applyProtection="0">
      <alignment horizontal="left" vertical="center" indent="1"/>
    </xf>
    <xf numFmtId="0" fontId="14" fillId="0" borderId="145" applyNumberFormat="0" applyProtection="0">
      <alignment horizontal="left" vertical="center" indent="1"/>
    </xf>
    <xf numFmtId="4" fontId="34" fillId="0" borderId="0" applyNumberFormat="0" applyProtection="0">
      <alignment horizontal="left" vertical="center" indent="1"/>
    </xf>
    <xf numFmtId="0" fontId="19" fillId="43" borderId="86" applyNumberFormat="0" applyProtection="0">
      <alignment horizontal="center" vertical="center" wrapText="1"/>
    </xf>
    <xf numFmtId="0" fontId="14" fillId="0" borderId="145" applyNumberFormat="0" applyProtection="0">
      <alignment horizontal="left" vertical="center" indent="1"/>
    </xf>
    <xf numFmtId="0" fontId="14" fillId="0" borderId="145" applyNumberFormat="0" applyProtection="0">
      <alignment horizontal="left" vertical="center" indent="1"/>
    </xf>
    <xf numFmtId="0" fontId="19" fillId="44" borderId="4" applyNumberFormat="0" applyProtection="0">
      <alignment horizontal="center" vertical="top" wrapText="1"/>
    </xf>
    <xf numFmtId="4" fontId="37" fillId="37" borderId="30">
      <alignment vertical="center"/>
    </xf>
    <xf numFmtId="4" fontId="38" fillId="37" borderId="30">
      <alignment vertical="center"/>
    </xf>
    <xf numFmtId="4" fontId="27" fillId="20" borderId="30">
      <alignment vertical="center"/>
    </xf>
    <xf numFmtId="4" fontId="28" fillId="20" borderId="30">
      <alignment vertical="center"/>
    </xf>
    <xf numFmtId="4" fontId="39" fillId="40" borderId="30">
      <alignment horizontal="left" vertical="center" indent="1"/>
    </xf>
    <xf numFmtId="0" fontId="206" fillId="0" borderId="0"/>
    <xf numFmtId="4" fontId="12" fillId="0" borderId="0" applyNumberFormat="0" applyProtection="0">
      <alignment vertical="center"/>
    </xf>
    <xf numFmtId="4" fontId="40" fillId="121" borderId="145" applyNumberFormat="0" applyProtection="0">
      <alignment horizontal="right" vertical="center"/>
    </xf>
    <xf numFmtId="1" fontId="14" fillId="0" borderId="14" applyFill="0" applyBorder="0">
      <alignment horizontal="center"/>
    </xf>
    <xf numFmtId="1" fontId="14" fillId="0" borderId="14" applyFill="0" applyBorder="0">
      <alignment horizontal="center"/>
    </xf>
    <xf numFmtId="0" fontId="207" fillId="122" borderId="0"/>
    <xf numFmtId="49" fontId="208" fillId="122" borderId="0"/>
    <xf numFmtId="49" fontId="209" fillId="122" borderId="147"/>
    <xf numFmtId="49" fontId="209" fillId="122" borderId="0"/>
    <xf numFmtId="0" fontId="207" fillId="37" borderId="147">
      <protection locked="0"/>
    </xf>
    <xf numFmtId="0" fontId="207" fillId="122" borderId="0"/>
    <xf numFmtId="0" fontId="210" fillId="123" borderId="0"/>
    <xf numFmtId="0" fontId="210" fillId="116" borderId="0"/>
    <xf numFmtId="0" fontId="210" fillId="111" borderId="0"/>
    <xf numFmtId="210" fontId="211" fillId="0" borderId="91">
      <alignment horizontal="center"/>
    </xf>
    <xf numFmtId="210" fontId="211" fillId="0" borderId="91">
      <alignment horizontal="center"/>
    </xf>
    <xf numFmtId="210" fontId="211" fillId="0" borderId="91">
      <alignment horizontal="center"/>
    </xf>
    <xf numFmtId="210" fontId="211" fillId="0" borderId="91">
      <alignment horizontal="center"/>
    </xf>
    <xf numFmtId="210" fontId="211" fillId="0" borderId="91">
      <alignment horizontal="center"/>
    </xf>
    <xf numFmtId="210" fontId="211" fillId="0" borderId="91">
      <alignment horizontal="center"/>
    </xf>
    <xf numFmtId="0" fontId="14" fillId="0" borderId="0"/>
    <xf numFmtId="0" fontId="14" fillId="0" borderId="0"/>
    <xf numFmtId="0" fontId="212" fillId="0" borderId="0" applyNumberFormat="0" applyFont="0" applyFill="0" applyBorder="0" applyAlignment="0" applyProtection="0"/>
    <xf numFmtId="220" fontId="14" fillId="0" borderId="0" applyFill="0" applyBorder="0" applyAlignment="0" applyProtection="0">
      <alignment wrapText="1"/>
    </xf>
    <xf numFmtId="220" fontId="14" fillId="0" borderId="0" applyFill="0" applyBorder="0" applyAlignment="0" applyProtection="0">
      <alignment wrapText="1"/>
    </xf>
    <xf numFmtId="41" fontId="143" fillId="0" borderId="0" applyFont="0" applyFill="0" applyBorder="0" applyAlignment="0" applyProtection="0"/>
    <xf numFmtId="0" fontId="15" fillId="0" borderId="0" applyNumberFormat="0" applyFill="0" applyBorder="0">
      <alignment horizontal="center" wrapText="1"/>
    </xf>
    <xf numFmtId="0" fontId="15" fillId="0" borderId="0" applyNumberFormat="0" applyFill="0" applyBorder="0">
      <alignment horizontal="center" wrapText="1"/>
    </xf>
    <xf numFmtId="0" fontId="213" fillId="124" borderId="0" applyNumberFormat="0">
      <alignment vertical="center"/>
    </xf>
    <xf numFmtId="40" fontId="214" fillId="0" borderId="0" applyBorder="0">
      <alignment horizontal="right"/>
    </xf>
    <xf numFmtId="0" fontId="215" fillId="125" borderId="0" applyNumberFormat="0" applyFill="0" applyBorder="0" applyProtection="0">
      <alignment wrapText="1"/>
    </xf>
    <xf numFmtId="49" fontId="216" fillId="0" borderId="1">
      <alignment vertical="center"/>
    </xf>
    <xf numFmtId="49" fontId="172" fillId="0" borderId="0" applyFont="0" applyFill="0" applyBorder="0" applyAlignment="0" applyProtection="0"/>
    <xf numFmtId="49" fontId="172" fillId="0" borderId="0" applyFont="0" applyFill="0" applyBorder="0" applyAlignment="0" applyProtection="0"/>
    <xf numFmtId="221" fontId="172" fillId="0" borderId="0" applyFont="0" applyFill="0" applyBorder="0" applyAlignment="0" applyProtection="0"/>
    <xf numFmtId="221" fontId="172" fillId="0" borderId="0" applyFont="0" applyFill="0" applyBorder="0" applyAlignment="0" applyProtection="0"/>
    <xf numFmtId="222" fontId="143" fillId="0" borderId="0" applyFont="0" applyFill="0" applyBorder="0" applyAlignment="0" applyProtection="0"/>
    <xf numFmtId="0" fontId="217" fillId="126" borderId="0" applyNumberFormat="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80" fillId="0" borderId="0" applyNumberFormat="0" applyFill="0" applyBorder="0" applyAlignment="0" applyProtection="0"/>
    <xf numFmtId="0" fontId="21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17" fillId="126" borderId="0" applyNumberFormat="0" applyBorder="0" applyAlignment="0" applyProtection="0"/>
    <xf numFmtId="0" fontId="153" fillId="127" borderId="0" applyNumberFormat="0" applyFont="0" applyBorder="0" applyAlignment="0" applyProtection="0">
      <alignment vertical="center"/>
    </xf>
    <xf numFmtId="0" fontId="14" fillId="0" borderId="148" applyNumberFormat="0" applyFont="0" applyBorder="0" applyAlignment="0" applyProtection="0"/>
    <xf numFmtId="0" fontId="14" fillId="0" borderId="148" applyNumberFormat="0" applyFont="0" applyBorder="0" applyAlignment="0" applyProtection="0"/>
    <xf numFmtId="0" fontId="14" fillId="0" borderId="148" applyNumberFormat="0" applyFont="0" applyBorder="0" applyAlignment="0" applyProtection="0"/>
    <xf numFmtId="0" fontId="14" fillId="0" borderId="148" applyNumberFormat="0" applyFont="0" applyBorder="0" applyAlignment="0" applyProtection="0"/>
    <xf numFmtId="0" fontId="14" fillId="0" borderId="148" applyNumberFormat="0" applyFont="0" applyBorder="0" applyAlignment="0" applyProtection="0"/>
    <xf numFmtId="208" fontId="14" fillId="0" borderId="54">
      <protection locked="0"/>
    </xf>
    <xf numFmtId="208" fontId="14" fillId="0" borderId="54">
      <protection locked="0"/>
    </xf>
    <xf numFmtId="208" fontId="14" fillId="0" borderId="54">
      <protection locked="0"/>
    </xf>
    <xf numFmtId="0" fontId="81" fillId="0" borderId="53" applyNumberFormat="0" applyFill="0" applyAlignment="0" applyProtection="0"/>
    <xf numFmtId="0" fontId="70" fillId="0" borderId="149" applyNumberFormat="0" applyFill="0" applyAlignment="0" applyProtection="0"/>
    <xf numFmtId="0" fontId="14" fillId="0" borderId="148" applyNumberFormat="0" applyFont="0" applyBorder="0" applyAlignment="0" applyProtection="0"/>
    <xf numFmtId="0" fontId="70" fillId="0" borderId="149" applyNumberFormat="0" applyFill="0" applyAlignment="0" applyProtection="0"/>
    <xf numFmtId="0" fontId="219" fillId="0" borderId="53" applyNumberFormat="0" applyFill="0" applyAlignment="0" applyProtection="0"/>
    <xf numFmtId="208" fontId="14" fillId="0" borderId="54">
      <protection locked="0"/>
    </xf>
    <xf numFmtId="208" fontId="14" fillId="0" borderId="54">
      <protection locked="0"/>
    </xf>
    <xf numFmtId="0" fontId="14" fillId="0" borderId="148" applyNumberFormat="0" applyFont="0" applyBorder="0" applyAlignment="0" applyProtection="0"/>
    <xf numFmtId="208" fontId="14" fillId="0" borderId="54">
      <protection locked="0"/>
    </xf>
    <xf numFmtId="0" fontId="115" fillId="0" borderId="53" applyNumberFormat="0" applyFill="0" applyAlignment="0" applyProtection="0"/>
    <xf numFmtId="208" fontId="14" fillId="0" borderId="54">
      <protection locked="0"/>
    </xf>
    <xf numFmtId="208" fontId="14" fillId="0" borderId="54">
      <protection locked="0"/>
    </xf>
    <xf numFmtId="0" fontId="14" fillId="0" borderId="148" applyNumberFormat="0" applyFont="0" applyBorder="0" applyAlignment="0" applyProtection="0"/>
    <xf numFmtId="208" fontId="14" fillId="0" borderId="54">
      <protection locked="0"/>
    </xf>
    <xf numFmtId="0" fontId="70" fillId="0" borderId="149" applyNumberFormat="0" applyFill="0" applyAlignment="0" applyProtection="0"/>
    <xf numFmtId="208" fontId="14" fillId="0" borderId="150">
      <protection locked="0"/>
    </xf>
    <xf numFmtId="208" fontId="14" fillId="0" borderId="150">
      <protection locked="0"/>
    </xf>
    <xf numFmtId="0" fontId="70" fillId="0" borderId="149" applyNumberFormat="0" applyFill="0" applyAlignment="0" applyProtection="0"/>
    <xf numFmtId="0" fontId="14" fillId="0" borderId="148" applyNumberFormat="0" applyFont="0" applyBorder="0" applyAlignment="0" applyProtection="0"/>
    <xf numFmtId="208" fontId="14" fillId="0" borderId="54">
      <protection locked="0"/>
    </xf>
    <xf numFmtId="208" fontId="14" fillId="0" borderId="54">
      <protection locked="0"/>
    </xf>
    <xf numFmtId="208" fontId="14" fillId="0" borderId="54">
      <protection locked="0"/>
    </xf>
    <xf numFmtId="208" fontId="14" fillId="0" borderId="54">
      <protection locked="0"/>
    </xf>
    <xf numFmtId="208" fontId="14" fillId="0" borderId="54">
      <protection locked="0"/>
    </xf>
    <xf numFmtId="0" fontId="14" fillId="0" borderId="148" applyNumberFormat="0" applyFont="0" applyBorder="0" applyAlignment="0" applyProtection="0"/>
    <xf numFmtId="208" fontId="14" fillId="0" borderId="54">
      <protection locked="0"/>
    </xf>
    <xf numFmtId="208" fontId="14" fillId="0" borderId="54">
      <protection locked="0"/>
    </xf>
    <xf numFmtId="208" fontId="14" fillId="0" borderId="54">
      <protection locked="0"/>
    </xf>
    <xf numFmtId="208" fontId="14" fillId="0" borderId="54">
      <protection locked="0"/>
    </xf>
    <xf numFmtId="208" fontId="14" fillId="0" borderId="54">
      <protection locked="0"/>
    </xf>
    <xf numFmtId="0" fontId="14" fillId="0" borderId="148" applyNumberFormat="0" applyFont="0" applyBorder="0" applyAlignment="0" applyProtection="0"/>
    <xf numFmtId="208" fontId="14" fillId="0" borderId="54">
      <protection locked="0"/>
    </xf>
    <xf numFmtId="0" fontId="14" fillId="0" borderId="148" applyNumberFormat="0" applyFont="0" applyBorder="0" applyAlignment="0" applyProtection="0"/>
    <xf numFmtId="0" fontId="115" fillId="0" borderId="53" applyNumberFormat="0" applyFill="0" applyAlignment="0" applyProtection="0"/>
    <xf numFmtId="0" fontId="14" fillId="0" borderId="148" applyNumberFormat="0" applyFont="0" applyBorder="0" applyAlignment="0" applyProtection="0"/>
    <xf numFmtId="7" fontId="220" fillId="127" borderId="0" applyNumberFormat="0" applyBorder="0" applyProtection="0">
      <alignment horizontal="right" vertical="center" indent="1"/>
    </xf>
    <xf numFmtId="37" fontId="16" fillId="19" borderId="0" applyNumberFormat="0" applyBorder="0" applyAlignment="0" applyProtection="0"/>
    <xf numFmtId="37" fontId="16" fillId="19" borderId="0" applyNumberFormat="0" applyBorder="0" applyAlignment="0" applyProtection="0"/>
    <xf numFmtId="37" fontId="16" fillId="0" borderId="0"/>
    <xf numFmtId="37" fontId="16" fillId="0" borderId="0"/>
    <xf numFmtId="37" fontId="16" fillId="19" borderId="0" applyNumberFormat="0" applyBorder="0" applyAlignment="0" applyProtection="0"/>
    <xf numFmtId="3" fontId="221" fillId="0" borderId="141" applyProtection="0"/>
    <xf numFmtId="223" fontId="222" fillId="0" borderId="0" applyFont="0" applyFill="0" applyBorder="0" applyAlignment="0" applyProtection="0"/>
    <xf numFmtId="224" fontId="167" fillId="0" borderId="0" applyFont="0" applyFill="0" applyBorder="0" applyAlignment="0" applyProtection="0"/>
    <xf numFmtId="225" fontId="167" fillId="0" borderId="0" applyFont="0" applyFill="0" applyBorder="0" applyAlignment="0" applyProtection="0"/>
    <xf numFmtId="226" fontId="167" fillId="0" borderId="0" applyFont="0" applyFill="0" applyBorder="0" applyAlignment="0" applyProtection="0"/>
    <xf numFmtId="0" fontId="31" fillId="0" borderId="0" applyFill="0" applyBorder="0" applyAlignment="0"/>
    <xf numFmtId="0" fontId="82" fillId="0" borderId="0" applyNumberFormat="0" applyFill="0" applyBorder="0" applyAlignment="0" applyProtection="0"/>
    <xf numFmtId="0" fontId="84" fillId="0" borderId="0" applyNumberFormat="0" applyFill="0" applyBorder="0" applyAlignment="0" applyProtection="0"/>
    <xf numFmtId="0" fontId="223" fillId="0" borderId="0" applyNumberFormat="0" applyFill="0" applyBorder="0" applyAlignment="0" applyProtection="0"/>
    <xf numFmtId="0" fontId="135"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135" fillId="0" borderId="0" applyNumberFormat="0" applyFill="0" applyBorder="0" applyAlignment="0" applyProtection="0"/>
    <xf numFmtId="1" fontId="14" fillId="0" borderId="0" applyFont="0" applyFill="0" applyBorder="0">
      <alignment horizontal="center"/>
    </xf>
    <xf numFmtId="1" fontId="14" fillId="0" borderId="0" applyFont="0" applyFill="0" applyBorder="0">
      <alignment horizontal="center"/>
    </xf>
    <xf numFmtId="1" fontId="14" fillId="0" borderId="0" applyFont="0" applyFill="0" applyBorder="0">
      <alignment horizontal="center"/>
    </xf>
    <xf numFmtId="1" fontId="14" fillId="0" borderId="0" applyFont="0" applyFill="0" applyBorder="0">
      <alignment horizontal="center"/>
    </xf>
    <xf numFmtId="0" fontId="224" fillId="0" borderId="0" applyFill="0" applyBorder="0" applyAlignment="0" applyProtection="0"/>
    <xf numFmtId="0" fontId="225" fillId="0" borderId="0"/>
    <xf numFmtId="9" fontId="24" fillId="0" borderId="0" applyFont="0" applyFill="0" applyBorder="0" applyAlignment="0" applyProtection="0"/>
  </cellStyleXfs>
  <cellXfs count="1044">
    <xf numFmtId="0" fontId="0" fillId="0" borderId="0" xfId="0"/>
    <xf numFmtId="0" fontId="12" fillId="0" borderId="0" xfId="0" applyFont="1" applyFill="1" applyBorder="1" applyAlignment="1">
      <alignment horizontal="right"/>
    </xf>
    <xf numFmtId="0" fontId="15" fillId="0" borderId="2" xfId="0" applyFont="1" applyFill="1" applyBorder="1"/>
    <xf numFmtId="0" fontId="15" fillId="0" borderId="5" xfId="0" applyFont="1" applyFill="1" applyBorder="1"/>
    <xf numFmtId="0" fontId="14" fillId="0" borderId="11" xfId="0" applyFont="1" applyFill="1" applyBorder="1" applyProtection="1"/>
    <xf numFmtId="0" fontId="18" fillId="0" borderId="0" xfId="0" applyFont="1" applyFill="1"/>
    <xf numFmtId="0" fontId="18" fillId="0" borderId="0" xfId="0" applyFont="1" applyFill="1" applyBorder="1" applyAlignment="1">
      <alignment vertical="center"/>
    </xf>
    <xf numFmtId="0" fontId="18" fillId="0" borderId="0" xfId="0" applyFont="1" applyFill="1" applyBorder="1"/>
    <xf numFmtId="0" fontId="19" fillId="0" borderId="5" xfId="0" applyFont="1" applyFill="1" applyBorder="1"/>
    <xf numFmtId="0" fontId="18" fillId="0" borderId="1" xfId="0" applyFont="1" applyFill="1" applyBorder="1"/>
    <xf numFmtId="0" fontId="18" fillId="0" borderId="10" xfId="0" applyFont="1" applyFill="1" applyBorder="1"/>
    <xf numFmtId="0" fontId="18" fillId="0" borderId="3" xfId="0" applyFont="1" applyFill="1" applyBorder="1"/>
    <xf numFmtId="0" fontId="19" fillId="0" borderId="15" xfId="0" applyFont="1" applyFill="1" applyBorder="1"/>
    <xf numFmtId="0" fontId="19" fillId="0" borderId="16" xfId="0" applyFont="1" applyFill="1" applyBorder="1" applyAlignment="1">
      <alignment horizontal="center"/>
    </xf>
    <xf numFmtId="0" fontId="19" fillId="0" borderId="17" xfId="0" applyFont="1" applyFill="1" applyBorder="1" applyAlignment="1">
      <alignment horizontal="center"/>
    </xf>
    <xf numFmtId="0" fontId="19" fillId="0" borderId="19" xfId="0" applyFont="1" applyFill="1" applyBorder="1" applyAlignment="1">
      <alignment horizontal="center" wrapText="1"/>
    </xf>
    <xf numFmtId="0" fontId="19" fillId="0" borderId="15" xfId="0" applyFont="1" applyFill="1" applyBorder="1" applyAlignment="1">
      <alignment wrapText="1"/>
    </xf>
    <xf numFmtId="6" fontId="18" fillId="0" borderId="0" xfId="0" applyNumberFormat="1" applyFont="1" applyFill="1" applyBorder="1"/>
    <xf numFmtId="0" fontId="18" fillId="0" borderId="20" xfId="0" applyFont="1" applyFill="1" applyBorder="1"/>
    <xf numFmtId="0" fontId="18" fillId="0" borderId="15" xfId="0" applyFont="1" applyFill="1" applyBorder="1" applyAlignment="1">
      <alignment horizontal="left" indent="1"/>
    </xf>
    <xf numFmtId="6" fontId="18" fillId="0" borderId="11" xfId="0" applyNumberFormat="1" applyFont="1" applyFill="1" applyBorder="1" applyAlignment="1">
      <alignment horizontal="right"/>
    </xf>
    <xf numFmtId="169" fontId="18" fillId="0" borderId="20" xfId="0" applyNumberFormat="1" applyFont="1" applyFill="1" applyBorder="1" applyAlignment="1">
      <alignment horizontal="right"/>
    </xf>
    <xf numFmtId="0" fontId="18" fillId="0" borderId="15" xfId="0" applyFont="1" applyFill="1" applyBorder="1" applyAlignment="1">
      <alignment horizontal="left" wrapText="1" indent="1"/>
    </xf>
    <xf numFmtId="6" fontId="18" fillId="0" borderId="0" xfId="0" applyNumberFormat="1" applyFont="1" applyFill="1" applyBorder="1" applyAlignment="1"/>
    <xf numFmtId="6" fontId="18" fillId="0" borderId="11" xfId="0" applyNumberFormat="1" applyFont="1" applyFill="1" applyBorder="1" applyAlignment="1">
      <alignment horizontal="right" vertical="top"/>
    </xf>
    <xf numFmtId="0" fontId="18" fillId="0" borderId="15" xfId="0" applyFont="1" applyFill="1" applyBorder="1"/>
    <xf numFmtId="169" fontId="18" fillId="0" borderId="6" xfId="0" applyNumberFormat="1" applyFont="1" applyFill="1" applyBorder="1" applyAlignment="1">
      <alignment horizontal="right"/>
    </xf>
    <xf numFmtId="6" fontId="18" fillId="0" borderId="20" xfId="0" applyNumberFormat="1" applyFont="1" applyFill="1" applyBorder="1"/>
    <xf numFmtId="6" fontId="18" fillId="0" borderId="9" xfId="0" applyNumberFormat="1" applyFont="1" applyFill="1" applyBorder="1"/>
    <xf numFmtId="6" fontId="18" fillId="0" borderId="11" xfId="0" applyNumberFormat="1" applyFont="1" applyFill="1" applyBorder="1" applyAlignment="1">
      <alignment horizontal="right" vertical="center"/>
    </xf>
    <xf numFmtId="6" fontId="18" fillId="0" borderId="0" xfId="0" applyNumberFormat="1" applyFont="1" applyFill="1" applyBorder="1" applyAlignment="1">
      <alignment horizontal="right" vertical="center"/>
    </xf>
    <xf numFmtId="6" fontId="18" fillId="0" borderId="1" xfId="0" applyNumberFormat="1" applyFont="1" applyFill="1" applyBorder="1"/>
    <xf numFmtId="6" fontId="18" fillId="0" borderId="0" xfId="0" applyNumberFormat="1" applyFont="1" applyFill="1" applyBorder="1" applyAlignment="1">
      <alignment horizontal="right"/>
    </xf>
    <xf numFmtId="169" fontId="18" fillId="0" borderId="20" xfId="0" applyNumberFormat="1" applyFont="1" applyFill="1" applyBorder="1"/>
    <xf numFmtId="6" fontId="18" fillId="0" borderId="20" xfId="0" applyNumberFormat="1" applyFont="1" applyFill="1" applyBorder="1" applyAlignment="1">
      <alignment horizontal="right"/>
    </xf>
    <xf numFmtId="6" fontId="18" fillId="0" borderId="21" xfId="0" applyNumberFormat="1" applyFont="1" applyFill="1" applyBorder="1"/>
    <xf numFmtId="0" fontId="19" fillId="0" borderId="22" xfId="0" applyFont="1" applyFill="1" applyBorder="1" applyAlignment="1">
      <alignment wrapText="1"/>
    </xf>
    <xf numFmtId="0" fontId="15" fillId="0" borderId="16" xfId="0" applyFont="1" applyFill="1" applyBorder="1"/>
    <xf numFmtId="0" fontId="15" fillId="0" borderId="1" xfId="0" applyFont="1" applyFill="1" applyBorder="1" applyAlignment="1">
      <alignment horizontal="center"/>
    </xf>
    <xf numFmtId="0" fontId="14" fillId="0" borderId="0" xfId="0" applyFont="1" applyFill="1"/>
    <xf numFmtId="6" fontId="14" fillId="0" borderId="0" xfId="0" applyNumberFormat="1" applyFont="1" applyFill="1" applyBorder="1" applyAlignment="1">
      <alignment vertical="top"/>
    </xf>
    <xf numFmtId="0" fontId="19" fillId="0" borderId="15" xfId="0" applyFont="1" applyFill="1" applyBorder="1" applyAlignment="1">
      <alignment horizontal="left" vertical="top" wrapText="1"/>
    </xf>
    <xf numFmtId="0" fontId="14" fillId="0" borderId="0" xfId="0" applyFont="1" applyFill="1" applyBorder="1"/>
    <xf numFmtId="0" fontId="14" fillId="0" borderId="17" xfId="0" applyFont="1" applyFill="1" applyBorder="1"/>
    <xf numFmtId="0" fontId="14" fillId="0" borderId="1" xfId="0" applyFont="1" applyFill="1" applyBorder="1"/>
    <xf numFmtId="6" fontId="14" fillId="0" borderId="0" xfId="0" applyNumberFormat="1" applyFont="1" applyFill="1"/>
    <xf numFmtId="171" fontId="14" fillId="0" borderId="0" xfId="0" applyNumberFormat="1" applyFont="1" applyFill="1" applyBorder="1"/>
    <xf numFmtId="171" fontId="14" fillId="0" borderId="24" xfId="0" applyNumberFormat="1" applyFont="1" applyFill="1" applyBorder="1"/>
    <xf numFmtId="6" fontId="14" fillId="0" borderId="21" xfId="0" applyNumberFormat="1" applyFont="1" applyFill="1" applyBorder="1"/>
    <xf numFmtId="0" fontId="19" fillId="0" borderId="0" xfId="0" applyFont="1" applyFill="1"/>
    <xf numFmtId="0" fontId="19" fillId="0" borderId="0" xfId="0" applyFont="1" applyFill="1" applyBorder="1"/>
    <xf numFmtId="38" fontId="18" fillId="0" borderId="0" xfId="0" applyNumberFormat="1" applyFont="1" applyFill="1" applyBorder="1" applyAlignment="1"/>
    <xf numFmtId="164" fontId="18" fillId="0" borderId="0" xfId="0" applyNumberFormat="1" applyFont="1" applyFill="1" applyBorder="1" applyAlignment="1"/>
    <xf numFmtId="0" fontId="23" fillId="0" borderId="0" xfId="0" applyFont="1" applyFill="1"/>
    <xf numFmtId="0" fontId="18" fillId="0" borderId="0" xfId="0" applyFont="1" applyFill="1" applyAlignment="1">
      <alignment horizontal="left" indent="1"/>
    </xf>
    <xf numFmtId="172" fontId="14" fillId="0" borderId="0" xfId="0" applyNumberFormat="1" applyFont="1" applyFill="1"/>
    <xf numFmtId="0" fontId="19" fillId="0" borderId="15" xfId="0" applyFont="1" applyFill="1" applyBorder="1" applyAlignment="1"/>
    <xf numFmtId="0" fontId="47" fillId="0" borderId="0" xfId="3" applyFont="1" applyFill="1"/>
    <xf numFmtId="0" fontId="47" fillId="0" borderId="0" xfId="3" applyFont="1" applyFill="1" applyBorder="1"/>
    <xf numFmtId="0" fontId="47" fillId="0" borderId="0" xfId="3" applyFont="1" applyBorder="1"/>
    <xf numFmtId="0" fontId="47" fillId="46" borderId="0" xfId="3" applyFont="1" applyFill="1" applyBorder="1"/>
    <xf numFmtId="0" fontId="47" fillId="0" borderId="1" xfId="3" applyFont="1" applyBorder="1"/>
    <xf numFmtId="6" fontId="47" fillId="0" borderId="1" xfId="3" applyNumberFormat="1" applyFont="1" applyFill="1" applyBorder="1"/>
    <xf numFmtId="0" fontId="46" fillId="0" borderId="9" xfId="3" applyFont="1" applyFill="1" applyBorder="1"/>
    <xf numFmtId="0" fontId="48" fillId="0" borderId="0" xfId="3" applyFont="1" applyFill="1" applyBorder="1"/>
    <xf numFmtId="173" fontId="47" fillId="0" borderId="0" xfId="135" applyNumberFormat="1" applyFont="1" applyFill="1" applyBorder="1"/>
    <xf numFmtId="173" fontId="47" fillId="0" borderId="0" xfId="135" applyNumberFormat="1" applyFont="1" applyBorder="1"/>
    <xf numFmtId="173" fontId="47" fillId="0" borderId="0" xfId="3" applyNumberFormat="1" applyFont="1" applyBorder="1"/>
    <xf numFmtId="173" fontId="47" fillId="0" borderId="0" xfId="3" applyNumberFormat="1" applyFont="1" applyFill="1" applyBorder="1"/>
    <xf numFmtId="0" fontId="47" fillId="0" borderId="9" xfId="3" applyFont="1" applyFill="1" applyBorder="1" applyAlignment="1">
      <alignment horizontal="left" indent="2"/>
    </xf>
    <xf numFmtId="44" fontId="47" fillId="0" borderId="0" xfId="135" applyFont="1" applyFill="1" applyBorder="1"/>
    <xf numFmtId="0" fontId="47" fillId="0" borderId="9" xfId="3" applyFont="1" applyBorder="1"/>
    <xf numFmtId="0" fontId="45" fillId="0" borderId="9" xfId="3" applyFont="1" applyBorder="1"/>
    <xf numFmtId="0" fontId="46" fillId="0" borderId="9" xfId="3" applyFont="1" applyBorder="1"/>
    <xf numFmtId="0" fontId="46" fillId="0" borderId="12" xfId="3" applyFont="1" applyFill="1" applyBorder="1" applyAlignment="1">
      <alignment wrapText="1"/>
    </xf>
    <xf numFmtId="0" fontId="47" fillId="0" borderId="9" xfId="3" applyFont="1" applyFill="1" applyBorder="1" applyAlignment="1">
      <alignment horizontal="left" wrapText="1" indent="2"/>
    </xf>
    <xf numFmtId="0" fontId="46" fillId="0" borderId="9" xfId="3" applyFont="1" applyFill="1" applyBorder="1" applyAlignment="1">
      <alignment wrapText="1"/>
    </xf>
    <xf numFmtId="6" fontId="47" fillId="48" borderId="10" xfId="3" applyNumberFormat="1" applyFont="1" applyFill="1" applyBorder="1"/>
    <xf numFmtId="0" fontId="45" fillId="0" borderId="12" xfId="3" applyFont="1" applyFill="1" applyBorder="1"/>
    <xf numFmtId="173" fontId="49" fillId="0" borderId="0" xfId="135" applyNumberFormat="1" applyFont="1" applyFill="1" applyBorder="1"/>
    <xf numFmtId="173" fontId="49" fillId="0" borderId="0" xfId="3" applyNumberFormat="1" applyFont="1" applyFill="1" applyBorder="1"/>
    <xf numFmtId="173" fontId="49" fillId="0" borderId="0" xfId="135" applyNumberFormat="1" applyFont="1" applyBorder="1"/>
    <xf numFmtId="173" fontId="49" fillId="0" borderId="0" xfId="3" applyNumberFormat="1" applyFont="1" applyBorder="1"/>
    <xf numFmtId="0" fontId="47" fillId="0" borderId="1" xfId="3" applyFont="1" applyFill="1" applyBorder="1"/>
    <xf numFmtId="0" fontId="11" fillId="0" borderId="0" xfId="137" applyFont="1"/>
    <xf numFmtId="0" fontId="10" fillId="0" borderId="0" xfId="137"/>
    <xf numFmtId="0" fontId="10" fillId="0" borderId="0" xfId="137" applyFill="1"/>
    <xf numFmtId="0" fontId="17" fillId="0" borderId="0" xfId="137" applyFont="1" applyAlignment="1">
      <alignment wrapText="1"/>
    </xf>
    <xf numFmtId="0" fontId="17" fillId="0" borderId="0" xfId="137" applyFont="1"/>
    <xf numFmtId="0" fontId="51" fillId="0" borderId="0" xfId="137" applyFont="1"/>
    <xf numFmtId="6" fontId="47" fillId="51" borderId="0" xfId="3" applyNumberFormat="1" applyFont="1" applyFill="1" applyBorder="1"/>
    <xf numFmtId="0" fontId="46" fillId="0" borderId="12" xfId="3" applyFont="1" applyFill="1" applyBorder="1" applyAlignment="1"/>
    <xf numFmtId="6" fontId="53" fillId="0" borderId="1" xfId="3" applyNumberFormat="1" applyFont="1" applyFill="1" applyBorder="1"/>
    <xf numFmtId="0" fontId="52" fillId="0" borderId="0" xfId="3" applyFont="1" applyFill="1"/>
    <xf numFmtId="0" fontId="15" fillId="0" borderId="32" xfId="0" applyFont="1" applyFill="1" applyBorder="1" applyAlignment="1">
      <alignment horizontal="center"/>
    </xf>
    <xf numFmtId="0" fontId="14" fillId="0" borderId="2" xfId="0" applyFont="1" applyFill="1" applyBorder="1"/>
    <xf numFmtId="0" fontId="15" fillId="0" borderId="33" xfId="0" applyFont="1" applyFill="1" applyBorder="1"/>
    <xf numFmtId="0" fontId="15" fillId="0" borderId="34" xfId="0" applyFont="1" applyFill="1" applyBorder="1"/>
    <xf numFmtId="0" fontId="11" fillId="0" borderId="0" xfId="137" applyFont="1" applyAlignment="1">
      <alignment horizontal="center" vertical="center"/>
    </xf>
    <xf numFmtId="6" fontId="56" fillId="0" borderId="0" xfId="0" applyNumberFormat="1" applyFont="1" applyFill="1" applyBorder="1"/>
    <xf numFmtId="0" fontId="56" fillId="0" borderId="0" xfId="0" applyFont="1" applyFill="1" applyBorder="1"/>
    <xf numFmtId="0" fontId="14" fillId="0" borderId="0" xfId="0" applyFont="1" applyFill="1" applyAlignment="1">
      <alignment wrapText="1"/>
    </xf>
    <xf numFmtId="173" fontId="47" fillId="0" borderId="0" xfId="135" applyNumberFormat="1" applyFont="1" applyFill="1"/>
    <xf numFmtId="0" fontId="14" fillId="0" borderId="0" xfId="0" applyFont="1" applyFill="1" applyAlignment="1">
      <alignment vertical="center"/>
    </xf>
    <xf numFmtId="1" fontId="16" fillId="0" borderId="0" xfId="0" applyNumberFormat="1" applyFont="1" applyFill="1" applyBorder="1" applyAlignment="1">
      <alignment horizontal="center"/>
    </xf>
    <xf numFmtId="0" fontId="55" fillId="0" borderId="0" xfId="0" applyFont="1" applyFill="1" applyBorder="1" applyAlignment="1">
      <alignment horizontal="center"/>
    </xf>
    <xf numFmtId="0" fontId="14" fillId="0" borderId="0" xfId="0" applyFont="1" applyFill="1" applyProtection="1"/>
    <xf numFmtId="3" fontId="14" fillId="0" borderId="0" xfId="0" applyNumberFormat="1" applyFont="1" applyFill="1" applyAlignment="1" applyProtection="1"/>
    <xf numFmtId="0" fontId="14" fillId="0" borderId="0" xfId="0" applyFont="1" applyFill="1" applyAlignment="1" applyProtection="1"/>
    <xf numFmtId="0" fontId="14" fillId="0" borderId="0" xfId="0" applyFont="1" applyFill="1" applyAlignment="1" applyProtection="1">
      <alignment horizontal="right"/>
    </xf>
    <xf numFmtId="0" fontId="14" fillId="0" borderId="0" xfId="0" applyFont="1" applyFill="1" applyAlignment="1" applyProtection="1">
      <alignment horizontal="center"/>
    </xf>
    <xf numFmtId="3" fontId="14" fillId="0" borderId="0" xfId="0" applyNumberFormat="1" applyFont="1" applyFill="1" applyBorder="1" applyAlignment="1" applyProtection="1"/>
    <xf numFmtId="0" fontId="14" fillId="0" borderId="14" xfId="0" applyFont="1" applyFill="1" applyBorder="1" applyProtection="1"/>
    <xf numFmtId="0" fontId="15" fillId="0" borderId="35" xfId="0" applyFont="1" applyFill="1" applyBorder="1" applyProtection="1"/>
    <xf numFmtId="3" fontId="15" fillId="0" borderId="39" xfId="0" applyNumberFormat="1" applyFont="1" applyFill="1" applyBorder="1" applyAlignment="1" applyProtection="1">
      <alignment wrapText="1"/>
    </xf>
    <xf numFmtId="164" fontId="14" fillId="0" borderId="0" xfId="0" applyNumberFormat="1" applyFont="1" applyFill="1" applyBorder="1" applyProtection="1"/>
    <xf numFmtId="0" fontId="15" fillId="0" borderId="42" xfId="0" applyFont="1" applyFill="1" applyBorder="1" applyProtection="1"/>
    <xf numFmtId="0" fontId="14" fillId="0" borderId="9" xfId="0" applyFont="1" applyFill="1" applyBorder="1" applyProtection="1"/>
    <xf numFmtId="0" fontId="14" fillId="0" borderId="0" xfId="0" applyFont="1" applyFill="1" applyBorder="1" applyAlignment="1" applyProtection="1"/>
    <xf numFmtId="0" fontId="14" fillId="0" borderId="0" xfId="0" applyFont="1" applyFill="1" applyBorder="1" applyAlignment="1" applyProtection="1">
      <alignment horizontal="right"/>
    </xf>
    <xf numFmtId="0" fontId="14" fillId="0" borderId="0" xfId="0" applyFont="1" applyFill="1" applyBorder="1" applyProtection="1"/>
    <xf numFmtId="0" fontId="60" fillId="0" borderId="0" xfId="0" applyFont="1" applyFill="1" applyBorder="1" applyAlignment="1" applyProtection="1">
      <alignment vertical="top" wrapText="1"/>
    </xf>
    <xf numFmtId="0" fontId="19" fillId="0" borderId="14" xfId="0" applyFont="1" applyFill="1" applyBorder="1"/>
    <xf numFmtId="166" fontId="19" fillId="0" borderId="12" xfId="0" applyNumberFormat="1" applyFont="1" applyFill="1" applyBorder="1"/>
    <xf numFmtId="8" fontId="46" fillId="0" borderId="0" xfId="3" applyNumberFormat="1" applyFont="1" applyFill="1" applyBorder="1"/>
    <xf numFmtId="0" fontId="19" fillId="0" borderId="0" xfId="0" applyFont="1" applyFill="1" applyBorder="1" applyAlignment="1">
      <alignment wrapText="1"/>
    </xf>
    <xf numFmtId="0" fontId="14" fillId="0" borderId="0" xfId="0" applyFont="1" applyFill="1" applyAlignment="1">
      <alignment vertical="top"/>
    </xf>
    <xf numFmtId="0" fontId="15" fillId="0" borderId="0" xfId="0" applyFont="1" applyFill="1"/>
    <xf numFmtId="0" fontId="51" fillId="0" borderId="0" xfId="137" applyFont="1" applyAlignment="1">
      <alignment wrapText="1"/>
    </xf>
    <xf numFmtId="0" fontId="14" fillId="0" borderId="0" xfId="137" applyFont="1"/>
    <xf numFmtId="0" fontId="14" fillId="4" borderId="0" xfId="0" applyFont="1" applyFill="1" applyBorder="1" applyAlignment="1" applyProtection="1"/>
    <xf numFmtId="0" fontId="14" fillId="4" borderId="0" xfId="0" applyFont="1" applyFill="1" applyBorder="1" applyAlignment="1" applyProtection="1">
      <alignment horizontal="right"/>
    </xf>
    <xf numFmtId="171" fontId="14" fillId="4" borderId="0" xfId="0" applyNumberFormat="1" applyFont="1" applyFill="1" applyBorder="1"/>
    <xf numFmtId="171" fontId="14" fillId="4" borderId="24" xfId="0" applyNumberFormat="1" applyFont="1" applyFill="1" applyBorder="1"/>
    <xf numFmtId="0" fontId="16" fillId="0" borderId="0" xfId="0" applyFont="1" applyFill="1" applyBorder="1"/>
    <xf numFmtId="0" fontId="16" fillId="0" borderId="0" xfId="0" applyFont="1" applyFill="1" applyBorder="1" applyAlignment="1">
      <alignment horizontal="center"/>
    </xf>
    <xf numFmtId="0" fontId="61" fillId="0" borderId="0" xfId="0" applyFont="1" applyFill="1" applyBorder="1" applyAlignment="1">
      <alignment horizontal="center"/>
    </xf>
    <xf numFmtId="0" fontId="61" fillId="0" borderId="0" xfId="0" applyFont="1" applyFill="1" applyBorder="1" applyAlignment="1">
      <alignment horizontal="center" vertical="center"/>
    </xf>
    <xf numFmtId="0" fontId="15" fillId="0" borderId="1" xfId="0" applyFont="1" applyFill="1" applyBorder="1" applyAlignment="1" applyProtection="1">
      <alignment wrapText="1"/>
    </xf>
    <xf numFmtId="170" fontId="14" fillId="0" borderId="0" xfId="0" applyNumberFormat="1" applyFont="1" applyFill="1" applyBorder="1" applyAlignment="1">
      <alignment horizontal="left"/>
    </xf>
    <xf numFmtId="0" fontId="12" fillId="0" borderId="0" xfId="0" applyFont="1" applyFill="1" applyBorder="1" applyAlignment="1"/>
    <xf numFmtId="0" fontId="15" fillId="0" borderId="12" xfId="0" applyFont="1" applyFill="1" applyBorder="1" applyAlignment="1" applyProtection="1">
      <alignment horizontal="right" wrapText="1"/>
    </xf>
    <xf numFmtId="0" fontId="15" fillId="0" borderId="12" xfId="0" applyFont="1" applyFill="1" applyBorder="1" applyAlignment="1" applyProtection="1">
      <alignment wrapText="1"/>
    </xf>
    <xf numFmtId="0" fontId="83" fillId="0" borderId="0" xfId="0" applyFont="1" applyFill="1" applyAlignment="1" applyProtection="1">
      <alignment wrapText="1"/>
    </xf>
    <xf numFmtId="0" fontId="15" fillId="0" borderId="55" xfId="0" applyFont="1" applyFill="1" applyBorder="1" applyProtection="1"/>
    <xf numFmtId="0" fontId="14" fillId="0" borderId="15" xfId="0" applyFont="1" applyFill="1" applyBorder="1" applyAlignment="1">
      <alignment horizontal="left" indent="1"/>
    </xf>
    <xf numFmtId="6" fontId="14" fillId="0" borderId="0" xfId="0" applyNumberFormat="1" applyFont="1" applyFill="1" applyBorder="1" applyAlignment="1"/>
    <xf numFmtId="0" fontId="18" fillId="0" borderId="23" xfId="0" applyFont="1" applyFill="1" applyBorder="1" applyAlignment="1">
      <alignment vertical="center" wrapText="1"/>
    </xf>
    <xf numFmtId="0" fontId="18" fillId="0" borderId="0" xfId="0" applyFont="1" applyFill="1" applyAlignment="1">
      <alignment vertical="top"/>
    </xf>
    <xf numFmtId="0" fontId="14" fillId="0" borderId="15" xfId="0" applyFont="1" applyFill="1" applyBorder="1" applyAlignment="1">
      <alignment horizontal="left" vertical="top" wrapText="1" indent="1"/>
    </xf>
    <xf numFmtId="0" fontId="14" fillId="0" borderId="15" xfId="0" applyFont="1" applyFill="1" applyBorder="1" applyAlignment="1">
      <alignment horizontal="left" wrapText="1" indent="1"/>
    </xf>
    <xf numFmtId="0" fontId="14" fillId="0" borderId="5" xfId="0" applyFont="1" applyFill="1" applyBorder="1" applyAlignment="1">
      <alignment horizontal="left" indent="1"/>
    </xf>
    <xf numFmtId="173" fontId="47" fillId="0" borderId="1" xfId="135" applyNumberFormat="1" applyFont="1" applyFill="1" applyBorder="1"/>
    <xf numFmtId="6" fontId="47" fillId="46" borderId="9" xfId="3" applyNumberFormat="1" applyFont="1" applyFill="1" applyBorder="1"/>
    <xf numFmtId="0" fontId="47" fillId="0" borderId="11" xfId="3" applyFont="1" applyBorder="1"/>
    <xf numFmtId="0" fontId="15" fillId="0" borderId="23" xfId="0" applyFont="1" applyFill="1" applyBorder="1"/>
    <xf numFmtId="169" fontId="18" fillId="0" borderId="25" xfId="0" applyNumberFormat="1" applyFont="1" applyFill="1" applyBorder="1" applyAlignment="1">
      <alignment horizontal="right"/>
    </xf>
    <xf numFmtId="6" fontId="18" fillId="0" borderId="31" xfId="0" applyNumberFormat="1" applyFont="1" applyFill="1" applyBorder="1"/>
    <xf numFmtId="6" fontId="20" fillId="0" borderId="11" xfId="0" applyNumberFormat="1" applyFont="1" applyFill="1" applyBorder="1"/>
    <xf numFmtId="0" fontId="51" fillId="0" borderId="16" xfId="137" applyFont="1" applyBorder="1" applyAlignment="1">
      <alignment horizontal="center" vertical="center" wrapText="1"/>
    </xf>
    <xf numFmtId="0" fontId="51" fillId="0" borderId="18" xfId="137" applyFont="1" applyBorder="1" applyAlignment="1">
      <alignment horizontal="center" vertical="center" wrapText="1"/>
    </xf>
    <xf numFmtId="0" fontId="19" fillId="0" borderId="18" xfId="137" applyFont="1" applyBorder="1" applyAlignment="1">
      <alignment horizontal="center" vertical="center"/>
    </xf>
    <xf numFmtId="0" fontId="51" fillId="0" borderId="18" xfId="137" applyFont="1" applyBorder="1" applyAlignment="1">
      <alignment horizontal="center" vertical="center"/>
    </xf>
    <xf numFmtId="0" fontId="51" fillId="0" borderId="19" xfId="137" applyFont="1" applyBorder="1" applyAlignment="1">
      <alignment horizontal="center" vertical="center"/>
    </xf>
    <xf numFmtId="0" fontId="19" fillId="0" borderId="23" xfId="0" applyFont="1" applyFill="1" applyBorder="1" applyAlignment="1">
      <alignment wrapText="1"/>
    </xf>
    <xf numFmtId="0" fontId="14" fillId="0" borderId="0" xfId="137" applyFont="1" applyFill="1"/>
    <xf numFmtId="0" fontId="16" fillId="0" borderId="0" xfId="0" applyFont="1" applyFill="1" applyBorder="1" applyAlignment="1">
      <alignment wrapText="1"/>
    </xf>
    <xf numFmtId="0" fontId="10" fillId="0" borderId="0" xfId="137" applyFill="1" applyAlignment="1">
      <alignment horizontal="left"/>
    </xf>
    <xf numFmtId="0" fontId="88" fillId="0" borderId="0" xfId="0" applyFont="1" applyFill="1"/>
    <xf numFmtId="0" fontId="83" fillId="0" borderId="0" xfId="0" applyFont="1" applyFill="1" applyAlignment="1">
      <alignment vertical="center"/>
    </xf>
    <xf numFmtId="0" fontId="83" fillId="0" borderId="0" xfId="0" applyFont="1" applyFill="1"/>
    <xf numFmtId="8" fontId="14" fillId="0" borderId="0" xfId="0" applyNumberFormat="1" applyFont="1" applyFill="1"/>
    <xf numFmtId="3" fontId="16" fillId="0" borderId="0" xfId="0" applyNumberFormat="1" applyFont="1" applyFill="1" applyBorder="1" applyAlignment="1">
      <alignment horizontal="center" wrapText="1"/>
    </xf>
    <xf numFmtId="6" fontId="18" fillId="0" borderId="25" xfId="0" applyNumberFormat="1" applyFont="1" applyFill="1" applyBorder="1"/>
    <xf numFmtId="0" fontId="16" fillId="0" borderId="0" xfId="0" applyFont="1" applyFill="1" applyBorder="1" applyAlignment="1">
      <alignment vertical="center"/>
    </xf>
    <xf numFmtId="0" fontId="57" fillId="0" borderId="0" xfId="0" applyFont="1" applyFill="1" applyBorder="1" applyAlignment="1">
      <alignment vertical="center"/>
    </xf>
    <xf numFmtId="0" fontId="61" fillId="0" borderId="0" xfId="0" applyFont="1" applyFill="1" applyBorder="1" applyAlignment="1">
      <alignment vertical="center"/>
    </xf>
    <xf numFmtId="0" fontId="46" fillId="0" borderId="1" xfId="3" quotePrefix="1" applyFont="1" applyFill="1" applyBorder="1" applyAlignment="1">
      <alignment horizontal="center"/>
    </xf>
    <xf numFmtId="6" fontId="14" fillId="0" borderId="0" xfId="0" applyNumberFormat="1" applyFont="1" applyFill="1" applyBorder="1" applyAlignment="1">
      <alignment horizontal="right"/>
    </xf>
    <xf numFmtId="165" fontId="86" fillId="0" borderId="14" xfId="0" applyNumberFormat="1" applyFont="1" applyFill="1" applyBorder="1"/>
    <xf numFmtId="0" fontId="17" fillId="0" borderId="7" xfId="137" applyFont="1" applyBorder="1" applyAlignment="1">
      <alignment horizontal="left" vertical="center" wrapText="1"/>
    </xf>
    <xf numFmtId="0" fontId="18" fillId="0" borderId="8" xfId="0" applyNumberFormat="1" applyFont="1" applyBorder="1" applyAlignment="1">
      <alignment horizontal="left" vertical="center" wrapText="1"/>
    </xf>
    <xf numFmtId="0" fontId="10" fillId="0" borderId="0" xfId="137" applyAlignment="1">
      <alignment horizontal="left" vertical="center"/>
    </xf>
    <xf numFmtId="0" fontId="18" fillId="0" borderId="7" xfId="0" applyFont="1" applyFill="1" applyBorder="1" applyAlignment="1">
      <alignment horizontal="left" vertical="center" wrapText="1"/>
    </xf>
    <xf numFmtId="0" fontId="18" fillId="0" borderId="8" xfId="0" applyNumberFormat="1" applyFont="1" applyFill="1" applyBorder="1" applyAlignment="1">
      <alignment horizontal="left" vertical="center" wrapText="1"/>
    </xf>
    <xf numFmtId="0" fontId="17" fillId="0" borderId="7" xfId="137" applyFont="1" applyFill="1" applyBorder="1" applyAlignment="1">
      <alignment horizontal="left" vertical="center" wrapText="1"/>
    </xf>
    <xf numFmtId="0" fontId="10" fillId="0" borderId="0" xfId="137" applyFill="1" applyAlignment="1">
      <alignment horizontal="left" vertical="center"/>
    </xf>
    <xf numFmtId="0" fontId="56" fillId="0" borderId="0" xfId="137" applyFont="1" applyFill="1" applyAlignment="1">
      <alignment horizontal="left" vertical="center"/>
    </xf>
    <xf numFmtId="0" fontId="14" fillId="0" borderId="0" xfId="137" applyFont="1" applyFill="1" applyAlignment="1">
      <alignment horizontal="left" vertical="center"/>
    </xf>
    <xf numFmtId="0" fontId="18" fillId="0" borderId="7" xfId="137" applyFont="1" applyFill="1" applyBorder="1" applyAlignment="1">
      <alignment horizontal="left" vertical="center" wrapText="1"/>
    </xf>
    <xf numFmtId="0" fontId="20" fillId="0" borderId="8" xfId="0" applyNumberFormat="1" applyFont="1" applyFill="1" applyBorder="1" applyAlignment="1">
      <alignment horizontal="left" vertical="center" wrapText="1"/>
    </xf>
    <xf numFmtId="0" fontId="19" fillId="0" borderId="0" xfId="0" applyFont="1" applyFill="1" applyBorder="1" applyAlignment="1">
      <alignment vertical="center"/>
    </xf>
    <xf numFmtId="0" fontId="20" fillId="0" borderId="0" xfId="0" applyFont="1" applyFill="1"/>
    <xf numFmtId="0" fontId="47" fillId="0" borderId="14" xfId="3" applyFont="1" applyFill="1" applyBorder="1" applyAlignment="1">
      <alignment horizontal="left" indent="2"/>
    </xf>
    <xf numFmtId="3" fontId="97" fillId="0" borderId="40" xfId="0" applyNumberFormat="1" applyFont="1" applyFill="1" applyBorder="1" applyAlignment="1" applyProtection="1">
      <alignment horizontal="right" wrapText="1"/>
    </xf>
    <xf numFmtId="176" fontId="97" fillId="0" borderId="40" xfId="0" applyNumberFormat="1" applyFont="1" applyFill="1" applyBorder="1" applyAlignment="1" applyProtection="1">
      <alignment horizontal="right" wrapText="1"/>
    </xf>
    <xf numFmtId="176" fontId="97" fillId="0" borderId="41" xfId="0" applyNumberFormat="1" applyFont="1" applyFill="1" applyBorder="1" applyAlignment="1" applyProtection="1">
      <alignment horizontal="right"/>
    </xf>
    <xf numFmtId="176" fontId="98" fillId="86" borderId="14" xfId="0" applyNumberFormat="1" applyFont="1" applyFill="1" applyBorder="1" applyAlignment="1" applyProtection="1">
      <alignment horizontal="right"/>
    </xf>
    <xf numFmtId="176" fontId="98" fillId="86" borderId="11" xfId="0" applyNumberFormat="1" applyFont="1" applyFill="1" applyBorder="1" applyAlignment="1" applyProtection="1">
      <alignment horizontal="right"/>
    </xf>
    <xf numFmtId="166" fontId="19" fillId="0" borderId="14" xfId="0" quotePrefix="1" applyNumberFormat="1" applyFont="1" applyFill="1" applyBorder="1" applyAlignment="1">
      <alignment horizontal="right"/>
    </xf>
    <xf numFmtId="49" fontId="19" fillId="0" borderId="17" xfId="0" applyNumberFormat="1" applyFont="1" applyFill="1" applyBorder="1" applyAlignment="1">
      <alignment horizontal="center"/>
    </xf>
    <xf numFmtId="3" fontId="14" fillId="0" borderId="36" xfId="0" applyNumberFormat="1" applyFont="1" applyFill="1" applyBorder="1" applyAlignment="1" applyProtection="1"/>
    <xf numFmtId="3" fontId="14" fillId="0" borderId="0" xfId="0" applyNumberFormat="1" applyFont="1" applyFill="1"/>
    <xf numFmtId="3" fontId="14" fillId="0" borderId="9" xfId="0" applyNumberFormat="1" applyFont="1" applyFill="1" applyBorder="1" applyAlignment="1" applyProtection="1"/>
    <xf numFmtId="3" fontId="14" fillId="0" borderId="12" xfId="0" applyNumberFormat="1" applyFont="1" applyFill="1" applyBorder="1" applyAlignment="1" applyProtection="1"/>
    <xf numFmtId="6" fontId="18" fillId="0" borderId="10" xfId="0" applyNumberFormat="1" applyFont="1" applyFill="1" applyBorder="1"/>
    <xf numFmtId="6" fontId="14" fillId="0" borderId="0" xfId="0" applyNumberFormat="1" applyFont="1" applyFill="1" applyBorder="1"/>
    <xf numFmtId="0" fontId="14" fillId="0" borderId="0" xfId="0" applyFont="1" applyFill="1"/>
    <xf numFmtId="0" fontId="14" fillId="0" borderId="0" xfId="0" applyFont="1" applyFill="1" applyBorder="1"/>
    <xf numFmtId="6" fontId="18" fillId="0" borderId="58" xfId="0" applyNumberFormat="1" applyFont="1" applyFill="1" applyBorder="1"/>
    <xf numFmtId="6" fontId="18" fillId="0" borderId="11" xfId="0" applyNumberFormat="1" applyFont="1" applyFill="1" applyBorder="1" applyAlignment="1"/>
    <xf numFmtId="6" fontId="19" fillId="0" borderId="11" xfId="0" applyNumberFormat="1" applyFont="1" applyFill="1" applyBorder="1" applyAlignment="1">
      <alignment horizontal="center" wrapText="1"/>
    </xf>
    <xf numFmtId="6" fontId="18" fillId="0" borderId="11" xfId="0" applyNumberFormat="1" applyFont="1" applyFill="1" applyBorder="1"/>
    <xf numFmtId="171" fontId="14" fillId="0" borderId="22" xfId="0" applyNumberFormat="1" applyFont="1" applyFill="1" applyBorder="1"/>
    <xf numFmtId="171" fontId="14" fillId="0" borderId="11" xfId="0" applyNumberFormat="1" applyFont="1" applyFill="1" applyBorder="1"/>
    <xf numFmtId="6" fontId="14" fillId="0" borderId="31" xfId="0" applyNumberFormat="1" applyFont="1" applyFill="1" applyBorder="1" applyAlignment="1">
      <alignment horizontal="right"/>
    </xf>
    <xf numFmtId="6" fontId="14" fillId="0" borderId="11" xfId="0" applyNumberFormat="1" applyFont="1" applyFill="1" applyBorder="1"/>
    <xf numFmtId="0" fontId="19" fillId="0" borderId="18" xfId="0" applyFont="1" applyFill="1" applyBorder="1" applyAlignment="1">
      <alignment horizontal="center" wrapText="1"/>
    </xf>
    <xf numFmtId="0" fontId="51" fillId="0" borderId="59" xfId="137" applyFont="1" applyFill="1" applyBorder="1" applyAlignment="1">
      <alignment horizontal="right" wrapText="1"/>
    </xf>
    <xf numFmtId="0" fontId="17" fillId="0" borderId="61" xfId="137" applyFont="1" applyFill="1" applyBorder="1"/>
    <xf numFmtId="0" fontId="17" fillId="0" borderId="62" xfId="137" applyFont="1" applyFill="1" applyBorder="1"/>
    <xf numFmtId="0" fontId="18" fillId="0" borderId="8" xfId="0" applyNumberFormat="1" applyFont="1" applyFill="1" applyBorder="1" applyAlignment="1">
      <alignment horizontal="left" wrapText="1"/>
    </xf>
    <xf numFmtId="6" fontId="51" fillId="0" borderId="60" xfId="137" applyNumberFormat="1" applyFont="1" applyFill="1" applyBorder="1" applyAlignment="1">
      <alignment horizontal="center"/>
    </xf>
    <xf numFmtId="0" fontId="18" fillId="0" borderId="68" xfId="0" applyFont="1" applyFill="1" applyBorder="1"/>
    <xf numFmtId="0" fontId="19" fillId="0" borderId="69" xfId="0" applyFont="1" applyFill="1" applyBorder="1" applyAlignment="1">
      <alignment horizontal="center" wrapText="1"/>
    </xf>
    <xf numFmtId="6" fontId="19" fillId="0" borderId="10" xfId="0" applyNumberFormat="1" applyFont="1" applyFill="1" applyBorder="1" applyAlignment="1">
      <alignment horizontal="center" wrapText="1"/>
    </xf>
    <xf numFmtId="6" fontId="18" fillId="0" borderId="10" xfId="0" applyNumberFormat="1" applyFont="1" applyFill="1" applyBorder="1" applyAlignment="1">
      <alignment horizontal="right"/>
    </xf>
    <xf numFmtId="6" fontId="18" fillId="0" borderId="10" xfId="0" applyNumberFormat="1" applyFont="1" applyFill="1" applyBorder="1" applyAlignment="1"/>
    <xf numFmtId="6" fontId="18" fillId="0" borderId="13" xfId="0" applyNumberFormat="1" applyFont="1" applyFill="1" applyBorder="1" applyAlignment="1">
      <alignment horizontal="right" vertical="center"/>
    </xf>
    <xf numFmtId="6" fontId="18" fillId="0" borderId="10" xfId="0" applyNumberFormat="1" applyFont="1" applyFill="1" applyBorder="1" applyAlignment="1">
      <alignment horizontal="right" vertical="center"/>
    </xf>
    <xf numFmtId="6" fontId="14" fillId="0" borderId="9" xfId="0" applyNumberFormat="1" applyFont="1" applyFill="1" applyBorder="1"/>
    <xf numFmtId="0" fontId="19" fillId="0" borderId="1" xfId="0" applyFont="1" applyFill="1" applyBorder="1"/>
    <xf numFmtId="0" fontId="15" fillId="0" borderId="17" xfId="0" applyFont="1" applyFill="1" applyBorder="1"/>
    <xf numFmtId="0" fontId="15" fillId="0" borderId="1" xfId="0" applyFont="1" applyFill="1" applyBorder="1"/>
    <xf numFmtId="0" fontId="14" fillId="0" borderId="69" xfId="0" applyFont="1" applyFill="1" applyBorder="1"/>
    <xf numFmtId="0" fontId="14" fillId="0" borderId="13" xfId="0" applyFont="1" applyFill="1" applyBorder="1"/>
    <xf numFmtId="6" fontId="47" fillId="0" borderId="0" xfId="3" applyNumberFormat="1" applyFont="1" applyFill="1" applyBorder="1"/>
    <xf numFmtId="6" fontId="47" fillId="48" borderId="0" xfId="3" applyNumberFormat="1" applyFont="1" applyFill="1" applyBorder="1"/>
    <xf numFmtId="0" fontId="47" fillId="0" borderId="0" xfId="3" applyFont="1"/>
    <xf numFmtId="6" fontId="46" fillId="0" borderId="0" xfId="3" applyNumberFormat="1" applyFont="1" applyFill="1" applyBorder="1"/>
    <xf numFmtId="0" fontId="46" fillId="0" borderId="11" xfId="3" applyFont="1" applyFill="1" applyBorder="1" applyAlignment="1">
      <alignment wrapText="1"/>
    </xf>
    <xf numFmtId="0" fontId="47" fillId="0" borderId="11" xfId="3" applyFont="1" applyFill="1" applyBorder="1" applyAlignment="1">
      <alignment horizontal="left" indent="2"/>
    </xf>
    <xf numFmtId="0" fontId="47" fillId="0" borderId="11" xfId="3" applyFont="1" applyFill="1" applyBorder="1"/>
    <xf numFmtId="178" fontId="19" fillId="0" borderId="11" xfId="0" applyNumberFormat="1" applyFont="1" applyFill="1" applyBorder="1" applyAlignment="1">
      <alignment horizontal="center" wrapText="1"/>
    </xf>
    <xf numFmtId="6" fontId="47" fillId="0" borderId="11" xfId="3" applyNumberFormat="1" applyFont="1" applyFill="1" applyBorder="1"/>
    <xf numFmtId="6" fontId="47" fillId="46" borderId="11" xfId="3" applyNumberFormat="1" applyFont="1" applyFill="1" applyBorder="1"/>
    <xf numFmtId="6" fontId="47" fillId="47" borderId="11" xfId="3" applyNumberFormat="1" applyFont="1" applyFill="1" applyBorder="1" applyAlignment="1">
      <alignment horizontal="center"/>
    </xf>
    <xf numFmtId="6" fontId="46" fillId="0" borderId="11" xfId="3" applyNumberFormat="1" applyFont="1" applyFill="1" applyBorder="1"/>
    <xf numFmtId="173" fontId="47" fillId="0" borderId="14" xfId="3" applyNumberFormat="1" applyFont="1" applyFill="1" applyBorder="1"/>
    <xf numFmtId="3" fontId="47" fillId="47" borderId="78" xfId="3" applyNumberFormat="1" applyFont="1" applyFill="1" applyBorder="1" applyAlignment="1">
      <alignment horizontal="center"/>
    </xf>
    <xf numFmtId="0" fontId="46" fillId="0" borderId="1" xfId="3" applyFont="1" applyFill="1" applyBorder="1" applyAlignment="1">
      <alignment horizontal="center"/>
    </xf>
    <xf numFmtId="0" fontId="47" fillId="0" borderId="9" xfId="3" applyFont="1" applyFill="1" applyBorder="1"/>
    <xf numFmtId="6" fontId="47" fillId="0" borderId="14" xfId="3" applyNumberFormat="1" applyFont="1" applyFill="1" applyBorder="1"/>
    <xf numFmtId="173" fontId="47" fillId="0" borderId="9" xfId="135" applyNumberFormat="1" applyFont="1" applyFill="1" applyBorder="1"/>
    <xf numFmtId="6" fontId="47" fillId="0" borderId="12" xfId="3" applyNumberFormat="1" applyFont="1" applyFill="1" applyBorder="1"/>
    <xf numFmtId="44" fontId="47" fillId="0" borderId="11" xfId="135" applyFont="1" applyFill="1" applyBorder="1"/>
    <xf numFmtId="173" fontId="47" fillId="0" borderId="11" xfId="135" applyNumberFormat="1" applyFont="1" applyFill="1" applyBorder="1"/>
    <xf numFmtId="3" fontId="47" fillId="0" borderId="11" xfId="3" applyNumberFormat="1" applyFont="1" applyFill="1" applyBorder="1"/>
    <xf numFmtId="3" fontId="47" fillId="46" borderId="11" xfId="3" applyNumberFormat="1" applyFont="1" applyFill="1" applyBorder="1"/>
    <xf numFmtId="3" fontId="47" fillId="0" borderId="14" xfId="3" applyNumberFormat="1" applyFont="1" applyFill="1" applyBorder="1"/>
    <xf numFmtId="3" fontId="47" fillId="47" borderId="11" xfId="3" applyNumberFormat="1" applyFont="1" applyFill="1" applyBorder="1" applyAlignment="1">
      <alignment horizontal="center"/>
    </xf>
    <xf numFmtId="3" fontId="46" fillId="0" borderId="11" xfId="3" applyNumberFormat="1" applyFont="1" applyFill="1" applyBorder="1"/>
    <xf numFmtId="173" fontId="47" fillId="0" borderId="14" xfId="135" applyNumberFormat="1" applyFont="1" applyFill="1" applyBorder="1"/>
    <xf numFmtId="173" fontId="49" fillId="0" borderId="11" xfId="135" applyNumberFormat="1" applyFont="1" applyFill="1" applyBorder="1"/>
    <xf numFmtId="173" fontId="47" fillId="0" borderId="11" xfId="3" applyNumberFormat="1" applyFont="1" applyFill="1" applyBorder="1"/>
    <xf numFmtId="6" fontId="47" fillId="0" borderId="1" xfId="135" applyNumberFormat="1" applyFont="1" applyFill="1" applyBorder="1"/>
    <xf numFmtId="43" fontId="47" fillId="0" borderId="0" xfId="3" applyNumberFormat="1" applyFont="1" applyBorder="1"/>
    <xf numFmtId="167" fontId="14" fillId="0" borderId="0" xfId="1" applyNumberFormat="1" applyFont="1" applyFill="1"/>
    <xf numFmtId="3" fontId="14" fillId="0" borderId="12" xfId="0" applyNumberFormat="1" applyFont="1" applyFill="1" applyBorder="1"/>
    <xf numFmtId="3" fontId="15" fillId="0" borderId="40" xfId="0" applyNumberFormat="1" applyFont="1" applyFill="1" applyBorder="1" applyAlignment="1" applyProtection="1">
      <alignment wrapText="1"/>
    </xf>
    <xf numFmtId="3" fontId="14" fillId="0" borderId="11" xfId="0" applyNumberFormat="1" applyFont="1" applyFill="1" applyBorder="1" applyAlignment="1">
      <alignment horizontal="right" vertical="top" wrapText="1"/>
    </xf>
    <xf numFmtId="176" fontId="14" fillId="86" borderId="14" xfId="0" applyNumberFormat="1" applyFont="1" applyFill="1" applyBorder="1" applyAlignment="1" applyProtection="1">
      <alignment horizontal="right"/>
    </xf>
    <xf numFmtId="176" fontId="14" fillId="86" borderId="11" xfId="0" applyNumberFormat="1" applyFont="1" applyFill="1" applyBorder="1" applyAlignment="1" applyProtection="1">
      <alignment horizontal="right"/>
    </xf>
    <xf numFmtId="172" fontId="0" fillId="0" borderId="0" xfId="0" applyNumberFormat="1" applyFont="1" applyFill="1"/>
    <xf numFmtId="0" fontId="14" fillId="0" borderId="77" xfId="0" applyFont="1" applyFill="1" applyBorder="1" applyAlignment="1" applyProtection="1">
      <alignment horizontal="center"/>
    </xf>
    <xf numFmtId="0" fontId="15" fillId="0" borderId="78" xfId="0" applyFont="1" applyFill="1" applyBorder="1" applyAlignment="1" applyProtection="1"/>
    <xf numFmtId="0" fontId="15" fillId="0" borderId="77" xfId="0" applyFont="1" applyFill="1" applyBorder="1" applyAlignment="1" applyProtection="1">
      <alignment horizontal="left"/>
    </xf>
    <xf numFmtId="3" fontId="15" fillId="0" borderId="88" xfId="0" applyNumberFormat="1" applyFont="1" applyFill="1" applyBorder="1" applyAlignment="1" applyProtection="1">
      <alignment wrapText="1"/>
    </xf>
    <xf numFmtId="0" fontId="15" fillId="0" borderId="89" xfId="0" applyFont="1" applyFill="1" applyBorder="1" applyAlignment="1" applyProtection="1">
      <alignment wrapText="1"/>
    </xf>
    <xf numFmtId="0" fontId="15" fillId="0" borderId="90" xfId="0" applyFont="1" applyFill="1" applyBorder="1" applyAlignment="1" applyProtection="1"/>
    <xf numFmtId="0" fontId="15" fillId="0" borderId="89" xfId="0" applyFont="1" applyFill="1" applyBorder="1" applyAlignment="1" applyProtection="1"/>
    <xf numFmtId="0" fontId="15" fillId="0" borderId="88" xfId="0" applyFont="1" applyFill="1" applyBorder="1" applyAlignment="1" applyProtection="1">
      <alignment wrapText="1"/>
    </xf>
    <xf numFmtId="0" fontId="15" fillId="0" borderId="90" xfId="0" applyFont="1" applyFill="1" applyBorder="1" applyAlignment="1" applyProtection="1">
      <alignment wrapText="1"/>
    </xf>
    <xf numFmtId="0" fontId="15" fillId="0" borderId="88" xfId="0" applyFont="1" applyFill="1" applyBorder="1" applyAlignment="1" applyProtection="1">
      <alignment horizontal="right" wrapText="1"/>
    </xf>
    <xf numFmtId="0" fontId="15" fillId="0" borderId="89" xfId="0" applyFont="1" applyFill="1" applyBorder="1" applyAlignment="1" applyProtection="1">
      <alignment horizontal="center" wrapText="1"/>
    </xf>
    <xf numFmtId="0" fontId="15" fillId="0" borderId="89" xfId="0" applyFont="1" applyFill="1" applyBorder="1" applyAlignment="1" applyProtection="1">
      <alignment horizontal="right" wrapText="1"/>
    </xf>
    <xf numFmtId="0" fontId="15" fillId="0" borderId="90" xfId="0" applyFont="1" applyFill="1" applyBorder="1" applyAlignment="1" applyProtection="1">
      <alignment horizontal="right"/>
    </xf>
    <xf numFmtId="176" fontId="14" fillId="86" borderId="78" xfId="0" applyNumberFormat="1" applyFont="1" applyFill="1" applyBorder="1" applyAlignment="1" applyProtection="1">
      <alignment horizontal="right"/>
    </xf>
    <xf numFmtId="0" fontId="19" fillId="0" borderId="77" xfId="0" applyFont="1" applyFill="1" applyBorder="1" applyAlignment="1">
      <alignment horizontal="center" wrapText="1"/>
    </xf>
    <xf numFmtId="0" fontId="18" fillId="0" borderId="77" xfId="0" applyFont="1" applyFill="1" applyBorder="1" applyProtection="1"/>
    <xf numFmtId="166" fontId="18" fillId="0" borderId="77" xfId="1" applyNumberFormat="1" applyFont="1" applyFill="1" applyBorder="1" applyAlignment="1">
      <alignment horizontal="right"/>
    </xf>
    <xf numFmtId="166" fontId="18" fillId="0" borderId="77" xfId="0" quotePrefix="1" applyNumberFormat="1" applyFont="1" applyFill="1" applyBorder="1" applyAlignment="1">
      <alignment horizontal="right"/>
    </xf>
    <xf numFmtId="166" fontId="19" fillId="0" borderId="77" xfId="1" applyNumberFormat="1" applyFont="1" applyFill="1" applyBorder="1" applyAlignment="1">
      <alignment horizontal="right" wrapText="1"/>
    </xf>
    <xf numFmtId="0" fontId="87" fillId="0" borderId="77" xfId="0" applyFont="1" applyFill="1" applyBorder="1"/>
    <xf numFmtId="165" fontId="19" fillId="0" borderId="77" xfId="0" applyNumberFormat="1" applyFont="1" applyFill="1" applyBorder="1"/>
    <xf numFmtId="165" fontId="86" fillId="0" borderId="77" xfId="0" applyNumberFormat="1" applyFont="1" applyFill="1" applyBorder="1"/>
    <xf numFmtId="165" fontId="87" fillId="0" borderId="77" xfId="0" applyNumberFormat="1" applyFont="1" applyFill="1" applyBorder="1"/>
    <xf numFmtId="165" fontId="87" fillId="0" borderId="77" xfId="1" applyNumberFormat="1" applyFont="1" applyFill="1" applyBorder="1" applyAlignment="1">
      <alignment horizontal="right"/>
    </xf>
    <xf numFmtId="166" fontId="19" fillId="0" borderId="77" xfId="0" quotePrefix="1" applyNumberFormat="1" applyFont="1" applyFill="1" applyBorder="1" applyAlignment="1">
      <alignment horizontal="right"/>
    </xf>
    <xf numFmtId="165" fontId="19" fillId="0" borderId="77" xfId="1" applyNumberFormat="1" applyFont="1" applyFill="1" applyBorder="1" applyAlignment="1">
      <alignment horizontal="right"/>
    </xf>
    <xf numFmtId="165" fontId="86" fillId="0" borderId="77" xfId="0" applyNumberFormat="1" applyFont="1" applyFill="1" applyBorder="1" applyAlignment="1"/>
    <xf numFmtId="0" fontId="19" fillId="0" borderId="77" xfId="0" applyFont="1" applyFill="1" applyBorder="1"/>
    <xf numFmtId="0" fontId="19" fillId="0" borderId="88" xfId="0" applyFont="1" applyFill="1" applyBorder="1"/>
    <xf numFmtId="38" fontId="18" fillId="0" borderId="77" xfId="0" applyNumberFormat="1" applyFont="1" applyFill="1" applyBorder="1"/>
    <xf numFmtId="164" fontId="19" fillId="0" borderId="77" xfId="0" applyNumberFormat="1" applyFont="1" applyFill="1" applyBorder="1" applyAlignment="1"/>
    <xf numFmtId="0" fontId="86" fillId="0" borderId="88" xfId="0" applyFont="1" applyFill="1" applyBorder="1"/>
    <xf numFmtId="165" fontId="18" fillId="0" borderId="77" xfId="0" applyNumberFormat="1" applyFont="1" applyFill="1" applyBorder="1"/>
    <xf numFmtId="165" fontId="86" fillId="0" borderId="88" xfId="0" applyNumberFormat="1" applyFont="1" applyFill="1" applyBorder="1"/>
    <xf numFmtId="165" fontId="87" fillId="0" borderId="77" xfId="0" applyNumberFormat="1" applyFont="1" applyFill="1" applyBorder="1" applyAlignment="1"/>
    <xf numFmtId="0" fontId="19" fillId="0" borderId="88" xfId="0" applyFont="1" applyFill="1" applyBorder="1" applyAlignment="1">
      <alignment horizontal="center"/>
    </xf>
    <xf numFmtId="0" fontId="86" fillId="0" borderId="88" xfId="0" applyFont="1" applyFill="1" applyBorder="1" applyAlignment="1">
      <alignment horizontal="center"/>
    </xf>
    <xf numFmtId="165" fontId="19" fillId="0" borderId="77" xfId="0" applyNumberFormat="1" applyFont="1" applyFill="1" applyBorder="1" applyAlignment="1">
      <alignment horizontal="center" wrapText="1"/>
    </xf>
    <xf numFmtId="165" fontId="19" fillId="0" borderId="77" xfId="0" applyNumberFormat="1" applyFont="1" applyFill="1" applyBorder="1" applyAlignment="1">
      <alignment horizontal="center"/>
    </xf>
    <xf numFmtId="165" fontId="86" fillId="0" borderId="88" xfId="0" applyNumberFormat="1" applyFont="1" applyFill="1" applyBorder="1" applyAlignment="1">
      <alignment horizontal="center"/>
    </xf>
    <xf numFmtId="165" fontId="86" fillId="0" borderId="77" xfId="0" applyNumberFormat="1" applyFont="1" applyFill="1" applyBorder="1" applyAlignment="1">
      <alignment horizontal="center" wrapText="1"/>
    </xf>
    <xf numFmtId="165" fontId="86" fillId="0" borderId="77" xfId="0" applyNumberFormat="1" applyFont="1" applyFill="1" applyBorder="1" applyAlignment="1">
      <alignment horizontal="center"/>
    </xf>
    <xf numFmtId="166" fontId="18" fillId="0" borderId="88" xfId="0" applyNumberFormat="1" applyFont="1" applyFill="1" applyBorder="1" applyAlignment="1">
      <alignment horizontal="right"/>
    </xf>
    <xf numFmtId="166" fontId="19" fillId="0" borderId="88" xfId="0" applyNumberFormat="1" applyFont="1" applyFill="1" applyBorder="1"/>
    <xf numFmtId="165" fontId="19" fillId="0" borderId="77" xfId="0" applyNumberFormat="1" applyFont="1" applyFill="1" applyBorder="1" applyAlignment="1"/>
    <xf numFmtId="165" fontId="19" fillId="0" borderId="77" xfId="1" applyNumberFormat="1" applyFont="1" applyFill="1" applyBorder="1" applyAlignment="1">
      <alignment horizontal="right" wrapText="1"/>
    </xf>
    <xf numFmtId="166" fontId="86" fillId="0" borderId="88" xfId="0" applyNumberFormat="1" applyFont="1" applyFill="1" applyBorder="1"/>
    <xf numFmtId="165" fontId="18" fillId="0" borderId="77" xfId="0" applyNumberFormat="1" applyFont="1" applyFill="1" applyBorder="1" applyAlignment="1"/>
    <xf numFmtId="0" fontId="19" fillId="0" borderId="91" xfId="0" applyFont="1" applyFill="1" applyBorder="1"/>
    <xf numFmtId="0" fontId="18" fillId="0" borderId="88" xfId="0" applyFont="1" applyFill="1" applyBorder="1"/>
    <xf numFmtId="167" fontId="18" fillId="0" borderId="89" xfId="1" applyNumberFormat="1" applyFont="1" applyFill="1" applyBorder="1" applyAlignment="1">
      <alignment horizontal="right"/>
    </xf>
    <xf numFmtId="168" fontId="19" fillId="0" borderId="89" xfId="1" applyNumberFormat="1" applyFont="1" applyFill="1" applyBorder="1" applyAlignment="1">
      <alignment horizontal="right"/>
    </xf>
    <xf numFmtId="0" fontId="18" fillId="0" borderId="89" xfId="0" applyFont="1" applyFill="1" applyBorder="1"/>
    <xf numFmtId="165" fontId="18" fillId="0" borderId="89" xfId="1" applyNumberFormat="1" applyFont="1" applyFill="1" applyBorder="1" applyAlignment="1">
      <alignment horizontal="right"/>
    </xf>
    <xf numFmtId="165" fontId="18" fillId="0" borderId="89" xfId="0" applyNumberFormat="1" applyFont="1" applyFill="1" applyBorder="1"/>
    <xf numFmtId="165" fontId="87" fillId="0" borderId="89" xfId="0" applyNumberFormat="1" applyFont="1" applyFill="1" applyBorder="1"/>
    <xf numFmtId="165" fontId="87" fillId="0" borderId="89" xfId="1" applyNumberFormat="1" applyFont="1" applyFill="1" applyBorder="1" applyAlignment="1">
      <alignment horizontal="right"/>
    </xf>
    <xf numFmtId="165" fontId="87" fillId="0" borderId="90" xfId="0" applyNumberFormat="1" applyFont="1" applyFill="1" applyBorder="1"/>
    <xf numFmtId="0" fontId="18" fillId="0" borderId="77" xfId="0" applyFont="1" applyFill="1" applyBorder="1" applyAlignment="1">
      <alignment wrapText="1" shrinkToFit="1"/>
    </xf>
    <xf numFmtId="166" fontId="18" fillId="0" borderId="77" xfId="0" quotePrefix="1" applyNumberFormat="1" applyFont="1" applyFill="1" applyBorder="1" applyAlignment="1">
      <alignment horizontal="center"/>
    </xf>
    <xf numFmtId="166" fontId="19" fillId="0" borderId="77" xfId="1" applyNumberFormat="1" applyFont="1" applyFill="1" applyBorder="1" applyAlignment="1">
      <alignment horizontal="right"/>
    </xf>
    <xf numFmtId="166" fontId="18" fillId="0" borderId="77" xfId="0" applyNumberFormat="1" applyFont="1" applyFill="1" applyBorder="1"/>
    <xf numFmtId="165" fontId="18" fillId="0" borderId="77" xfId="1" applyNumberFormat="1" applyFont="1" applyFill="1" applyBorder="1" applyAlignment="1">
      <alignment horizontal="right"/>
    </xf>
    <xf numFmtId="166" fontId="18" fillId="0" borderId="88" xfId="0" applyNumberFormat="1" applyFont="1" applyFill="1" applyBorder="1"/>
    <xf numFmtId="166" fontId="19" fillId="0" borderId="77" xfId="0" applyNumberFormat="1" applyFont="1" applyFill="1" applyBorder="1"/>
    <xf numFmtId="164" fontId="18" fillId="0" borderId="77" xfId="0" applyNumberFormat="1" applyFont="1" applyFill="1" applyBorder="1" applyAlignment="1"/>
    <xf numFmtId="166" fontId="19" fillId="0" borderId="88" xfId="0" applyNumberFormat="1" applyFont="1" applyFill="1" applyBorder="1" applyAlignment="1">
      <alignment horizontal="right"/>
    </xf>
    <xf numFmtId="0" fontId="86" fillId="0" borderId="77" xfId="0" applyFont="1" applyFill="1" applyBorder="1" applyAlignment="1">
      <alignment horizontal="center" wrapText="1"/>
    </xf>
    <xf numFmtId="6" fontId="18" fillId="0" borderId="77" xfId="0" applyNumberFormat="1" applyFont="1" applyFill="1" applyBorder="1"/>
    <xf numFmtId="6" fontId="18" fillId="0" borderId="89" xfId="0" applyNumberFormat="1" applyFont="1" applyFill="1" applyBorder="1"/>
    <xf numFmtId="6" fontId="18" fillId="0" borderId="90" xfId="0" applyNumberFormat="1" applyFont="1" applyFill="1" applyBorder="1"/>
    <xf numFmtId="6" fontId="18" fillId="0" borderId="78" xfId="0" applyNumberFormat="1" applyFont="1" applyFill="1" applyBorder="1"/>
    <xf numFmtId="0" fontId="18" fillId="0" borderId="92" xfId="0" applyFont="1" applyFill="1" applyBorder="1"/>
    <xf numFmtId="6" fontId="18" fillId="0" borderId="92" xfId="0" applyNumberFormat="1" applyFont="1" applyFill="1" applyBorder="1" applyAlignment="1">
      <alignment horizontal="right"/>
    </xf>
    <xf numFmtId="0" fontId="19" fillId="0" borderId="93" xfId="0" applyFont="1" applyFill="1" applyBorder="1"/>
    <xf numFmtId="6" fontId="18" fillId="0" borderId="88" xfId="0" applyNumberFormat="1" applyFont="1" applyFill="1" applyBorder="1"/>
    <xf numFmtId="0" fontId="18" fillId="0" borderId="93" xfId="0" applyFont="1" applyFill="1" applyBorder="1" applyAlignment="1">
      <alignment horizontal="left" wrapText="1" indent="1"/>
    </xf>
    <xf numFmtId="169" fontId="18" fillId="0" borderId="92" xfId="0" applyNumberFormat="1" applyFont="1" applyFill="1" applyBorder="1" applyAlignment="1">
      <alignment horizontal="center"/>
    </xf>
    <xf numFmtId="0" fontId="15" fillId="0" borderId="77" xfId="0" applyFont="1" applyFill="1" applyBorder="1" applyAlignment="1">
      <alignment horizontal="center" wrapText="1"/>
    </xf>
    <xf numFmtId="0" fontId="15" fillId="0" borderId="88" xfId="0" applyFont="1" applyFill="1" applyBorder="1" applyAlignment="1">
      <alignment horizontal="center"/>
    </xf>
    <xf numFmtId="6" fontId="14" fillId="0" borderId="78" xfId="0" applyNumberFormat="1" applyFont="1" applyFill="1" applyBorder="1"/>
    <xf numFmtId="6" fontId="14" fillId="0" borderId="77" xfId="0" applyNumberFormat="1" applyFont="1" applyFill="1" applyBorder="1" applyAlignment="1">
      <alignment horizontal="right"/>
    </xf>
    <xf numFmtId="6" fontId="14" fillId="0" borderId="89" xfId="0" applyNumberFormat="1" applyFont="1" applyFill="1" applyBorder="1" applyAlignment="1">
      <alignment horizontal="right"/>
    </xf>
    <xf numFmtId="171" fontId="14" fillId="0" borderId="78" xfId="0" applyNumberFormat="1" applyFont="1" applyFill="1" applyBorder="1"/>
    <xf numFmtId="0" fontId="46" fillId="0" borderId="78" xfId="3" applyFont="1" applyFill="1" applyBorder="1" applyAlignment="1"/>
    <xf numFmtId="0" fontId="45" fillId="0" borderId="88" xfId="3" applyFont="1" applyFill="1" applyBorder="1" applyAlignment="1">
      <alignment wrapText="1"/>
    </xf>
    <xf numFmtId="0" fontId="45" fillId="0" borderId="77" xfId="3" applyFont="1" applyFill="1" applyBorder="1" applyAlignment="1">
      <alignment wrapText="1"/>
    </xf>
    <xf numFmtId="6" fontId="53" fillId="0" borderId="89" xfId="3" applyNumberFormat="1" applyFont="1" applyFill="1" applyBorder="1"/>
    <xf numFmtId="6" fontId="47" fillId="0" borderId="89" xfId="3" applyNumberFormat="1" applyFont="1" applyFill="1" applyBorder="1"/>
    <xf numFmtId="0" fontId="46" fillId="0" borderId="77" xfId="3" applyFont="1" applyFill="1" applyBorder="1" applyAlignment="1">
      <alignment horizontal="center" wrapText="1"/>
    </xf>
    <xf numFmtId="0" fontId="45" fillId="23" borderId="88" xfId="3" applyFont="1" applyFill="1" applyBorder="1"/>
    <xf numFmtId="173" fontId="46" fillId="23" borderId="77" xfId="3" applyNumberFormat="1" applyFont="1" applyFill="1" applyBorder="1"/>
    <xf numFmtId="173" fontId="46" fillId="23" borderId="89" xfId="3" applyNumberFormat="1" applyFont="1" applyFill="1" applyBorder="1"/>
    <xf numFmtId="6" fontId="47" fillId="48" borderId="77" xfId="3" applyNumberFormat="1" applyFont="1" applyFill="1" applyBorder="1" applyAlignment="1">
      <alignment vertical="center"/>
    </xf>
    <xf numFmtId="0" fontId="45" fillId="49" borderId="88" xfId="3" applyFont="1" applyFill="1" applyBorder="1"/>
    <xf numFmtId="173" fontId="47" fillId="50" borderId="77" xfId="3" applyNumberFormat="1" applyFont="1" applyFill="1" applyBorder="1"/>
    <xf numFmtId="173" fontId="47" fillId="50" borderId="89" xfId="3" applyNumberFormat="1" applyFont="1" applyFill="1" applyBorder="1"/>
    <xf numFmtId="173" fontId="47" fillId="50" borderId="88" xfId="3" applyNumberFormat="1" applyFont="1" applyFill="1" applyBorder="1"/>
    <xf numFmtId="6" fontId="47" fillId="0" borderId="78" xfId="3" applyNumberFormat="1" applyFont="1" applyFill="1" applyBorder="1"/>
    <xf numFmtId="173" fontId="47" fillId="23" borderId="77" xfId="3" applyNumberFormat="1" applyFont="1" applyFill="1" applyBorder="1"/>
    <xf numFmtId="173" fontId="47" fillId="23" borderId="89" xfId="3" applyNumberFormat="1" applyFont="1" applyFill="1" applyBorder="1"/>
    <xf numFmtId="173" fontId="47" fillId="23" borderId="88" xfId="3" applyNumberFormat="1" applyFont="1" applyFill="1" applyBorder="1"/>
    <xf numFmtId="173" fontId="46" fillId="23" borderId="88" xfId="3" applyNumberFormat="1" applyFont="1" applyFill="1" applyBorder="1"/>
    <xf numFmtId="0" fontId="46" fillId="0" borderId="91" xfId="3" applyFont="1" applyFill="1" applyBorder="1"/>
    <xf numFmtId="0" fontId="47" fillId="0" borderId="78" xfId="3" applyFont="1" applyFill="1" applyBorder="1"/>
    <xf numFmtId="167" fontId="47" fillId="23" borderId="89" xfId="1" applyNumberFormat="1" applyFont="1" applyFill="1" applyBorder="1"/>
    <xf numFmtId="8" fontId="17" fillId="0" borderId="77" xfId="137" applyNumberFormat="1" applyFont="1" applyFill="1" applyBorder="1" applyAlignment="1">
      <alignment horizontal="center" vertical="center"/>
    </xf>
    <xf numFmtId="0" fontId="17" fillId="0" borderId="77" xfId="137" applyFont="1" applyBorder="1" applyAlignment="1">
      <alignment horizontal="left" vertical="center"/>
    </xf>
    <xf numFmtId="14" fontId="17" fillId="0" borderId="77" xfId="137" applyNumberFormat="1" applyFont="1" applyBorder="1" applyAlignment="1">
      <alignment horizontal="left" vertical="center"/>
    </xf>
    <xf numFmtId="0" fontId="17" fillId="0" borderId="77" xfId="137" applyFont="1" applyBorder="1" applyAlignment="1">
      <alignment horizontal="left" vertical="center" wrapText="1"/>
    </xf>
    <xf numFmtId="14" fontId="17" fillId="0" borderId="77" xfId="137" applyNumberFormat="1" applyFont="1" applyFill="1" applyBorder="1" applyAlignment="1">
      <alignment horizontal="left" vertical="center"/>
    </xf>
    <xf numFmtId="0" fontId="17" fillId="0" borderId="77" xfId="137" applyFont="1" applyFill="1" applyBorder="1" applyAlignment="1">
      <alignment horizontal="left" vertical="center" wrapText="1"/>
    </xf>
    <xf numFmtId="0" fontId="20" fillId="0" borderId="77" xfId="137" applyFont="1" applyFill="1" applyBorder="1" applyAlignment="1">
      <alignment horizontal="left" vertical="center" wrapText="1"/>
    </xf>
    <xf numFmtId="14" fontId="20" fillId="0" borderId="77" xfId="137" applyNumberFormat="1" applyFont="1" applyFill="1" applyBorder="1" applyAlignment="1">
      <alignment horizontal="left" vertical="center"/>
    </xf>
    <xf numFmtId="6" fontId="17" fillId="0" borderId="77" xfId="137" applyNumberFormat="1" applyFont="1" applyFill="1" applyBorder="1" applyAlignment="1">
      <alignment horizontal="center"/>
    </xf>
    <xf numFmtId="0" fontId="18" fillId="0" borderId="77" xfId="137" applyFont="1" applyFill="1" applyBorder="1" applyAlignment="1">
      <alignment horizontal="left" wrapText="1"/>
    </xf>
    <xf numFmtId="14" fontId="18" fillId="0" borderId="77" xfId="137" applyNumberFormat="1" applyFont="1" applyFill="1" applyBorder="1" applyAlignment="1">
      <alignment horizontal="left"/>
    </xf>
    <xf numFmtId="6" fontId="18" fillId="0" borderId="77" xfId="137" applyNumberFormat="1" applyFont="1" applyFill="1" applyBorder="1" applyAlignment="1">
      <alignment horizontal="center" wrapText="1"/>
    </xf>
    <xf numFmtId="14" fontId="17" fillId="0" borderId="77" xfId="137" applyNumberFormat="1" applyFont="1" applyFill="1" applyBorder="1" applyAlignment="1">
      <alignment horizontal="left" wrapText="1"/>
    </xf>
    <xf numFmtId="0" fontId="83" fillId="0" borderId="1" xfId="0" applyFont="1" applyFill="1" applyBorder="1" applyAlignment="1">
      <alignment vertical="center"/>
    </xf>
    <xf numFmtId="0" fontId="15" fillId="0" borderId="77" xfId="0" applyFont="1" applyFill="1" applyBorder="1" applyAlignment="1" applyProtection="1">
      <alignment horizontal="center" vertical="center"/>
    </xf>
    <xf numFmtId="3" fontId="15" fillId="0" borderId="89" xfId="0" applyNumberFormat="1" applyFont="1" applyFill="1" applyBorder="1" applyAlignment="1" applyProtection="1">
      <alignment horizontal="center" vertical="center" wrapText="1"/>
    </xf>
    <xf numFmtId="0" fontId="15" fillId="0" borderId="77" xfId="0" applyFont="1" applyFill="1" applyBorder="1" applyAlignment="1" applyProtection="1">
      <alignment horizontal="center" vertical="center" wrapText="1"/>
    </xf>
    <xf numFmtId="0" fontId="15" fillId="0" borderId="90" xfId="0" applyFont="1" applyFill="1" applyBorder="1" applyAlignment="1" applyProtection="1">
      <alignment horizontal="center" vertical="center" wrapText="1"/>
    </xf>
    <xf numFmtId="176" fontId="14" fillId="0" borderId="0" xfId="0" applyNumberFormat="1" applyFont="1" applyFill="1" applyBorder="1" applyAlignment="1" applyProtection="1"/>
    <xf numFmtId="176" fontId="14" fillId="0" borderId="10" xfId="0" applyNumberFormat="1" applyFont="1" applyFill="1" applyBorder="1" applyAlignment="1" applyProtection="1"/>
    <xf numFmtId="176" fontId="14" fillId="0" borderId="1" xfId="0" applyNumberFormat="1" applyFont="1" applyFill="1" applyBorder="1" applyAlignment="1" applyProtection="1"/>
    <xf numFmtId="176" fontId="14" fillId="0" borderId="13" xfId="0" applyNumberFormat="1" applyFont="1" applyFill="1" applyBorder="1" applyAlignment="1" applyProtection="1"/>
    <xf numFmtId="176" fontId="14" fillId="0" borderId="36" xfId="0" applyNumberFormat="1" applyFont="1" applyFill="1" applyBorder="1" applyAlignment="1" applyProtection="1"/>
    <xf numFmtId="176" fontId="14" fillId="0" borderId="37" xfId="0" applyNumberFormat="1" applyFont="1" applyFill="1" applyBorder="1" applyAlignment="1" applyProtection="1"/>
    <xf numFmtId="3" fontId="14" fillId="0" borderId="44" xfId="0" applyNumberFormat="1" applyFont="1" applyFill="1" applyBorder="1" applyAlignment="1" applyProtection="1"/>
    <xf numFmtId="176" fontId="14" fillId="0" borderId="43" xfId="0" applyNumberFormat="1" applyFont="1" applyFill="1" applyBorder="1" applyAlignment="1" applyProtection="1"/>
    <xf numFmtId="176" fontId="14" fillId="0" borderId="38" xfId="0" applyNumberFormat="1" applyFont="1" applyFill="1" applyBorder="1" applyAlignment="1" applyProtection="1"/>
    <xf numFmtId="176" fontId="15" fillId="0" borderId="40" xfId="0" applyNumberFormat="1" applyFont="1" applyFill="1" applyBorder="1" applyAlignment="1" applyProtection="1">
      <alignment wrapText="1"/>
    </xf>
    <xf numFmtId="176" fontId="15" fillId="0" borderId="41" xfId="0" applyNumberFormat="1" applyFont="1" applyFill="1" applyBorder="1" applyAlignment="1" applyProtection="1"/>
    <xf numFmtId="3" fontId="15" fillId="0" borderId="1" xfId="0" applyNumberFormat="1" applyFont="1" applyFill="1" applyBorder="1" applyAlignment="1" applyProtection="1">
      <alignment wrapText="1"/>
    </xf>
    <xf numFmtId="3" fontId="15" fillId="0" borderId="63" xfId="0" applyNumberFormat="1" applyFont="1" applyFill="1" applyBorder="1" applyAlignment="1" applyProtection="1">
      <alignment horizontal="right" wrapText="1"/>
    </xf>
    <xf numFmtId="176" fontId="15" fillId="0" borderId="40" xfId="0" applyNumberFormat="1" applyFont="1" applyFill="1" applyBorder="1" applyAlignment="1" applyProtection="1">
      <alignment horizontal="center" wrapText="1"/>
    </xf>
    <xf numFmtId="176" fontId="15" fillId="0" borderId="41" xfId="0" applyNumberFormat="1" applyFont="1" applyFill="1" applyBorder="1" applyAlignment="1" applyProtection="1">
      <alignment horizontal="center"/>
    </xf>
    <xf numFmtId="0" fontId="14" fillId="0" borderId="78" xfId="0" applyFont="1" applyFill="1" applyBorder="1"/>
    <xf numFmtId="0" fontId="15" fillId="0" borderId="77"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77" xfId="0" applyFont="1" applyFill="1" applyBorder="1" applyAlignment="1">
      <alignment vertical="top" wrapText="1"/>
    </xf>
    <xf numFmtId="0" fontId="0" fillId="0" borderId="0" xfId="0" applyFont="1" applyFill="1" applyAlignment="1">
      <alignment vertical="center"/>
    </xf>
    <xf numFmtId="0" fontId="0" fillId="0" borderId="0" xfId="0" applyFont="1" applyFill="1"/>
    <xf numFmtId="0" fontId="14" fillId="0" borderId="77" xfId="0" applyFont="1" applyFill="1" applyBorder="1" applyAlignment="1">
      <alignment vertical="center"/>
    </xf>
    <xf numFmtId="166" fontId="14" fillId="2" borderId="77" xfId="0" applyNumberFormat="1" applyFont="1" applyFill="1" applyBorder="1" applyAlignment="1">
      <alignment horizontal="right" vertical="center"/>
    </xf>
    <xf numFmtId="3" fontId="14" fillId="3" borderId="77" xfId="0" applyNumberFormat="1" applyFont="1" applyFill="1" applyBorder="1" applyAlignment="1">
      <alignment horizontal="right" vertical="center" wrapText="1"/>
    </xf>
    <xf numFmtId="2" fontId="14" fillId="2" borderId="77" xfId="0" applyNumberFormat="1" applyFont="1" applyFill="1" applyBorder="1" applyAlignment="1">
      <alignment horizontal="right" vertical="center"/>
    </xf>
    <xf numFmtId="3" fontId="14" fillId="3" borderId="14" xfId="0" applyNumberFormat="1" applyFont="1" applyFill="1" applyBorder="1" applyAlignment="1">
      <alignment horizontal="right" vertical="center" wrapText="1"/>
    </xf>
    <xf numFmtId="3" fontId="14" fillId="70" borderId="77" xfId="0" applyNumberFormat="1" applyFont="1" applyFill="1" applyBorder="1" applyAlignment="1">
      <alignment horizontal="right" vertical="center"/>
    </xf>
    <xf numFmtId="0" fontId="14" fillId="0" borderId="77" xfId="0" applyFont="1" applyFill="1" applyBorder="1" applyAlignment="1" applyProtection="1">
      <alignment vertical="center"/>
    </xf>
    <xf numFmtId="0" fontId="14" fillId="0" borderId="0" xfId="0" applyFont="1" applyFill="1" applyBorder="1" applyAlignment="1">
      <alignment wrapText="1"/>
    </xf>
    <xf numFmtId="0" fontId="14" fillId="0" borderId="77" xfId="0" applyFont="1" applyFill="1" applyBorder="1" applyAlignment="1">
      <alignment horizontal="left" vertical="top" wrapText="1"/>
    </xf>
    <xf numFmtId="2" fontId="14" fillId="45" borderId="77" xfId="0" applyNumberFormat="1" applyFont="1" applyFill="1" applyBorder="1" applyAlignment="1">
      <alignment horizontal="right" vertical="center"/>
    </xf>
    <xf numFmtId="0" fontId="0" fillId="0" borderId="0" xfId="0" applyFont="1" applyFill="1" applyBorder="1"/>
    <xf numFmtId="0" fontId="0" fillId="0" borderId="0" xfId="0" applyFont="1" applyFill="1" applyAlignment="1">
      <alignment wrapText="1"/>
    </xf>
    <xf numFmtId="3" fontId="14" fillId="3" borderId="77" xfId="0" applyNumberFormat="1" applyFont="1" applyFill="1" applyBorder="1" applyAlignment="1">
      <alignment vertical="center" wrapText="1"/>
    </xf>
    <xf numFmtId="3" fontId="14" fillId="3" borderId="14" xfId="0" applyNumberFormat="1" applyFont="1" applyFill="1" applyBorder="1" applyAlignment="1">
      <alignment vertical="center" wrapText="1"/>
    </xf>
    <xf numFmtId="165" fontId="56" fillId="0" borderId="77" xfId="0" applyNumberFormat="1" applyFont="1" applyFill="1" applyBorder="1"/>
    <xf numFmtId="165" fontId="19" fillId="0" borderId="88" xfId="0" applyNumberFormat="1" applyFont="1" applyFill="1" applyBorder="1"/>
    <xf numFmtId="0" fontId="18" fillId="0" borderId="77" xfId="0" applyFont="1" applyFill="1" applyBorder="1"/>
    <xf numFmtId="165" fontId="19" fillId="0" borderId="14" xfId="0" applyNumberFormat="1" applyFont="1" applyFill="1" applyBorder="1"/>
    <xf numFmtId="165" fontId="19" fillId="0" borderId="88" xfId="0" applyNumberFormat="1" applyFont="1" applyFill="1" applyBorder="1" applyAlignment="1">
      <alignment horizontal="center"/>
    </xf>
    <xf numFmtId="3" fontId="89" fillId="0" borderId="77" xfId="0" applyNumberFormat="1" applyFont="1" applyFill="1" applyBorder="1" applyAlignment="1">
      <alignment horizontal="right" vertical="center" wrapText="1"/>
    </xf>
    <xf numFmtId="3" fontId="14" fillId="0" borderId="14" xfId="0" applyNumberFormat="1" applyFont="1" applyFill="1" applyBorder="1" applyAlignment="1">
      <alignment horizontal="right" vertical="center" wrapText="1"/>
    </xf>
    <xf numFmtId="3" fontId="14" fillId="0" borderId="77" xfId="0" applyNumberFormat="1" applyFont="1" applyFill="1" applyBorder="1" applyAlignment="1">
      <alignment horizontal="right" vertical="center"/>
    </xf>
    <xf numFmtId="3" fontId="14" fillId="0" borderId="11" xfId="0" applyNumberFormat="1" applyFont="1" applyFill="1" applyBorder="1" applyAlignment="1">
      <alignment horizontal="right" vertical="top"/>
    </xf>
    <xf numFmtId="3" fontId="14" fillId="0" borderId="10" xfId="0" applyNumberFormat="1" applyFont="1" applyFill="1" applyBorder="1" applyAlignment="1">
      <alignment horizontal="right" vertical="top"/>
    </xf>
    <xf numFmtId="3" fontId="14" fillId="0" borderId="10" xfId="0" applyNumberFormat="1" applyFont="1" applyFill="1" applyBorder="1" applyAlignment="1">
      <alignment horizontal="right" vertical="top" wrapText="1"/>
    </xf>
    <xf numFmtId="3" fontId="14" fillId="0" borderId="11" xfId="0" applyNumberFormat="1" applyFont="1" applyFill="1" applyBorder="1" applyAlignment="1">
      <alignment vertical="top" wrapText="1"/>
    </xf>
    <xf numFmtId="6" fontId="14" fillId="0" borderId="25" xfId="0" applyNumberFormat="1" applyFont="1" applyFill="1" applyBorder="1" applyAlignment="1">
      <alignment horizontal="right"/>
    </xf>
    <xf numFmtId="0" fontId="14" fillId="0" borderId="11" xfId="0" applyFont="1" applyFill="1" applyBorder="1" applyAlignment="1" applyProtection="1">
      <alignment vertical="center"/>
    </xf>
    <xf numFmtId="0" fontId="14" fillId="0" borderId="14" xfId="0" applyFont="1" applyFill="1" applyBorder="1" applyAlignment="1" applyProtection="1">
      <alignment vertical="center"/>
    </xf>
    <xf numFmtId="176" fontId="14" fillId="0" borderId="0" xfId="0" applyNumberFormat="1" applyFont="1" applyFill="1" applyBorder="1" applyAlignment="1" applyProtection="1">
      <alignment horizontal="right"/>
    </xf>
    <xf numFmtId="176" fontId="14" fillId="0" borderId="1" xfId="0" applyNumberFormat="1" applyFont="1" applyFill="1" applyBorder="1" applyAlignment="1" applyProtection="1">
      <alignment horizontal="right"/>
    </xf>
    <xf numFmtId="3" fontId="14" fillId="0" borderId="36" xfId="0" applyNumberFormat="1" applyFont="1" applyFill="1" applyBorder="1" applyAlignment="1" applyProtection="1">
      <alignment horizontal="right"/>
    </xf>
    <xf numFmtId="176" fontId="14" fillId="0" borderId="36" xfId="0" applyNumberFormat="1" applyFont="1" applyFill="1" applyBorder="1" applyAlignment="1" applyProtection="1">
      <alignment horizontal="right"/>
    </xf>
    <xf numFmtId="176" fontId="14" fillId="0" borderId="37" xfId="0" applyNumberFormat="1" applyFont="1" applyFill="1" applyBorder="1" applyAlignment="1" applyProtection="1">
      <alignment horizontal="right"/>
    </xf>
    <xf numFmtId="3" fontId="14" fillId="0" borderId="94" xfId="0" applyNumberFormat="1" applyFont="1" applyFill="1" applyBorder="1" applyAlignment="1">
      <alignment horizontal="right" wrapText="1"/>
    </xf>
    <xf numFmtId="176" fontId="14" fillId="0" borderId="10" xfId="0" applyNumberFormat="1" applyFont="1" applyFill="1" applyBorder="1" applyAlignment="1" applyProtection="1">
      <alignment horizontal="right"/>
    </xf>
    <xf numFmtId="3" fontId="14" fillId="0" borderId="0" xfId="0" applyNumberFormat="1" applyFont="1" applyFill="1" applyBorder="1" applyAlignment="1">
      <alignment horizontal="right" wrapText="1"/>
    </xf>
    <xf numFmtId="176" fontId="14" fillId="0" borderId="13" xfId="0" applyNumberFormat="1" applyFont="1" applyFill="1" applyBorder="1" applyAlignment="1" applyProtection="1">
      <alignment horizontal="right"/>
    </xf>
    <xf numFmtId="176" fontId="14" fillId="0" borderId="43" xfId="0" applyNumberFormat="1" applyFont="1" applyFill="1" applyBorder="1" applyAlignment="1" applyProtection="1">
      <alignment horizontal="right"/>
    </xf>
    <xf numFmtId="165" fontId="86" fillId="0" borderId="94" xfId="0" applyNumberFormat="1" applyFont="1" applyFill="1" applyBorder="1"/>
    <xf numFmtId="0" fontId="18" fillId="0" borderId="94" xfId="0" applyFont="1" applyFill="1" applyBorder="1"/>
    <xf numFmtId="0" fontId="18" fillId="0" borderId="95" xfId="0" applyFont="1" applyFill="1" applyBorder="1"/>
    <xf numFmtId="0" fontId="18" fillId="0" borderId="9" xfId="0" applyFont="1" applyFill="1" applyBorder="1"/>
    <xf numFmtId="0" fontId="19" fillId="0" borderId="94" xfId="0" applyFont="1" applyFill="1" applyBorder="1"/>
    <xf numFmtId="38" fontId="18" fillId="0" borderId="94" xfId="0" applyNumberFormat="1" applyFont="1" applyFill="1" applyBorder="1"/>
    <xf numFmtId="164" fontId="19" fillId="0" borderId="94" xfId="0" applyNumberFormat="1" applyFont="1" applyFill="1" applyBorder="1" applyAlignment="1"/>
    <xf numFmtId="165" fontId="18" fillId="0" borderId="94" xfId="0" applyNumberFormat="1" applyFont="1" applyFill="1" applyBorder="1"/>
    <xf numFmtId="165" fontId="18" fillId="0" borderId="94" xfId="0" applyNumberFormat="1" applyFont="1" applyFill="1" applyBorder="1" applyAlignment="1"/>
    <xf numFmtId="165" fontId="19" fillId="0" borderId="94" xfId="0" applyNumberFormat="1" applyFont="1" applyFill="1" applyBorder="1"/>
    <xf numFmtId="165" fontId="87" fillId="0" borderId="94" xfId="0" applyNumberFormat="1" applyFont="1" applyFill="1" applyBorder="1"/>
    <xf numFmtId="165" fontId="87" fillId="0" borderId="94" xfId="0" applyNumberFormat="1" applyFont="1" applyFill="1" applyBorder="1" applyAlignment="1"/>
    <xf numFmtId="165" fontId="86" fillId="0" borderId="95" xfId="0" applyNumberFormat="1" applyFont="1" applyFill="1" applyBorder="1"/>
    <xf numFmtId="166" fontId="18" fillId="0" borderId="0" xfId="0" applyNumberFormat="1" applyFont="1" applyFill="1" applyBorder="1"/>
    <xf numFmtId="0" fontId="19" fillId="0" borderId="9" xfId="0" applyFont="1" applyFill="1" applyBorder="1"/>
    <xf numFmtId="0" fontId="19" fillId="0" borderId="10" xfId="0" applyFont="1" applyFill="1" applyBorder="1"/>
    <xf numFmtId="176" fontId="14" fillId="0" borderId="95" xfId="0" applyNumberFormat="1" applyFont="1" applyFill="1" applyBorder="1" applyAlignment="1" applyProtection="1">
      <alignment horizontal="right"/>
    </xf>
    <xf numFmtId="167" fontId="14" fillId="0" borderId="12" xfId="143" applyNumberFormat="1" applyFont="1" applyFill="1" applyBorder="1"/>
    <xf numFmtId="1" fontId="14" fillId="0" borderId="0" xfId="0" applyNumberFormat="1" applyFont="1" applyFill="1" applyBorder="1" applyAlignment="1">
      <alignment horizontal="right" wrapText="1"/>
    </xf>
    <xf numFmtId="1" fontId="14" fillId="0" borderId="10" xfId="0" applyNumberFormat="1" applyFont="1" applyFill="1" applyBorder="1" applyAlignment="1" applyProtection="1">
      <alignment horizontal="right"/>
    </xf>
    <xf numFmtId="1" fontId="14" fillId="0" borderId="1" xfId="0" applyNumberFormat="1" applyFont="1" applyFill="1" applyBorder="1" applyAlignment="1">
      <alignment horizontal="right" wrapText="1"/>
    </xf>
    <xf numFmtId="1" fontId="14" fillId="0" borderId="13" xfId="0" applyNumberFormat="1" applyFont="1" applyFill="1" applyBorder="1" applyAlignment="1" applyProtection="1">
      <alignment horizontal="right"/>
    </xf>
    <xf numFmtId="0" fontId="18" fillId="0" borderId="77" xfId="0" applyNumberFormat="1" applyFont="1" applyFill="1" applyBorder="1" applyAlignment="1"/>
    <xf numFmtId="165" fontId="18" fillId="0" borderId="77" xfId="0" applyNumberFormat="1" applyFont="1" applyFill="1" applyBorder="1" applyAlignment="1">
      <alignment horizontal="right"/>
    </xf>
    <xf numFmtId="165" fontId="19" fillId="0" borderId="77" xfId="0" applyNumberFormat="1" applyFont="1" applyFill="1" applyBorder="1" applyAlignment="1">
      <alignment horizontal="right"/>
    </xf>
    <xf numFmtId="3" fontId="14" fillId="3" borderId="78" xfId="0" applyNumberFormat="1" applyFont="1" applyFill="1" applyBorder="1" applyAlignment="1">
      <alignment horizontal="right" vertical="center" wrapText="1"/>
    </xf>
    <xf numFmtId="0" fontId="19" fillId="0" borderId="77" xfId="0" applyFont="1" applyFill="1" applyBorder="1" applyAlignment="1">
      <alignment horizontal="center"/>
    </xf>
    <xf numFmtId="0" fontId="14" fillId="0" borderId="94" xfId="0" applyFont="1" applyFill="1" applyBorder="1"/>
    <xf numFmtId="6" fontId="18" fillId="0" borderId="95" xfId="0" applyNumberFormat="1" applyFont="1" applyFill="1" applyBorder="1"/>
    <xf numFmtId="6" fontId="14" fillId="0" borderId="95" xfId="0" applyNumberFormat="1" applyFont="1" applyFill="1" applyBorder="1"/>
    <xf numFmtId="6" fontId="53" fillId="0" borderId="94" xfId="3" applyNumberFormat="1" applyFont="1" applyFill="1" applyBorder="1"/>
    <xf numFmtId="0" fontId="47" fillId="0" borderId="94" xfId="3" applyFont="1" applyFill="1" applyBorder="1"/>
    <xf numFmtId="165" fontId="18" fillId="0" borderId="88" xfId="0" applyNumberFormat="1" applyFont="1" applyFill="1" applyBorder="1" applyAlignment="1">
      <alignment horizontal="right"/>
    </xf>
    <xf numFmtId="165" fontId="19" fillId="0" borderId="88" xfId="0" applyNumberFormat="1" applyFont="1" applyFill="1" applyBorder="1" applyAlignment="1">
      <alignment horizontal="right"/>
    </xf>
    <xf numFmtId="0" fontId="102" fillId="0" borderId="77" xfId="0" applyFont="1" applyFill="1" applyBorder="1" applyAlignment="1">
      <alignment vertical="center"/>
    </xf>
    <xf numFmtId="170" fontId="102" fillId="0" borderId="77" xfId="0" applyNumberFormat="1" applyFont="1" applyFill="1" applyBorder="1" applyAlignment="1">
      <alignment vertical="center" wrapText="1"/>
    </xf>
    <xf numFmtId="0" fontId="102" fillId="0" borderId="77" xfId="0" applyFont="1" applyFill="1" applyBorder="1" applyAlignment="1">
      <alignment vertical="center" wrapText="1"/>
    </xf>
    <xf numFmtId="170" fontId="102" fillId="0" borderId="77" xfId="0" applyNumberFormat="1" applyFont="1" applyFill="1" applyBorder="1" applyAlignment="1">
      <alignment horizontal="left" vertical="center" wrapText="1"/>
    </xf>
    <xf numFmtId="3" fontId="102" fillId="0" borderId="77" xfId="0" applyNumberFormat="1" applyFont="1" applyFill="1" applyBorder="1" applyAlignment="1">
      <alignment horizontal="left" vertical="center" wrapText="1"/>
    </xf>
    <xf numFmtId="175" fontId="102" fillId="0" borderId="77" xfId="0" applyNumberFormat="1" applyFont="1" applyFill="1" applyBorder="1" applyAlignment="1">
      <alignment horizontal="left" vertical="center" wrapText="1"/>
    </xf>
    <xf numFmtId="1" fontId="14" fillId="0" borderId="0" xfId="0" applyNumberFormat="1" applyFont="1" applyFill="1" applyBorder="1" applyAlignment="1" applyProtection="1">
      <alignment horizontal="right"/>
    </xf>
    <xf numFmtId="3" fontId="15" fillId="0" borderId="96" xfId="0" applyNumberFormat="1" applyFont="1" applyFill="1" applyBorder="1" applyAlignment="1" applyProtection="1">
      <alignment wrapText="1"/>
    </xf>
    <xf numFmtId="0" fontId="106" fillId="0" borderId="0" xfId="0" applyFont="1" applyFill="1" applyBorder="1" applyAlignment="1">
      <alignment horizontal="left" wrapText="1"/>
    </xf>
    <xf numFmtId="170" fontId="103" fillId="0" borderId="97" xfId="0" applyNumberFormat="1" applyFont="1" applyFill="1" applyBorder="1" applyAlignment="1">
      <alignment vertical="center" wrapText="1"/>
    </xf>
    <xf numFmtId="0" fontId="103" fillId="0" borderId="97" xfId="0" applyNumberFormat="1" applyFont="1" applyFill="1" applyBorder="1" applyAlignment="1">
      <alignment horizontal="center" vertical="center" wrapText="1"/>
    </xf>
    <xf numFmtId="175" fontId="103" fillId="0" borderId="97" xfId="0" applyNumberFormat="1" applyFont="1" applyFill="1" applyBorder="1" applyAlignment="1">
      <alignment horizontal="left" vertical="center" wrapText="1"/>
    </xf>
    <xf numFmtId="3" fontId="103" fillId="0" borderId="97" xfId="0" applyNumberFormat="1" applyFont="1" applyFill="1" applyBorder="1" applyAlignment="1">
      <alignment horizontal="left" vertical="center" wrapText="1"/>
    </xf>
    <xf numFmtId="0" fontId="103" fillId="0" borderId="77" xfId="0" applyFont="1" applyFill="1" applyBorder="1" applyAlignment="1"/>
    <xf numFmtId="0" fontId="103" fillId="0" borderId="77" xfId="0" applyNumberFormat="1" applyFont="1" applyFill="1" applyBorder="1" applyAlignment="1">
      <alignment horizontal="center" wrapText="1"/>
    </xf>
    <xf numFmtId="170" fontId="103" fillId="0" borderId="77" xfId="0" applyNumberFormat="1" applyFont="1" applyFill="1" applyBorder="1" applyAlignment="1">
      <alignment wrapText="1"/>
    </xf>
    <xf numFmtId="179" fontId="101" fillId="0" borderId="77" xfId="0" applyNumberFormat="1" applyFont="1" applyFill="1" applyBorder="1" applyAlignment="1">
      <alignment horizontal="left"/>
    </xf>
    <xf numFmtId="0" fontId="101" fillId="0" borderId="77" xfId="0" applyFont="1" applyFill="1" applyBorder="1" applyAlignment="1">
      <alignment horizontal="left" wrapText="1"/>
    </xf>
    <xf numFmtId="3" fontId="101" fillId="0" borderId="77" xfId="134" applyNumberFormat="1" applyFont="1" applyFill="1" applyBorder="1" applyAlignment="1">
      <alignment horizontal="left" wrapText="1"/>
    </xf>
    <xf numFmtId="175" fontId="101" fillId="0" borderId="77" xfId="0" applyNumberFormat="1" applyFont="1" applyFill="1" applyBorder="1" applyAlignment="1">
      <alignment horizontal="left" wrapText="1"/>
    </xf>
    <xf numFmtId="0" fontId="101" fillId="0" borderId="77" xfId="0" applyFont="1" applyFill="1" applyBorder="1" applyAlignment="1">
      <alignment horizontal="left"/>
    </xf>
    <xf numFmtId="179" fontId="101" fillId="0" borderId="14" xfId="0" applyNumberFormat="1" applyFont="1" applyFill="1" applyBorder="1" applyAlignment="1">
      <alignment horizontal="left"/>
    </xf>
    <xf numFmtId="3" fontId="101" fillId="0" borderId="14" xfId="134" applyNumberFormat="1" applyFont="1" applyFill="1" applyBorder="1" applyAlignment="1">
      <alignment horizontal="left" wrapText="1"/>
    </xf>
    <xf numFmtId="0" fontId="103" fillId="0" borderId="14" xfId="0" applyNumberFormat="1" applyFont="1" applyFill="1" applyBorder="1" applyAlignment="1">
      <alignment horizontal="center" wrapText="1"/>
    </xf>
    <xf numFmtId="0" fontId="103" fillId="0" borderId="14" xfId="0" applyFont="1" applyFill="1" applyBorder="1" applyAlignment="1"/>
    <xf numFmtId="170" fontId="103" fillId="0" borderId="14" xfId="0" applyNumberFormat="1" applyFont="1" applyFill="1" applyBorder="1" applyAlignment="1">
      <alignment wrapText="1"/>
    </xf>
    <xf numFmtId="3" fontId="103" fillId="0" borderId="14" xfId="0" applyNumberFormat="1" applyFont="1" applyFill="1" applyBorder="1" applyAlignment="1">
      <alignment horizontal="left" wrapText="1"/>
    </xf>
    <xf numFmtId="175" fontId="101" fillId="0" borderId="14" xfId="0" applyNumberFormat="1" applyFont="1" applyFill="1" applyBorder="1" applyAlignment="1">
      <alignment horizontal="left" wrapText="1"/>
    </xf>
    <xf numFmtId="175" fontId="103" fillId="0" borderId="14" xfId="0" applyNumberFormat="1" applyFont="1" applyFill="1" applyBorder="1" applyAlignment="1">
      <alignment horizontal="left" wrapText="1"/>
    </xf>
    <xf numFmtId="170" fontId="103" fillId="0" borderId="78" xfId="0" applyNumberFormat="1" applyFont="1" applyFill="1" applyBorder="1" applyAlignment="1">
      <alignment wrapText="1"/>
    </xf>
    <xf numFmtId="0" fontId="103" fillId="0" borderId="97" xfId="0" applyFont="1" applyFill="1" applyBorder="1" applyAlignment="1"/>
    <xf numFmtId="170" fontId="103" fillId="0" borderId="97" xfId="0" applyNumberFormat="1" applyFont="1" applyFill="1" applyBorder="1" applyAlignment="1">
      <alignment wrapText="1"/>
    </xf>
    <xf numFmtId="0" fontId="101" fillId="0" borderId="97" xfId="0" applyFont="1" applyFill="1" applyBorder="1" applyAlignment="1">
      <alignment horizontal="left"/>
    </xf>
    <xf numFmtId="0" fontId="101" fillId="0" borderId="97" xfId="0" applyFont="1" applyFill="1" applyBorder="1" applyAlignment="1">
      <alignment horizontal="left" wrapText="1"/>
    </xf>
    <xf numFmtId="3" fontId="101" fillId="0" borderId="97" xfId="134" applyNumberFormat="1" applyFont="1" applyFill="1" applyBorder="1" applyAlignment="1">
      <alignment horizontal="left" wrapText="1"/>
    </xf>
    <xf numFmtId="175" fontId="101" fillId="0" borderId="97" xfId="0" applyNumberFormat="1" applyFont="1" applyFill="1" applyBorder="1" applyAlignment="1">
      <alignment horizontal="left" wrapText="1"/>
    </xf>
    <xf numFmtId="0" fontId="103" fillId="0" borderId="97" xfId="0" applyNumberFormat="1" applyFont="1" applyFill="1" applyBorder="1" applyAlignment="1">
      <alignment horizontal="center" wrapText="1"/>
    </xf>
    <xf numFmtId="0" fontId="103" fillId="0" borderId="13" xfId="0" applyFont="1" applyFill="1" applyBorder="1" applyAlignment="1"/>
    <xf numFmtId="0" fontId="101" fillId="0" borderId="14" xfId="0" applyFont="1" applyFill="1" applyBorder="1" applyAlignment="1">
      <alignment horizontal="left"/>
    </xf>
    <xf numFmtId="0" fontId="101" fillId="0" borderId="14" xfId="0" applyFont="1" applyFill="1" applyBorder="1" applyAlignment="1">
      <alignment horizontal="left" wrapText="1"/>
    </xf>
    <xf numFmtId="3" fontId="103" fillId="0" borderId="77" xfId="0" applyNumberFormat="1" applyFont="1" applyFill="1" applyBorder="1" applyAlignment="1">
      <alignment horizontal="left" wrapText="1"/>
    </xf>
    <xf numFmtId="175" fontId="103" fillId="0" borderId="77" xfId="0" applyNumberFormat="1" applyFont="1" applyFill="1" applyBorder="1" applyAlignment="1">
      <alignment horizontal="left" wrapText="1"/>
    </xf>
    <xf numFmtId="175" fontId="103" fillId="0" borderId="97" xfId="0" applyNumberFormat="1" applyFont="1" applyFill="1" applyBorder="1" applyAlignment="1">
      <alignment horizontal="left" wrapText="1"/>
    </xf>
    <xf numFmtId="179" fontId="101" fillId="0" borderId="97" xfId="0" applyNumberFormat="1" applyFont="1" applyFill="1" applyBorder="1" applyAlignment="1">
      <alignment horizontal="left"/>
    </xf>
    <xf numFmtId="0" fontId="103" fillId="0" borderId="77" xfId="0" applyFont="1" applyFill="1" applyBorder="1" applyAlignment="1">
      <alignment horizontal="left" wrapText="1"/>
    </xf>
    <xf numFmtId="0" fontId="103" fillId="0" borderId="77" xfId="0" applyFont="1" applyFill="1" applyBorder="1" applyAlignment="1">
      <alignment horizontal="left"/>
    </xf>
    <xf numFmtId="0" fontId="103" fillId="0" borderId="77" xfId="0" applyNumberFormat="1" applyFont="1" applyFill="1" applyBorder="1" applyAlignment="1">
      <alignment horizontal="left" wrapText="1"/>
    </xf>
    <xf numFmtId="0" fontId="103" fillId="0" borderId="14" xfId="0" applyFont="1" applyFill="1" applyBorder="1" applyAlignment="1">
      <alignment horizontal="left" vertical="center" wrapText="1"/>
    </xf>
    <xf numFmtId="0" fontId="103" fillId="0" borderId="14" xfId="0" applyFont="1" applyFill="1" applyBorder="1" applyAlignment="1">
      <alignment horizontal="left" vertical="center"/>
    </xf>
    <xf numFmtId="1" fontId="102" fillId="0" borderId="77" xfId="0" applyNumberFormat="1" applyFont="1" applyFill="1" applyBorder="1" applyAlignment="1">
      <alignment horizontal="left" vertical="center" wrapText="1"/>
    </xf>
    <xf numFmtId="0" fontId="102" fillId="0" borderId="77" xfId="0" applyFont="1" applyFill="1" applyBorder="1" applyAlignment="1">
      <alignment horizontal="left" vertical="center" wrapText="1"/>
    </xf>
    <xf numFmtId="1" fontId="103" fillId="0" borderId="14" xfId="0" applyNumberFormat="1" applyFont="1" applyFill="1" applyBorder="1" applyAlignment="1">
      <alignment horizontal="left" wrapText="1"/>
    </xf>
    <xf numFmtId="1" fontId="103" fillId="0" borderId="77" xfId="0" applyNumberFormat="1" applyFont="1" applyFill="1" applyBorder="1" applyAlignment="1">
      <alignment horizontal="left" wrapText="1"/>
    </xf>
    <xf numFmtId="0" fontId="16" fillId="0" borderId="0" xfId="0" applyFont="1" applyFill="1" applyBorder="1" applyAlignment="1"/>
    <xf numFmtId="1" fontId="103" fillId="0" borderId="97" xfId="0" applyNumberFormat="1" applyFont="1" applyFill="1" applyBorder="1" applyAlignment="1">
      <alignment horizontal="left" vertical="center" wrapText="1"/>
    </xf>
    <xf numFmtId="179" fontId="101" fillId="0" borderId="97" xfId="0" applyNumberFormat="1" applyFont="1" applyFill="1" applyBorder="1" applyAlignment="1">
      <alignment horizontal="left" vertical="center"/>
    </xf>
    <xf numFmtId="175" fontId="101" fillId="0" borderId="97" xfId="0" applyNumberFormat="1" applyFont="1" applyFill="1" applyBorder="1" applyAlignment="1">
      <alignment horizontal="left" vertical="center" wrapText="1"/>
    </xf>
    <xf numFmtId="0" fontId="103" fillId="0" borderId="97" xfId="0" applyFont="1" applyFill="1" applyBorder="1" applyAlignment="1">
      <alignment horizontal="left" vertical="center"/>
    </xf>
    <xf numFmtId="170" fontId="103" fillId="0" borderId="97" xfId="0" applyNumberFormat="1" applyFont="1" applyFill="1" applyBorder="1" applyAlignment="1">
      <alignment horizontal="left" vertical="center" wrapText="1"/>
    </xf>
    <xf numFmtId="0" fontId="0" fillId="0" borderId="78" xfId="0" applyBorder="1" applyAlignment="1"/>
    <xf numFmtId="0" fontId="0" fillId="0" borderId="11" xfId="0" applyBorder="1" applyAlignment="1"/>
    <xf numFmtId="3" fontId="14" fillId="0" borderId="1" xfId="0" applyNumberFormat="1" applyFont="1" applyFill="1" applyBorder="1"/>
    <xf numFmtId="3" fontId="14" fillId="0" borderId="1" xfId="0" applyNumberFormat="1" applyFont="1" applyFill="1" applyBorder="1" applyAlignment="1" applyProtection="1"/>
    <xf numFmtId="3" fontId="14" fillId="0" borderId="13" xfId="0" applyNumberFormat="1" applyFont="1" applyFill="1" applyBorder="1" applyAlignment="1" applyProtection="1"/>
    <xf numFmtId="0" fontId="14" fillId="0" borderId="9" xfId="0" applyFont="1" applyFill="1" applyBorder="1" applyAlignment="1" applyProtection="1"/>
    <xf numFmtId="3" fontId="14" fillId="0" borderId="0" xfId="0" applyNumberFormat="1" applyFont="1" applyFill="1" applyBorder="1" applyAlignment="1" applyProtection="1">
      <alignment horizontal="right"/>
    </xf>
    <xf numFmtId="3" fontId="14" fillId="0" borderId="9" xfId="0" applyNumberFormat="1" applyFont="1" applyFill="1" applyBorder="1"/>
    <xf numFmtId="3" fontId="14" fillId="0" borderId="1" xfId="0" applyNumberFormat="1" applyFont="1" applyFill="1" applyBorder="1" applyAlignment="1" applyProtection="1">
      <alignment horizontal="right"/>
    </xf>
    <xf numFmtId="165" fontId="19" fillId="0" borderId="95" xfId="0" applyNumberFormat="1" applyFont="1" applyFill="1" applyBorder="1"/>
    <xf numFmtId="165" fontId="18" fillId="0" borderId="90" xfId="0" applyNumberFormat="1" applyFont="1" applyFill="1" applyBorder="1"/>
    <xf numFmtId="166" fontId="18" fillId="0" borderId="77" xfId="0" applyNumberFormat="1" applyFont="1" applyFill="1" applyBorder="1" applyAlignment="1">
      <alignment horizontal="right"/>
    </xf>
    <xf numFmtId="170" fontId="103" fillId="0" borderId="97" xfId="0" applyNumberFormat="1" applyFont="1" applyFill="1" applyBorder="1" applyAlignment="1">
      <alignment horizontal="left" wrapText="1"/>
    </xf>
    <xf numFmtId="0" fontId="103" fillId="0" borderId="14" xfId="0" applyFont="1" applyFill="1" applyBorder="1" applyAlignment="1">
      <alignment horizontal="left" wrapText="1"/>
    </xf>
    <xf numFmtId="0" fontId="103" fillId="0" borderId="11" xfId="0" applyFont="1" applyFill="1" applyBorder="1" applyAlignment="1">
      <alignment horizontal="left" wrapText="1"/>
    </xf>
    <xf numFmtId="0" fontId="103" fillId="0" borderId="97" xfId="0" applyFont="1" applyFill="1" applyBorder="1" applyAlignment="1">
      <alignment horizontal="left" wrapText="1"/>
    </xf>
    <xf numFmtId="170" fontId="103" fillId="0" borderId="77" xfId="0" applyNumberFormat="1" applyFont="1" applyFill="1" applyBorder="1" applyAlignment="1">
      <alignment horizontal="left" wrapText="1"/>
    </xf>
    <xf numFmtId="170" fontId="103" fillId="0" borderId="14" xfId="0" applyNumberFormat="1" applyFont="1" applyFill="1" applyBorder="1" applyAlignment="1">
      <alignment horizontal="left" wrapText="1"/>
    </xf>
    <xf numFmtId="0" fontId="19" fillId="0" borderId="98" xfId="0" applyFont="1" applyFill="1" applyBorder="1"/>
    <xf numFmtId="169" fontId="18" fillId="0" borderId="99" xfId="0" applyNumberFormat="1" applyFont="1" applyFill="1" applyBorder="1" applyAlignment="1">
      <alignment horizontal="right"/>
    </xf>
    <xf numFmtId="0" fontId="18" fillId="0" borderId="0" xfId="724" quotePrefix="1" applyNumberFormat="1" applyFont="1" applyFill="1" applyBorder="1" applyProtection="1">
      <alignment horizontal="left" vertical="center" indent="1"/>
      <protection locked="0"/>
    </xf>
    <xf numFmtId="6" fontId="47" fillId="47" borderId="0" xfId="3" applyNumberFormat="1" applyFont="1" applyFill="1" applyBorder="1" applyAlignment="1">
      <alignment horizontal="center"/>
    </xf>
    <xf numFmtId="170" fontId="103" fillId="0" borderId="77" xfId="0" applyNumberFormat="1" applyFont="1" applyFill="1" applyBorder="1" applyAlignment="1">
      <alignment vertical="center" wrapText="1"/>
    </xf>
    <xf numFmtId="179" fontId="101" fillId="0" borderId="14" xfId="0" applyNumberFormat="1" applyFont="1" applyFill="1" applyBorder="1" applyAlignment="1">
      <alignment horizontal="left" vertical="center"/>
    </xf>
    <xf numFmtId="0" fontId="101" fillId="0" borderId="77" xfId="0" applyFont="1" applyFill="1" applyBorder="1" applyAlignment="1">
      <alignment horizontal="left" vertical="center"/>
    </xf>
    <xf numFmtId="0" fontId="101" fillId="0" borderId="77" xfId="0" applyFont="1" applyFill="1" applyBorder="1" applyAlignment="1">
      <alignment horizontal="left" vertical="center" wrapText="1"/>
    </xf>
    <xf numFmtId="3" fontId="101" fillId="0" borderId="14" xfId="134" applyNumberFormat="1" applyFont="1" applyFill="1" applyBorder="1" applyAlignment="1">
      <alignment horizontal="left" vertical="center" wrapText="1"/>
    </xf>
    <xf numFmtId="175" fontId="101" fillId="0" borderId="77" xfId="0" applyNumberFormat="1" applyFont="1" applyFill="1" applyBorder="1" applyAlignment="1">
      <alignment horizontal="left" vertical="center" wrapText="1"/>
    </xf>
    <xf numFmtId="0" fontId="103" fillId="0" borderId="14" xfId="0" applyNumberFormat="1" applyFont="1" applyFill="1" applyBorder="1" applyAlignment="1">
      <alignment horizontal="center" vertical="center" wrapText="1"/>
    </xf>
    <xf numFmtId="3" fontId="91" fillId="0" borderId="0" xfId="134" applyNumberFormat="1" applyFont="1" applyFill="1" applyBorder="1" applyAlignment="1">
      <alignment vertical="top" wrapText="1"/>
    </xf>
    <xf numFmtId="0" fontId="18" fillId="0" borderId="0" xfId="0" applyFont="1" applyFill="1" applyAlignment="1">
      <alignment vertical="top" wrapText="1"/>
    </xf>
    <xf numFmtId="0" fontId="20" fillId="0" borderId="0" xfId="0" quotePrefix="1" applyFont="1" applyFill="1" applyAlignment="1">
      <alignment wrapText="1"/>
    </xf>
    <xf numFmtId="0" fontId="18" fillId="0" borderId="0" xfId="0" applyFont="1" applyFill="1" applyAlignment="1">
      <alignment wrapText="1"/>
    </xf>
    <xf numFmtId="180" fontId="113" fillId="0" borderId="0" xfId="0" applyNumberFormat="1" applyFont="1" applyFill="1" applyBorder="1" applyAlignment="1">
      <alignment horizontal="center"/>
    </xf>
    <xf numFmtId="0" fontId="103" fillId="0" borderId="97" xfId="0" applyNumberFormat="1" applyFont="1" applyFill="1" applyBorder="1" applyAlignment="1">
      <alignment horizontal="left" wrapText="1"/>
    </xf>
    <xf numFmtId="0" fontId="103" fillId="0" borderId="77" xfId="0" applyFont="1" applyFill="1" applyBorder="1" applyAlignment="1">
      <alignment horizontal="left" vertical="center" wrapText="1"/>
    </xf>
    <xf numFmtId="175" fontId="103" fillId="0" borderId="77" xfId="0" applyNumberFormat="1" applyFont="1" applyFill="1" applyBorder="1" applyAlignment="1">
      <alignment horizontal="left" vertical="center" wrapText="1"/>
    </xf>
    <xf numFmtId="0" fontId="16" fillId="0" borderId="11" xfId="0" applyFont="1" applyFill="1" applyBorder="1" applyAlignment="1">
      <alignment horizontal="left"/>
    </xf>
    <xf numFmtId="1" fontId="103" fillId="0" borderId="97" xfId="0" applyNumberFormat="1" applyFont="1" applyFill="1" applyBorder="1" applyAlignment="1">
      <alignment horizontal="left" wrapText="1"/>
    </xf>
    <xf numFmtId="176" fontId="15" fillId="0" borderId="39" xfId="0" applyNumberFormat="1" applyFont="1" applyFill="1" applyBorder="1" applyAlignment="1" applyProtection="1">
      <alignment wrapText="1"/>
    </xf>
    <xf numFmtId="1" fontId="14" fillId="0" borderId="95" xfId="0" applyNumberFormat="1" applyFont="1" applyFill="1" applyBorder="1" applyAlignment="1" applyProtection="1">
      <alignment horizontal="right"/>
    </xf>
    <xf numFmtId="177" fontId="12" fillId="0" borderId="0" xfId="0" applyNumberFormat="1" applyFont="1" applyFill="1" applyBorder="1" applyAlignment="1">
      <alignment horizontal="right"/>
    </xf>
    <xf numFmtId="3" fontId="14" fillId="0" borderId="91" xfId="0" applyNumberFormat="1" applyFont="1" applyFill="1" applyBorder="1" applyAlignment="1" applyProtection="1"/>
    <xf numFmtId="3" fontId="14" fillId="0" borderId="45" xfId="0" applyNumberFormat="1" applyFont="1" applyFill="1" applyBorder="1" applyAlignment="1" applyProtection="1"/>
    <xf numFmtId="3" fontId="14" fillId="0" borderId="54" xfId="0" applyNumberFormat="1" applyFont="1" applyFill="1" applyBorder="1" applyAlignment="1" applyProtection="1"/>
    <xf numFmtId="3" fontId="14" fillId="0" borderId="56" xfId="0" applyNumberFormat="1" applyFont="1" applyFill="1" applyBorder="1" applyAlignment="1" applyProtection="1"/>
    <xf numFmtId="166" fontId="19" fillId="0" borderId="77" xfId="0" applyNumberFormat="1" applyFont="1" applyFill="1" applyBorder="1" applyAlignment="1">
      <alignment horizontal="right" wrapText="1"/>
    </xf>
    <xf numFmtId="166" fontId="18" fillId="0" borderId="77" xfId="0" applyNumberFormat="1" applyFont="1" applyFill="1" applyBorder="1" applyAlignment="1">
      <alignment horizontal="right" wrapText="1"/>
    </xf>
    <xf numFmtId="165" fontId="18" fillId="0" borderId="77" xfId="0" quotePrefix="1" applyNumberFormat="1" applyFont="1" applyFill="1" applyBorder="1" applyAlignment="1">
      <alignment horizontal="center"/>
    </xf>
    <xf numFmtId="165" fontId="19" fillId="0" borderId="94" xfId="0" applyNumberFormat="1" applyFont="1" applyFill="1" applyBorder="1" applyAlignment="1"/>
    <xf numFmtId="165" fontId="18" fillId="0" borderId="88" xfId="0" applyNumberFormat="1" applyFont="1" applyFill="1" applyBorder="1"/>
    <xf numFmtId="165" fontId="19" fillId="0" borderId="89" xfId="1" applyNumberFormat="1" applyFont="1" applyFill="1" applyBorder="1" applyAlignment="1">
      <alignment horizontal="right"/>
    </xf>
    <xf numFmtId="0" fontId="0" fillId="0" borderId="78" xfId="0" applyFill="1" applyBorder="1" applyAlignment="1"/>
    <xf numFmtId="3" fontId="103" fillId="0" borderId="77" xfId="134" applyNumberFormat="1" applyFont="1" applyFill="1" applyBorder="1" applyAlignment="1">
      <alignment horizontal="left" vertical="center" wrapText="1"/>
    </xf>
    <xf numFmtId="0" fontId="103" fillId="0" borderId="14" xfId="0" applyFont="1" applyFill="1" applyBorder="1" applyAlignment="1">
      <alignment horizontal="left" vertical="top" wrapText="1"/>
    </xf>
    <xf numFmtId="0" fontId="103" fillId="0" borderId="14" xfId="0" applyFont="1" applyFill="1" applyBorder="1" applyAlignment="1">
      <alignment horizontal="left" vertical="top"/>
    </xf>
    <xf numFmtId="179" fontId="103" fillId="0" borderId="14" xfId="0" applyNumberFormat="1" applyFont="1" applyFill="1" applyBorder="1" applyAlignment="1">
      <alignment horizontal="left" vertical="top"/>
    </xf>
    <xf numFmtId="167" fontId="103" fillId="0" borderId="14" xfId="134" applyNumberFormat="1" applyFont="1" applyFill="1" applyBorder="1" applyAlignment="1">
      <alignment horizontal="left" vertical="top" wrapText="1"/>
    </xf>
    <xf numFmtId="3" fontId="103" fillId="0" borderId="14" xfId="134" applyNumberFormat="1" applyFont="1" applyFill="1" applyBorder="1" applyAlignment="1">
      <alignment horizontal="left" vertical="top" wrapText="1"/>
    </xf>
    <xf numFmtId="175" fontId="103" fillId="0" borderId="14" xfId="0" applyNumberFormat="1" applyFont="1" applyFill="1" applyBorder="1" applyAlignment="1">
      <alignment horizontal="left" vertical="top" wrapText="1"/>
    </xf>
    <xf numFmtId="0" fontId="103" fillId="0" borderId="78" xfId="0" applyNumberFormat="1" applyFont="1" applyFill="1" applyBorder="1" applyAlignment="1">
      <alignment horizontal="center" wrapText="1"/>
    </xf>
    <xf numFmtId="0" fontId="103" fillId="0" borderId="77" xfId="0" applyFont="1" applyFill="1" applyBorder="1" applyAlignment="1">
      <alignment horizontal="left" vertical="top" wrapText="1"/>
    </xf>
    <xf numFmtId="0" fontId="103" fillId="0" borderId="77" xfId="0" applyFont="1" applyFill="1" applyBorder="1" applyAlignment="1">
      <alignment horizontal="left" vertical="top"/>
    </xf>
    <xf numFmtId="179" fontId="103" fillId="0" borderId="77" xfId="0" applyNumberFormat="1" applyFont="1" applyFill="1" applyBorder="1" applyAlignment="1">
      <alignment horizontal="left" vertical="top"/>
    </xf>
    <xf numFmtId="3" fontId="103" fillId="0" borderId="77" xfId="134" applyNumberFormat="1" applyFont="1" applyFill="1" applyBorder="1" applyAlignment="1">
      <alignment horizontal="left" vertical="top" wrapText="1"/>
    </xf>
    <xf numFmtId="175" fontId="103" fillId="0" borderId="77" xfId="0" applyNumberFormat="1" applyFont="1" applyFill="1" applyBorder="1" applyAlignment="1">
      <alignment horizontal="left" vertical="top" wrapText="1"/>
    </xf>
    <xf numFmtId="0" fontId="103" fillId="0" borderId="97" xfId="0" applyFont="1" applyFill="1" applyBorder="1" applyAlignment="1">
      <alignment horizontal="left" vertical="center" wrapText="1"/>
    </xf>
    <xf numFmtId="179" fontId="103" fillId="0" borderId="97" xfId="0" applyNumberFormat="1" applyFont="1" applyFill="1" applyBorder="1" applyAlignment="1">
      <alignment horizontal="left" vertical="center"/>
    </xf>
    <xf numFmtId="3" fontId="103" fillId="0" borderId="97" xfId="134" applyNumberFormat="1" applyFont="1" applyFill="1" applyBorder="1" applyAlignment="1">
      <alignment horizontal="left" vertical="center" wrapText="1"/>
    </xf>
    <xf numFmtId="0" fontId="103" fillId="0" borderId="13" xfId="0" applyFont="1" applyFill="1" applyBorder="1" applyAlignment="1">
      <alignment vertical="center"/>
    </xf>
    <xf numFmtId="0" fontId="103" fillId="0" borderId="97" xfId="0" applyFont="1" applyFill="1" applyBorder="1" applyAlignment="1">
      <alignment horizontal="left" vertical="top"/>
    </xf>
    <xf numFmtId="0" fontId="103" fillId="0" borderId="97" xfId="0" applyFont="1" applyFill="1" applyBorder="1" applyAlignment="1">
      <alignment horizontal="left" vertical="top" wrapText="1"/>
    </xf>
    <xf numFmtId="3" fontId="103" fillId="0" borderId="97" xfId="134" applyNumberFormat="1" applyFont="1" applyFill="1" applyBorder="1" applyAlignment="1">
      <alignment horizontal="left" vertical="top" wrapText="1"/>
    </xf>
    <xf numFmtId="175" fontId="103" fillId="0" borderId="97" xfId="0" applyNumberFormat="1" applyFont="1" applyFill="1" applyBorder="1" applyAlignment="1">
      <alignment horizontal="left" vertical="top" wrapText="1"/>
    </xf>
    <xf numFmtId="0" fontId="0" fillId="0" borderId="11" xfId="0" applyFill="1" applyBorder="1" applyAlignment="1"/>
    <xf numFmtId="175" fontId="103" fillId="0" borderId="12" xfId="0" applyNumberFormat="1" applyFont="1" applyFill="1" applyBorder="1" applyAlignment="1">
      <alignment horizontal="left" vertical="top" wrapText="1"/>
    </xf>
    <xf numFmtId="175" fontId="103" fillId="0" borderId="88" xfId="0" applyNumberFormat="1" applyFont="1" applyFill="1" applyBorder="1" applyAlignment="1">
      <alignment horizontal="left" vertical="top" wrapText="1"/>
    </xf>
    <xf numFmtId="1" fontId="103" fillId="0" borderId="14" xfId="0" applyNumberFormat="1" applyFont="1" applyFill="1" applyBorder="1" applyAlignment="1">
      <alignment horizontal="center"/>
    </xf>
    <xf numFmtId="1" fontId="103" fillId="0" borderId="77" xfId="0" applyNumberFormat="1" applyFont="1" applyFill="1" applyBorder="1" applyAlignment="1">
      <alignment horizontal="center"/>
    </xf>
    <xf numFmtId="179" fontId="103" fillId="0" borderId="97" xfId="0" applyNumberFormat="1" applyFont="1" applyFill="1" applyBorder="1" applyAlignment="1">
      <alignment horizontal="left" vertical="top"/>
    </xf>
    <xf numFmtId="1" fontId="103" fillId="0" borderId="97" xfId="0" applyNumberFormat="1" applyFont="1" applyFill="1" applyBorder="1" applyAlignment="1">
      <alignment horizontal="center"/>
    </xf>
    <xf numFmtId="0" fontId="103" fillId="0" borderId="90" xfId="0" applyFont="1" applyFill="1" applyBorder="1" applyAlignment="1"/>
    <xf numFmtId="0" fontId="103" fillId="0" borderId="90" xfId="0" applyFont="1" applyFill="1" applyBorder="1" applyAlignment="1">
      <alignment vertical="center"/>
    </xf>
    <xf numFmtId="0" fontId="103" fillId="0" borderId="102" xfId="0" applyFont="1" applyFill="1" applyBorder="1" applyAlignment="1"/>
    <xf numFmtId="0" fontId="103" fillId="0" borderId="13" xfId="0" applyFont="1" applyFill="1" applyBorder="1" applyAlignment="1">
      <alignment horizontal="left" vertical="top" wrapText="1"/>
    </xf>
    <xf numFmtId="0" fontId="103" fillId="0" borderId="90" xfId="0" applyFont="1" applyFill="1" applyBorder="1" applyAlignment="1">
      <alignment horizontal="left" vertical="top" wrapText="1"/>
    </xf>
    <xf numFmtId="0" fontId="0" fillId="0" borderId="11" xfId="0" applyBorder="1" applyAlignment="1">
      <alignment vertical="center"/>
    </xf>
    <xf numFmtId="0" fontId="103" fillId="0" borderId="10" xfId="0" applyFont="1" applyFill="1" applyBorder="1" applyAlignment="1">
      <alignment vertical="center" wrapText="1"/>
    </xf>
    <xf numFmtId="170" fontId="103" fillId="0" borderId="11" xfId="0" applyNumberFormat="1" applyFont="1" applyFill="1" applyBorder="1" applyAlignment="1">
      <alignment horizontal="left" vertical="center" wrapText="1"/>
    </xf>
    <xf numFmtId="0" fontId="103" fillId="0" borderId="11" xfId="0" applyFont="1" applyFill="1" applyBorder="1" applyAlignment="1">
      <alignment horizontal="left" vertical="center" wrapText="1"/>
    </xf>
    <xf numFmtId="0" fontId="103" fillId="0" borderId="11" xfId="0" applyFont="1" applyFill="1" applyBorder="1" applyAlignment="1">
      <alignment horizontal="left" vertical="center"/>
    </xf>
    <xf numFmtId="170" fontId="103" fillId="0" borderId="11" xfId="0" applyNumberFormat="1" applyFont="1" applyFill="1" applyBorder="1" applyAlignment="1">
      <alignment horizontal="left" vertical="center"/>
    </xf>
    <xf numFmtId="3" fontId="103" fillId="0" borderId="11" xfId="0" applyNumberFormat="1" applyFont="1" applyFill="1" applyBorder="1" applyAlignment="1">
      <alignment horizontal="left" vertical="center" wrapText="1"/>
    </xf>
    <xf numFmtId="175" fontId="103" fillId="0" borderId="11" xfId="0" applyNumberFormat="1" applyFont="1" applyFill="1" applyBorder="1" applyAlignment="1">
      <alignment horizontal="left" vertical="center" wrapText="1"/>
    </xf>
    <xf numFmtId="0" fontId="103" fillId="0" borderId="11" xfId="0" applyNumberFormat="1" applyFont="1" applyFill="1" applyBorder="1" applyAlignment="1">
      <alignment horizontal="left" vertical="center" wrapText="1"/>
    </xf>
    <xf numFmtId="0" fontId="103" fillId="0" borderId="11" xfId="0" applyFont="1" applyFill="1" applyBorder="1" applyAlignment="1"/>
    <xf numFmtId="0" fontId="103" fillId="0" borderId="22" xfId="0" applyNumberFormat="1" applyFont="1" applyFill="1" applyBorder="1" applyAlignment="1">
      <alignment horizontal="center" vertical="center" wrapText="1"/>
    </xf>
    <xf numFmtId="170" fontId="102" fillId="0" borderId="78" xfId="0" applyNumberFormat="1" applyFont="1" applyFill="1" applyBorder="1" applyAlignment="1">
      <alignment horizontal="left" vertical="center" wrapText="1"/>
    </xf>
    <xf numFmtId="0" fontId="102" fillId="0" borderId="78" xfId="0" applyFont="1" applyFill="1" applyBorder="1" applyAlignment="1">
      <alignment vertical="center"/>
    </xf>
    <xf numFmtId="170" fontId="102" fillId="0" borderId="78" xfId="0" applyNumberFormat="1" applyFont="1" applyFill="1" applyBorder="1" applyAlignment="1">
      <alignment vertical="center" wrapText="1"/>
    </xf>
    <xf numFmtId="0" fontId="102" fillId="0" borderId="78" xfId="0" applyFont="1" applyFill="1" applyBorder="1" applyAlignment="1">
      <alignment horizontal="left" vertical="center" wrapText="1"/>
    </xf>
    <xf numFmtId="0" fontId="102" fillId="0" borderId="78" xfId="0" applyFont="1" applyFill="1" applyBorder="1" applyAlignment="1">
      <alignment vertical="center" wrapText="1"/>
    </xf>
    <xf numFmtId="3" fontId="102" fillId="0" borderId="78" xfId="0" applyNumberFormat="1" applyFont="1" applyFill="1" applyBorder="1" applyAlignment="1">
      <alignment horizontal="left" vertical="center" wrapText="1"/>
    </xf>
    <xf numFmtId="175" fontId="102" fillId="0" borderId="78" xfId="0" applyNumberFormat="1" applyFont="1" applyFill="1" applyBorder="1" applyAlignment="1">
      <alignment horizontal="left" vertical="center" wrapText="1"/>
    </xf>
    <xf numFmtId="1" fontId="102" fillId="0" borderId="78" xfId="0" applyNumberFormat="1" applyFont="1" applyFill="1" applyBorder="1" applyAlignment="1">
      <alignment horizontal="left" vertical="center" wrapText="1"/>
    </xf>
    <xf numFmtId="0" fontId="103" fillId="0" borderId="14" xfId="0" applyFont="1" applyFill="1" applyBorder="1" applyAlignment="1">
      <alignment horizontal="left"/>
    </xf>
    <xf numFmtId="0" fontId="103" fillId="0" borderId="97" xfId="0" applyFont="1" applyFill="1" applyBorder="1" applyAlignment="1">
      <alignment horizontal="left"/>
    </xf>
    <xf numFmtId="1" fontId="103" fillId="0" borderId="14" xfId="0" applyNumberFormat="1" applyFont="1" applyFill="1" applyBorder="1" applyAlignment="1">
      <alignment horizontal="left" vertical="center" wrapText="1"/>
    </xf>
    <xf numFmtId="179" fontId="103" fillId="0" borderId="77" xfId="0" applyNumberFormat="1" applyFont="1" applyFill="1" applyBorder="1" applyAlignment="1">
      <alignment horizontal="left" vertical="center"/>
    </xf>
    <xf numFmtId="175" fontId="103" fillId="0" borderId="31" xfId="0" applyNumberFormat="1" applyFont="1" applyFill="1" applyBorder="1" applyAlignment="1">
      <alignment horizontal="left" vertical="top" wrapText="1"/>
    </xf>
    <xf numFmtId="0" fontId="103" fillId="0" borderId="31" xfId="0" applyNumberFormat="1" applyFont="1" applyFill="1" applyBorder="1" applyAlignment="1">
      <alignment horizontal="center" wrapText="1"/>
    </xf>
    <xf numFmtId="1" fontId="103" fillId="0" borderId="18" xfId="0" applyNumberFormat="1" applyFont="1" applyFill="1" applyBorder="1" applyAlignment="1">
      <alignment horizontal="center"/>
    </xf>
    <xf numFmtId="3" fontId="103" fillId="0" borderId="103" xfId="134" applyNumberFormat="1" applyFont="1" applyFill="1" applyBorder="1" applyAlignment="1">
      <alignment horizontal="left" vertical="top" wrapText="1"/>
    </xf>
    <xf numFmtId="175" fontId="103" fillId="0" borderId="104" xfId="142" applyNumberFormat="1" applyFont="1" applyFill="1" applyBorder="1" applyAlignment="1">
      <alignment horizontal="left" vertical="top" wrapText="1"/>
    </xf>
    <xf numFmtId="1" fontId="103" fillId="0" borderId="18" xfId="0" applyNumberFormat="1" applyFont="1" applyFill="1" applyBorder="1" applyAlignment="1">
      <alignment horizontal="left" wrapText="1"/>
    </xf>
    <xf numFmtId="179" fontId="103" fillId="0" borderId="18" xfId="0" applyNumberFormat="1" applyFont="1" applyFill="1" applyBorder="1" applyAlignment="1">
      <alignment horizontal="left" vertical="top"/>
    </xf>
    <xf numFmtId="170" fontId="103" fillId="0" borderId="89" xfId="0" applyNumberFormat="1" applyFont="1" applyFill="1" applyBorder="1" applyAlignment="1">
      <alignment wrapText="1"/>
    </xf>
    <xf numFmtId="0" fontId="103" fillId="0" borderId="105" xfId="0" applyFont="1" applyFill="1" applyBorder="1" applyAlignment="1">
      <alignment horizontal="left" vertical="top"/>
    </xf>
    <xf numFmtId="0" fontId="103" fillId="0" borderId="18" xfId="0" applyFont="1" applyFill="1" applyBorder="1" applyAlignment="1">
      <alignment horizontal="left" vertical="top" wrapText="1"/>
    </xf>
    <xf numFmtId="170" fontId="103" fillId="0" borderId="24" xfId="0" applyNumberFormat="1" applyFont="1" applyFill="1" applyBorder="1" applyAlignment="1">
      <alignment wrapText="1"/>
    </xf>
    <xf numFmtId="0" fontId="103" fillId="0" borderId="12" xfId="0" applyFont="1" applyFill="1" applyBorder="1" applyAlignment="1">
      <alignment horizontal="left" vertical="top"/>
    </xf>
    <xf numFmtId="175" fontId="103" fillId="0" borderId="109" xfId="142" applyNumberFormat="1" applyFont="1" applyFill="1" applyBorder="1" applyAlignment="1">
      <alignment horizontal="left" vertical="top" wrapText="1"/>
    </xf>
    <xf numFmtId="175" fontId="103" fillId="0" borderId="103" xfId="142" applyNumberFormat="1" applyFont="1" applyFill="1" applyBorder="1" applyAlignment="1">
      <alignment horizontal="left" vertical="top" wrapText="1"/>
    </xf>
    <xf numFmtId="0" fontId="103" fillId="0" borderId="18" xfId="0" applyFont="1" applyFill="1" applyBorder="1" applyAlignment="1">
      <alignment horizontal="left" vertical="top"/>
    </xf>
    <xf numFmtId="0" fontId="0" fillId="0" borderId="9" xfId="0" applyFill="1" applyBorder="1" applyAlignment="1"/>
    <xf numFmtId="174" fontId="103" fillId="0" borderId="18" xfId="142" applyFont="1" applyFill="1" applyBorder="1" applyAlignment="1">
      <alignment horizontal="left" vertical="top"/>
    </xf>
    <xf numFmtId="3" fontId="103" fillId="0" borderId="104" xfId="134" applyNumberFormat="1" applyFont="1" applyFill="1" applyBorder="1" applyAlignment="1">
      <alignment horizontal="left" vertical="top" wrapText="1"/>
    </xf>
    <xf numFmtId="3" fontId="103" fillId="0" borderId="107" xfId="134" applyNumberFormat="1" applyFont="1" applyFill="1" applyBorder="1" applyAlignment="1">
      <alignment horizontal="left" vertical="top" wrapText="1"/>
    </xf>
    <xf numFmtId="174" fontId="103" fillId="0" borderId="77" xfId="142" applyFont="1" applyFill="1" applyBorder="1" applyAlignment="1">
      <alignment horizontal="left" vertical="top"/>
    </xf>
    <xf numFmtId="170" fontId="103" fillId="0" borderId="18" xfId="0" applyNumberFormat="1" applyFont="1" applyFill="1" applyBorder="1" applyAlignment="1">
      <alignment wrapText="1"/>
    </xf>
    <xf numFmtId="0" fontId="101" fillId="0" borderId="88" xfId="0" applyFont="1" applyFill="1" applyBorder="1" applyAlignment="1">
      <alignment horizontal="left"/>
    </xf>
    <xf numFmtId="3" fontId="103" fillId="0" borderId="108" xfId="134" applyNumberFormat="1" applyFont="1" applyFill="1" applyBorder="1" applyAlignment="1">
      <alignment horizontal="left" vertical="top" wrapText="1"/>
    </xf>
    <xf numFmtId="0" fontId="103" fillId="0" borderId="22" xfId="0" applyNumberFormat="1" applyFont="1" applyFill="1" applyBorder="1" applyAlignment="1">
      <alignment horizontal="center" wrapText="1"/>
    </xf>
    <xf numFmtId="175" fontId="103" fillId="0" borderId="88" xfId="142" applyNumberFormat="1" applyFont="1" applyFill="1" applyBorder="1" applyAlignment="1">
      <alignment horizontal="left" vertical="top" wrapText="1"/>
    </xf>
    <xf numFmtId="1" fontId="103" fillId="0" borderId="105" xfId="0" applyNumberFormat="1" applyFont="1" applyFill="1" applyBorder="1" applyAlignment="1">
      <alignment horizontal="left" wrapText="1"/>
    </xf>
    <xf numFmtId="0" fontId="103" fillId="0" borderId="18" xfId="0" applyNumberFormat="1" applyFont="1" applyFill="1" applyBorder="1" applyAlignment="1">
      <alignment horizontal="center" wrapText="1"/>
    </xf>
    <xf numFmtId="179" fontId="103" fillId="0" borderId="105" xfId="0" applyNumberFormat="1" applyFont="1" applyFill="1" applyBorder="1" applyAlignment="1">
      <alignment horizontal="left" vertical="top"/>
    </xf>
    <xf numFmtId="175" fontId="103" fillId="0" borderId="106" xfId="142" applyNumberFormat="1" applyFont="1" applyFill="1" applyBorder="1" applyAlignment="1">
      <alignment horizontal="left" vertical="top" wrapText="1"/>
    </xf>
    <xf numFmtId="179" fontId="103" fillId="0" borderId="88" xfId="0" applyNumberFormat="1" applyFont="1" applyFill="1" applyBorder="1" applyAlignment="1">
      <alignment horizontal="left" vertical="top"/>
    </xf>
    <xf numFmtId="0" fontId="103" fillId="0" borderId="88" xfId="0" applyFont="1" applyFill="1" applyBorder="1" applyAlignment="1">
      <alignment horizontal="left" vertical="top"/>
    </xf>
    <xf numFmtId="179" fontId="103" fillId="0" borderId="109" xfId="142" applyNumberFormat="1" applyFont="1" applyFill="1" applyBorder="1" applyAlignment="1">
      <alignment horizontal="left" vertical="top"/>
    </xf>
    <xf numFmtId="179" fontId="103" fillId="0" borderId="106" xfId="0" applyNumberFormat="1" applyFont="1" applyFill="1" applyBorder="1" applyAlignment="1">
      <alignment horizontal="left" vertical="top"/>
    </xf>
    <xf numFmtId="3" fontId="103" fillId="0" borderId="18" xfId="134" applyNumberFormat="1" applyFont="1" applyFill="1" applyBorder="1" applyAlignment="1">
      <alignment horizontal="left" vertical="top" wrapText="1"/>
    </xf>
    <xf numFmtId="1" fontId="103" fillId="0" borderId="12" xfId="0" applyNumberFormat="1" applyFont="1" applyFill="1" applyBorder="1" applyAlignment="1">
      <alignment horizontal="left" wrapText="1"/>
    </xf>
    <xf numFmtId="179" fontId="103" fillId="0" borderId="103" xfId="142" applyNumberFormat="1" applyFont="1" applyFill="1" applyBorder="1" applyAlignment="1">
      <alignment horizontal="left" vertical="top"/>
    </xf>
    <xf numFmtId="0" fontId="103" fillId="0" borderId="22" xfId="0" applyFont="1" applyFill="1" applyBorder="1" applyAlignment="1"/>
    <xf numFmtId="0" fontId="101" fillId="0" borderId="106" xfId="0" applyFont="1" applyFill="1" applyBorder="1" applyAlignment="1">
      <alignment horizontal="left"/>
    </xf>
    <xf numFmtId="0" fontId="101" fillId="0" borderId="18" xfId="0" applyFont="1" applyFill="1" applyBorder="1" applyAlignment="1">
      <alignment horizontal="left"/>
    </xf>
    <xf numFmtId="0" fontId="103" fillId="0" borderId="110" xfId="0" applyFont="1" applyFill="1" applyBorder="1" applyAlignment="1">
      <alignment horizontal="left" vertical="top"/>
    </xf>
    <xf numFmtId="0" fontId="103" fillId="0" borderId="106" xfId="0" applyFont="1" applyFill="1" applyBorder="1" applyAlignment="1">
      <alignment horizontal="left" vertical="top"/>
    </xf>
    <xf numFmtId="170" fontId="103" fillId="0" borderId="17" xfId="0" applyNumberFormat="1" applyFont="1" applyFill="1" applyBorder="1" applyAlignment="1">
      <alignment wrapText="1"/>
    </xf>
    <xf numFmtId="1" fontId="103" fillId="0" borderId="110" xfId="0" applyNumberFormat="1" applyFont="1" applyFill="1" applyBorder="1" applyAlignment="1">
      <alignment horizontal="left" wrapText="1"/>
    </xf>
    <xf numFmtId="0" fontId="103" fillId="0" borderId="105" xfId="0" applyFont="1" applyFill="1" applyBorder="1" applyAlignment="1">
      <alignment horizontal="left" vertical="top" wrapText="1"/>
    </xf>
    <xf numFmtId="0" fontId="101" fillId="0" borderId="110" xfId="0" applyFont="1" applyFill="1" applyBorder="1" applyAlignment="1">
      <alignment horizontal="left"/>
    </xf>
    <xf numFmtId="175" fontId="103" fillId="0" borderId="22" xfId="0" applyNumberFormat="1" applyFont="1" applyFill="1" applyBorder="1" applyAlignment="1">
      <alignment horizontal="left" vertical="top" wrapText="1"/>
    </xf>
    <xf numFmtId="179" fontId="103" fillId="0" borderId="110" xfId="0" applyNumberFormat="1" applyFont="1" applyFill="1" applyBorder="1" applyAlignment="1">
      <alignment horizontal="left" vertical="top"/>
    </xf>
    <xf numFmtId="0" fontId="103" fillId="0" borderId="110" xfId="0" applyFont="1" applyFill="1" applyBorder="1" applyAlignment="1">
      <alignment horizontal="left" vertical="top" wrapText="1"/>
    </xf>
    <xf numFmtId="1" fontId="103" fillId="0" borderId="106" xfId="0" applyNumberFormat="1" applyFont="1" applyFill="1" applyBorder="1" applyAlignment="1">
      <alignment horizontal="left" wrapText="1"/>
    </xf>
    <xf numFmtId="0" fontId="16" fillId="0" borderId="9" xfId="0" applyFont="1" applyFill="1" applyBorder="1" applyAlignment="1">
      <alignment horizontal="left"/>
    </xf>
    <xf numFmtId="175" fontId="103" fillId="0" borderId="18" xfId="0" applyNumberFormat="1" applyFont="1" applyFill="1" applyBorder="1" applyAlignment="1">
      <alignment horizontal="left" vertical="top" wrapText="1"/>
    </xf>
    <xf numFmtId="0" fontId="103" fillId="0" borderId="18" xfId="0" applyFont="1" applyFill="1" applyBorder="1" applyAlignment="1"/>
    <xf numFmtId="0" fontId="103" fillId="0" borderId="106" xfId="0" applyFont="1" applyFill="1" applyBorder="1" applyAlignment="1">
      <alignment horizontal="left" vertical="top" wrapText="1"/>
    </xf>
    <xf numFmtId="170" fontId="103" fillId="0" borderId="110" xfId="0" applyNumberFormat="1" applyFont="1" applyFill="1" applyBorder="1" applyAlignment="1">
      <alignment wrapText="1"/>
    </xf>
    <xf numFmtId="0" fontId="101" fillId="0" borderId="105" xfId="0" applyFont="1" applyFill="1" applyBorder="1" applyAlignment="1">
      <alignment horizontal="left"/>
    </xf>
    <xf numFmtId="3" fontId="103" fillId="0" borderId="22" xfId="134" applyNumberFormat="1" applyFont="1" applyFill="1" applyBorder="1" applyAlignment="1">
      <alignment horizontal="left" vertical="top" wrapText="1"/>
    </xf>
    <xf numFmtId="166" fontId="101" fillId="0" borderId="22" xfId="0" applyNumberFormat="1" applyFont="1" applyFill="1" applyBorder="1" applyAlignment="1">
      <alignment horizontal="left" vertical="center"/>
    </xf>
    <xf numFmtId="0" fontId="103" fillId="0" borderId="11" xfId="0" applyNumberFormat="1" applyFont="1" applyFill="1" applyBorder="1" applyAlignment="1">
      <alignment horizontal="center" vertical="center" wrapText="1"/>
    </xf>
    <xf numFmtId="166" fontId="101" fillId="0" borderId="77" xfId="0" applyNumberFormat="1" applyFont="1" applyFill="1" applyBorder="1" applyAlignment="1">
      <alignment horizontal="left"/>
    </xf>
    <xf numFmtId="166" fontId="101" fillId="0" borderId="77" xfId="0" applyNumberFormat="1" applyFont="1" applyFill="1" applyBorder="1" applyAlignment="1">
      <alignment horizontal="left" vertical="center"/>
    </xf>
    <xf numFmtId="166" fontId="103" fillId="0" borderId="14" xfId="0" applyNumberFormat="1" applyFont="1" applyFill="1" applyBorder="1" applyAlignment="1">
      <alignment horizontal="left" vertical="top"/>
    </xf>
    <xf numFmtId="166" fontId="103" fillId="0" borderId="77" xfId="0" applyNumberFormat="1" applyFont="1" applyFill="1" applyBorder="1" applyAlignment="1">
      <alignment horizontal="left" vertical="top"/>
    </xf>
    <xf numFmtId="166" fontId="101" fillId="0" borderId="14" xfId="0" applyNumberFormat="1" applyFont="1" applyFill="1" applyBorder="1" applyAlignment="1">
      <alignment horizontal="left"/>
    </xf>
    <xf numFmtId="166" fontId="101" fillId="0" borderId="97" xfId="0" applyNumberFormat="1" applyFont="1" applyFill="1" applyBorder="1" applyAlignment="1">
      <alignment horizontal="left" vertical="center"/>
    </xf>
    <xf numFmtId="166" fontId="101" fillId="0" borderId="14" xfId="0" applyNumberFormat="1" applyFont="1" applyFill="1" applyBorder="1" applyAlignment="1">
      <alignment horizontal="left" vertical="center"/>
    </xf>
    <xf numFmtId="166" fontId="101" fillId="0" borderId="97" xfId="0" applyNumberFormat="1" applyFont="1" applyFill="1" applyBorder="1" applyAlignment="1">
      <alignment horizontal="left"/>
    </xf>
    <xf numFmtId="166" fontId="103" fillId="0" borderId="18" xfId="0" applyNumberFormat="1" applyFont="1" applyFill="1" applyBorder="1" applyAlignment="1">
      <alignment horizontal="left" vertical="top"/>
    </xf>
    <xf numFmtId="166" fontId="101" fillId="0" borderId="18" xfId="0" applyNumberFormat="1" applyFont="1" applyFill="1" applyBorder="1" applyAlignment="1">
      <alignment horizontal="left" vertical="center"/>
    </xf>
    <xf numFmtId="166" fontId="101" fillId="0" borderId="69" xfId="0" applyNumberFormat="1" applyFont="1" applyFill="1" applyBorder="1" applyAlignment="1">
      <alignment horizontal="left"/>
    </xf>
    <xf numFmtId="166" fontId="101" fillId="0" borderId="90" xfId="0" applyNumberFormat="1" applyFont="1" applyFill="1" applyBorder="1" applyAlignment="1">
      <alignment horizontal="left"/>
    </xf>
    <xf numFmtId="0" fontId="17" fillId="0" borderId="98" xfId="137" applyFont="1" applyFill="1" applyBorder="1" applyAlignment="1">
      <alignment horizontal="left" vertical="center" wrapText="1"/>
    </xf>
    <xf numFmtId="0" fontId="18" fillId="0" borderId="99" xfId="0" applyNumberFormat="1" applyFont="1" applyFill="1" applyBorder="1" applyAlignment="1">
      <alignment horizontal="left" wrapText="1"/>
    </xf>
    <xf numFmtId="166" fontId="107" fillId="89" borderId="14" xfId="0" applyNumberFormat="1" applyFont="1" applyFill="1" applyBorder="1" applyAlignment="1">
      <alignment horizontal="left"/>
    </xf>
    <xf numFmtId="179" fontId="103" fillId="0" borderId="111" xfId="0" applyNumberFormat="1" applyFont="1" applyFill="1" applyBorder="1" applyAlignment="1">
      <alignment horizontal="left" vertical="top"/>
    </xf>
    <xf numFmtId="3" fontId="103" fillId="0" borderId="112" xfId="134" applyNumberFormat="1" applyFont="1" applyFill="1" applyBorder="1" applyAlignment="1">
      <alignment horizontal="left" vertical="top" wrapText="1"/>
    </xf>
    <xf numFmtId="175" fontId="103" fillId="0" borderId="113" xfId="0" applyNumberFormat="1" applyFont="1" applyFill="1" applyBorder="1" applyAlignment="1">
      <alignment horizontal="left" vertical="top" wrapText="1"/>
    </xf>
    <xf numFmtId="0" fontId="0" fillId="0" borderId="14" xfId="0" applyBorder="1" applyAlignment="1"/>
    <xf numFmtId="3" fontId="103" fillId="0" borderId="109" xfId="134" applyNumberFormat="1" applyFont="1" applyFill="1" applyBorder="1" applyAlignment="1">
      <alignment horizontal="left" vertical="top" wrapText="1"/>
    </xf>
    <xf numFmtId="3" fontId="103" fillId="0" borderId="1" xfId="134" applyNumberFormat="1" applyFont="1" applyFill="1" applyBorder="1" applyAlignment="1">
      <alignment horizontal="left" vertical="top" wrapText="1"/>
    </xf>
    <xf numFmtId="166" fontId="101" fillId="0" borderId="13" xfId="0" applyNumberFormat="1" applyFont="1" applyFill="1" applyBorder="1" applyAlignment="1">
      <alignment horizontal="left"/>
    </xf>
    <xf numFmtId="175" fontId="103" fillId="0" borderId="110" xfId="142" applyNumberFormat="1" applyFont="1" applyFill="1" applyBorder="1" applyAlignment="1">
      <alignment horizontal="left" vertical="top" wrapText="1"/>
    </xf>
    <xf numFmtId="175" fontId="103" fillId="0" borderId="97" xfId="142" applyNumberFormat="1" applyFont="1" applyFill="1" applyBorder="1" applyAlignment="1">
      <alignment horizontal="left" vertical="top" wrapText="1"/>
    </xf>
    <xf numFmtId="175" fontId="103" fillId="0" borderId="114" xfId="142" applyNumberFormat="1" applyFont="1" applyFill="1" applyBorder="1" applyAlignment="1">
      <alignment horizontal="left" vertical="top" wrapText="1"/>
    </xf>
    <xf numFmtId="179" fontId="103" fillId="0" borderId="115" xfId="0" applyNumberFormat="1" applyFont="1" applyFill="1" applyBorder="1" applyAlignment="1">
      <alignment horizontal="left" vertical="top"/>
    </xf>
    <xf numFmtId="3" fontId="103" fillId="0" borderId="115" xfId="134" applyNumberFormat="1" applyFont="1" applyFill="1" applyBorder="1" applyAlignment="1">
      <alignment horizontal="left" vertical="top" wrapText="1"/>
    </xf>
    <xf numFmtId="175" fontId="103" fillId="0" borderId="116" xfId="0" applyNumberFormat="1" applyFont="1" applyFill="1" applyBorder="1" applyAlignment="1">
      <alignment horizontal="left" vertical="top" wrapText="1"/>
    </xf>
    <xf numFmtId="166" fontId="103" fillId="0" borderId="97" xfId="0" applyNumberFormat="1" applyFont="1" applyFill="1" applyBorder="1" applyAlignment="1">
      <alignment horizontal="left" vertical="top"/>
    </xf>
    <xf numFmtId="174" fontId="103" fillId="0" borderId="117" xfId="142" applyFont="1" applyFill="1" applyBorder="1" applyAlignment="1">
      <alignment horizontal="left" vertical="top"/>
    </xf>
    <xf numFmtId="0" fontId="103" fillId="0" borderId="58" xfId="0" applyFont="1" applyFill="1" applyBorder="1" applyAlignment="1">
      <alignment horizontal="left" vertical="top" wrapText="1"/>
    </xf>
    <xf numFmtId="170" fontId="103" fillId="0" borderId="58" xfId="0" applyNumberFormat="1" applyFont="1" applyFill="1" applyBorder="1" applyAlignment="1">
      <alignment wrapText="1"/>
    </xf>
    <xf numFmtId="170" fontId="103" fillId="0" borderId="58" xfId="0" applyNumberFormat="1" applyFont="1" applyFill="1" applyBorder="1" applyAlignment="1">
      <alignment horizontal="left" wrapText="1"/>
    </xf>
    <xf numFmtId="0" fontId="103" fillId="0" borderId="58" xfId="0" applyFont="1" applyFill="1" applyBorder="1" applyAlignment="1">
      <alignment horizontal="left" vertical="top"/>
    </xf>
    <xf numFmtId="179" fontId="103" fillId="0" borderId="58" xfId="0" applyNumberFormat="1" applyFont="1" applyFill="1" applyBorder="1" applyAlignment="1">
      <alignment horizontal="left" vertical="top"/>
    </xf>
    <xf numFmtId="0" fontId="101" fillId="0" borderId="58" xfId="0" applyFont="1" applyFill="1" applyBorder="1" applyAlignment="1">
      <alignment horizontal="left"/>
    </xf>
    <xf numFmtId="3" fontId="103" fillId="0" borderId="31" xfId="134" applyNumberFormat="1" applyFont="1" applyFill="1" applyBorder="1" applyAlignment="1">
      <alignment horizontal="left" vertical="top" wrapText="1"/>
    </xf>
    <xf numFmtId="166" fontId="101" fillId="0" borderId="31" xfId="0" applyNumberFormat="1" applyFont="1" applyFill="1" applyBorder="1" applyAlignment="1">
      <alignment horizontal="left"/>
    </xf>
    <xf numFmtId="5" fontId="19" fillId="0" borderId="0" xfId="789" applyNumberFormat="1" applyFont="1" applyFill="1" applyBorder="1" applyAlignment="1">
      <alignment vertical="center"/>
    </xf>
    <xf numFmtId="5" fontId="18" fillId="0" borderId="0" xfId="789" applyNumberFormat="1" applyFont="1" applyFill="1" applyBorder="1" applyAlignment="1">
      <alignment vertical="center"/>
    </xf>
    <xf numFmtId="5" fontId="18" fillId="0" borderId="0" xfId="789" applyNumberFormat="1" applyFont="1" applyFill="1" applyBorder="1"/>
    <xf numFmtId="5" fontId="19" fillId="0" borderId="1" xfId="789" applyNumberFormat="1" applyFont="1" applyFill="1" applyBorder="1"/>
    <xf numFmtId="5" fontId="18" fillId="0" borderId="1" xfId="789" applyNumberFormat="1" applyFont="1" applyFill="1" applyBorder="1"/>
    <xf numFmtId="5" fontId="19" fillId="0" borderId="0" xfId="789" applyNumberFormat="1" applyFont="1" applyFill="1" applyBorder="1"/>
    <xf numFmtId="5" fontId="18" fillId="0" borderId="94" xfId="789" applyNumberFormat="1" applyFont="1" applyFill="1" applyBorder="1"/>
    <xf numFmtId="5" fontId="19" fillId="0" borderId="69" xfId="789" applyNumberFormat="1" applyFont="1" applyFill="1" applyBorder="1" applyAlignment="1">
      <alignment horizontal="center" wrapText="1"/>
    </xf>
    <xf numFmtId="5" fontId="19" fillId="0" borderId="17" xfId="789" applyNumberFormat="1" applyFont="1" applyFill="1" applyBorder="1" applyAlignment="1">
      <alignment horizontal="center"/>
    </xf>
    <xf numFmtId="5" fontId="19" fillId="4" borderId="17" xfId="789" applyNumberFormat="1" applyFont="1" applyFill="1" applyBorder="1" applyAlignment="1">
      <alignment horizontal="center"/>
    </xf>
    <xf numFmtId="5" fontId="19" fillId="0" borderId="69" xfId="789" applyNumberFormat="1" applyFont="1" applyFill="1" applyBorder="1" applyAlignment="1">
      <alignment horizontal="center"/>
    </xf>
    <xf numFmtId="5" fontId="18" fillId="0" borderId="95" xfId="789" applyNumberFormat="1" applyFont="1" applyFill="1" applyBorder="1"/>
    <xf numFmtId="5" fontId="19" fillId="0" borderId="10" xfId="789" applyNumberFormat="1" applyFont="1" applyFill="1" applyBorder="1" applyAlignment="1">
      <alignment horizontal="center" wrapText="1"/>
    </xf>
    <xf numFmtId="5" fontId="19" fillId="0" borderId="11" xfId="789" applyNumberFormat="1" applyFont="1" applyFill="1" applyBorder="1" applyAlignment="1">
      <alignment horizontal="center" wrapText="1"/>
    </xf>
    <xf numFmtId="5" fontId="18" fillId="0" borderId="10" xfId="789" applyNumberFormat="1" applyFont="1" applyFill="1" applyBorder="1"/>
    <xf numFmtId="5" fontId="18" fillId="0" borderId="11" xfId="789" applyNumberFormat="1" applyFont="1" applyFill="1" applyBorder="1"/>
    <xf numFmtId="5" fontId="18" fillId="0" borderId="0" xfId="789" applyNumberFormat="1" applyFont="1" applyFill="1" applyBorder="1" applyAlignment="1"/>
    <xf numFmtId="0" fontId="15" fillId="0" borderId="0" xfId="0" applyFont="1" applyFill="1" applyBorder="1"/>
    <xf numFmtId="0" fontId="131" fillId="0" borderId="0" xfId="0" applyFont="1" applyFill="1" applyBorder="1"/>
    <xf numFmtId="5" fontId="18" fillId="0" borderId="13" xfId="789" applyNumberFormat="1" applyFont="1" applyFill="1" applyBorder="1"/>
    <xf numFmtId="5" fontId="56" fillId="0" borderId="0" xfId="789" applyNumberFormat="1" applyFont="1" applyFill="1" applyBorder="1"/>
    <xf numFmtId="0" fontId="132" fillId="0" borderId="0" xfId="0" applyFont="1" applyFill="1" applyBorder="1"/>
    <xf numFmtId="0" fontId="133" fillId="0" borderId="0" xfId="0" applyFont="1" applyFill="1"/>
    <xf numFmtId="5" fontId="14" fillId="0" borderId="0" xfId="789" applyNumberFormat="1" applyFont="1" applyFill="1"/>
    <xf numFmtId="5" fontId="18" fillId="0" borderId="10" xfId="789" applyNumberFormat="1" applyFont="1" applyFill="1" applyBorder="1" applyAlignment="1">
      <alignment horizontal="right"/>
    </xf>
    <xf numFmtId="5" fontId="18" fillId="0" borderId="0" xfId="789" applyNumberFormat="1" applyFont="1" applyFill="1" applyBorder="1" applyAlignment="1">
      <alignment horizontal="right"/>
    </xf>
    <xf numFmtId="0" fontId="19" fillId="0" borderId="118" xfId="0" applyFont="1" applyFill="1" applyBorder="1" applyAlignment="1">
      <alignment wrapText="1"/>
    </xf>
    <xf numFmtId="5" fontId="19" fillId="0" borderId="119" xfId="789" applyNumberFormat="1" applyFont="1" applyFill="1" applyBorder="1"/>
    <xf numFmtId="5" fontId="19" fillId="0" borderId="21" xfId="789" applyNumberFormat="1" applyFont="1" applyFill="1" applyBorder="1"/>
    <xf numFmtId="5" fontId="19" fillId="0" borderId="118" xfId="789" applyNumberFormat="1" applyFont="1" applyFill="1" applyBorder="1"/>
    <xf numFmtId="5" fontId="19" fillId="0" borderId="0" xfId="789" applyNumberFormat="1" applyFont="1" applyFill="1" applyBorder="1" applyAlignment="1">
      <alignment wrapText="1"/>
    </xf>
    <xf numFmtId="5" fontId="18" fillId="0" borderId="23" xfId="789" applyNumberFormat="1" applyFont="1" applyFill="1" applyBorder="1" applyAlignment="1">
      <alignment vertical="center" wrapText="1"/>
    </xf>
    <xf numFmtId="5" fontId="18" fillId="0" borderId="118" xfId="789" applyNumberFormat="1" applyFont="1" applyFill="1" applyBorder="1"/>
    <xf numFmtId="5" fontId="18" fillId="0" borderId="0" xfId="789" applyNumberFormat="1" applyFont="1" applyFill="1"/>
    <xf numFmtId="6" fontId="18" fillId="0" borderId="0" xfId="0" applyNumberFormat="1" applyFont="1" applyFill="1"/>
    <xf numFmtId="5" fontId="14" fillId="0" borderId="0" xfId="0" applyNumberFormat="1" applyFont="1" applyFill="1" applyBorder="1"/>
    <xf numFmtId="5" fontId="15" fillId="0" borderId="17" xfId="0" applyNumberFormat="1" applyFont="1" applyFill="1" applyBorder="1"/>
    <xf numFmtId="5" fontId="14" fillId="0" borderId="17" xfId="0" applyNumberFormat="1" applyFont="1" applyFill="1" applyBorder="1"/>
    <xf numFmtId="5" fontId="14" fillId="0" borderId="69" xfId="0" applyNumberFormat="1" applyFont="1" applyFill="1" applyBorder="1"/>
    <xf numFmtId="5" fontId="15" fillId="0" borderId="1" xfId="0" applyNumberFormat="1" applyFont="1" applyFill="1" applyBorder="1"/>
    <xf numFmtId="5" fontId="14" fillId="0" borderId="1" xfId="0" applyNumberFormat="1" applyFont="1" applyFill="1" applyBorder="1"/>
    <xf numFmtId="5" fontId="14" fillId="0" borderId="13" xfId="0" applyNumberFormat="1" applyFont="1" applyFill="1" applyBorder="1"/>
    <xf numFmtId="0" fontId="15" fillId="0" borderId="98" xfId="0" applyFont="1" applyFill="1" applyBorder="1" applyAlignment="1">
      <alignment horizontal="center"/>
    </xf>
    <xf numFmtId="5" fontId="15" fillId="0" borderId="77" xfId="0" applyNumberFormat="1" applyFont="1" applyFill="1" applyBorder="1" applyAlignment="1">
      <alignment horizontal="center" wrapText="1"/>
    </xf>
    <xf numFmtId="5" fontId="15" fillId="0" borderId="89" xfId="0" applyNumberFormat="1" applyFont="1" applyFill="1" applyBorder="1" applyAlignment="1">
      <alignment horizontal="center"/>
    </xf>
    <xf numFmtId="5" fontId="15" fillId="0" borderId="1" xfId="0" applyNumberFormat="1" applyFont="1" applyFill="1" applyBorder="1" applyAlignment="1">
      <alignment horizontal="center"/>
    </xf>
    <xf numFmtId="0" fontId="15" fillId="0" borderId="15" xfId="0" applyFont="1" applyFill="1" applyBorder="1"/>
    <xf numFmtId="5" fontId="14" fillId="0" borderId="78" xfId="0" applyNumberFormat="1" applyFont="1" applyFill="1" applyBorder="1"/>
    <xf numFmtId="5" fontId="14" fillId="0" borderId="95" xfId="0" applyNumberFormat="1" applyFont="1" applyFill="1" applyBorder="1"/>
    <xf numFmtId="5" fontId="14" fillId="0" borderId="11" xfId="0" applyNumberFormat="1" applyFont="1" applyFill="1" applyBorder="1"/>
    <xf numFmtId="5" fontId="14" fillId="0" borderId="0" xfId="0" applyNumberFormat="1" applyFont="1" applyFill="1" applyBorder="1" applyAlignment="1">
      <alignment horizontal="right"/>
    </xf>
    <xf numFmtId="5" fontId="14" fillId="0" borderId="0" xfId="0" applyNumberFormat="1" applyFont="1" applyFill="1"/>
    <xf numFmtId="5" fontId="14" fillId="0" borderId="0" xfId="0" applyNumberFormat="1" applyFont="1" applyFill="1" applyBorder="1" applyAlignment="1"/>
    <xf numFmtId="5" fontId="14" fillId="0" borderId="0" xfId="0" applyNumberFormat="1" applyFont="1" applyFill="1" applyBorder="1" applyAlignment="1">
      <alignment vertical="top"/>
    </xf>
    <xf numFmtId="0" fontId="15" fillId="0" borderId="98" xfId="0" applyFont="1" applyFill="1" applyBorder="1"/>
    <xf numFmtId="5" fontId="15" fillId="0" borderId="77" xfId="0" applyNumberFormat="1" applyFont="1" applyFill="1" applyBorder="1" applyAlignment="1">
      <alignment horizontal="right"/>
    </xf>
    <xf numFmtId="5" fontId="15" fillId="0" borderId="89" xfId="0" applyNumberFormat="1" applyFont="1" applyFill="1" applyBorder="1" applyAlignment="1">
      <alignment horizontal="right"/>
    </xf>
    <xf numFmtId="0" fontId="14" fillId="0" borderId="15" xfId="0" applyFont="1" applyFill="1" applyBorder="1"/>
    <xf numFmtId="5" fontId="14" fillId="4" borderId="0" xfId="0" applyNumberFormat="1" applyFont="1" applyFill="1" applyBorder="1"/>
    <xf numFmtId="0" fontId="15" fillId="0" borderId="120" xfId="0" applyFont="1" applyFill="1" applyBorder="1"/>
    <xf numFmtId="5" fontId="14" fillId="0" borderId="22" xfId="0" applyNumberFormat="1" applyFont="1" applyFill="1" applyBorder="1"/>
    <xf numFmtId="5" fontId="14" fillId="0" borderId="24" xfId="0" applyNumberFormat="1" applyFont="1" applyFill="1" applyBorder="1"/>
    <xf numFmtId="5" fontId="14" fillId="4" borderId="24" xfId="0" applyNumberFormat="1" applyFont="1" applyFill="1" applyBorder="1"/>
    <xf numFmtId="0" fontId="15" fillId="0" borderId="121" xfId="0" applyFont="1" applyFill="1" applyBorder="1"/>
    <xf numFmtId="5" fontId="14" fillId="0" borderId="31" xfId="0" applyNumberFormat="1" applyFont="1" applyFill="1" applyBorder="1"/>
    <xf numFmtId="5" fontId="14" fillId="0" borderId="21" xfId="0" applyNumberFormat="1" applyFont="1" applyFill="1" applyBorder="1"/>
    <xf numFmtId="5" fontId="14" fillId="0" borderId="31" xfId="0" applyNumberFormat="1" applyFont="1" applyFill="1" applyBorder="1" applyAlignment="1">
      <alignment horizontal="right"/>
    </xf>
    <xf numFmtId="5" fontId="14" fillId="0" borderId="25" xfId="0" applyNumberFormat="1" applyFont="1" applyFill="1" applyBorder="1" applyAlignment="1">
      <alignment horizontal="right"/>
    </xf>
    <xf numFmtId="5" fontId="18" fillId="0" borderId="0" xfId="0" applyNumberFormat="1" applyFont="1" applyFill="1"/>
    <xf numFmtId="5" fontId="14" fillId="0" borderId="0" xfId="1" applyNumberFormat="1" applyFont="1" applyFill="1"/>
    <xf numFmtId="0" fontId="18" fillId="0" borderId="0" xfId="0" applyFont="1" applyFill="1" applyBorder="1" applyAlignment="1"/>
    <xf numFmtId="0" fontId="16" fillId="0" borderId="0" xfId="0" applyFont="1" applyFill="1" applyBorder="1" applyAlignment="1">
      <alignment horizontal="left"/>
    </xf>
    <xf numFmtId="0" fontId="14" fillId="0" borderId="0" xfId="0" applyFont="1" applyFill="1" applyAlignment="1">
      <alignment horizontal="left" vertical="top"/>
    </xf>
    <xf numFmtId="49" fontId="89" fillId="0" borderId="0" xfId="0" applyNumberFormat="1" applyFont="1" applyFill="1" applyBorder="1" applyAlignment="1">
      <alignment horizontal="right" vertical="top"/>
    </xf>
    <xf numFmtId="49" fontId="136" fillId="0" borderId="0" xfId="0" applyNumberFormat="1" applyFont="1" applyFill="1" applyBorder="1" applyAlignment="1">
      <alignment horizontal="right" vertical="top"/>
    </xf>
    <xf numFmtId="0" fontId="19" fillId="0" borderId="17" xfId="0" quotePrefix="1" applyFont="1" applyFill="1" applyBorder="1" applyAlignment="1">
      <alignment horizontal="center"/>
    </xf>
    <xf numFmtId="0" fontId="15" fillId="0" borderId="90" xfId="0" applyFont="1" applyFill="1" applyBorder="1" applyAlignment="1" applyProtection="1">
      <alignment horizontal="center"/>
    </xf>
    <xf numFmtId="0" fontId="14" fillId="87" borderId="0" xfId="0" applyFont="1" applyFill="1" applyBorder="1" applyAlignment="1" applyProtection="1"/>
    <xf numFmtId="0" fontId="14" fillId="87" borderId="0" xfId="0" applyFont="1" applyFill="1" applyBorder="1" applyAlignment="1" applyProtection="1">
      <alignment horizontal="right"/>
    </xf>
    <xf numFmtId="0" fontId="14" fillId="87" borderId="0" xfId="0" applyFont="1" applyFill="1" applyBorder="1" applyProtection="1"/>
    <xf numFmtId="0" fontId="14" fillId="0" borderId="0" xfId="0" applyFont="1" applyFill="1" applyAlignment="1">
      <alignment horizontal="left" vertical="top" wrapText="1"/>
    </xf>
    <xf numFmtId="176" fontId="14" fillId="0" borderId="95" xfId="0" applyNumberFormat="1" applyFont="1" applyFill="1" applyBorder="1" applyAlignment="1" applyProtection="1"/>
    <xf numFmtId="3" fontId="15" fillId="0" borderId="12" xfId="0" applyNumberFormat="1" applyFont="1" applyFill="1" applyBorder="1" applyAlignment="1" applyProtection="1">
      <alignment wrapText="1"/>
    </xf>
    <xf numFmtId="176" fontId="15" fillId="0" borderId="1" xfId="0" applyNumberFormat="1" applyFont="1" applyFill="1" applyBorder="1" applyAlignment="1" applyProtection="1">
      <alignment wrapText="1"/>
    </xf>
    <xf numFmtId="176" fontId="15" fillId="0" borderId="13" xfId="0" applyNumberFormat="1" applyFont="1" applyFill="1" applyBorder="1" applyAlignment="1" applyProtection="1"/>
    <xf numFmtId="3" fontId="14" fillId="0" borderId="0" xfId="0" applyNumberFormat="1" applyFont="1" applyFill="1" applyBorder="1" applyAlignment="1"/>
    <xf numFmtId="1" fontId="14" fillId="0" borderId="10" xfId="0" applyNumberFormat="1" applyFont="1" applyFill="1" applyBorder="1" applyAlignment="1" applyProtection="1"/>
    <xf numFmtId="1" fontId="14" fillId="0" borderId="13" xfId="0" applyNumberFormat="1" applyFont="1" applyFill="1" applyBorder="1" applyAlignment="1" applyProtection="1"/>
    <xf numFmtId="1" fontId="14" fillId="0" borderId="36" xfId="0" applyNumberFormat="1" applyFont="1" applyFill="1" applyBorder="1" applyAlignment="1" applyProtection="1"/>
    <xf numFmtId="176" fontId="14" fillId="0" borderId="44" xfId="0" applyNumberFormat="1" applyFont="1" applyFill="1" applyBorder="1" applyAlignment="1" applyProtection="1"/>
    <xf numFmtId="1" fontId="14" fillId="0" borderId="44" xfId="0" applyNumberFormat="1" applyFont="1" applyFill="1" applyBorder="1" applyAlignment="1" applyProtection="1"/>
    <xf numFmtId="179" fontId="101" fillId="0" borderId="77" xfId="0" applyNumberFormat="1" applyFont="1" applyFill="1" applyBorder="1" applyAlignment="1">
      <alignment horizontal="left" vertical="top"/>
    </xf>
    <xf numFmtId="179" fontId="103" fillId="0" borderId="1" xfId="0" applyNumberFormat="1" applyFont="1" applyFill="1" applyBorder="1" applyAlignment="1">
      <alignment horizontal="left" vertical="top"/>
    </xf>
    <xf numFmtId="174" fontId="103" fillId="0" borderId="109" xfId="142" applyFont="1" applyFill="1" applyBorder="1" applyAlignment="1">
      <alignment horizontal="left" vertical="top"/>
    </xf>
    <xf numFmtId="0" fontId="103" fillId="0" borderId="22" xfId="0" applyFont="1" applyFill="1" applyBorder="1" applyAlignment="1">
      <alignment horizontal="left" vertical="center" wrapText="1"/>
    </xf>
    <xf numFmtId="170" fontId="103" fillId="0" borderId="22" xfId="0" applyNumberFormat="1" applyFont="1" applyFill="1" applyBorder="1" applyAlignment="1">
      <alignment vertical="center" wrapText="1"/>
    </xf>
    <xf numFmtId="174" fontId="103" fillId="0" borderId="101" xfId="142" applyFont="1" applyFill="1" applyBorder="1" applyAlignment="1">
      <alignment horizontal="left" vertical="center" wrapText="1"/>
    </xf>
    <xf numFmtId="1" fontId="103" fillId="0" borderId="22" xfId="0" applyNumberFormat="1" applyFont="1" applyFill="1" applyBorder="1" applyAlignment="1">
      <alignment horizontal="left" vertical="center" wrapText="1"/>
    </xf>
    <xf numFmtId="179" fontId="103" fillId="0" borderId="22" xfId="0" applyNumberFormat="1" applyFont="1" applyFill="1" applyBorder="1" applyAlignment="1">
      <alignment horizontal="left" vertical="center"/>
    </xf>
    <xf numFmtId="3" fontId="103" fillId="0" borderId="101" xfId="134" applyNumberFormat="1" applyFont="1" applyFill="1" applyBorder="1" applyAlignment="1">
      <alignment horizontal="left" vertical="center" wrapText="1"/>
    </xf>
    <xf numFmtId="175" fontId="103" fillId="0" borderId="101" xfId="142" applyNumberFormat="1" applyFont="1" applyFill="1" applyBorder="1" applyAlignment="1">
      <alignment horizontal="left" vertical="center" wrapText="1"/>
    </xf>
    <xf numFmtId="1" fontId="103" fillId="0" borderId="22" xfId="0" applyNumberFormat="1" applyFont="1" applyFill="1" applyBorder="1" applyAlignment="1">
      <alignment horizontal="center" vertical="center"/>
    </xf>
    <xf numFmtId="170" fontId="103" fillId="0" borderId="31" xfId="0" applyNumberFormat="1" applyFont="1" applyFill="1" applyBorder="1" applyAlignment="1">
      <alignment vertical="center" wrapText="1"/>
    </xf>
    <xf numFmtId="175" fontId="103" fillId="0" borderId="14" xfId="142" applyNumberFormat="1" applyFont="1" applyFill="1" applyBorder="1" applyAlignment="1">
      <alignment horizontal="left" vertical="top" wrapText="1"/>
    </xf>
    <xf numFmtId="175" fontId="103" fillId="0" borderId="77" xfId="142" applyNumberFormat="1" applyFont="1" applyFill="1" applyBorder="1" applyAlignment="1">
      <alignment horizontal="left" vertical="top" wrapText="1"/>
    </xf>
    <xf numFmtId="0" fontId="14" fillId="87" borderId="0" xfId="0" applyFont="1" applyFill="1" applyAlignment="1" applyProtection="1"/>
    <xf numFmtId="0" fontId="14" fillId="87" borderId="0" xfId="0" applyFont="1" applyFill="1" applyAlignment="1" applyProtection="1">
      <alignment horizontal="right"/>
    </xf>
    <xf numFmtId="0" fontId="14" fillId="87" borderId="0" xfId="0" applyFont="1" applyFill="1" applyProtection="1"/>
    <xf numFmtId="0" fontId="14" fillId="0" borderId="9" xfId="0" applyFont="1" applyFill="1" applyBorder="1" applyAlignment="1">
      <alignment vertical="center" wrapText="1"/>
    </xf>
    <xf numFmtId="179" fontId="103" fillId="0" borderId="100" xfId="0" applyNumberFormat="1" applyFont="1" applyFill="1" applyBorder="1" applyAlignment="1">
      <alignment horizontal="left" vertical="top"/>
    </xf>
    <xf numFmtId="0" fontId="15" fillId="0" borderId="90" xfId="0" applyFont="1" applyFill="1" applyBorder="1" applyAlignment="1" applyProtection="1">
      <alignment horizontal="center"/>
    </xf>
    <xf numFmtId="176" fontId="15" fillId="0" borderId="1" xfId="0" applyNumberFormat="1" applyFont="1" applyFill="1" applyBorder="1" applyAlignment="1" applyProtection="1">
      <alignment horizontal="right" wrapText="1"/>
    </xf>
    <xf numFmtId="176" fontId="15" fillId="0" borderId="13" xfId="0" applyNumberFormat="1" applyFont="1" applyFill="1" applyBorder="1" applyAlignment="1" applyProtection="1">
      <alignment horizontal="right"/>
    </xf>
    <xf numFmtId="176" fontId="14" fillId="0" borderId="38" xfId="0" applyNumberFormat="1" applyFont="1" applyFill="1" applyBorder="1" applyAlignment="1" applyProtection="1">
      <alignment horizontal="right"/>
    </xf>
    <xf numFmtId="176" fontId="14" fillId="0" borderId="44" xfId="0" applyNumberFormat="1" applyFont="1" applyFill="1" applyBorder="1" applyAlignment="1" applyProtection="1">
      <alignment horizontal="right"/>
    </xf>
    <xf numFmtId="175" fontId="103" fillId="0" borderId="31" xfId="0" applyNumberFormat="1" applyFont="1" applyFill="1" applyBorder="1" applyAlignment="1">
      <alignment horizontal="left" wrapText="1"/>
    </xf>
    <xf numFmtId="3" fontId="14" fillId="0" borderId="94" xfId="0" applyNumberFormat="1" applyFont="1" applyFill="1" applyBorder="1" applyAlignment="1" applyProtection="1">
      <alignment horizontal="right"/>
    </xf>
    <xf numFmtId="0" fontId="14" fillId="0" borderId="0" xfId="0" applyFont="1" applyFill="1" applyAlignment="1">
      <alignment horizontal="left" vertical="top"/>
    </xf>
    <xf numFmtId="166" fontId="19" fillId="0" borderId="77" xfId="0" applyNumberFormat="1" applyFont="1" applyFill="1" applyBorder="1" applyAlignment="1">
      <alignment horizontal="center" wrapText="1"/>
    </xf>
    <xf numFmtId="0" fontId="19" fillId="0" borderId="7" xfId="0" applyFont="1" applyFill="1" applyBorder="1"/>
    <xf numFmtId="5" fontId="19" fillId="0" borderId="126" xfId="789" applyNumberFormat="1" applyFont="1" applyFill="1" applyBorder="1"/>
    <xf numFmtId="5" fontId="19" fillId="0" borderId="127" xfId="789" applyNumberFormat="1" applyFont="1" applyFill="1" applyBorder="1"/>
    <xf numFmtId="5" fontId="19" fillId="0" borderId="4" xfId="789" applyNumberFormat="1" applyFont="1" applyFill="1" applyBorder="1"/>
    <xf numFmtId="5" fontId="18" fillId="0" borderId="128" xfId="789" applyNumberFormat="1" applyFont="1" applyFill="1" applyBorder="1"/>
    <xf numFmtId="5" fontId="18" fillId="0" borderId="129" xfId="789" applyNumberFormat="1" applyFont="1" applyFill="1" applyBorder="1"/>
    <xf numFmtId="0" fontId="18" fillId="0" borderId="0" xfId="1199" quotePrefix="1" applyNumberFormat="1" applyFont="1" applyFill="1" applyBorder="1" applyProtection="1">
      <alignment horizontal="left" vertical="center" indent="1"/>
      <protection locked="0"/>
    </xf>
    <xf numFmtId="0" fontId="19" fillId="0" borderId="130" xfId="0" applyFont="1" applyFill="1" applyBorder="1"/>
    <xf numFmtId="5" fontId="19" fillId="0" borderId="131" xfId="789" applyNumberFormat="1" applyFont="1" applyFill="1" applyBorder="1"/>
    <xf numFmtId="5" fontId="18" fillId="0" borderId="126" xfId="789" applyNumberFormat="1" applyFont="1" applyFill="1" applyBorder="1"/>
    <xf numFmtId="5" fontId="18" fillId="0" borderId="127" xfId="789" applyNumberFormat="1" applyFont="1" applyFill="1" applyBorder="1"/>
    <xf numFmtId="5" fontId="18" fillId="0" borderId="4" xfId="789" applyNumberFormat="1" applyFont="1" applyFill="1" applyBorder="1"/>
    <xf numFmtId="0" fontId="14" fillId="90" borderId="15" xfId="0" applyFont="1" applyFill="1" applyBorder="1" applyAlignment="1">
      <alignment horizontal="left" indent="1"/>
    </xf>
    <xf numFmtId="6" fontId="14" fillId="90" borderId="11" xfId="0" applyNumberFormat="1" applyFont="1" applyFill="1" applyBorder="1"/>
    <xf numFmtId="6" fontId="14" fillId="90" borderId="0" xfId="0" applyNumberFormat="1" applyFont="1" applyFill="1" applyBorder="1"/>
    <xf numFmtId="172" fontId="0" fillId="90" borderId="0" xfId="0" applyNumberFormat="1" applyFont="1" applyFill="1"/>
    <xf numFmtId="6" fontId="14" fillId="0" borderId="127" xfId="0" applyNumberFormat="1" applyFont="1" applyFill="1" applyBorder="1" applyAlignment="1">
      <alignment horizontal="right"/>
    </xf>
    <xf numFmtId="165" fontId="19" fillId="0" borderId="77" xfId="0" applyNumberFormat="1" applyFont="1" applyFill="1" applyBorder="1" applyAlignment="1">
      <alignment horizontal="right" wrapText="1"/>
    </xf>
    <xf numFmtId="165" fontId="18" fillId="0" borderId="125" xfId="0" applyNumberFormat="1" applyFont="1" applyFill="1" applyBorder="1"/>
    <xf numFmtId="0" fontId="18" fillId="0" borderId="0" xfId="0" applyFont="1" applyFill="1" applyAlignment="1">
      <alignment vertical="top" wrapText="1"/>
    </xf>
    <xf numFmtId="0" fontId="18" fillId="0" borderId="0" xfId="0" applyFont="1" applyFill="1" applyAlignment="1">
      <alignment wrapText="1"/>
    </xf>
    <xf numFmtId="0" fontId="18" fillId="0" borderId="128" xfId="0" applyFont="1" applyFill="1" applyBorder="1"/>
    <xf numFmtId="6" fontId="18" fillId="0" borderId="128" xfId="0" applyNumberFormat="1" applyFont="1" applyFill="1" applyBorder="1"/>
    <xf numFmtId="6" fontId="18" fillId="0" borderId="127" xfId="0" applyNumberFormat="1" applyFont="1" applyFill="1" applyBorder="1"/>
    <xf numFmtId="6" fontId="18" fillId="0" borderId="126" xfId="0" applyNumberFormat="1" applyFont="1" applyFill="1" applyBorder="1"/>
    <xf numFmtId="6" fontId="18" fillId="0" borderId="129" xfId="0" applyNumberFormat="1" applyFont="1" applyFill="1" applyBorder="1"/>
    <xf numFmtId="6" fontId="18" fillId="0" borderId="4" xfId="0" applyNumberFormat="1" applyFont="1" applyFill="1" applyBorder="1"/>
    <xf numFmtId="0" fontId="18" fillId="0" borderId="0" xfId="1200" quotePrefix="1" applyNumberFormat="1" applyFont="1" applyFill="1" applyBorder="1" applyProtection="1">
      <alignment horizontal="left" vertical="center" indent="1"/>
      <protection locked="0"/>
    </xf>
    <xf numFmtId="0" fontId="18" fillId="0" borderId="130" xfId="0" applyFont="1" applyFill="1" applyBorder="1" applyAlignment="1">
      <alignment horizontal="left" wrapText="1" indent="1"/>
    </xf>
    <xf numFmtId="0" fontId="18" fillId="0" borderId="118" xfId="0" applyFont="1" applyFill="1" applyBorder="1" applyAlignment="1">
      <alignment vertical="center" wrapText="1"/>
    </xf>
    <xf numFmtId="169" fontId="18" fillId="0" borderId="20" xfId="7569" applyNumberFormat="1" applyFont="1" applyFill="1" applyBorder="1" applyAlignment="1">
      <alignment horizontal="right"/>
    </xf>
    <xf numFmtId="169" fontId="18" fillId="0" borderId="20" xfId="7569" applyNumberFormat="1" applyFont="1" applyFill="1" applyBorder="1" applyAlignment="1">
      <alignment horizontal="right" vertical="top"/>
    </xf>
    <xf numFmtId="169" fontId="18" fillId="0" borderId="151" xfId="7569" applyNumberFormat="1" applyFont="1" applyFill="1" applyBorder="1"/>
    <xf numFmtId="169" fontId="18" fillId="0" borderId="152" xfId="7569" applyNumberFormat="1" applyFont="1" applyFill="1" applyBorder="1"/>
    <xf numFmtId="169" fontId="18" fillId="0" borderId="20" xfId="7569" applyNumberFormat="1" applyFont="1" applyFill="1" applyBorder="1"/>
    <xf numFmtId="169" fontId="18" fillId="0" borderId="20" xfId="7569" applyNumberFormat="1" applyFont="1" applyFill="1" applyBorder="1" applyAlignment="1">
      <alignment horizontal="right" vertical="center"/>
    </xf>
    <xf numFmtId="169" fontId="18" fillId="0" borderId="153" xfId="7569" applyNumberFormat="1" applyFont="1" applyFill="1" applyBorder="1"/>
    <xf numFmtId="3" fontId="14" fillId="0" borderId="150" xfId="0" applyNumberFormat="1" applyFont="1" applyFill="1" applyBorder="1" applyAlignment="1" applyProtection="1"/>
    <xf numFmtId="6" fontId="18" fillId="0" borderId="10" xfId="1" applyNumberFormat="1" applyFont="1" applyFill="1" applyBorder="1"/>
    <xf numFmtId="6" fontId="18" fillId="0" borderId="154" xfId="1" applyNumberFormat="1" applyFont="1" applyFill="1" applyBorder="1"/>
    <xf numFmtId="6" fontId="18" fillId="0" borderId="154" xfId="0" applyNumberFormat="1" applyFont="1" applyFill="1" applyBorder="1"/>
    <xf numFmtId="6" fontId="18" fillId="0" borderId="155" xfId="0" applyNumberFormat="1" applyFont="1" applyFill="1" applyBorder="1"/>
    <xf numFmtId="6" fontId="18" fillId="0" borderId="156" xfId="0" applyNumberFormat="1" applyFont="1" applyFill="1" applyBorder="1"/>
    <xf numFmtId="167" fontId="14" fillId="0" borderId="0" xfId="1" applyNumberFormat="1" applyFont="1" applyFill="1" applyBorder="1"/>
    <xf numFmtId="167" fontId="14" fillId="0" borderId="0" xfId="1" applyNumberFormat="1" applyFont="1" applyFill="1" applyBorder="1" applyAlignment="1">
      <alignment vertical="top"/>
    </xf>
    <xf numFmtId="167" fontId="14" fillId="0" borderId="0" xfId="1" applyNumberFormat="1" applyFont="1" applyFill="1" applyBorder="1" applyAlignment="1"/>
    <xf numFmtId="165" fontId="18" fillId="0" borderId="77" xfId="1" applyNumberFormat="1" applyFont="1" applyFill="1" applyBorder="1" applyAlignment="1">
      <alignment horizontal="right" wrapText="1"/>
    </xf>
    <xf numFmtId="165" fontId="18" fillId="0" borderId="77" xfId="0" quotePrefix="1" applyNumberFormat="1" applyFont="1" applyFill="1" applyBorder="1" applyAlignment="1">
      <alignment horizontal="right"/>
    </xf>
    <xf numFmtId="0" fontId="227" fillId="128" borderId="0" xfId="0" applyFont="1" applyFill="1" applyBorder="1"/>
    <xf numFmtId="0" fontId="0" fillId="0" borderId="9" xfId="0" applyBorder="1" applyAlignment="1"/>
    <xf numFmtId="170" fontId="103" fillId="0" borderId="13" xfId="0" applyNumberFormat="1" applyFont="1" applyFill="1" applyBorder="1" applyAlignment="1">
      <alignment wrapText="1"/>
    </xf>
    <xf numFmtId="170" fontId="103" fillId="0" borderId="154" xfId="0" applyNumberFormat="1" applyFont="1" applyFill="1" applyBorder="1" applyAlignment="1">
      <alignment wrapText="1"/>
    </xf>
    <xf numFmtId="165" fontId="19" fillId="87" borderId="77" xfId="0" applyNumberFormat="1" applyFont="1" applyFill="1" applyBorder="1"/>
    <xf numFmtId="165" fontId="18" fillId="87" borderId="77" xfId="1" applyNumberFormat="1" applyFont="1" applyFill="1" applyBorder="1" applyAlignment="1">
      <alignment horizontal="right"/>
    </xf>
    <xf numFmtId="165" fontId="19" fillId="87" borderId="77" xfId="1" applyNumberFormat="1" applyFont="1" applyFill="1" applyBorder="1" applyAlignment="1">
      <alignment horizontal="right"/>
    </xf>
    <xf numFmtId="165" fontId="19" fillId="87" borderId="77" xfId="0" applyNumberFormat="1" applyFont="1" applyFill="1" applyBorder="1" applyAlignment="1"/>
    <xf numFmtId="0" fontId="18" fillId="0" borderId="0" xfId="0" applyFont="1" applyFill="1" applyBorder="1" applyAlignment="1"/>
    <xf numFmtId="0" fontId="16" fillId="0" borderId="0" xfId="0" applyFont="1" applyFill="1" applyBorder="1" applyAlignment="1">
      <alignment horizontal="left"/>
    </xf>
    <xf numFmtId="0" fontId="41" fillId="0" borderId="0" xfId="2" applyFont="1" applyFill="1" applyBorder="1" applyAlignment="1" applyProtection="1">
      <alignment wrapText="1"/>
    </xf>
    <xf numFmtId="0" fontId="44"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91" fillId="0" borderId="0" xfId="0" applyFont="1" applyFill="1" applyProtection="1"/>
    <xf numFmtId="0" fontId="15" fillId="0" borderId="88" xfId="0" applyFont="1" applyFill="1" applyBorder="1" applyAlignment="1" applyProtection="1">
      <alignment horizontal="center"/>
    </xf>
    <xf numFmtId="0" fontId="15" fillId="0" borderId="89" xfId="0" applyFont="1" applyFill="1" applyBorder="1" applyAlignment="1" applyProtection="1">
      <alignment horizontal="center"/>
    </xf>
    <xf numFmtId="0" fontId="15" fillId="0" borderId="90" xfId="0" applyFont="1" applyFill="1" applyBorder="1" applyAlignment="1" applyProtection="1">
      <alignment horizontal="center"/>
    </xf>
    <xf numFmtId="3" fontId="14" fillId="0" borderId="78" xfId="0" applyNumberFormat="1" applyFont="1" applyFill="1" applyBorder="1" applyAlignment="1">
      <alignment horizontal="right" vertical="center" wrapText="1"/>
    </xf>
    <xf numFmtId="0" fontId="0" fillId="0" borderId="14" xfId="0" applyFont="1" applyFill="1" applyBorder="1" applyAlignment="1">
      <alignment horizontal="right" vertical="center" wrapText="1"/>
    </xf>
    <xf numFmtId="0" fontId="60" fillId="0" borderId="0" xfId="0" applyNumberFormat="1" applyFont="1" applyFill="1" applyBorder="1" applyAlignment="1" applyProtection="1">
      <alignment vertical="center" wrapText="1" shrinkToFit="1"/>
    </xf>
    <xf numFmtId="0" fontId="92" fillId="0" borderId="0" xfId="0" applyNumberFormat="1" applyFont="1" applyFill="1" applyBorder="1" applyAlignment="1" applyProtection="1">
      <alignment vertical="center" wrapText="1" shrinkToFit="1"/>
    </xf>
    <xf numFmtId="0" fontId="14" fillId="0" borderId="14" xfId="0" applyFont="1" applyFill="1" applyBorder="1" applyAlignment="1">
      <alignment horizontal="right" vertical="center" wrapText="1"/>
    </xf>
    <xf numFmtId="0" fontId="59" fillId="0" borderId="0" xfId="0" applyNumberFormat="1" applyFont="1" applyFill="1" applyBorder="1" applyAlignment="1" applyProtection="1">
      <alignment vertical="top" wrapText="1" shrinkToFit="1"/>
    </xf>
    <xf numFmtId="0" fontId="14" fillId="0" borderId="0" xfId="0" applyFont="1" applyFill="1" applyAlignment="1">
      <alignment vertical="top" wrapText="1"/>
    </xf>
    <xf numFmtId="0" fontId="60" fillId="0" borderId="0" xfId="0" applyNumberFormat="1" applyFont="1" applyFill="1" applyBorder="1" applyAlignment="1" applyProtection="1">
      <alignment vertical="top" wrapText="1" shrinkToFit="1"/>
    </xf>
    <xf numFmtId="0" fontId="0" fillId="0" borderId="0" xfId="0" applyAlignment="1">
      <alignment vertical="top" wrapText="1"/>
    </xf>
    <xf numFmtId="0" fontId="14" fillId="0" borderId="0" xfId="0" applyFont="1" applyFill="1" applyAlignment="1">
      <alignment wrapText="1"/>
    </xf>
    <xf numFmtId="0" fontId="14" fillId="0" borderId="94" xfId="0" applyFont="1" applyFill="1" applyBorder="1" applyAlignment="1">
      <alignment horizontal="left" vertical="top" wrapText="1"/>
    </xf>
    <xf numFmtId="0" fontId="0" fillId="0" borderId="94" xfId="0" applyFill="1" applyBorder="1" applyAlignment="1">
      <alignment horizontal="left" vertical="top" wrapText="1"/>
    </xf>
    <xf numFmtId="0" fontId="15" fillId="0" borderId="88"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15" fillId="0" borderId="78" xfId="0" applyFont="1" applyFill="1" applyBorder="1" applyAlignment="1">
      <alignment horizontal="center" vertical="center" wrapText="1"/>
    </xf>
    <xf numFmtId="0" fontId="15" fillId="0" borderId="14" xfId="0" applyFont="1" applyFill="1" applyBorder="1" applyAlignment="1">
      <alignment horizontal="center" vertical="center" wrapText="1"/>
    </xf>
    <xf numFmtId="3" fontId="14" fillId="3" borderId="78" xfId="0" applyNumberFormat="1" applyFont="1" applyFill="1" applyBorder="1" applyAlignment="1">
      <alignment horizontal="right" vertical="center" wrapText="1"/>
    </xf>
    <xf numFmtId="0" fontId="0" fillId="0" borderId="14" xfId="0" applyFont="1" applyBorder="1" applyAlignment="1">
      <alignment horizontal="right" vertical="center" wrapText="1"/>
    </xf>
    <xf numFmtId="0" fontId="14" fillId="0" borderId="78"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14" fillId="0" borderId="94" xfId="0" applyFont="1" applyFill="1" applyBorder="1" applyAlignment="1">
      <alignment vertical="center" wrapText="1"/>
    </xf>
    <xf numFmtId="0" fontId="14" fillId="0" borderId="94" xfId="0" applyFont="1" applyFill="1" applyBorder="1" applyAlignment="1">
      <alignment wrapText="1"/>
    </xf>
    <xf numFmtId="0" fontId="15" fillId="0" borderId="89" xfId="0" applyFont="1" applyFill="1" applyBorder="1" applyAlignment="1">
      <alignment horizontal="center" vertical="center" wrapText="1"/>
    </xf>
    <xf numFmtId="0" fontId="15" fillId="0" borderId="90" xfId="0" applyFont="1" applyFill="1" applyBorder="1" applyAlignment="1">
      <alignment horizontal="center" vertical="center" wrapText="1"/>
    </xf>
    <xf numFmtId="0" fontId="0" fillId="0" borderId="14" xfId="0" applyFont="1" applyFill="1" applyBorder="1" applyAlignment="1">
      <alignment horizontal="center" wrapText="1"/>
    </xf>
    <xf numFmtId="0" fontId="99" fillId="0" borderId="0" xfId="0" applyFont="1" applyFill="1" applyAlignment="1"/>
    <xf numFmtId="0" fontId="0" fillId="0" borderId="0" xfId="0" applyFill="1" applyAlignment="1"/>
    <xf numFmtId="0" fontId="18" fillId="0" borderId="0" xfId="0" applyFont="1" applyFill="1" applyBorder="1" applyAlignment="1"/>
    <xf numFmtId="0" fontId="14" fillId="0" borderId="0" xfId="0" applyFont="1" applyFill="1" applyAlignment="1"/>
    <xf numFmtId="0" fontId="19" fillId="87" borderId="77" xfId="0" applyFont="1" applyFill="1" applyBorder="1" applyAlignment="1">
      <alignment horizontal="center"/>
    </xf>
    <xf numFmtId="0" fontId="19" fillId="0" borderId="77" xfId="0" applyFont="1" applyFill="1" applyBorder="1" applyAlignment="1">
      <alignment horizontal="center"/>
    </xf>
    <xf numFmtId="0" fontId="20" fillId="0" borderId="0" xfId="0" quotePrefix="1" applyFont="1" applyFill="1" applyAlignment="1">
      <alignment wrapText="1"/>
    </xf>
    <xf numFmtId="0" fontId="18" fillId="0" borderId="0" xfId="0" quotePrefix="1" applyFont="1" applyFill="1" applyAlignment="1">
      <alignment wrapText="1"/>
    </xf>
    <xf numFmtId="0" fontId="18" fillId="0" borderId="0" xfId="0" quotePrefix="1" applyFont="1" applyFill="1" applyAlignment="1">
      <alignment vertical="top" wrapText="1"/>
    </xf>
    <xf numFmtId="0" fontId="18" fillId="0" borderId="0" xfId="0" applyFont="1" applyFill="1" applyAlignment="1">
      <alignment vertical="top" wrapText="1"/>
    </xf>
    <xf numFmtId="0" fontId="18" fillId="0" borderId="0" xfId="0" quotePrefix="1" applyFont="1" applyFill="1" applyAlignment="1">
      <alignment horizontal="left" wrapText="1"/>
    </xf>
    <xf numFmtId="0" fontId="14" fillId="0" borderId="0" xfId="0" applyFont="1" applyAlignment="1">
      <alignment wrapText="1"/>
    </xf>
    <xf numFmtId="0" fontId="18" fillId="0" borderId="0" xfId="0" applyFont="1" applyFill="1" applyAlignment="1">
      <alignment wrapText="1"/>
    </xf>
    <xf numFmtId="0" fontId="14" fillId="0" borderId="0" xfId="0" quotePrefix="1" applyFont="1" applyFill="1" applyAlignment="1">
      <alignment vertical="top" wrapText="1"/>
    </xf>
    <xf numFmtId="0" fontId="131" fillId="0" borderId="0" xfId="0" applyFont="1" applyFill="1" applyAlignment="1">
      <alignment vertical="top" wrapText="1"/>
    </xf>
    <xf numFmtId="0" fontId="14" fillId="0" borderId="0" xfId="0" applyFont="1" applyAlignment="1">
      <alignment vertical="top" wrapText="1"/>
    </xf>
    <xf numFmtId="0" fontId="84" fillId="0" borderId="0" xfId="0" quotePrefix="1" applyFont="1" applyFill="1" applyAlignment="1">
      <alignment vertical="top" wrapText="1"/>
    </xf>
    <xf numFmtId="0" fontId="134" fillId="0" borderId="0" xfId="0" applyFont="1" applyFill="1" applyAlignment="1">
      <alignment vertical="top" wrapText="1"/>
    </xf>
    <xf numFmtId="0" fontId="135" fillId="0" borderId="0" xfId="0" applyFont="1" applyAlignment="1">
      <alignment vertical="top" wrapText="1"/>
    </xf>
    <xf numFmtId="37" fontId="18" fillId="0" borderId="0" xfId="0" quotePrefix="1" applyNumberFormat="1" applyFont="1" applyFill="1" applyAlignment="1">
      <alignment wrapText="1"/>
    </xf>
    <xf numFmtId="3" fontId="91" fillId="0" borderId="0" xfId="134" applyNumberFormat="1" applyFont="1" applyFill="1" applyBorder="1" applyAlignment="1">
      <alignment horizontal="left" vertical="center" wrapText="1"/>
    </xf>
    <xf numFmtId="0" fontId="24" fillId="0" borderId="0" xfId="0" applyFont="1" applyAlignment="1">
      <alignment wrapText="1"/>
    </xf>
    <xf numFmtId="0" fontId="102" fillId="88" borderId="88" xfId="0" applyFont="1" applyFill="1" applyBorder="1" applyAlignment="1">
      <alignment wrapText="1"/>
    </xf>
    <xf numFmtId="0" fontId="115" fillId="88" borderId="89" xfId="0" applyFont="1" applyFill="1" applyBorder="1" applyAlignment="1">
      <alignment wrapText="1"/>
    </xf>
    <xf numFmtId="0" fontId="115" fillId="88" borderId="90" xfId="0" applyFont="1" applyFill="1" applyBorder="1" applyAlignment="1">
      <alignment wrapText="1"/>
    </xf>
    <xf numFmtId="0" fontId="102" fillId="88" borderId="88" xfId="0" applyFont="1" applyFill="1" applyBorder="1" applyAlignment="1"/>
    <xf numFmtId="0" fontId="0" fillId="88" borderId="89" xfId="0" applyFill="1" applyBorder="1" applyAlignment="1"/>
    <xf numFmtId="0" fontId="0" fillId="88" borderId="90" xfId="0" applyFill="1" applyBorder="1" applyAlignment="1"/>
    <xf numFmtId="3" fontId="16" fillId="0" borderId="0" xfId="134" applyNumberFormat="1" applyFont="1" applyFill="1" applyBorder="1" applyAlignment="1">
      <alignment horizontal="left" vertical="center" wrapText="1"/>
    </xf>
    <xf numFmtId="0" fontId="16" fillId="0" borderId="0" xfId="0" applyFont="1" applyFill="1" applyBorder="1" applyAlignment="1">
      <alignment horizontal="left"/>
    </xf>
    <xf numFmtId="0" fontId="0" fillId="88" borderId="1" xfId="0" applyFill="1" applyBorder="1" applyAlignment="1"/>
    <xf numFmtId="0" fontId="0" fillId="88" borderId="13" xfId="0" applyFill="1" applyBorder="1" applyAlignment="1"/>
    <xf numFmtId="0" fontId="43" fillId="0" borderId="0" xfId="0" applyFont="1" applyFill="1" applyBorder="1" applyAlignment="1">
      <alignment horizontal="left" vertical="center" wrapText="1"/>
    </xf>
    <xf numFmtId="0" fontId="0" fillId="0" borderId="0" xfId="0" applyBorder="1" applyAlignment="1">
      <alignment vertical="center" wrapText="1"/>
    </xf>
    <xf numFmtId="0" fontId="14" fillId="0" borderId="0" xfId="0" applyFont="1" applyFill="1" applyBorder="1" applyAlignment="1">
      <alignment wrapText="1"/>
    </xf>
    <xf numFmtId="0" fontId="131" fillId="0" borderId="0" xfId="0" applyFont="1" applyFill="1" applyBorder="1" applyAlignment="1">
      <alignment wrapText="1"/>
    </xf>
    <xf numFmtId="0" fontId="0" fillId="0" borderId="0" xfId="0" applyFont="1" applyFill="1" applyBorder="1" applyAlignment="1">
      <alignment horizontal="left" wrapText="1"/>
    </xf>
    <xf numFmtId="0" fontId="14" fillId="0" borderId="0" xfId="0" applyFont="1" applyFill="1" applyBorder="1" applyAlignment="1">
      <alignment horizontal="left" wrapText="1"/>
    </xf>
    <xf numFmtId="0" fontId="14"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wrapText="1"/>
    </xf>
    <xf numFmtId="0" fontId="94" fillId="0" borderId="0" xfId="0" applyFont="1" applyFill="1" applyBorder="1" applyAlignment="1">
      <alignment wrapText="1"/>
    </xf>
    <xf numFmtId="0" fontId="14" fillId="0" borderId="0" xfId="0" applyFont="1" applyFill="1" applyAlignment="1">
      <alignment horizontal="left" vertical="top" wrapText="1"/>
    </xf>
    <xf numFmtId="6" fontId="47" fillId="47" borderId="0" xfId="3" applyNumberFormat="1" applyFont="1" applyFill="1" applyBorder="1" applyAlignment="1">
      <alignment horizontal="center"/>
    </xf>
    <xf numFmtId="6" fontId="47" fillId="47" borderId="10" xfId="3" applyNumberFormat="1" applyFont="1" applyFill="1" applyBorder="1" applyAlignment="1">
      <alignment horizontal="center"/>
    </xf>
    <xf numFmtId="3" fontId="47" fillId="0" borderId="0" xfId="134" applyNumberFormat="1" applyFont="1" applyFill="1" applyBorder="1" applyAlignment="1">
      <alignment horizontal="left" vertical="center" wrapText="1"/>
    </xf>
    <xf numFmtId="0" fontId="45" fillId="23" borderId="91" xfId="3" quotePrefix="1" applyFont="1" applyFill="1" applyBorder="1" applyAlignment="1">
      <alignment horizontal="center"/>
    </xf>
    <xf numFmtId="0" fontId="45" fillId="23" borderId="94" xfId="3" quotePrefix="1" applyFont="1" applyFill="1" applyBorder="1" applyAlignment="1">
      <alignment horizontal="center"/>
    </xf>
    <xf numFmtId="0" fontId="45" fillId="23" borderId="95" xfId="3" quotePrefix="1" applyFont="1" applyFill="1" applyBorder="1" applyAlignment="1">
      <alignment horizontal="center"/>
    </xf>
    <xf numFmtId="0" fontId="46" fillId="0" borderId="78" xfId="3" applyFont="1" applyFill="1" applyBorder="1" applyAlignment="1">
      <alignment horizontal="center" vertical="center" wrapText="1"/>
    </xf>
    <xf numFmtId="0" fontId="46" fillId="0" borderId="14" xfId="3" applyFont="1" applyFill="1" applyBorder="1" applyAlignment="1">
      <alignment horizontal="center" vertical="center" wrapText="1"/>
    </xf>
    <xf numFmtId="173" fontId="47" fillId="0" borderId="78" xfId="3" applyNumberFormat="1" applyFont="1" applyFill="1" applyBorder="1" applyAlignment="1">
      <alignment horizontal="center" vertical="center"/>
    </xf>
    <xf numFmtId="173" fontId="47" fillId="0" borderId="11" xfId="3" applyNumberFormat="1" applyFont="1" applyFill="1" applyBorder="1" applyAlignment="1">
      <alignment horizontal="center" vertical="center"/>
    </xf>
    <xf numFmtId="0" fontId="85" fillId="0" borderId="0" xfId="0" applyFont="1" applyFill="1" applyAlignment="1">
      <alignment vertical="top" wrapText="1"/>
    </xf>
    <xf numFmtId="0" fontId="0" fillId="0" borderId="0" xfId="0" applyFill="1" applyAlignment="1">
      <alignment wrapText="1"/>
    </xf>
    <xf numFmtId="0" fontId="51" fillId="0" borderId="0" xfId="137" applyFont="1" applyFill="1" applyAlignment="1">
      <alignment wrapText="1"/>
    </xf>
    <xf numFmtId="0" fontId="17" fillId="0" borderId="93" xfId="137" applyFont="1" applyFill="1" applyBorder="1" applyAlignment="1">
      <alignment horizontal="left" vertical="center" wrapText="1"/>
    </xf>
    <xf numFmtId="0" fontId="17" fillId="0" borderId="15" xfId="137" applyFont="1" applyFill="1" applyBorder="1" applyAlignment="1">
      <alignment horizontal="left" vertical="center" wrapText="1"/>
    </xf>
    <xf numFmtId="0" fontId="17" fillId="0" borderId="5" xfId="137" applyFont="1" applyFill="1" applyBorder="1" applyAlignment="1">
      <alignment horizontal="left" vertical="center" wrapText="1"/>
    </xf>
    <xf numFmtId="0" fontId="84" fillId="0" borderId="0" xfId="137" applyFont="1" applyFill="1" applyAlignment="1">
      <alignment wrapText="1"/>
    </xf>
    <xf numFmtId="0" fontId="85" fillId="0" borderId="0" xfId="0" applyFont="1" applyFill="1" applyAlignment="1">
      <alignment vertical="center" wrapText="1"/>
    </xf>
    <xf numFmtId="0" fontId="85" fillId="0" borderId="0" xfId="0" applyFont="1" applyFill="1" applyAlignment="1">
      <alignment horizontal="left" vertical="top" wrapText="1"/>
    </xf>
    <xf numFmtId="176" fontId="15" fillId="0" borderId="40" xfId="0" applyNumberFormat="1" applyFont="1" applyFill="1" applyBorder="1" applyAlignment="1" applyProtection="1">
      <alignment horizontal="right" wrapText="1"/>
    </xf>
    <xf numFmtId="176" fontId="14" fillId="0" borderId="54" xfId="0" applyNumberFormat="1" applyFont="1" applyFill="1" applyBorder="1" applyAlignment="1" applyProtection="1">
      <alignment horizontal="right"/>
    </xf>
    <xf numFmtId="0" fontId="103" fillId="0" borderId="86" xfId="0" applyFont="1" applyFill="1" applyBorder="1" applyAlignment="1">
      <alignment horizontal="left" vertical="top" wrapText="1"/>
    </xf>
    <xf numFmtId="0" fontId="14" fillId="0" borderId="9" xfId="0" applyFont="1" applyFill="1" applyBorder="1" applyAlignment="1"/>
    <xf numFmtId="0" fontId="103" fillId="0" borderId="18" xfId="0" applyFont="1" applyFill="1" applyBorder="1" applyAlignment="1">
      <alignment horizontal="left"/>
    </xf>
    <xf numFmtId="0" fontId="14" fillId="0" borderId="14" xfId="0" applyFont="1" applyFill="1" applyBorder="1" applyAlignment="1"/>
    <xf numFmtId="0" fontId="14" fillId="0" borderId="11" xfId="0" applyFont="1" applyFill="1" applyBorder="1" applyAlignment="1"/>
    <xf numFmtId="179" fontId="103" fillId="0" borderId="77" xfId="0" applyNumberFormat="1" applyFont="1" applyFill="1" applyBorder="1" applyAlignment="1">
      <alignment horizontal="left"/>
    </xf>
    <xf numFmtId="179" fontId="103" fillId="0" borderId="14" xfId="0" applyNumberFormat="1" applyFont="1" applyFill="1" applyBorder="1" applyAlignment="1">
      <alignment horizontal="left"/>
    </xf>
    <xf numFmtId="179" fontId="103" fillId="0" borderId="97" xfId="0" applyNumberFormat="1" applyFont="1" applyFill="1" applyBorder="1" applyAlignment="1">
      <alignment horizontal="left"/>
    </xf>
    <xf numFmtId="166" fontId="107" fillId="89" borderId="157" xfId="0" applyNumberFormat="1" applyFont="1" applyFill="1" applyBorder="1" applyAlignment="1">
      <alignment horizontal="left"/>
    </xf>
    <xf numFmtId="166" fontId="107" fillId="89" borderId="31" xfId="0" applyNumberFormat="1" applyFont="1" applyFill="1" applyBorder="1" applyAlignment="1">
      <alignment horizontal="left"/>
    </xf>
    <xf numFmtId="166" fontId="103" fillId="0" borderId="158" xfId="0" applyNumberFormat="1" applyFont="1" applyFill="1" applyBorder="1" applyAlignment="1">
      <alignment horizontal="left"/>
    </xf>
    <xf numFmtId="166" fontId="107" fillId="89" borderId="86" xfId="0" applyNumberFormat="1" applyFont="1" applyFill="1" applyBorder="1" applyAlignment="1">
      <alignment horizontal="left"/>
    </xf>
  </cellXfs>
  <cellStyles count="7570">
    <cellStyle name="%" xfId="1201"/>
    <cellStyle name="% 2" xfId="1202"/>
    <cellStyle name="*MB Hardwired" xfId="1203"/>
    <cellStyle name="*MB Input Table Calc" xfId="1204"/>
    <cellStyle name="*MB Normal" xfId="1205"/>
    <cellStyle name="*MB Placeholder" xfId="1206"/>
    <cellStyle name="_x0013_,î3_x0001_N@4" xfId="1207"/>
    <cellStyle name="_x0013_,î3_x0001_N@4 2" xfId="1208"/>
    <cellStyle name="_x0013_,î3_x0001_N@4 2 2" xfId="1209"/>
    <cellStyle name="_x0013_,î3_x0001_N@4 3" xfId="1210"/>
    <cellStyle name=":¨áy¡’?(" xfId="1211"/>
    <cellStyle name=":¨áy¡’?( 2" xfId="1212"/>
    <cellStyle name="?? [0]_??" xfId="1213"/>
    <cellStyle name="?????_VERA" xfId="1214"/>
    <cellStyle name="??_?.????" xfId="1215"/>
    <cellStyle name="_2530023 2Q05 Analysis" xfId="1216"/>
    <cellStyle name="_2530023 2Q05 Analysis 2" xfId="1217"/>
    <cellStyle name="_August Expense Reports" xfId="1218"/>
    <cellStyle name="_August Expense Reports 2" xfId="1219"/>
    <cellStyle name="_August Expense Reports_PwrGen" xfId="1220"/>
    <cellStyle name="_August Expense Reports_PwrGen 2" xfId="1221"/>
    <cellStyle name="_Copy of HourlyPriceModelv2.01_MattB-Mar2007" xfId="1222"/>
    <cellStyle name="_HourlyPrices_NP15_2007-2030_20061222" xfId="1223"/>
    <cellStyle name="_HrlyInputs" xfId="1224"/>
    <cellStyle name="_IDSM Contracts- 10 15 10 tlc" xfId="1225"/>
    <cellStyle name="_IDSM Contracts- 10 15 10 tlc 2" xfId="1226"/>
    <cellStyle name="_July YTD Staff Aug_all IDSM Manipulated" xfId="1227"/>
    <cellStyle name="_July YTD Staff Aug_Teri" xfId="1228"/>
    <cellStyle name="_Labor and OH from Pavel" xfId="1229"/>
    <cellStyle name="_L-Other Non Current Liab" xfId="1230"/>
    <cellStyle name="_L-Other Non Current Liab 2" xfId="1231"/>
    <cellStyle name="_MthlyInputs" xfId="1232"/>
    <cellStyle name="_NP15" xfId="1233"/>
    <cellStyle name="_ORD303_HVAC_02 FEB 2011" xfId="1234"/>
    <cellStyle name="_Pavel_Staff Aug PCC charged 8.30" xfId="1235"/>
    <cellStyle name="_Transfers - Adjustments" xfId="1236"/>
    <cellStyle name="_Transfers - Adjustments 2" xfId="1237"/>
    <cellStyle name="_Transfers - Adjustments_PwrGen" xfId="1238"/>
    <cellStyle name="_Transfers - Adjustments_PwrGen 2" xfId="1239"/>
    <cellStyle name="_x0010_“+ˆÉ•?pý¤" xfId="1240"/>
    <cellStyle name="_x0010_“+ˆÉ•?pý¤ 2" xfId="1241"/>
    <cellStyle name="_x0010_“+ˆÉ•?pý¤ 2 2" xfId="1242"/>
    <cellStyle name="_x0010_“+ˆÉ•?pý¤ 3" xfId="1243"/>
    <cellStyle name="0" xfId="1244"/>
    <cellStyle name="10 in (Normal)" xfId="1245"/>
    <cellStyle name="10 in (Normal) 2" xfId="1246"/>
    <cellStyle name="10 in (Normal) 2 2" xfId="1247"/>
    <cellStyle name="10 in (Normal) 3" xfId="1248"/>
    <cellStyle name="20% - Accent1" xfId="743" builtinId="30" customBuiltin="1"/>
    <cellStyle name="20% - Accent1 10" xfId="1249"/>
    <cellStyle name="20% - Accent1 2" xfId="4"/>
    <cellStyle name="20% - Accent1 2 2" xfId="1250"/>
    <cellStyle name="20% - Accent1 2 2 2" xfId="1251"/>
    <cellStyle name="20% - Accent1 2 2 2 2" xfId="1252"/>
    <cellStyle name="20% - Accent1 2 2 3" xfId="1253"/>
    <cellStyle name="20% - Accent1 2 2 4" xfId="1254"/>
    <cellStyle name="20% - Accent1 2 2 5" xfId="1255"/>
    <cellStyle name="20% - Accent1 2 2 6" xfId="1256"/>
    <cellStyle name="20% - Accent1 2 3" xfId="1257"/>
    <cellStyle name="20% - Accent1 2 3 2" xfId="1258"/>
    <cellStyle name="20% - Accent1 2 3 3" xfId="1259"/>
    <cellStyle name="20% - Accent1 2 4" xfId="1260"/>
    <cellStyle name="20% - Accent1 2 5" xfId="1261"/>
    <cellStyle name="20% - Accent1 2 6" xfId="1262"/>
    <cellStyle name="20% - Accent1 2 7" xfId="1263"/>
    <cellStyle name="20% - Accent1 2 8" xfId="1264"/>
    <cellStyle name="20% - Accent1 3" xfId="5"/>
    <cellStyle name="20% - Accent1 3 2" xfId="1265"/>
    <cellStyle name="20% - Accent1 3 2 2" xfId="1266"/>
    <cellStyle name="20% - Accent1 3 2 2 2" xfId="1267"/>
    <cellStyle name="20% - Accent1 3 2 3" xfId="1268"/>
    <cellStyle name="20% - Accent1 3 2 4" xfId="1269"/>
    <cellStyle name="20% - Accent1 3 2 5" xfId="1270"/>
    <cellStyle name="20% - Accent1 3 2 6" xfId="1271"/>
    <cellStyle name="20% - Accent1 3 3" xfId="1272"/>
    <cellStyle name="20% - Accent1 3 3 2" xfId="1273"/>
    <cellStyle name="20% - Accent1 3 3 3" xfId="1274"/>
    <cellStyle name="20% - Accent1 3 4" xfId="1275"/>
    <cellStyle name="20% - Accent1 3 5" xfId="1276"/>
    <cellStyle name="20% - Accent1 3 6" xfId="1277"/>
    <cellStyle name="20% - Accent1 3 7" xfId="1278"/>
    <cellStyle name="20% - Accent1 4" xfId="6"/>
    <cellStyle name="20% - Accent1 4 2" xfId="1279"/>
    <cellStyle name="20% - Accent1 4 2 2" xfId="1280"/>
    <cellStyle name="20% - Accent1 4 2 2 2" xfId="1281"/>
    <cellStyle name="20% - Accent1 4 2 3" xfId="1282"/>
    <cellStyle name="20% - Accent1 4 2 4" xfId="1283"/>
    <cellStyle name="20% - Accent1 4 2 5" xfId="1284"/>
    <cellStyle name="20% - Accent1 4 2 6" xfId="1285"/>
    <cellStyle name="20% - Accent1 4 3" xfId="1286"/>
    <cellStyle name="20% - Accent1 4 3 2" xfId="1287"/>
    <cellStyle name="20% - Accent1 4 3 3" xfId="1288"/>
    <cellStyle name="20% - Accent1 4 4" xfId="1289"/>
    <cellStyle name="20% - Accent1 4 5" xfId="1290"/>
    <cellStyle name="20% - Accent1 4 6" xfId="1291"/>
    <cellStyle name="20% - Accent1 4 7" xfId="1292"/>
    <cellStyle name="20% - Accent1 5" xfId="7"/>
    <cellStyle name="20% - Accent1 5 2" xfId="1293"/>
    <cellStyle name="20% - Accent1 5 2 2" xfId="1294"/>
    <cellStyle name="20% - Accent1 5 2 2 2" xfId="1295"/>
    <cellStyle name="20% - Accent1 5 2 3" xfId="1296"/>
    <cellStyle name="20% - Accent1 5 2 4" xfId="1297"/>
    <cellStyle name="20% - Accent1 5 2 5" xfId="1298"/>
    <cellStyle name="20% - Accent1 5 2 6" xfId="1299"/>
    <cellStyle name="20% - Accent1 5 3" xfId="1300"/>
    <cellStyle name="20% - Accent1 5 3 2" xfId="1301"/>
    <cellStyle name="20% - Accent1 5 3 3" xfId="1302"/>
    <cellStyle name="20% - Accent1 5 4" xfId="1303"/>
    <cellStyle name="20% - Accent1 5 5" xfId="1304"/>
    <cellStyle name="20% - Accent1 5 6" xfId="1305"/>
    <cellStyle name="20% - Accent1 5 7" xfId="1306"/>
    <cellStyle name="20% - Accent1 6" xfId="8"/>
    <cellStyle name="20% - Accent1 6 2" xfId="1307"/>
    <cellStyle name="20% - Accent1 6 2 2" xfId="1308"/>
    <cellStyle name="20% - Accent1 6 2 2 2" xfId="1309"/>
    <cellStyle name="20% - Accent1 6 2 3" xfId="1310"/>
    <cellStyle name="20% - Accent1 6 2 4" xfId="1311"/>
    <cellStyle name="20% - Accent1 6 2 5" xfId="1312"/>
    <cellStyle name="20% - Accent1 6 2 6" xfId="1313"/>
    <cellStyle name="20% - Accent1 6 3" xfId="1314"/>
    <cellStyle name="20% - Accent1 6 3 2" xfId="1315"/>
    <cellStyle name="20% - Accent1 6 3 3" xfId="1316"/>
    <cellStyle name="20% - Accent1 6 4" xfId="1317"/>
    <cellStyle name="20% - Accent1 6 5" xfId="1318"/>
    <cellStyle name="20% - Accent1 6 6" xfId="1319"/>
    <cellStyle name="20% - Accent1 6 7" xfId="1320"/>
    <cellStyle name="20% - Accent1 7" xfId="1181"/>
    <cellStyle name="20% - Accent1 7 2" xfId="1321"/>
    <cellStyle name="20% - Accent1 7 2 2" xfId="1322"/>
    <cellStyle name="20% - Accent1 7 2 3" xfId="1323"/>
    <cellStyle name="20% - Accent1 7 3" xfId="1324"/>
    <cellStyle name="20% - Accent1 7 4" xfId="1325"/>
    <cellStyle name="20% - Accent1 7 5" xfId="1326"/>
    <cellStyle name="20% - Accent1 7 6" xfId="1327"/>
    <cellStyle name="20% - Accent1 8" xfId="1328"/>
    <cellStyle name="20% - Accent1 8 2" xfId="1329"/>
    <cellStyle name="20% - Accent1 8 2 2" xfId="1330"/>
    <cellStyle name="20% - Accent1 8 2 3" xfId="1331"/>
    <cellStyle name="20% - Accent1 8 3" xfId="1332"/>
    <cellStyle name="20% - Accent1 8 4" xfId="1333"/>
    <cellStyle name="20% - Accent1 8 5" xfId="1334"/>
    <cellStyle name="20% - Accent1 8 6" xfId="1335"/>
    <cellStyle name="20% - Accent1 9" xfId="1336"/>
    <cellStyle name="20% - Accent1 9 2" xfId="1337"/>
    <cellStyle name="20% - Accent2" xfId="747" builtinId="34" customBuiltin="1"/>
    <cellStyle name="20% - Accent2 10" xfId="1338"/>
    <cellStyle name="20% - Accent2 2" xfId="9"/>
    <cellStyle name="20% - Accent2 2 2" xfId="1339"/>
    <cellStyle name="20% - Accent2 2 2 2" xfId="1340"/>
    <cellStyle name="20% - Accent2 2 2 2 2" xfId="1341"/>
    <cellStyle name="20% - Accent2 2 2 3" xfId="1342"/>
    <cellStyle name="20% - Accent2 2 2 4" xfId="1343"/>
    <cellStyle name="20% - Accent2 2 2 5" xfId="1344"/>
    <cellStyle name="20% - Accent2 2 2 6" xfId="1345"/>
    <cellStyle name="20% - Accent2 2 3" xfId="1346"/>
    <cellStyle name="20% - Accent2 2 3 2" xfId="1347"/>
    <cellStyle name="20% - Accent2 2 3 3" xfId="1348"/>
    <cellStyle name="20% - Accent2 2 4" xfId="1349"/>
    <cellStyle name="20% - Accent2 2 5" xfId="1350"/>
    <cellStyle name="20% - Accent2 2 6" xfId="1351"/>
    <cellStyle name="20% - Accent2 2 7" xfId="1352"/>
    <cellStyle name="20% - Accent2 2 8" xfId="1353"/>
    <cellStyle name="20% - Accent2 3" xfId="10"/>
    <cellStyle name="20% - Accent2 3 2" xfId="1354"/>
    <cellStyle name="20% - Accent2 3 2 2" xfId="1355"/>
    <cellStyle name="20% - Accent2 3 2 2 2" xfId="1356"/>
    <cellStyle name="20% - Accent2 3 2 3" xfId="1357"/>
    <cellStyle name="20% - Accent2 3 2 4" xfId="1358"/>
    <cellStyle name="20% - Accent2 3 2 5" xfId="1359"/>
    <cellStyle name="20% - Accent2 3 2 6" xfId="1360"/>
    <cellStyle name="20% - Accent2 3 3" xfId="1361"/>
    <cellStyle name="20% - Accent2 3 3 2" xfId="1362"/>
    <cellStyle name="20% - Accent2 3 3 3" xfId="1363"/>
    <cellStyle name="20% - Accent2 3 4" xfId="1364"/>
    <cellStyle name="20% - Accent2 3 5" xfId="1365"/>
    <cellStyle name="20% - Accent2 3 6" xfId="1366"/>
    <cellStyle name="20% - Accent2 3 7" xfId="1367"/>
    <cellStyle name="20% - Accent2 4" xfId="11"/>
    <cellStyle name="20% - Accent2 4 2" xfId="1368"/>
    <cellStyle name="20% - Accent2 4 2 2" xfId="1369"/>
    <cellStyle name="20% - Accent2 4 2 2 2" xfId="1370"/>
    <cellStyle name="20% - Accent2 4 2 3" xfId="1371"/>
    <cellStyle name="20% - Accent2 4 2 4" xfId="1372"/>
    <cellStyle name="20% - Accent2 4 2 5" xfId="1373"/>
    <cellStyle name="20% - Accent2 4 2 6" xfId="1374"/>
    <cellStyle name="20% - Accent2 4 3" xfId="1375"/>
    <cellStyle name="20% - Accent2 4 3 2" xfId="1376"/>
    <cellStyle name="20% - Accent2 4 3 3" xfId="1377"/>
    <cellStyle name="20% - Accent2 4 4" xfId="1378"/>
    <cellStyle name="20% - Accent2 4 5" xfId="1379"/>
    <cellStyle name="20% - Accent2 4 6" xfId="1380"/>
    <cellStyle name="20% - Accent2 4 7" xfId="1381"/>
    <cellStyle name="20% - Accent2 5" xfId="12"/>
    <cellStyle name="20% - Accent2 5 2" xfId="1382"/>
    <cellStyle name="20% - Accent2 5 2 2" xfId="1383"/>
    <cellStyle name="20% - Accent2 5 2 2 2" xfId="1384"/>
    <cellStyle name="20% - Accent2 5 2 3" xfId="1385"/>
    <cellStyle name="20% - Accent2 5 2 4" xfId="1386"/>
    <cellStyle name="20% - Accent2 5 2 5" xfId="1387"/>
    <cellStyle name="20% - Accent2 5 2 6" xfId="1388"/>
    <cellStyle name="20% - Accent2 5 3" xfId="1389"/>
    <cellStyle name="20% - Accent2 5 3 2" xfId="1390"/>
    <cellStyle name="20% - Accent2 5 3 3" xfId="1391"/>
    <cellStyle name="20% - Accent2 5 4" xfId="1392"/>
    <cellStyle name="20% - Accent2 5 5" xfId="1393"/>
    <cellStyle name="20% - Accent2 5 6" xfId="1394"/>
    <cellStyle name="20% - Accent2 5 7" xfId="1395"/>
    <cellStyle name="20% - Accent2 6" xfId="13"/>
    <cellStyle name="20% - Accent2 6 2" xfId="1396"/>
    <cellStyle name="20% - Accent2 6 2 2" xfId="1397"/>
    <cellStyle name="20% - Accent2 6 2 2 2" xfId="1398"/>
    <cellStyle name="20% - Accent2 6 2 3" xfId="1399"/>
    <cellStyle name="20% - Accent2 6 2 4" xfId="1400"/>
    <cellStyle name="20% - Accent2 6 2 5" xfId="1401"/>
    <cellStyle name="20% - Accent2 6 2 6" xfId="1402"/>
    <cellStyle name="20% - Accent2 6 3" xfId="1403"/>
    <cellStyle name="20% - Accent2 6 3 2" xfId="1404"/>
    <cellStyle name="20% - Accent2 6 3 3" xfId="1405"/>
    <cellStyle name="20% - Accent2 6 4" xfId="1406"/>
    <cellStyle name="20% - Accent2 6 5" xfId="1407"/>
    <cellStyle name="20% - Accent2 6 6" xfId="1408"/>
    <cellStyle name="20% - Accent2 6 7" xfId="1409"/>
    <cellStyle name="20% - Accent2 7" xfId="1183"/>
    <cellStyle name="20% - Accent2 7 2" xfId="1410"/>
    <cellStyle name="20% - Accent2 7 2 2" xfId="1411"/>
    <cellStyle name="20% - Accent2 7 2 3" xfId="1412"/>
    <cellStyle name="20% - Accent2 7 3" xfId="1413"/>
    <cellStyle name="20% - Accent2 7 4" xfId="1414"/>
    <cellStyle name="20% - Accent2 7 5" xfId="1415"/>
    <cellStyle name="20% - Accent2 7 6" xfId="1416"/>
    <cellStyle name="20% - Accent2 8" xfId="1417"/>
    <cellStyle name="20% - Accent2 8 2" xfId="1418"/>
    <cellStyle name="20% - Accent2 8 2 2" xfId="1419"/>
    <cellStyle name="20% - Accent2 8 2 3" xfId="1420"/>
    <cellStyle name="20% - Accent2 8 3" xfId="1421"/>
    <cellStyle name="20% - Accent2 8 4" xfId="1422"/>
    <cellStyle name="20% - Accent2 8 5" xfId="1423"/>
    <cellStyle name="20% - Accent2 8 6" xfId="1424"/>
    <cellStyle name="20% - Accent2 9" xfId="1425"/>
    <cellStyle name="20% - Accent2 9 2" xfId="1426"/>
    <cellStyle name="20% - Accent3" xfId="751" builtinId="38" customBuiltin="1"/>
    <cellStyle name="20% - Accent3 10" xfId="1427"/>
    <cellStyle name="20% - Accent3 2" xfId="14"/>
    <cellStyle name="20% - Accent3 2 2" xfId="1428"/>
    <cellStyle name="20% - Accent3 2 2 2" xfId="1429"/>
    <cellStyle name="20% - Accent3 2 2 2 2" xfId="1430"/>
    <cellStyle name="20% - Accent3 2 2 3" xfId="1431"/>
    <cellStyle name="20% - Accent3 2 2 4" xfId="1432"/>
    <cellStyle name="20% - Accent3 2 2 5" xfId="1433"/>
    <cellStyle name="20% - Accent3 2 2 6" xfId="1434"/>
    <cellStyle name="20% - Accent3 2 3" xfId="1435"/>
    <cellStyle name="20% - Accent3 2 3 2" xfId="1436"/>
    <cellStyle name="20% - Accent3 2 3 3" xfId="1437"/>
    <cellStyle name="20% - Accent3 2 4" xfId="1438"/>
    <cellStyle name="20% - Accent3 2 5" xfId="1439"/>
    <cellStyle name="20% - Accent3 2 6" xfId="1440"/>
    <cellStyle name="20% - Accent3 2 7" xfId="1441"/>
    <cellStyle name="20% - Accent3 2 8" xfId="1442"/>
    <cellStyle name="20% - Accent3 3" xfId="15"/>
    <cellStyle name="20% - Accent3 3 2" xfId="1443"/>
    <cellStyle name="20% - Accent3 3 2 2" xfId="1444"/>
    <cellStyle name="20% - Accent3 3 2 2 2" xfId="1445"/>
    <cellStyle name="20% - Accent3 3 2 3" xfId="1446"/>
    <cellStyle name="20% - Accent3 3 2 4" xfId="1447"/>
    <cellStyle name="20% - Accent3 3 2 5" xfId="1448"/>
    <cellStyle name="20% - Accent3 3 2 6" xfId="1449"/>
    <cellStyle name="20% - Accent3 3 3" xfId="1450"/>
    <cellStyle name="20% - Accent3 3 3 2" xfId="1451"/>
    <cellStyle name="20% - Accent3 3 3 3" xfId="1452"/>
    <cellStyle name="20% - Accent3 3 4" xfId="1453"/>
    <cellStyle name="20% - Accent3 3 5" xfId="1454"/>
    <cellStyle name="20% - Accent3 3 6" xfId="1455"/>
    <cellStyle name="20% - Accent3 3 7" xfId="1456"/>
    <cellStyle name="20% - Accent3 4" xfId="16"/>
    <cellStyle name="20% - Accent3 4 2" xfId="1457"/>
    <cellStyle name="20% - Accent3 4 2 2" xfId="1458"/>
    <cellStyle name="20% - Accent3 4 2 2 2" xfId="1459"/>
    <cellStyle name="20% - Accent3 4 2 3" xfId="1460"/>
    <cellStyle name="20% - Accent3 4 2 4" xfId="1461"/>
    <cellStyle name="20% - Accent3 4 2 5" xfId="1462"/>
    <cellStyle name="20% - Accent3 4 2 6" xfId="1463"/>
    <cellStyle name="20% - Accent3 4 3" xfId="1464"/>
    <cellStyle name="20% - Accent3 4 3 2" xfId="1465"/>
    <cellStyle name="20% - Accent3 4 3 3" xfId="1466"/>
    <cellStyle name="20% - Accent3 4 4" xfId="1467"/>
    <cellStyle name="20% - Accent3 4 5" xfId="1468"/>
    <cellStyle name="20% - Accent3 4 6" xfId="1469"/>
    <cellStyle name="20% - Accent3 4 7" xfId="1470"/>
    <cellStyle name="20% - Accent3 5" xfId="17"/>
    <cellStyle name="20% - Accent3 5 2" xfId="1471"/>
    <cellStyle name="20% - Accent3 5 2 2" xfId="1472"/>
    <cellStyle name="20% - Accent3 5 2 2 2" xfId="1473"/>
    <cellStyle name="20% - Accent3 5 2 3" xfId="1474"/>
    <cellStyle name="20% - Accent3 5 2 4" xfId="1475"/>
    <cellStyle name="20% - Accent3 5 2 5" xfId="1476"/>
    <cellStyle name="20% - Accent3 5 2 6" xfId="1477"/>
    <cellStyle name="20% - Accent3 5 3" xfId="1478"/>
    <cellStyle name="20% - Accent3 5 3 2" xfId="1479"/>
    <cellStyle name="20% - Accent3 5 3 3" xfId="1480"/>
    <cellStyle name="20% - Accent3 5 4" xfId="1481"/>
    <cellStyle name="20% - Accent3 5 5" xfId="1482"/>
    <cellStyle name="20% - Accent3 5 6" xfId="1483"/>
    <cellStyle name="20% - Accent3 5 7" xfId="1484"/>
    <cellStyle name="20% - Accent3 6" xfId="18"/>
    <cellStyle name="20% - Accent3 6 2" xfId="1485"/>
    <cellStyle name="20% - Accent3 6 2 2" xfId="1486"/>
    <cellStyle name="20% - Accent3 6 2 2 2" xfId="1487"/>
    <cellStyle name="20% - Accent3 6 2 3" xfId="1488"/>
    <cellStyle name="20% - Accent3 6 2 4" xfId="1489"/>
    <cellStyle name="20% - Accent3 6 2 5" xfId="1490"/>
    <cellStyle name="20% - Accent3 6 2 6" xfId="1491"/>
    <cellStyle name="20% - Accent3 6 3" xfId="1492"/>
    <cellStyle name="20% - Accent3 6 3 2" xfId="1493"/>
    <cellStyle name="20% - Accent3 6 3 3" xfId="1494"/>
    <cellStyle name="20% - Accent3 6 4" xfId="1495"/>
    <cellStyle name="20% - Accent3 6 5" xfId="1496"/>
    <cellStyle name="20% - Accent3 6 6" xfId="1497"/>
    <cellStyle name="20% - Accent3 6 7" xfId="1498"/>
    <cellStyle name="20% - Accent3 7" xfId="1185"/>
    <cellStyle name="20% - Accent3 7 2" xfId="1499"/>
    <cellStyle name="20% - Accent3 7 2 2" xfId="1500"/>
    <cellStyle name="20% - Accent3 7 2 3" xfId="1501"/>
    <cellStyle name="20% - Accent3 7 3" xfId="1502"/>
    <cellStyle name="20% - Accent3 7 4" xfId="1503"/>
    <cellStyle name="20% - Accent3 7 5" xfId="1504"/>
    <cellStyle name="20% - Accent3 7 6" xfId="1505"/>
    <cellStyle name="20% - Accent3 8" xfId="1506"/>
    <cellStyle name="20% - Accent3 8 2" xfId="1507"/>
    <cellStyle name="20% - Accent3 8 2 2" xfId="1508"/>
    <cellStyle name="20% - Accent3 8 2 3" xfId="1509"/>
    <cellStyle name="20% - Accent3 8 3" xfId="1510"/>
    <cellStyle name="20% - Accent3 8 4" xfId="1511"/>
    <cellStyle name="20% - Accent3 8 5" xfId="1512"/>
    <cellStyle name="20% - Accent3 8 6" xfId="1513"/>
    <cellStyle name="20% - Accent3 9" xfId="1514"/>
    <cellStyle name="20% - Accent3 9 2" xfId="1515"/>
    <cellStyle name="20% - Accent4" xfId="755" builtinId="42" customBuiltin="1"/>
    <cellStyle name="20% - Accent4 10" xfId="1516"/>
    <cellStyle name="20% - Accent4 2" xfId="19"/>
    <cellStyle name="20% - Accent4 2 2" xfId="1517"/>
    <cellStyle name="20% - Accent4 2 2 2" xfId="1518"/>
    <cellStyle name="20% - Accent4 2 2 2 2" xfId="1519"/>
    <cellStyle name="20% - Accent4 2 2 3" xfId="1520"/>
    <cellStyle name="20% - Accent4 2 2 4" xfId="1521"/>
    <cellStyle name="20% - Accent4 2 2 5" xfId="1522"/>
    <cellStyle name="20% - Accent4 2 2 6" xfId="1523"/>
    <cellStyle name="20% - Accent4 2 3" xfId="1524"/>
    <cellStyle name="20% - Accent4 2 3 2" xfId="1525"/>
    <cellStyle name="20% - Accent4 2 3 3" xfId="1526"/>
    <cellStyle name="20% - Accent4 2 4" xfId="1527"/>
    <cellStyle name="20% - Accent4 2 5" xfId="1528"/>
    <cellStyle name="20% - Accent4 2 6" xfId="1529"/>
    <cellStyle name="20% - Accent4 2 7" xfId="1530"/>
    <cellStyle name="20% - Accent4 2 8" xfId="1531"/>
    <cellStyle name="20% - Accent4 3" xfId="20"/>
    <cellStyle name="20% - Accent4 3 2" xfId="1532"/>
    <cellStyle name="20% - Accent4 3 2 2" xfId="1533"/>
    <cellStyle name="20% - Accent4 3 2 2 2" xfId="1534"/>
    <cellStyle name="20% - Accent4 3 2 3" xfId="1535"/>
    <cellStyle name="20% - Accent4 3 2 4" xfId="1536"/>
    <cellStyle name="20% - Accent4 3 2 5" xfId="1537"/>
    <cellStyle name="20% - Accent4 3 2 6" xfId="1538"/>
    <cellStyle name="20% - Accent4 3 3" xfId="1539"/>
    <cellStyle name="20% - Accent4 3 3 2" xfId="1540"/>
    <cellStyle name="20% - Accent4 3 3 3" xfId="1541"/>
    <cellStyle name="20% - Accent4 3 4" xfId="1542"/>
    <cellStyle name="20% - Accent4 3 5" xfId="1543"/>
    <cellStyle name="20% - Accent4 3 6" xfId="1544"/>
    <cellStyle name="20% - Accent4 3 7" xfId="1545"/>
    <cellStyle name="20% - Accent4 4" xfId="21"/>
    <cellStyle name="20% - Accent4 4 2" xfId="1546"/>
    <cellStyle name="20% - Accent4 4 2 2" xfId="1547"/>
    <cellStyle name="20% - Accent4 4 2 2 2" xfId="1548"/>
    <cellStyle name="20% - Accent4 4 2 3" xfId="1549"/>
    <cellStyle name="20% - Accent4 4 2 4" xfId="1550"/>
    <cellStyle name="20% - Accent4 4 2 5" xfId="1551"/>
    <cellStyle name="20% - Accent4 4 2 6" xfId="1552"/>
    <cellStyle name="20% - Accent4 4 3" xfId="1553"/>
    <cellStyle name="20% - Accent4 4 3 2" xfId="1554"/>
    <cellStyle name="20% - Accent4 4 3 3" xfId="1555"/>
    <cellStyle name="20% - Accent4 4 4" xfId="1556"/>
    <cellStyle name="20% - Accent4 4 5" xfId="1557"/>
    <cellStyle name="20% - Accent4 4 6" xfId="1558"/>
    <cellStyle name="20% - Accent4 4 7" xfId="1559"/>
    <cellStyle name="20% - Accent4 5" xfId="22"/>
    <cellStyle name="20% - Accent4 5 2" xfId="1560"/>
    <cellStyle name="20% - Accent4 5 2 2" xfId="1561"/>
    <cellStyle name="20% - Accent4 5 2 2 2" xfId="1562"/>
    <cellStyle name="20% - Accent4 5 2 3" xfId="1563"/>
    <cellStyle name="20% - Accent4 5 2 4" xfId="1564"/>
    <cellStyle name="20% - Accent4 5 2 5" xfId="1565"/>
    <cellStyle name="20% - Accent4 5 2 6" xfId="1566"/>
    <cellStyle name="20% - Accent4 5 3" xfId="1567"/>
    <cellStyle name="20% - Accent4 5 3 2" xfId="1568"/>
    <cellStyle name="20% - Accent4 5 3 3" xfId="1569"/>
    <cellStyle name="20% - Accent4 5 4" xfId="1570"/>
    <cellStyle name="20% - Accent4 5 5" xfId="1571"/>
    <cellStyle name="20% - Accent4 5 6" xfId="1572"/>
    <cellStyle name="20% - Accent4 5 7" xfId="1573"/>
    <cellStyle name="20% - Accent4 6" xfId="23"/>
    <cellStyle name="20% - Accent4 6 2" xfId="1574"/>
    <cellStyle name="20% - Accent4 6 2 2" xfId="1575"/>
    <cellStyle name="20% - Accent4 6 2 2 2" xfId="1576"/>
    <cellStyle name="20% - Accent4 6 2 3" xfId="1577"/>
    <cellStyle name="20% - Accent4 6 2 4" xfId="1578"/>
    <cellStyle name="20% - Accent4 6 2 5" xfId="1579"/>
    <cellStyle name="20% - Accent4 6 2 6" xfId="1580"/>
    <cellStyle name="20% - Accent4 6 3" xfId="1581"/>
    <cellStyle name="20% - Accent4 6 3 2" xfId="1582"/>
    <cellStyle name="20% - Accent4 6 3 3" xfId="1583"/>
    <cellStyle name="20% - Accent4 6 4" xfId="1584"/>
    <cellStyle name="20% - Accent4 6 5" xfId="1585"/>
    <cellStyle name="20% - Accent4 6 6" xfId="1586"/>
    <cellStyle name="20% - Accent4 6 7" xfId="1587"/>
    <cellStyle name="20% - Accent4 7" xfId="1187"/>
    <cellStyle name="20% - Accent4 7 2" xfId="1588"/>
    <cellStyle name="20% - Accent4 7 2 2" xfId="1589"/>
    <cellStyle name="20% - Accent4 7 2 3" xfId="1590"/>
    <cellStyle name="20% - Accent4 7 3" xfId="1591"/>
    <cellStyle name="20% - Accent4 7 4" xfId="1592"/>
    <cellStyle name="20% - Accent4 7 5" xfId="1593"/>
    <cellStyle name="20% - Accent4 7 6" xfId="1594"/>
    <cellStyle name="20% - Accent4 8" xfId="1595"/>
    <cellStyle name="20% - Accent4 8 2" xfId="1596"/>
    <cellStyle name="20% - Accent4 8 2 2" xfId="1597"/>
    <cellStyle name="20% - Accent4 8 2 3" xfId="1598"/>
    <cellStyle name="20% - Accent4 8 3" xfId="1599"/>
    <cellStyle name="20% - Accent4 8 4" xfId="1600"/>
    <cellStyle name="20% - Accent4 8 5" xfId="1601"/>
    <cellStyle name="20% - Accent4 8 6" xfId="1602"/>
    <cellStyle name="20% - Accent4 9" xfId="1603"/>
    <cellStyle name="20% - Accent4 9 2" xfId="1604"/>
    <cellStyle name="20% - Accent5" xfId="759" builtinId="46" customBuiltin="1"/>
    <cellStyle name="20% - Accent5 10" xfId="1605"/>
    <cellStyle name="20% - Accent5 2" xfId="24"/>
    <cellStyle name="20% - Accent5 2 2" xfId="1606"/>
    <cellStyle name="20% - Accent5 2 2 2" xfId="1607"/>
    <cellStyle name="20% - Accent5 2 2 2 2" xfId="1608"/>
    <cellStyle name="20% - Accent5 2 2 3" xfId="1609"/>
    <cellStyle name="20% - Accent5 2 2 4" xfId="1610"/>
    <cellStyle name="20% - Accent5 2 2 5" xfId="1611"/>
    <cellStyle name="20% - Accent5 2 2 6" xfId="1612"/>
    <cellStyle name="20% - Accent5 2 3" xfId="1613"/>
    <cellStyle name="20% - Accent5 2 3 2" xfId="1614"/>
    <cellStyle name="20% - Accent5 2 3 3" xfId="1615"/>
    <cellStyle name="20% - Accent5 2 4" xfId="1616"/>
    <cellStyle name="20% - Accent5 2 5" xfId="1617"/>
    <cellStyle name="20% - Accent5 2 6" xfId="1618"/>
    <cellStyle name="20% - Accent5 2 7" xfId="1619"/>
    <cellStyle name="20% - Accent5 2 8" xfId="1620"/>
    <cellStyle name="20% - Accent5 3" xfId="25"/>
    <cellStyle name="20% - Accent5 3 2" xfId="1621"/>
    <cellStyle name="20% - Accent5 3 2 2" xfId="1622"/>
    <cellStyle name="20% - Accent5 3 2 2 2" xfId="1623"/>
    <cellStyle name="20% - Accent5 3 2 3" xfId="1624"/>
    <cellStyle name="20% - Accent5 3 2 4" xfId="1625"/>
    <cellStyle name="20% - Accent5 3 2 5" xfId="1626"/>
    <cellStyle name="20% - Accent5 3 2 6" xfId="1627"/>
    <cellStyle name="20% - Accent5 3 3" xfId="1628"/>
    <cellStyle name="20% - Accent5 3 3 2" xfId="1629"/>
    <cellStyle name="20% - Accent5 3 3 3" xfId="1630"/>
    <cellStyle name="20% - Accent5 3 4" xfId="1631"/>
    <cellStyle name="20% - Accent5 3 5" xfId="1632"/>
    <cellStyle name="20% - Accent5 3 6" xfId="1633"/>
    <cellStyle name="20% - Accent5 3 7" xfId="1634"/>
    <cellStyle name="20% - Accent5 4" xfId="26"/>
    <cellStyle name="20% - Accent5 4 2" xfId="1635"/>
    <cellStyle name="20% - Accent5 4 2 2" xfId="1636"/>
    <cellStyle name="20% - Accent5 4 2 2 2" xfId="1637"/>
    <cellStyle name="20% - Accent5 4 2 3" xfId="1638"/>
    <cellStyle name="20% - Accent5 4 2 4" xfId="1639"/>
    <cellStyle name="20% - Accent5 4 2 5" xfId="1640"/>
    <cellStyle name="20% - Accent5 4 2 6" xfId="1641"/>
    <cellStyle name="20% - Accent5 4 3" xfId="1642"/>
    <cellStyle name="20% - Accent5 4 3 2" xfId="1643"/>
    <cellStyle name="20% - Accent5 4 3 3" xfId="1644"/>
    <cellStyle name="20% - Accent5 4 4" xfId="1645"/>
    <cellStyle name="20% - Accent5 4 5" xfId="1646"/>
    <cellStyle name="20% - Accent5 4 6" xfId="1647"/>
    <cellStyle name="20% - Accent5 4 7" xfId="1648"/>
    <cellStyle name="20% - Accent5 5" xfId="27"/>
    <cellStyle name="20% - Accent5 5 2" xfId="1649"/>
    <cellStyle name="20% - Accent5 5 2 2" xfId="1650"/>
    <cellStyle name="20% - Accent5 5 2 2 2" xfId="1651"/>
    <cellStyle name="20% - Accent5 5 2 3" xfId="1652"/>
    <cellStyle name="20% - Accent5 5 2 4" xfId="1653"/>
    <cellStyle name="20% - Accent5 5 2 5" xfId="1654"/>
    <cellStyle name="20% - Accent5 5 2 6" xfId="1655"/>
    <cellStyle name="20% - Accent5 5 3" xfId="1656"/>
    <cellStyle name="20% - Accent5 5 3 2" xfId="1657"/>
    <cellStyle name="20% - Accent5 5 3 3" xfId="1658"/>
    <cellStyle name="20% - Accent5 5 4" xfId="1659"/>
    <cellStyle name="20% - Accent5 5 5" xfId="1660"/>
    <cellStyle name="20% - Accent5 5 6" xfId="1661"/>
    <cellStyle name="20% - Accent5 5 7" xfId="1662"/>
    <cellStyle name="20% - Accent5 6" xfId="28"/>
    <cellStyle name="20% - Accent5 6 2" xfId="1663"/>
    <cellStyle name="20% - Accent5 6 2 2" xfId="1664"/>
    <cellStyle name="20% - Accent5 6 2 2 2" xfId="1665"/>
    <cellStyle name="20% - Accent5 6 2 3" xfId="1666"/>
    <cellStyle name="20% - Accent5 6 2 4" xfId="1667"/>
    <cellStyle name="20% - Accent5 6 2 5" xfId="1668"/>
    <cellStyle name="20% - Accent5 6 2 6" xfId="1669"/>
    <cellStyle name="20% - Accent5 6 3" xfId="1670"/>
    <cellStyle name="20% - Accent5 6 3 2" xfId="1671"/>
    <cellStyle name="20% - Accent5 6 3 3" xfId="1672"/>
    <cellStyle name="20% - Accent5 6 4" xfId="1673"/>
    <cellStyle name="20% - Accent5 6 5" xfId="1674"/>
    <cellStyle name="20% - Accent5 6 6" xfId="1675"/>
    <cellStyle name="20% - Accent5 6 7" xfId="1676"/>
    <cellStyle name="20% - Accent5 7" xfId="1189"/>
    <cellStyle name="20% - Accent5 7 2" xfId="1677"/>
    <cellStyle name="20% - Accent5 7 2 2" xfId="1678"/>
    <cellStyle name="20% - Accent5 7 2 3" xfId="1679"/>
    <cellStyle name="20% - Accent5 7 3" xfId="1680"/>
    <cellStyle name="20% - Accent5 7 4" xfId="1681"/>
    <cellStyle name="20% - Accent5 7 5" xfId="1682"/>
    <cellStyle name="20% - Accent5 7 6" xfId="1683"/>
    <cellStyle name="20% - Accent5 8" xfId="1684"/>
    <cellStyle name="20% - Accent5 8 2" xfId="1685"/>
    <cellStyle name="20% - Accent5 8 2 2" xfId="1686"/>
    <cellStyle name="20% - Accent5 8 2 3" xfId="1687"/>
    <cellStyle name="20% - Accent5 8 3" xfId="1688"/>
    <cellStyle name="20% - Accent5 8 4" xfId="1689"/>
    <cellStyle name="20% - Accent5 8 5" xfId="1690"/>
    <cellStyle name="20% - Accent5 8 6" xfId="1691"/>
    <cellStyle name="20% - Accent5 9" xfId="1692"/>
    <cellStyle name="20% - Accent5 9 2" xfId="1693"/>
    <cellStyle name="20% - Accent6" xfId="763" builtinId="50" customBuiltin="1"/>
    <cellStyle name="20% - Accent6 10" xfId="1694"/>
    <cellStyle name="20% - Accent6 2" xfId="29"/>
    <cellStyle name="20% - Accent6 2 2" xfId="1695"/>
    <cellStyle name="20% - Accent6 2 2 2" xfId="1696"/>
    <cellStyle name="20% - Accent6 2 2 2 2" xfId="1697"/>
    <cellStyle name="20% - Accent6 2 2 3" xfId="1698"/>
    <cellStyle name="20% - Accent6 2 2 4" xfId="1699"/>
    <cellStyle name="20% - Accent6 2 2 5" xfId="1700"/>
    <cellStyle name="20% - Accent6 2 2 6" xfId="1701"/>
    <cellStyle name="20% - Accent6 2 3" xfId="1702"/>
    <cellStyle name="20% - Accent6 2 3 2" xfId="1703"/>
    <cellStyle name="20% - Accent6 2 3 3" xfId="1704"/>
    <cellStyle name="20% - Accent6 2 4" xfId="1705"/>
    <cellStyle name="20% - Accent6 2 5" xfId="1706"/>
    <cellStyle name="20% - Accent6 2 6" xfId="1707"/>
    <cellStyle name="20% - Accent6 2 7" xfId="1708"/>
    <cellStyle name="20% - Accent6 2 8" xfId="1709"/>
    <cellStyle name="20% - Accent6 3" xfId="30"/>
    <cellStyle name="20% - Accent6 3 2" xfId="1710"/>
    <cellStyle name="20% - Accent6 3 2 2" xfId="1711"/>
    <cellStyle name="20% - Accent6 3 2 2 2" xfId="1712"/>
    <cellStyle name="20% - Accent6 3 2 3" xfId="1713"/>
    <cellStyle name="20% - Accent6 3 2 4" xfId="1714"/>
    <cellStyle name="20% - Accent6 3 2 5" xfId="1715"/>
    <cellStyle name="20% - Accent6 3 2 6" xfId="1716"/>
    <cellStyle name="20% - Accent6 3 3" xfId="1717"/>
    <cellStyle name="20% - Accent6 3 3 2" xfId="1718"/>
    <cellStyle name="20% - Accent6 3 3 3" xfId="1719"/>
    <cellStyle name="20% - Accent6 3 4" xfId="1720"/>
    <cellStyle name="20% - Accent6 3 5" xfId="1721"/>
    <cellStyle name="20% - Accent6 3 6" xfId="1722"/>
    <cellStyle name="20% - Accent6 3 7" xfId="1723"/>
    <cellStyle name="20% - Accent6 4" xfId="31"/>
    <cellStyle name="20% - Accent6 4 2" xfId="1724"/>
    <cellStyle name="20% - Accent6 4 2 2" xfId="1725"/>
    <cellStyle name="20% - Accent6 4 2 2 2" xfId="1726"/>
    <cellStyle name="20% - Accent6 4 2 3" xfId="1727"/>
    <cellStyle name="20% - Accent6 4 2 4" xfId="1728"/>
    <cellStyle name="20% - Accent6 4 2 5" xfId="1729"/>
    <cellStyle name="20% - Accent6 4 2 6" xfId="1730"/>
    <cellStyle name="20% - Accent6 4 3" xfId="1731"/>
    <cellStyle name="20% - Accent6 4 3 2" xfId="1732"/>
    <cellStyle name="20% - Accent6 4 3 3" xfId="1733"/>
    <cellStyle name="20% - Accent6 4 4" xfId="1734"/>
    <cellStyle name="20% - Accent6 4 5" xfId="1735"/>
    <cellStyle name="20% - Accent6 4 6" xfId="1736"/>
    <cellStyle name="20% - Accent6 4 7" xfId="1737"/>
    <cellStyle name="20% - Accent6 5" xfId="32"/>
    <cellStyle name="20% - Accent6 5 2" xfId="1738"/>
    <cellStyle name="20% - Accent6 5 2 2" xfId="1739"/>
    <cellStyle name="20% - Accent6 5 2 2 2" xfId="1740"/>
    <cellStyle name="20% - Accent6 5 2 3" xfId="1741"/>
    <cellStyle name="20% - Accent6 5 2 4" xfId="1742"/>
    <cellStyle name="20% - Accent6 5 2 5" xfId="1743"/>
    <cellStyle name="20% - Accent6 5 2 6" xfId="1744"/>
    <cellStyle name="20% - Accent6 5 3" xfId="1745"/>
    <cellStyle name="20% - Accent6 5 3 2" xfId="1746"/>
    <cellStyle name="20% - Accent6 5 3 3" xfId="1747"/>
    <cellStyle name="20% - Accent6 5 4" xfId="1748"/>
    <cellStyle name="20% - Accent6 5 5" xfId="1749"/>
    <cellStyle name="20% - Accent6 5 6" xfId="1750"/>
    <cellStyle name="20% - Accent6 5 7" xfId="1751"/>
    <cellStyle name="20% - Accent6 6" xfId="33"/>
    <cellStyle name="20% - Accent6 6 2" xfId="1752"/>
    <cellStyle name="20% - Accent6 6 2 2" xfId="1753"/>
    <cellStyle name="20% - Accent6 6 2 2 2" xfId="1754"/>
    <cellStyle name="20% - Accent6 6 2 3" xfId="1755"/>
    <cellStyle name="20% - Accent6 6 2 4" xfId="1756"/>
    <cellStyle name="20% - Accent6 6 2 5" xfId="1757"/>
    <cellStyle name="20% - Accent6 6 2 6" xfId="1758"/>
    <cellStyle name="20% - Accent6 6 3" xfId="1759"/>
    <cellStyle name="20% - Accent6 6 3 2" xfId="1760"/>
    <cellStyle name="20% - Accent6 6 3 3" xfId="1761"/>
    <cellStyle name="20% - Accent6 6 4" xfId="1762"/>
    <cellStyle name="20% - Accent6 6 5" xfId="1763"/>
    <cellStyle name="20% - Accent6 6 6" xfId="1764"/>
    <cellStyle name="20% - Accent6 6 7" xfId="1765"/>
    <cellStyle name="20% - Accent6 7" xfId="1191"/>
    <cellStyle name="20% - Accent6 7 2" xfId="1766"/>
    <cellStyle name="20% - Accent6 7 2 2" xfId="1767"/>
    <cellStyle name="20% - Accent6 7 2 3" xfId="1768"/>
    <cellStyle name="20% - Accent6 7 3" xfId="1769"/>
    <cellStyle name="20% - Accent6 7 4" xfId="1770"/>
    <cellStyle name="20% - Accent6 7 5" xfId="1771"/>
    <cellStyle name="20% - Accent6 7 6" xfId="1772"/>
    <cellStyle name="20% - Accent6 8" xfId="1773"/>
    <cellStyle name="20% - Accent6 8 2" xfId="1774"/>
    <cellStyle name="20% - Accent6 8 2 2" xfId="1775"/>
    <cellStyle name="20% - Accent6 8 2 3" xfId="1776"/>
    <cellStyle name="20% - Accent6 8 3" xfId="1777"/>
    <cellStyle name="20% - Accent6 8 4" xfId="1778"/>
    <cellStyle name="20% - Accent6 8 5" xfId="1779"/>
    <cellStyle name="20% - Accent6 8 6" xfId="1780"/>
    <cellStyle name="20% - Accent6 9" xfId="1781"/>
    <cellStyle name="20% - Accent6 9 2" xfId="1782"/>
    <cellStyle name="2decimal" xfId="1783"/>
    <cellStyle name="40% - Accent1" xfId="744" builtinId="31" customBuiltin="1"/>
    <cellStyle name="40% - Accent1 10" xfId="1784"/>
    <cellStyle name="40% - Accent1 2" xfId="34"/>
    <cellStyle name="40% - Accent1 2 2" xfId="1785"/>
    <cellStyle name="40% - Accent1 2 2 2" xfId="1786"/>
    <cellStyle name="40% - Accent1 2 2 2 2" xfId="1787"/>
    <cellStyle name="40% - Accent1 2 2 3" xfId="1788"/>
    <cellStyle name="40% - Accent1 2 2 4" xfId="1789"/>
    <cellStyle name="40% - Accent1 2 2 5" xfId="1790"/>
    <cellStyle name="40% - Accent1 2 2 6" xfId="1791"/>
    <cellStyle name="40% - Accent1 2 3" xfId="1792"/>
    <cellStyle name="40% - Accent1 2 3 2" xfId="1793"/>
    <cellStyle name="40% - Accent1 2 3 3" xfId="1794"/>
    <cellStyle name="40% - Accent1 2 4" xfId="1795"/>
    <cellStyle name="40% - Accent1 2 5" xfId="1796"/>
    <cellStyle name="40% - Accent1 2 6" xfId="1797"/>
    <cellStyle name="40% - Accent1 2 7" xfId="1798"/>
    <cellStyle name="40% - Accent1 2 8" xfId="1799"/>
    <cellStyle name="40% - Accent1 3" xfId="35"/>
    <cellStyle name="40% - Accent1 3 2" xfId="1800"/>
    <cellStyle name="40% - Accent1 3 2 2" xfId="1801"/>
    <cellStyle name="40% - Accent1 3 2 2 2" xfId="1802"/>
    <cellStyle name="40% - Accent1 3 2 3" xfId="1803"/>
    <cellStyle name="40% - Accent1 3 2 4" xfId="1804"/>
    <cellStyle name="40% - Accent1 3 2 5" xfId="1805"/>
    <cellStyle name="40% - Accent1 3 2 6" xfId="1806"/>
    <cellStyle name="40% - Accent1 3 3" xfId="1807"/>
    <cellStyle name="40% - Accent1 3 3 2" xfId="1808"/>
    <cellStyle name="40% - Accent1 3 3 3" xfId="1809"/>
    <cellStyle name="40% - Accent1 3 4" xfId="1810"/>
    <cellStyle name="40% - Accent1 3 5" xfId="1811"/>
    <cellStyle name="40% - Accent1 3 6" xfId="1812"/>
    <cellStyle name="40% - Accent1 3 7" xfId="1813"/>
    <cellStyle name="40% - Accent1 4" xfId="36"/>
    <cellStyle name="40% - Accent1 4 2" xfId="1814"/>
    <cellStyle name="40% - Accent1 4 2 2" xfId="1815"/>
    <cellStyle name="40% - Accent1 4 2 2 2" xfId="1816"/>
    <cellStyle name="40% - Accent1 4 2 3" xfId="1817"/>
    <cellStyle name="40% - Accent1 4 2 4" xfId="1818"/>
    <cellStyle name="40% - Accent1 4 2 5" xfId="1819"/>
    <cellStyle name="40% - Accent1 4 2 6" xfId="1820"/>
    <cellStyle name="40% - Accent1 4 3" xfId="1821"/>
    <cellStyle name="40% - Accent1 4 3 2" xfId="1822"/>
    <cellStyle name="40% - Accent1 4 3 3" xfId="1823"/>
    <cellStyle name="40% - Accent1 4 4" xfId="1824"/>
    <cellStyle name="40% - Accent1 4 5" xfId="1825"/>
    <cellStyle name="40% - Accent1 4 6" xfId="1826"/>
    <cellStyle name="40% - Accent1 4 7" xfId="1827"/>
    <cellStyle name="40% - Accent1 5" xfId="37"/>
    <cellStyle name="40% - Accent1 5 2" xfId="1828"/>
    <cellStyle name="40% - Accent1 5 2 2" xfId="1829"/>
    <cellStyle name="40% - Accent1 5 2 2 2" xfId="1830"/>
    <cellStyle name="40% - Accent1 5 2 3" xfId="1831"/>
    <cellStyle name="40% - Accent1 5 2 4" xfId="1832"/>
    <cellStyle name="40% - Accent1 5 2 5" xfId="1833"/>
    <cellStyle name="40% - Accent1 5 2 6" xfId="1834"/>
    <cellStyle name="40% - Accent1 5 3" xfId="1835"/>
    <cellStyle name="40% - Accent1 5 3 2" xfId="1836"/>
    <cellStyle name="40% - Accent1 5 3 3" xfId="1837"/>
    <cellStyle name="40% - Accent1 5 4" xfId="1838"/>
    <cellStyle name="40% - Accent1 5 5" xfId="1839"/>
    <cellStyle name="40% - Accent1 5 6" xfId="1840"/>
    <cellStyle name="40% - Accent1 5 7" xfId="1841"/>
    <cellStyle name="40% - Accent1 6" xfId="38"/>
    <cellStyle name="40% - Accent1 6 2" xfId="1842"/>
    <cellStyle name="40% - Accent1 6 2 2" xfId="1843"/>
    <cellStyle name="40% - Accent1 6 2 2 2" xfId="1844"/>
    <cellStyle name="40% - Accent1 6 2 3" xfId="1845"/>
    <cellStyle name="40% - Accent1 6 2 4" xfId="1846"/>
    <cellStyle name="40% - Accent1 6 2 5" xfId="1847"/>
    <cellStyle name="40% - Accent1 6 2 6" xfId="1848"/>
    <cellStyle name="40% - Accent1 6 3" xfId="1849"/>
    <cellStyle name="40% - Accent1 6 3 2" xfId="1850"/>
    <cellStyle name="40% - Accent1 6 3 3" xfId="1851"/>
    <cellStyle name="40% - Accent1 6 4" xfId="1852"/>
    <cellStyle name="40% - Accent1 6 5" xfId="1853"/>
    <cellStyle name="40% - Accent1 6 6" xfId="1854"/>
    <cellStyle name="40% - Accent1 6 7" xfId="1855"/>
    <cellStyle name="40% - Accent1 7" xfId="1182"/>
    <cellStyle name="40% - Accent1 7 2" xfId="1856"/>
    <cellStyle name="40% - Accent1 7 2 2" xfId="1857"/>
    <cellStyle name="40% - Accent1 7 2 3" xfId="1858"/>
    <cellStyle name="40% - Accent1 7 3" xfId="1859"/>
    <cellStyle name="40% - Accent1 7 4" xfId="1860"/>
    <cellStyle name="40% - Accent1 7 5" xfId="1861"/>
    <cellStyle name="40% - Accent1 7 6" xfId="1862"/>
    <cellStyle name="40% - Accent1 8" xfId="1863"/>
    <cellStyle name="40% - Accent1 8 2" xfId="1864"/>
    <cellStyle name="40% - Accent1 8 2 2" xfId="1865"/>
    <cellStyle name="40% - Accent1 8 2 3" xfId="1866"/>
    <cellStyle name="40% - Accent1 8 3" xfId="1867"/>
    <cellStyle name="40% - Accent1 8 4" xfId="1868"/>
    <cellStyle name="40% - Accent1 8 5" xfId="1869"/>
    <cellStyle name="40% - Accent1 8 6" xfId="1870"/>
    <cellStyle name="40% - Accent1 9" xfId="1871"/>
    <cellStyle name="40% - Accent1 9 2" xfId="1872"/>
    <cellStyle name="40% - Accent2" xfId="748" builtinId="35" customBuiltin="1"/>
    <cellStyle name="40% - Accent2 10" xfId="1873"/>
    <cellStyle name="40% - Accent2 2" xfId="39"/>
    <cellStyle name="40% - Accent2 2 2" xfId="1874"/>
    <cellStyle name="40% - Accent2 2 2 2" xfId="1875"/>
    <cellStyle name="40% - Accent2 2 2 2 2" xfId="1876"/>
    <cellStyle name="40% - Accent2 2 2 3" xfId="1877"/>
    <cellStyle name="40% - Accent2 2 2 4" xfId="1878"/>
    <cellStyle name="40% - Accent2 2 2 5" xfId="1879"/>
    <cellStyle name="40% - Accent2 2 2 6" xfId="1880"/>
    <cellStyle name="40% - Accent2 2 3" xfId="1881"/>
    <cellStyle name="40% - Accent2 2 3 2" xfId="1882"/>
    <cellStyle name="40% - Accent2 2 3 3" xfId="1883"/>
    <cellStyle name="40% - Accent2 2 4" xfId="1884"/>
    <cellStyle name="40% - Accent2 2 5" xfId="1885"/>
    <cellStyle name="40% - Accent2 2 6" xfId="1886"/>
    <cellStyle name="40% - Accent2 2 7" xfId="1887"/>
    <cellStyle name="40% - Accent2 2 8" xfId="1888"/>
    <cellStyle name="40% - Accent2 3" xfId="40"/>
    <cellStyle name="40% - Accent2 3 2" xfId="1889"/>
    <cellStyle name="40% - Accent2 3 2 2" xfId="1890"/>
    <cellStyle name="40% - Accent2 3 2 2 2" xfId="1891"/>
    <cellStyle name="40% - Accent2 3 2 3" xfId="1892"/>
    <cellStyle name="40% - Accent2 3 2 4" xfId="1893"/>
    <cellStyle name="40% - Accent2 3 2 5" xfId="1894"/>
    <cellStyle name="40% - Accent2 3 2 6" xfId="1895"/>
    <cellStyle name="40% - Accent2 3 3" xfId="1896"/>
    <cellStyle name="40% - Accent2 3 3 2" xfId="1897"/>
    <cellStyle name="40% - Accent2 3 3 3" xfId="1898"/>
    <cellStyle name="40% - Accent2 3 4" xfId="1899"/>
    <cellStyle name="40% - Accent2 3 5" xfId="1900"/>
    <cellStyle name="40% - Accent2 3 6" xfId="1901"/>
    <cellStyle name="40% - Accent2 3 7" xfId="1902"/>
    <cellStyle name="40% - Accent2 4" xfId="41"/>
    <cellStyle name="40% - Accent2 4 2" xfId="1903"/>
    <cellStyle name="40% - Accent2 4 2 2" xfId="1904"/>
    <cellStyle name="40% - Accent2 4 2 2 2" xfId="1905"/>
    <cellStyle name="40% - Accent2 4 2 3" xfId="1906"/>
    <cellStyle name="40% - Accent2 4 2 4" xfId="1907"/>
    <cellStyle name="40% - Accent2 4 2 5" xfId="1908"/>
    <cellStyle name="40% - Accent2 4 2 6" xfId="1909"/>
    <cellStyle name="40% - Accent2 4 3" xfId="1910"/>
    <cellStyle name="40% - Accent2 4 3 2" xfId="1911"/>
    <cellStyle name="40% - Accent2 4 3 3" xfId="1912"/>
    <cellStyle name="40% - Accent2 4 4" xfId="1913"/>
    <cellStyle name="40% - Accent2 4 5" xfId="1914"/>
    <cellStyle name="40% - Accent2 4 6" xfId="1915"/>
    <cellStyle name="40% - Accent2 4 7" xfId="1916"/>
    <cellStyle name="40% - Accent2 5" xfId="42"/>
    <cellStyle name="40% - Accent2 5 2" xfId="1917"/>
    <cellStyle name="40% - Accent2 5 2 2" xfId="1918"/>
    <cellStyle name="40% - Accent2 5 2 2 2" xfId="1919"/>
    <cellStyle name="40% - Accent2 5 2 3" xfId="1920"/>
    <cellStyle name="40% - Accent2 5 2 4" xfId="1921"/>
    <cellStyle name="40% - Accent2 5 2 5" xfId="1922"/>
    <cellStyle name="40% - Accent2 5 2 6" xfId="1923"/>
    <cellStyle name="40% - Accent2 5 3" xfId="1924"/>
    <cellStyle name="40% - Accent2 5 3 2" xfId="1925"/>
    <cellStyle name="40% - Accent2 5 3 3" xfId="1926"/>
    <cellStyle name="40% - Accent2 5 4" xfId="1927"/>
    <cellStyle name="40% - Accent2 5 5" xfId="1928"/>
    <cellStyle name="40% - Accent2 5 6" xfId="1929"/>
    <cellStyle name="40% - Accent2 5 7" xfId="1930"/>
    <cellStyle name="40% - Accent2 6" xfId="43"/>
    <cellStyle name="40% - Accent2 6 2" xfId="1931"/>
    <cellStyle name="40% - Accent2 6 2 2" xfId="1932"/>
    <cellStyle name="40% - Accent2 6 2 2 2" xfId="1933"/>
    <cellStyle name="40% - Accent2 6 2 3" xfId="1934"/>
    <cellStyle name="40% - Accent2 6 2 4" xfId="1935"/>
    <cellStyle name="40% - Accent2 6 2 5" xfId="1936"/>
    <cellStyle name="40% - Accent2 6 2 6" xfId="1937"/>
    <cellStyle name="40% - Accent2 6 3" xfId="1938"/>
    <cellStyle name="40% - Accent2 6 3 2" xfId="1939"/>
    <cellStyle name="40% - Accent2 6 3 3" xfId="1940"/>
    <cellStyle name="40% - Accent2 6 4" xfId="1941"/>
    <cellStyle name="40% - Accent2 6 5" xfId="1942"/>
    <cellStyle name="40% - Accent2 6 6" xfId="1943"/>
    <cellStyle name="40% - Accent2 6 7" xfId="1944"/>
    <cellStyle name="40% - Accent2 7" xfId="1184"/>
    <cellStyle name="40% - Accent2 7 2" xfId="1945"/>
    <cellStyle name="40% - Accent2 7 2 2" xfId="1946"/>
    <cellStyle name="40% - Accent2 7 2 3" xfId="1947"/>
    <cellStyle name="40% - Accent2 7 3" xfId="1948"/>
    <cellStyle name="40% - Accent2 7 4" xfId="1949"/>
    <cellStyle name="40% - Accent2 7 5" xfId="1950"/>
    <cellStyle name="40% - Accent2 7 6" xfId="1951"/>
    <cellStyle name="40% - Accent2 8" xfId="1952"/>
    <cellStyle name="40% - Accent2 8 2" xfId="1953"/>
    <cellStyle name="40% - Accent2 8 2 2" xfId="1954"/>
    <cellStyle name="40% - Accent2 8 2 3" xfId="1955"/>
    <cellStyle name="40% - Accent2 8 3" xfId="1956"/>
    <cellStyle name="40% - Accent2 8 4" xfId="1957"/>
    <cellStyle name="40% - Accent2 8 5" xfId="1958"/>
    <cellStyle name="40% - Accent2 8 6" xfId="1959"/>
    <cellStyle name="40% - Accent2 9" xfId="1960"/>
    <cellStyle name="40% - Accent2 9 2" xfId="1961"/>
    <cellStyle name="40% - Accent3" xfId="752" builtinId="39" customBuiltin="1"/>
    <cellStyle name="40% - Accent3 10" xfId="1962"/>
    <cellStyle name="40% - Accent3 2" xfId="44"/>
    <cellStyle name="40% - Accent3 2 2" xfId="1963"/>
    <cellStyle name="40% - Accent3 2 2 2" xfId="1964"/>
    <cellStyle name="40% - Accent3 2 2 2 2" xfId="1965"/>
    <cellStyle name="40% - Accent3 2 2 3" xfId="1966"/>
    <cellStyle name="40% - Accent3 2 2 4" xfId="1967"/>
    <cellStyle name="40% - Accent3 2 2 5" xfId="1968"/>
    <cellStyle name="40% - Accent3 2 2 6" xfId="1969"/>
    <cellStyle name="40% - Accent3 2 3" xfId="1970"/>
    <cellStyle name="40% - Accent3 2 3 2" xfId="1971"/>
    <cellStyle name="40% - Accent3 2 3 3" xfId="1972"/>
    <cellStyle name="40% - Accent3 2 4" xfId="1973"/>
    <cellStyle name="40% - Accent3 2 5" xfId="1974"/>
    <cellStyle name="40% - Accent3 2 6" xfId="1975"/>
    <cellStyle name="40% - Accent3 2 7" xfId="1976"/>
    <cellStyle name="40% - Accent3 2 8" xfId="1977"/>
    <cellStyle name="40% - Accent3 3" xfId="45"/>
    <cellStyle name="40% - Accent3 3 2" xfId="1978"/>
    <cellStyle name="40% - Accent3 3 2 2" xfId="1979"/>
    <cellStyle name="40% - Accent3 3 2 2 2" xfId="1980"/>
    <cellStyle name="40% - Accent3 3 2 3" xfId="1981"/>
    <cellStyle name="40% - Accent3 3 2 4" xfId="1982"/>
    <cellStyle name="40% - Accent3 3 2 5" xfId="1983"/>
    <cellStyle name="40% - Accent3 3 2 6" xfId="1984"/>
    <cellStyle name="40% - Accent3 3 3" xfId="1985"/>
    <cellStyle name="40% - Accent3 3 3 2" xfId="1986"/>
    <cellStyle name="40% - Accent3 3 3 3" xfId="1987"/>
    <cellStyle name="40% - Accent3 3 4" xfId="1988"/>
    <cellStyle name="40% - Accent3 3 5" xfId="1989"/>
    <cellStyle name="40% - Accent3 3 6" xfId="1990"/>
    <cellStyle name="40% - Accent3 3 7" xfId="1991"/>
    <cellStyle name="40% - Accent3 4" xfId="46"/>
    <cellStyle name="40% - Accent3 4 2" xfId="1992"/>
    <cellStyle name="40% - Accent3 4 2 2" xfId="1993"/>
    <cellStyle name="40% - Accent3 4 2 2 2" xfId="1994"/>
    <cellStyle name="40% - Accent3 4 2 3" xfId="1995"/>
    <cellStyle name="40% - Accent3 4 2 4" xfId="1996"/>
    <cellStyle name="40% - Accent3 4 2 5" xfId="1997"/>
    <cellStyle name="40% - Accent3 4 2 6" xfId="1998"/>
    <cellStyle name="40% - Accent3 4 3" xfId="1999"/>
    <cellStyle name="40% - Accent3 4 3 2" xfId="2000"/>
    <cellStyle name="40% - Accent3 4 3 3" xfId="2001"/>
    <cellStyle name="40% - Accent3 4 4" xfId="2002"/>
    <cellStyle name="40% - Accent3 4 5" xfId="2003"/>
    <cellStyle name="40% - Accent3 4 6" xfId="2004"/>
    <cellStyle name="40% - Accent3 4 7" xfId="2005"/>
    <cellStyle name="40% - Accent3 5" xfId="47"/>
    <cellStyle name="40% - Accent3 5 2" xfId="2006"/>
    <cellStyle name="40% - Accent3 5 2 2" xfId="2007"/>
    <cellStyle name="40% - Accent3 5 2 2 2" xfId="2008"/>
    <cellStyle name="40% - Accent3 5 2 3" xfId="2009"/>
    <cellStyle name="40% - Accent3 5 2 4" xfId="2010"/>
    <cellStyle name="40% - Accent3 5 2 5" xfId="2011"/>
    <cellStyle name="40% - Accent3 5 2 6" xfId="2012"/>
    <cellStyle name="40% - Accent3 5 3" xfId="2013"/>
    <cellStyle name="40% - Accent3 5 3 2" xfId="2014"/>
    <cellStyle name="40% - Accent3 5 3 3" xfId="2015"/>
    <cellStyle name="40% - Accent3 5 4" xfId="2016"/>
    <cellStyle name="40% - Accent3 5 5" xfId="2017"/>
    <cellStyle name="40% - Accent3 5 6" xfId="2018"/>
    <cellStyle name="40% - Accent3 5 7" xfId="2019"/>
    <cellStyle name="40% - Accent3 6" xfId="48"/>
    <cellStyle name="40% - Accent3 6 2" xfId="2020"/>
    <cellStyle name="40% - Accent3 6 2 2" xfId="2021"/>
    <cellStyle name="40% - Accent3 6 2 2 2" xfId="2022"/>
    <cellStyle name="40% - Accent3 6 2 3" xfId="2023"/>
    <cellStyle name="40% - Accent3 6 2 4" xfId="2024"/>
    <cellStyle name="40% - Accent3 6 2 5" xfId="2025"/>
    <cellStyle name="40% - Accent3 6 2 6" xfId="2026"/>
    <cellStyle name="40% - Accent3 6 3" xfId="2027"/>
    <cellStyle name="40% - Accent3 6 3 2" xfId="2028"/>
    <cellStyle name="40% - Accent3 6 3 3" xfId="2029"/>
    <cellStyle name="40% - Accent3 6 4" xfId="2030"/>
    <cellStyle name="40% - Accent3 6 5" xfId="2031"/>
    <cellStyle name="40% - Accent3 6 6" xfId="2032"/>
    <cellStyle name="40% - Accent3 6 7" xfId="2033"/>
    <cellStyle name="40% - Accent3 7" xfId="1186"/>
    <cellStyle name="40% - Accent3 7 2" xfId="2034"/>
    <cellStyle name="40% - Accent3 7 2 2" xfId="2035"/>
    <cellStyle name="40% - Accent3 7 2 3" xfId="2036"/>
    <cellStyle name="40% - Accent3 7 3" xfId="2037"/>
    <cellStyle name="40% - Accent3 7 4" xfId="2038"/>
    <cellStyle name="40% - Accent3 7 5" xfId="2039"/>
    <cellStyle name="40% - Accent3 7 6" xfId="2040"/>
    <cellStyle name="40% - Accent3 8" xfId="2041"/>
    <cellStyle name="40% - Accent3 8 2" xfId="2042"/>
    <cellStyle name="40% - Accent3 8 2 2" xfId="2043"/>
    <cellStyle name="40% - Accent3 8 2 3" xfId="2044"/>
    <cellStyle name="40% - Accent3 8 3" xfId="2045"/>
    <cellStyle name="40% - Accent3 8 4" xfId="2046"/>
    <cellStyle name="40% - Accent3 8 5" xfId="2047"/>
    <cellStyle name="40% - Accent3 8 6" xfId="2048"/>
    <cellStyle name="40% - Accent3 9" xfId="2049"/>
    <cellStyle name="40% - Accent3 9 2" xfId="2050"/>
    <cellStyle name="40% - Accent4" xfId="756" builtinId="43" customBuiltin="1"/>
    <cellStyle name="40% - Accent4 10" xfId="2051"/>
    <cellStyle name="40% - Accent4 2" xfId="49"/>
    <cellStyle name="40% - Accent4 2 2" xfId="2052"/>
    <cellStyle name="40% - Accent4 2 2 2" xfId="2053"/>
    <cellStyle name="40% - Accent4 2 2 2 2" xfId="2054"/>
    <cellStyle name="40% - Accent4 2 2 3" xfId="2055"/>
    <cellStyle name="40% - Accent4 2 2 4" xfId="2056"/>
    <cellStyle name="40% - Accent4 2 2 5" xfId="2057"/>
    <cellStyle name="40% - Accent4 2 2 6" xfId="2058"/>
    <cellStyle name="40% - Accent4 2 3" xfId="2059"/>
    <cellStyle name="40% - Accent4 2 3 2" xfId="2060"/>
    <cellStyle name="40% - Accent4 2 3 3" xfId="2061"/>
    <cellStyle name="40% - Accent4 2 4" xfId="2062"/>
    <cellStyle name="40% - Accent4 2 5" xfId="2063"/>
    <cellStyle name="40% - Accent4 2 6" xfId="2064"/>
    <cellStyle name="40% - Accent4 2 7" xfId="2065"/>
    <cellStyle name="40% - Accent4 2 8" xfId="2066"/>
    <cellStyle name="40% - Accent4 3" xfId="50"/>
    <cellStyle name="40% - Accent4 3 2" xfId="2067"/>
    <cellStyle name="40% - Accent4 3 2 2" xfId="2068"/>
    <cellStyle name="40% - Accent4 3 2 2 2" xfId="2069"/>
    <cellStyle name="40% - Accent4 3 2 3" xfId="2070"/>
    <cellStyle name="40% - Accent4 3 2 4" xfId="2071"/>
    <cellStyle name="40% - Accent4 3 2 5" xfId="2072"/>
    <cellStyle name="40% - Accent4 3 2 6" xfId="2073"/>
    <cellStyle name="40% - Accent4 3 3" xfId="2074"/>
    <cellStyle name="40% - Accent4 3 3 2" xfId="2075"/>
    <cellStyle name="40% - Accent4 3 3 3" xfId="2076"/>
    <cellStyle name="40% - Accent4 3 4" xfId="2077"/>
    <cellStyle name="40% - Accent4 3 5" xfId="2078"/>
    <cellStyle name="40% - Accent4 3 6" xfId="2079"/>
    <cellStyle name="40% - Accent4 3 7" xfId="2080"/>
    <cellStyle name="40% - Accent4 4" xfId="51"/>
    <cellStyle name="40% - Accent4 4 2" xfId="2081"/>
    <cellStyle name="40% - Accent4 4 2 2" xfId="2082"/>
    <cellStyle name="40% - Accent4 4 2 2 2" xfId="2083"/>
    <cellStyle name="40% - Accent4 4 2 3" xfId="2084"/>
    <cellStyle name="40% - Accent4 4 2 4" xfId="2085"/>
    <cellStyle name="40% - Accent4 4 2 5" xfId="2086"/>
    <cellStyle name="40% - Accent4 4 2 6" xfId="2087"/>
    <cellStyle name="40% - Accent4 4 3" xfId="2088"/>
    <cellStyle name="40% - Accent4 4 3 2" xfId="2089"/>
    <cellStyle name="40% - Accent4 4 3 3" xfId="2090"/>
    <cellStyle name="40% - Accent4 4 4" xfId="2091"/>
    <cellStyle name="40% - Accent4 4 5" xfId="2092"/>
    <cellStyle name="40% - Accent4 4 6" xfId="2093"/>
    <cellStyle name="40% - Accent4 4 7" xfId="2094"/>
    <cellStyle name="40% - Accent4 5" xfId="52"/>
    <cellStyle name="40% - Accent4 5 2" xfId="2095"/>
    <cellStyle name="40% - Accent4 5 2 2" xfId="2096"/>
    <cellStyle name="40% - Accent4 5 2 2 2" xfId="2097"/>
    <cellStyle name="40% - Accent4 5 2 3" xfId="2098"/>
    <cellStyle name="40% - Accent4 5 2 4" xfId="2099"/>
    <cellStyle name="40% - Accent4 5 2 5" xfId="2100"/>
    <cellStyle name="40% - Accent4 5 2 6" xfId="2101"/>
    <cellStyle name="40% - Accent4 5 3" xfId="2102"/>
    <cellStyle name="40% - Accent4 5 3 2" xfId="2103"/>
    <cellStyle name="40% - Accent4 5 3 3" xfId="2104"/>
    <cellStyle name="40% - Accent4 5 4" xfId="2105"/>
    <cellStyle name="40% - Accent4 5 5" xfId="2106"/>
    <cellStyle name="40% - Accent4 5 6" xfId="2107"/>
    <cellStyle name="40% - Accent4 5 7" xfId="2108"/>
    <cellStyle name="40% - Accent4 6" xfId="53"/>
    <cellStyle name="40% - Accent4 6 2" xfId="2109"/>
    <cellStyle name="40% - Accent4 6 2 2" xfId="2110"/>
    <cellStyle name="40% - Accent4 6 2 2 2" xfId="2111"/>
    <cellStyle name="40% - Accent4 6 2 3" xfId="2112"/>
    <cellStyle name="40% - Accent4 6 2 4" xfId="2113"/>
    <cellStyle name="40% - Accent4 6 2 5" xfId="2114"/>
    <cellStyle name="40% - Accent4 6 2 6" xfId="2115"/>
    <cellStyle name="40% - Accent4 6 3" xfId="2116"/>
    <cellStyle name="40% - Accent4 6 3 2" xfId="2117"/>
    <cellStyle name="40% - Accent4 6 3 3" xfId="2118"/>
    <cellStyle name="40% - Accent4 6 4" xfId="2119"/>
    <cellStyle name="40% - Accent4 6 5" xfId="2120"/>
    <cellStyle name="40% - Accent4 6 6" xfId="2121"/>
    <cellStyle name="40% - Accent4 6 7" xfId="2122"/>
    <cellStyle name="40% - Accent4 7" xfId="1188"/>
    <cellStyle name="40% - Accent4 7 2" xfId="2123"/>
    <cellStyle name="40% - Accent4 7 2 2" xfId="2124"/>
    <cellStyle name="40% - Accent4 7 2 3" xfId="2125"/>
    <cellStyle name="40% - Accent4 7 3" xfId="2126"/>
    <cellStyle name="40% - Accent4 7 4" xfId="2127"/>
    <cellStyle name="40% - Accent4 7 5" xfId="2128"/>
    <cellStyle name="40% - Accent4 7 6" xfId="2129"/>
    <cellStyle name="40% - Accent4 8" xfId="2130"/>
    <cellStyle name="40% - Accent4 8 2" xfId="2131"/>
    <cellStyle name="40% - Accent4 8 2 2" xfId="2132"/>
    <cellStyle name="40% - Accent4 8 2 3" xfId="2133"/>
    <cellStyle name="40% - Accent4 8 3" xfId="2134"/>
    <cellStyle name="40% - Accent4 8 4" xfId="2135"/>
    <cellStyle name="40% - Accent4 8 5" xfId="2136"/>
    <cellStyle name="40% - Accent4 8 6" xfId="2137"/>
    <cellStyle name="40% - Accent4 9" xfId="2138"/>
    <cellStyle name="40% - Accent4 9 2" xfId="2139"/>
    <cellStyle name="40% - Accent5" xfId="760" builtinId="47" customBuiltin="1"/>
    <cellStyle name="40% - Accent5 10" xfId="2140"/>
    <cellStyle name="40% - Accent5 2" xfId="54"/>
    <cellStyle name="40% - Accent5 2 2" xfId="2141"/>
    <cellStyle name="40% - Accent5 2 2 2" xfId="2142"/>
    <cellStyle name="40% - Accent5 2 2 2 2" xfId="2143"/>
    <cellStyle name="40% - Accent5 2 2 3" xfId="2144"/>
    <cellStyle name="40% - Accent5 2 2 4" xfId="2145"/>
    <cellStyle name="40% - Accent5 2 2 5" xfId="2146"/>
    <cellStyle name="40% - Accent5 2 2 6" xfId="2147"/>
    <cellStyle name="40% - Accent5 2 3" xfId="2148"/>
    <cellStyle name="40% - Accent5 2 3 2" xfId="2149"/>
    <cellStyle name="40% - Accent5 2 3 3" xfId="2150"/>
    <cellStyle name="40% - Accent5 2 4" xfId="2151"/>
    <cellStyle name="40% - Accent5 2 5" xfId="2152"/>
    <cellStyle name="40% - Accent5 2 6" xfId="2153"/>
    <cellStyle name="40% - Accent5 2 7" xfId="2154"/>
    <cellStyle name="40% - Accent5 2 8" xfId="2155"/>
    <cellStyle name="40% - Accent5 3" xfId="55"/>
    <cellStyle name="40% - Accent5 3 2" xfId="2156"/>
    <cellStyle name="40% - Accent5 3 2 2" xfId="2157"/>
    <cellStyle name="40% - Accent5 3 2 2 2" xfId="2158"/>
    <cellStyle name="40% - Accent5 3 2 3" xfId="2159"/>
    <cellStyle name="40% - Accent5 3 2 4" xfId="2160"/>
    <cellStyle name="40% - Accent5 3 2 5" xfId="2161"/>
    <cellStyle name="40% - Accent5 3 2 6" xfId="2162"/>
    <cellStyle name="40% - Accent5 3 3" xfId="2163"/>
    <cellStyle name="40% - Accent5 3 3 2" xfId="2164"/>
    <cellStyle name="40% - Accent5 3 3 3" xfId="2165"/>
    <cellStyle name="40% - Accent5 3 4" xfId="2166"/>
    <cellStyle name="40% - Accent5 3 5" xfId="2167"/>
    <cellStyle name="40% - Accent5 3 6" xfId="2168"/>
    <cellStyle name="40% - Accent5 3 7" xfId="2169"/>
    <cellStyle name="40% - Accent5 4" xfId="56"/>
    <cellStyle name="40% - Accent5 4 2" xfId="2170"/>
    <cellStyle name="40% - Accent5 4 2 2" xfId="2171"/>
    <cellStyle name="40% - Accent5 4 2 2 2" xfId="2172"/>
    <cellStyle name="40% - Accent5 4 2 3" xfId="2173"/>
    <cellStyle name="40% - Accent5 4 2 4" xfId="2174"/>
    <cellStyle name="40% - Accent5 4 2 5" xfId="2175"/>
    <cellStyle name="40% - Accent5 4 2 6" xfId="2176"/>
    <cellStyle name="40% - Accent5 4 3" xfId="2177"/>
    <cellStyle name="40% - Accent5 4 3 2" xfId="2178"/>
    <cellStyle name="40% - Accent5 4 3 3" xfId="2179"/>
    <cellStyle name="40% - Accent5 4 4" xfId="2180"/>
    <cellStyle name="40% - Accent5 4 5" xfId="2181"/>
    <cellStyle name="40% - Accent5 4 6" xfId="2182"/>
    <cellStyle name="40% - Accent5 4 7" xfId="2183"/>
    <cellStyle name="40% - Accent5 5" xfId="57"/>
    <cellStyle name="40% - Accent5 5 2" xfId="2184"/>
    <cellStyle name="40% - Accent5 5 2 2" xfId="2185"/>
    <cellStyle name="40% - Accent5 5 2 2 2" xfId="2186"/>
    <cellStyle name="40% - Accent5 5 2 3" xfId="2187"/>
    <cellStyle name="40% - Accent5 5 2 4" xfId="2188"/>
    <cellStyle name="40% - Accent5 5 2 5" xfId="2189"/>
    <cellStyle name="40% - Accent5 5 2 6" xfId="2190"/>
    <cellStyle name="40% - Accent5 5 3" xfId="2191"/>
    <cellStyle name="40% - Accent5 5 3 2" xfId="2192"/>
    <cellStyle name="40% - Accent5 5 3 3" xfId="2193"/>
    <cellStyle name="40% - Accent5 5 4" xfId="2194"/>
    <cellStyle name="40% - Accent5 5 5" xfId="2195"/>
    <cellStyle name="40% - Accent5 5 6" xfId="2196"/>
    <cellStyle name="40% - Accent5 5 7" xfId="2197"/>
    <cellStyle name="40% - Accent5 6" xfId="58"/>
    <cellStyle name="40% - Accent5 6 2" xfId="2198"/>
    <cellStyle name="40% - Accent5 6 2 2" xfId="2199"/>
    <cellStyle name="40% - Accent5 6 2 2 2" xfId="2200"/>
    <cellStyle name="40% - Accent5 6 2 3" xfId="2201"/>
    <cellStyle name="40% - Accent5 6 2 4" xfId="2202"/>
    <cellStyle name="40% - Accent5 6 2 5" xfId="2203"/>
    <cellStyle name="40% - Accent5 6 2 6" xfId="2204"/>
    <cellStyle name="40% - Accent5 6 3" xfId="2205"/>
    <cellStyle name="40% - Accent5 6 3 2" xfId="2206"/>
    <cellStyle name="40% - Accent5 6 3 3" xfId="2207"/>
    <cellStyle name="40% - Accent5 6 4" xfId="2208"/>
    <cellStyle name="40% - Accent5 6 5" xfId="2209"/>
    <cellStyle name="40% - Accent5 6 6" xfId="2210"/>
    <cellStyle name="40% - Accent5 6 7" xfId="2211"/>
    <cellStyle name="40% - Accent5 7" xfId="1190"/>
    <cellStyle name="40% - Accent5 7 2" xfId="2212"/>
    <cellStyle name="40% - Accent5 7 2 2" xfId="2213"/>
    <cellStyle name="40% - Accent5 7 2 3" xfId="2214"/>
    <cellStyle name="40% - Accent5 7 3" xfId="2215"/>
    <cellStyle name="40% - Accent5 7 4" xfId="2216"/>
    <cellStyle name="40% - Accent5 7 5" xfId="2217"/>
    <cellStyle name="40% - Accent5 7 6" xfId="2218"/>
    <cellStyle name="40% - Accent5 8" xfId="2219"/>
    <cellStyle name="40% - Accent5 8 2" xfId="2220"/>
    <cellStyle name="40% - Accent5 8 2 2" xfId="2221"/>
    <cellStyle name="40% - Accent5 8 2 3" xfId="2222"/>
    <cellStyle name="40% - Accent5 8 3" xfId="2223"/>
    <cellStyle name="40% - Accent5 8 4" xfId="2224"/>
    <cellStyle name="40% - Accent5 8 5" xfId="2225"/>
    <cellStyle name="40% - Accent5 8 6" xfId="2226"/>
    <cellStyle name="40% - Accent5 9" xfId="2227"/>
    <cellStyle name="40% - Accent5 9 2" xfId="2228"/>
    <cellStyle name="40% - Accent6" xfId="764" builtinId="51" customBuiltin="1"/>
    <cellStyle name="40% - Accent6 10" xfId="2229"/>
    <cellStyle name="40% - Accent6 2" xfId="59"/>
    <cellStyle name="40% - Accent6 2 2" xfId="2230"/>
    <cellStyle name="40% - Accent6 2 2 2" xfId="2231"/>
    <cellStyle name="40% - Accent6 2 2 2 2" xfId="2232"/>
    <cellStyle name="40% - Accent6 2 2 3" xfId="2233"/>
    <cellStyle name="40% - Accent6 2 2 4" xfId="2234"/>
    <cellStyle name="40% - Accent6 2 2 5" xfId="2235"/>
    <cellStyle name="40% - Accent6 2 2 6" xfId="2236"/>
    <cellStyle name="40% - Accent6 2 3" xfId="2237"/>
    <cellStyle name="40% - Accent6 2 3 2" xfId="2238"/>
    <cellStyle name="40% - Accent6 2 3 3" xfId="2239"/>
    <cellStyle name="40% - Accent6 2 4" xfId="2240"/>
    <cellStyle name="40% - Accent6 2 5" xfId="2241"/>
    <cellStyle name="40% - Accent6 2 6" xfId="2242"/>
    <cellStyle name="40% - Accent6 2 7" xfId="2243"/>
    <cellStyle name="40% - Accent6 2 8" xfId="2244"/>
    <cellStyle name="40% - Accent6 3" xfId="60"/>
    <cellStyle name="40% - Accent6 3 2" xfId="2245"/>
    <cellStyle name="40% - Accent6 3 2 2" xfId="2246"/>
    <cellStyle name="40% - Accent6 3 2 2 2" xfId="2247"/>
    <cellStyle name="40% - Accent6 3 2 3" xfId="2248"/>
    <cellStyle name="40% - Accent6 3 2 4" xfId="2249"/>
    <cellStyle name="40% - Accent6 3 2 5" xfId="2250"/>
    <cellStyle name="40% - Accent6 3 2 6" xfId="2251"/>
    <cellStyle name="40% - Accent6 3 3" xfId="2252"/>
    <cellStyle name="40% - Accent6 3 3 2" xfId="2253"/>
    <cellStyle name="40% - Accent6 3 3 3" xfId="2254"/>
    <cellStyle name="40% - Accent6 3 4" xfId="2255"/>
    <cellStyle name="40% - Accent6 3 5" xfId="2256"/>
    <cellStyle name="40% - Accent6 3 6" xfId="2257"/>
    <cellStyle name="40% - Accent6 3 7" xfId="2258"/>
    <cellStyle name="40% - Accent6 4" xfId="61"/>
    <cellStyle name="40% - Accent6 4 2" xfId="2259"/>
    <cellStyle name="40% - Accent6 4 2 2" xfId="2260"/>
    <cellStyle name="40% - Accent6 4 2 2 2" xfId="2261"/>
    <cellStyle name="40% - Accent6 4 2 3" xfId="2262"/>
    <cellStyle name="40% - Accent6 4 2 4" xfId="2263"/>
    <cellStyle name="40% - Accent6 4 2 5" xfId="2264"/>
    <cellStyle name="40% - Accent6 4 2 6" xfId="2265"/>
    <cellStyle name="40% - Accent6 4 3" xfId="2266"/>
    <cellStyle name="40% - Accent6 4 3 2" xfId="2267"/>
    <cellStyle name="40% - Accent6 4 3 3" xfId="2268"/>
    <cellStyle name="40% - Accent6 4 4" xfId="2269"/>
    <cellStyle name="40% - Accent6 4 5" xfId="2270"/>
    <cellStyle name="40% - Accent6 4 6" xfId="2271"/>
    <cellStyle name="40% - Accent6 4 7" xfId="2272"/>
    <cellStyle name="40% - Accent6 5" xfId="62"/>
    <cellStyle name="40% - Accent6 5 2" xfId="2273"/>
    <cellStyle name="40% - Accent6 5 2 2" xfId="2274"/>
    <cellStyle name="40% - Accent6 5 2 2 2" xfId="2275"/>
    <cellStyle name="40% - Accent6 5 2 3" xfId="2276"/>
    <cellStyle name="40% - Accent6 5 2 4" xfId="2277"/>
    <cellStyle name="40% - Accent6 5 2 5" xfId="2278"/>
    <cellStyle name="40% - Accent6 5 2 6" xfId="2279"/>
    <cellStyle name="40% - Accent6 5 3" xfId="2280"/>
    <cellStyle name="40% - Accent6 5 3 2" xfId="2281"/>
    <cellStyle name="40% - Accent6 5 3 3" xfId="2282"/>
    <cellStyle name="40% - Accent6 5 4" xfId="2283"/>
    <cellStyle name="40% - Accent6 5 5" xfId="2284"/>
    <cellStyle name="40% - Accent6 5 6" xfId="2285"/>
    <cellStyle name="40% - Accent6 5 7" xfId="2286"/>
    <cellStyle name="40% - Accent6 6" xfId="63"/>
    <cellStyle name="40% - Accent6 6 2" xfId="2287"/>
    <cellStyle name="40% - Accent6 6 2 2" xfId="2288"/>
    <cellStyle name="40% - Accent6 6 2 2 2" xfId="2289"/>
    <cellStyle name="40% - Accent6 6 2 3" xfId="2290"/>
    <cellStyle name="40% - Accent6 6 2 4" xfId="2291"/>
    <cellStyle name="40% - Accent6 6 2 5" xfId="2292"/>
    <cellStyle name="40% - Accent6 6 2 6" xfId="2293"/>
    <cellStyle name="40% - Accent6 6 3" xfId="2294"/>
    <cellStyle name="40% - Accent6 6 3 2" xfId="2295"/>
    <cellStyle name="40% - Accent6 6 3 3" xfId="2296"/>
    <cellStyle name="40% - Accent6 6 4" xfId="2297"/>
    <cellStyle name="40% - Accent6 6 5" xfId="2298"/>
    <cellStyle name="40% - Accent6 6 6" xfId="2299"/>
    <cellStyle name="40% - Accent6 6 7" xfId="2300"/>
    <cellStyle name="40% - Accent6 7" xfId="1192"/>
    <cellStyle name="40% - Accent6 7 2" xfId="2301"/>
    <cellStyle name="40% - Accent6 7 2 2" xfId="2302"/>
    <cellStyle name="40% - Accent6 7 2 3" xfId="2303"/>
    <cellStyle name="40% - Accent6 7 3" xfId="2304"/>
    <cellStyle name="40% - Accent6 7 4" xfId="2305"/>
    <cellStyle name="40% - Accent6 7 5" xfId="2306"/>
    <cellStyle name="40% - Accent6 7 6" xfId="2307"/>
    <cellStyle name="40% - Accent6 8" xfId="2308"/>
    <cellStyle name="40% - Accent6 8 2" xfId="2309"/>
    <cellStyle name="40% - Accent6 8 2 2" xfId="2310"/>
    <cellStyle name="40% - Accent6 8 2 3" xfId="2311"/>
    <cellStyle name="40% - Accent6 8 3" xfId="2312"/>
    <cellStyle name="40% - Accent6 8 4" xfId="2313"/>
    <cellStyle name="40% - Accent6 8 5" xfId="2314"/>
    <cellStyle name="40% - Accent6 8 6" xfId="2315"/>
    <cellStyle name="40% - Accent6 9" xfId="2316"/>
    <cellStyle name="40% - Accent6 9 2" xfId="2317"/>
    <cellStyle name="5 in (Normal)" xfId="2318"/>
    <cellStyle name="5 in (Normal) 2" xfId="2319"/>
    <cellStyle name="5 in (Normal) 2 2" xfId="2320"/>
    <cellStyle name="5 in (Normal) 3" xfId="2321"/>
    <cellStyle name="60% - Accent1" xfId="745" builtinId="32" customBuiltin="1"/>
    <cellStyle name="60% - Accent1 2" xfId="144"/>
    <cellStyle name="60% - Accent1 2 2" xfId="2322"/>
    <cellStyle name="60% - Accent1 2 3" xfId="2323"/>
    <cellStyle name="60% - Accent1 3" xfId="2324"/>
    <cellStyle name="60% - Accent1 3 2" xfId="2325"/>
    <cellStyle name="60% - Accent1 4" xfId="2326"/>
    <cellStyle name="60% - Accent1 4 2" xfId="2327"/>
    <cellStyle name="60% - Accent1 5" xfId="2328"/>
    <cellStyle name="60% - Accent1 5 2" xfId="2329"/>
    <cellStyle name="60% - Accent1 6" xfId="2330"/>
    <cellStyle name="60% - Accent1 7" xfId="2331"/>
    <cellStyle name="60% - Accent1 8" xfId="2332"/>
    <cellStyle name="60% - Accent2" xfId="749" builtinId="36" customBuiltin="1"/>
    <cellStyle name="60% - Accent2 2" xfId="145"/>
    <cellStyle name="60% - Accent2 2 2" xfId="2333"/>
    <cellStyle name="60% - Accent2 3" xfId="2334"/>
    <cellStyle name="60% - Accent2 3 2" xfId="2335"/>
    <cellStyle name="60% - Accent2 4" xfId="2336"/>
    <cellStyle name="60% - Accent2 4 2" xfId="2337"/>
    <cellStyle name="60% - Accent2 5" xfId="2338"/>
    <cellStyle name="60% - Accent2 6" xfId="2339"/>
    <cellStyle name="60% - Accent2 7" xfId="2340"/>
    <cellStyle name="60% - Accent2 8" xfId="2341"/>
    <cellStyle name="60% - Accent3" xfId="753" builtinId="40" customBuiltin="1"/>
    <cellStyle name="60% - Accent3 2" xfId="146"/>
    <cellStyle name="60% - Accent3 2 2" xfId="2342"/>
    <cellStyle name="60% - Accent3 3" xfId="2343"/>
    <cellStyle name="60% - Accent3 3 2" xfId="2344"/>
    <cellStyle name="60% - Accent3 4" xfId="2345"/>
    <cellStyle name="60% - Accent3 4 2" xfId="2346"/>
    <cellStyle name="60% - Accent3 5" xfId="2347"/>
    <cellStyle name="60% - Accent3 5 2" xfId="2348"/>
    <cellStyle name="60% - Accent3 6" xfId="2349"/>
    <cellStyle name="60% - Accent3 7" xfId="2350"/>
    <cellStyle name="60% - Accent3 8" xfId="2351"/>
    <cellStyle name="60% - Accent4" xfId="757" builtinId="44" customBuiltin="1"/>
    <cellStyle name="60% - Accent4 2" xfId="147"/>
    <cellStyle name="60% - Accent4 2 2" xfId="2352"/>
    <cellStyle name="60% - Accent4 3" xfId="2353"/>
    <cellStyle name="60% - Accent4 3 2" xfId="2354"/>
    <cellStyle name="60% - Accent4 4" xfId="2355"/>
    <cellStyle name="60% - Accent4 4 2" xfId="2356"/>
    <cellStyle name="60% - Accent4 5" xfId="2357"/>
    <cellStyle name="60% - Accent4 5 2" xfId="2358"/>
    <cellStyle name="60% - Accent4 6" xfId="2359"/>
    <cellStyle name="60% - Accent4 7" xfId="2360"/>
    <cellStyle name="60% - Accent4 8" xfId="2361"/>
    <cellStyle name="60% - Accent5" xfId="761" builtinId="48" customBuiltin="1"/>
    <cellStyle name="60% - Accent5 2" xfId="148"/>
    <cellStyle name="60% - Accent5 2 2" xfId="2362"/>
    <cellStyle name="60% - Accent5 3" xfId="2363"/>
    <cellStyle name="60% - Accent5 3 2" xfId="2364"/>
    <cellStyle name="60% - Accent5 4" xfId="2365"/>
    <cellStyle name="60% - Accent5 4 2" xfId="2366"/>
    <cellStyle name="60% - Accent5 5" xfId="2367"/>
    <cellStyle name="60% - Accent5 6" xfId="2368"/>
    <cellStyle name="60% - Accent5 7" xfId="2369"/>
    <cellStyle name="60% - Accent5 8" xfId="2370"/>
    <cellStyle name="60% - Accent6" xfId="765" builtinId="52" customBuiltin="1"/>
    <cellStyle name="60% - Accent6 2" xfId="149"/>
    <cellStyle name="60% - Accent6 2 2" xfId="2371"/>
    <cellStyle name="60% - Accent6 3" xfId="2372"/>
    <cellStyle name="60% - Accent6 3 2" xfId="2373"/>
    <cellStyle name="60% - Accent6 4" xfId="2374"/>
    <cellStyle name="60% - Accent6 4 2" xfId="2375"/>
    <cellStyle name="60% - Accent6 5" xfId="2376"/>
    <cellStyle name="60% - Accent6 5 2" xfId="2377"/>
    <cellStyle name="60% - Accent6 6" xfId="2378"/>
    <cellStyle name="60% - Accent6 7" xfId="2379"/>
    <cellStyle name="60% - Accent6 8" xfId="2380"/>
    <cellStyle name="Accent1" xfId="742" builtinId="29" customBuiltin="1"/>
    <cellStyle name="Accent1 - 20%" xfId="150"/>
    <cellStyle name="Accent1 - 40%" xfId="151"/>
    <cellStyle name="Accent1 - 60%" xfId="152"/>
    <cellStyle name="Accent1 10" xfId="153"/>
    <cellStyle name="Accent1 11" xfId="154"/>
    <cellStyle name="Accent1 12" xfId="155"/>
    <cellStyle name="Accent1 13" xfId="156"/>
    <cellStyle name="Accent1 14" xfId="157"/>
    <cellStyle name="Accent1 15" xfId="158"/>
    <cellStyle name="Accent1 16" xfId="159"/>
    <cellStyle name="Accent1 17" xfId="160"/>
    <cellStyle name="Accent1 18" xfId="161"/>
    <cellStyle name="Accent1 19" xfId="162"/>
    <cellStyle name="Accent1 2" xfId="163"/>
    <cellStyle name="Accent1 2 2" xfId="2381"/>
    <cellStyle name="Accent1 20" xfId="164"/>
    <cellStyle name="Accent1 21" xfId="165"/>
    <cellStyle name="Accent1 22" xfId="166"/>
    <cellStyle name="Accent1 23" xfId="167"/>
    <cellStyle name="Accent1 24" xfId="168"/>
    <cellStyle name="Accent1 25" xfId="169"/>
    <cellStyle name="Accent1 26" xfId="170"/>
    <cellStyle name="Accent1 3" xfId="171"/>
    <cellStyle name="Accent1 3 2" xfId="2382"/>
    <cellStyle name="Accent1 3 3" xfId="2383"/>
    <cellStyle name="Accent1 4" xfId="172"/>
    <cellStyle name="Accent1 4 2" xfId="2384"/>
    <cellStyle name="Accent1 4 3" xfId="2385"/>
    <cellStyle name="Accent1 5" xfId="173"/>
    <cellStyle name="Accent1 5 2" xfId="2386"/>
    <cellStyle name="Accent1 5 3" xfId="2387"/>
    <cellStyle name="Accent1 6" xfId="174"/>
    <cellStyle name="Accent1 6 2" xfId="2388"/>
    <cellStyle name="Accent1 6 3" xfId="2389"/>
    <cellStyle name="Accent1 7" xfId="175"/>
    <cellStyle name="Accent1 7 2" xfId="2390"/>
    <cellStyle name="Accent1 7 3" xfId="2391"/>
    <cellStyle name="Accent1 8" xfId="176"/>
    <cellStyle name="Accent1 8 2" xfId="2392"/>
    <cellStyle name="Accent1 9" xfId="177"/>
    <cellStyle name="Accent2" xfId="746" builtinId="33" customBuiltin="1"/>
    <cellStyle name="Accent2 - 20%" xfId="178"/>
    <cellStyle name="Accent2 - 40%" xfId="179"/>
    <cellStyle name="Accent2 - 60%" xfId="180"/>
    <cellStyle name="Accent2 10" xfId="181"/>
    <cellStyle name="Accent2 11" xfId="182"/>
    <cellStyle name="Accent2 12" xfId="183"/>
    <cellStyle name="Accent2 13" xfId="184"/>
    <cellStyle name="Accent2 14" xfId="185"/>
    <cellStyle name="Accent2 15" xfId="186"/>
    <cellStyle name="Accent2 16" xfId="187"/>
    <cellStyle name="Accent2 17" xfId="188"/>
    <cellStyle name="Accent2 18" xfId="189"/>
    <cellStyle name="Accent2 19" xfId="190"/>
    <cellStyle name="Accent2 2" xfId="191"/>
    <cellStyle name="Accent2 2 2" xfId="2393"/>
    <cellStyle name="Accent2 20" xfId="192"/>
    <cellStyle name="Accent2 21" xfId="193"/>
    <cellStyle name="Accent2 22" xfId="194"/>
    <cellStyle name="Accent2 23" xfId="195"/>
    <cellStyle name="Accent2 24" xfId="196"/>
    <cellStyle name="Accent2 25" xfId="197"/>
    <cellStyle name="Accent2 26" xfId="198"/>
    <cellStyle name="Accent2 3" xfId="199"/>
    <cellStyle name="Accent2 3 2" xfId="2394"/>
    <cellStyle name="Accent2 3 3" xfId="2395"/>
    <cellStyle name="Accent2 4" xfId="200"/>
    <cellStyle name="Accent2 4 2" xfId="2396"/>
    <cellStyle name="Accent2 4 3" xfId="2397"/>
    <cellStyle name="Accent2 5" xfId="201"/>
    <cellStyle name="Accent2 5 2" xfId="2398"/>
    <cellStyle name="Accent2 5 3" xfId="2399"/>
    <cellStyle name="Accent2 6" xfId="202"/>
    <cellStyle name="Accent2 6 2" xfId="2400"/>
    <cellStyle name="Accent2 6 3" xfId="2401"/>
    <cellStyle name="Accent2 7" xfId="203"/>
    <cellStyle name="Accent2 7 2" xfId="2402"/>
    <cellStyle name="Accent2 8" xfId="204"/>
    <cellStyle name="Accent2 8 2" xfId="2403"/>
    <cellStyle name="Accent2 9" xfId="205"/>
    <cellStyle name="Accent3" xfId="750" builtinId="37" customBuiltin="1"/>
    <cellStyle name="Accent3 - 20%" xfId="206"/>
    <cellStyle name="Accent3 - 40%" xfId="207"/>
    <cellStyle name="Accent3 - 60%" xfId="208"/>
    <cellStyle name="Accent3 10" xfId="209"/>
    <cellStyle name="Accent3 11" xfId="210"/>
    <cellStyle name="Accent3 12" xfId="211"/>
    <cellStyle name="Accent3 13" xfId="212"/>
    <cellStyle name="Accent3 14" xfId="213"/>
    <cellStyle name="Accent3 15" xfId="214"/>
    <cellStyle name="Accent3 16" xfId="215"/>
    <cellStyle name="Accent3 17" xfId="216"/>
    <cellStyle name="Accent3 18" xfId="217"/>
    <cellStyle name="Accent3 19" xfId="218"/>
    <cellStyle name="Accent3 2" xfId="219"/>
    <cellStyle name="Accent3 2 2" xfId="2404"/>
    <cellStyle name="Accent3 20" xfId="220"/>
    <cellStyle name="Accent3 21" xfId="221"/>
    <cellStyle name="Accent3 22" xfId="222"/>
    <cellStyle name="Accent3 23" xfId="223"/>
    <cellStyle name="Accent3 24" xfId="224"/>
    <cellStyle name="Accent3 25" xfId="225"/>
    <cellStyle name="Accent3 26" xfId="226"/>
    <cellStyle name="Accent3 3" xfId="227"/>
    <cellStyle name="Accent3 3 2" xfId="2405"/>
    <cellStyle name="Accent3 3 3" xfId="2406"/>
    <cellStyle name="Accent3 4" xfId="228"/>
    <cellStyle name="Accent3 4 2" xfId="2407"/>
    <cellStyle name="Accent3 4 3" xfId="2408"/>
    <cellStyle name="Accent3 5" xfId="229"/>
    <cellStyle name="Accent3 5 2" xfId="2409"/>
    <cellStyle name="Accent3 5 3" xfId="2410"/>
    <cellStyle name="Accent3 6" xfId="230"/>
    <cellStyle name="Accent3 6 2" xfId="2411"/>
    <cellStyle name="Accent3 6 3" xfId="2412"/>
    <cellStyle name="Accent3 7" xfId="231"/>
    <cellStyle name="Accent3 7 2" xfId="2413"/>
    <cellStyle name="Accent3 8" xfId="232"/>
    <cellStyle name="Accent3 8 2" xfId="2414"/>
    <cellStyle name="Accent3 9" xfId="233"/>
    <cellStyle name="Accent4" xfId="754" builtinId="41" customBuiltin="1"/>
    <cellStyle name="Accent4 - 20%" xfId="234"/>
    <cellStyle name="Accent4 - 40%" xfId="235"/>
    <cellStyle name="Accent4 - 60%" xfId="236"/>
    <cellStyle name="Accent4 10" xfId="237"/>
    <cellStyle name="Accent4 11" xfId="238"/>
    <cellStyle name="Accent4 12" xfId="239"/>
    <cellStyle name="Accent4 13" xfId="240"/>
    <cellStyle name="Accent4 14" xfId="241"/>
    <cellStyle name="Accent4 15" xfId="242"/>
    <cellStyle name="Accent4 16" xfId="243"/>
    <cellStyle name="Accent4 17" xfId="244"/>
    <cellStyle name="Accent4 18" xfId="245"/>
    <cellStyle name="Accent4 19" xfId="246"/>
    <cellStyle name="Accent4 2" xfId="247"/>
    <cellStyle name="Accent4 2 2" xfId="2415"/>
    <cellStyle name="Accent4 20" xfId="248"/>
    <cellStyle name="Accent4 21" xfId="249"/>
    <cellStyle name="Accent4 22" xfId="250"/>
    <cellStyle name="Accent4 23" xfId="251"/>
    <cellStyle name="Accent4 24" xfId="252"/>
    <cellStyle name="Accent4 25" xfId="253"/>
    <cellStyle name="Accent4 26" xfId="254"/>
    <cellStyle name="Accent4 3" xfId="255"/>
    <cellStyle name="Accent4 3 2" xfId="2416"/>
    <cellStyle name="Accent4 3 3" xfId="2417"/>
    <cellStyle name="Accent4 4" xfId="256"/>
    <cellStyle name="Accent4 4 2" xfId="2418"/>
    <cellStyle name="Accent4 4 3" xfId="2419"/>
    <cellStyle name="Accent4 5" xfId="257"/>
    <cellStyle name="Accent4 5 2" xfId="2420"/>
    <cellStyle name="Accent4 5 3" xfId="2421"/>
    <cellStyle name="Accent4 6" xfId="258"/>
    <cellStyle name="Accent4 6 2" xfId="2422"/>
    <cellStyle name="Accent4 6 3" xfId="2423"/>
    <cellStyle name="Accent4 7" xfId="259"/>
    <cellStyle name="Accent4 7 2" xfId="2424"/>
    <cellStyle name="Accent4 7 3" xfId="2425"/>
    <cellStyle name="Accent4 8" xfId="260"/>
    <cellStyle name="Accent4 8 2" xfId="2426"/>
    <cellStyle name="Accent4 9" xfId="261"/>
    <cellStyle name="Accent5" xfId="758" builtinId="45" customBuiltin="1"/>
    <cellStyle name="Accent5 - 20%" xfId="262"/>
    <cellStyle name="Accent5 - 40%" xfId="263"/>
    <cellStyle name="Accent5 - 60%" xfId="264"/>
    <cellStyle name="Accent5 10" xfId="265"/>
    <cellStyle name="Accent5 11" xfId="266"/>
    <cellStyle name="Accent5 12" xfId="267"/>
    <cellStyle name="Accent5 13" xfId="268"/>
    <cellStyle name="Accent5 14" xfId="269"/>
    <cellStyle name="Accent5 15" xfId="270"/>
    <cellStyle name="Accent5 16" xfId="271"/>
    <cellStyle name="Accent5 17" xfId="272"/>
    <cellStyle name="Accent5 18" xfId="273"/>
    <cellStyle name="Accent5 19" xfId="274"/>
    <cellStyle name="Accent5 2" xfId="275"/>
    <cellStyle name="Accent5 2 2" xfId="2427"/>
    <cellStyle name="Accent5 20" xfId="276"/>
    <cellStyle name="Accent5 21" xfId="277"/>
    <cellStyle name="Accent5 22" xfId="278"/>
    <cellStyle name="Accent5 23" xfId="279"/>
    <cellStyle name="Accent5 24" xfId="280"/>
    <cellStyle name="Accent5 25" xfId="281"/>
    <cellStyle name="Accent5 26" xfId="282"/>
    <cellStyle name="Accent5 3" xfId="283"/>
    <cellStyle name="Accent5 3 2" xfId="2428"/>
    <cellStyle name="Accent5 3 3" xfId="2429"/>
    <cellStyle name="Accent5 4" xfId="284"/>
    <cellStyle name="Accent5 4 2" xfId="2430"/>
    <cellStyle name="Accent5 4 3" xfId="2431"/>
    <cellStyle name="Accent5 5" xfId="285"/>
    <cellStyle name="Accent5 5 2" xfId="2432"/>
    <cellStyle name="Accent5 5 3" xfId="2433"/>
    <cellStyle name="Accent5 6" xfId="286"/>
    <cellStyle name="Accent5 6 2" xfId="2434"/>
    <cellStyle name="Accent5 6 3" xfId="2435"/>
    <cellStyle name="Accent5 7" xfId="287"/>
    <cellStyle name="Accent5 7 2" xfId="2436"/>
    <cellStyle name="Accent5 8" xfId="288"/>
    <cellStyle name="Accent5 8 2" xfId="2437"/>
    <cellStyle name="Accent5 9" xfId="289"/>
    <cellStyle name="Accent6" xfId="762" builtinId="49" customBuiltin="1"/>
    <cellStyle name="Accent6 - 20%" xfId="290"/>
    <cellStyle name="Accent6 - 40%" xfId="291"/>
    <cellStyle name="Accent6 - 60%" xfId="292"/>
    <cellStyle name="Accent6 10" xfId="293"/>
    <cellStyle name="Accent6 11" xfId="294"/>
    <cellStyle name="Accent6 12" xfId="295"/>
    <cellStyle name="Accent6 13" xfId="296"/>
    <cellStyle name="Accent6 14" xfId="297"/>
    <cellStyle name="Accent6 15" xfId="298"/>
    <cellStyle name="Accent6 16" xfId="299"/>
    <cellStyle name="Accent6 17" xfId="300"/>
    <cellStyle name="Accent6 18" xfId="301"/>
    <cellStyle name="Accent6 19" xfId="302"/>
    <cellStyle name="Accent6 2" xfId="303"/>
    <cellStyle name="Accent6 2 2" xfId="2438"/>
    <cellStyle name="Accent6 20" xfId="304"/>
    <cellStyle name="Accent6 21" xfId="305"/>
    <cellStyle name="Accent6 22" xfId="306"/>
    <cellStyle name="Accent6 23" xfId="307"/>
    <cellStyle name="Accent6 24" xfId="308"/>
    <cellStyle name="Accent6 25" xfId="309"/>
    <cellStyle name="Accent6 26" xfId="310"/>
    <cellStyle name="Accent6 3" xfId="311"/>
    <cellStyle name="Accent6 3 2" xfId="2439"/>
    <cellStyle name="Accent6 3 3" xfId="2440"/>
    <cellStyle name="Accent6 4" xfId="312"/>
    <cellStyle name="Accent6 4 2" xfId="2441"/>
    <cellStyle name="Accent6 4 3" xfId="2442"/>
    <cellStyle name="Accent6 5" xfId="313"/>
    <cellStyle name="Accent6 5 2" xfId="2443"/>
    <cellStyle name="Accent6 5 3" xfId="2444"/>
    <cellStyle name="Accent6 6" xfId="314"/>
    <cellStyle name="Accent6 6 2" xfId="2445"/>
    <cellStyle name="Accent6 6 3" xfId="2446"/>
    <cellStyle name="Accent6 7" xfId="315"/>
    <cellStyle name="Accent6 7 2" xfId="2447"/>
    <cellStyle name="Accent6 7 3" xfId="2448"/>
    <cellStyle name="Accent6 8" xfId="316"/>
    <cellStyle name="Accent6 8 2" xfId="2449"/>
    <cellStyle name="Accent6 9" xfId="317"/>
    <cellStyle name="Actual Date" xfId="2450"/>
    <cellStyle name="Actual Date 2" xfId="2451"/>
    <cellStyle name="Actual Date 2 2" xfId="2452"/>
    <cellStyle name="Actual Date 3" xfId="2453"/>
    <cellStyle name="Actual Date 3 2" xfId="2454"/>
    <cellStyle name="Actual Date 4" xfId="2455"/>
    <cellStyle name="Actual Date_2010-2012 Program Workbook_Incent_FS" xfId="2456"/>
    <cellStyle name="Array Enter" xfId="2457"/>
    <cellStyle name="Bad" xfId="732" builtinId="27" customBuiltin="1"/>
    <cellStyle name="Bad 2" xfId="318"/>
    <cellStyle name="Bad 2 2" xfId="2458"/>
    <cellStyle name="Bad 3" xfId="2459"/>
    <cellStyle name="Bad 3 2" xfId="2460"/>
    <cellStyle name="Bad 4" xfId="2461"/>
    <cellStyle name="Bad 4 2" xfId="2462"/>
    <cellStyle name="Bad 5" xfId="2463"/>
    <cellStyle name="Bad 5 2" xfId="2464"/>
    <cellStyle name="Bad 6" xfId="2465"/>
    <cellStyle name="Bad 6 2" xfId="2466"/>
    <cellStyle name="Bad 7" xfId="2467"/>
    <cellStyle name="Bad 8" xfId="2468"/>
    <cellStyle name="Bad 9" xfId="2469"/>
    <cellStyle name="basic" xfId="2470"/>
    <cellStyle name="billion" xfId="2471"/>
    <cellStyle name="billion 2" xfId="2472"/>
    <cellStyle name="billion 2 2" xfId="2473"/>
    <cellStyle name="billion 3" xfId="2474"/>
    <cellStyle name="Biomass" xfId="2475"/>
    <cellStyle name="Calc Currency (0)" xfId="2476"/>
    <cellStyle name="Calculation" xfId="736" builtinId="22" customBuiltin="1"/>
    <cellStyle name="Calculation 2" xfId="319"/>
    <cellStyle name="Calculation 2 2" xfId="2477"/>
    <cellStyle name="Calculation 2 3" xfId="2478"/>
    <cellStyle name="Calculation 3" xfId="2479"/>
    <cellStyle name="Calculation 3 2" xfId="2480"/>
    <cellStyle name="Calculation 4" xfId="2481"/>
    <cellStyle name="Calculation 4 2" xfId="2482"/>
    <cellStyle name="Calculation 5" xfId="2483"/>
    <cellStyle name="Calculation 5 2" xfId="2484"/>
    <cellStyle name="Calculation 6" xfId="2485"/>
    <cellStyle name="Calculation 6 2" xfId="2486"/>
    <cellStyle name="Calculation 7" xfId="2487"/>
    <cellStyle name="Calculation 7 2" xfId="2488"/>
    <cellStyle name="Calculation 8" xfId="2489"/>
    <cellStyle name="Charts Background" xfId="2490"/>
    <cellStyle name="Check Cell" xfId="738" builtinId="23" customBuiltin="1"/>
    <cellStyle name="Check Cell 2" xfId="320"/>
    <cellStyle name="Check Cell 2 2" xfId="2491"/>
    <cellStyle name="Check Cell 3" xfId="2492"/>
    <cellStyle name="Check Cell 3 2" xfId="2493"/>
    <cellStyle name="Check Cell 4" xfId="2494"/>
    <cellStyle name="Check Cell 4 2" xfId="2495"/>
    <cellStyle name="Check Cell 5" xfId="2496"/>
    <cellStyle name="Check Cell 5 2" xfId="2497"/>
    <cellStyle name="Check Cell 6" xfId="2498"/>
    <cellStyle name="Check Cell 7" xfId="2499"/>
    <cellStyle name="Check Cell 8" xfId="2500"/>
    <cellStyle name="Comma" xfId="1" builtinId="3"/>
    <cellStyle name="Comma  - Style1" xfId="2501"/>
    <cellStyle name="Comma  - Style2" xfId="2502"/>
    <cellStyle name="Comma  - Style3" xfId="2503"/>
    <cellStyle name="Comma  - Style4" xfId="2504"/>
    <cellStyle name="Comma  - Style5" xfId="2505"/>
    <cellStyle name="Comma  - Style6" xfId="2506"/>
    <cellStyle name="Comma  - Style7" xfId="2507"/>
    <cellStyle name="Comma  - Style8" xfId="2508"/>
    <cellStyle name="Comma [0] 2" xfId="2509"/>
    <cellStyle name="Comma [0] 3" xfId="2510"/>
    <cellStyle name="Comma [0] 3 2" xfId="2511"/>
    <cellStyle name="Comma [0] 4" xfId="2512"/>
    <cellStyle name="Comma [0] 5" xfId="2513"/>
    <cellStyle name="Comma [0] 5 2" xfId="2514"/>
    <cellStyle name="Comma [0] 6" xfId="2515"/>
    <cellStyle name="Comma [0] 7" xfId="2516"/>
    <cellStyle name="Comma 10" xfId="2517"/>
    <cellStyle name="Comma 10 2" xfId="2518"/>
    <cellStyle name="Comma 10 2 2" xfId="2519"/>
    <cellStyle name="Comma 10 2 3" xfId="2520"/>
    <cellStyle name="Comma 10 3" xfId="2521"/>
    <cellStyle name="Comma 10 4" xfId="2522"/>
    <cellStyle name="Comma 11" xfId="2523"/>
    <cellStyle name="Comma 11 2" xfId="2524"/>
    <cellStyle name="Comma 11 2 2" xfId="2525"/>
    <cellStyle name="Comma 11 2 2 2" xfId="2526"/>
    <cellStyle name="Comma 11 2 2 2 2" xfId="2527"/>
    <cellStyle name="Comma 11 2 2 3" xfId="2528"/>
    <cellStyle name="Comma 11 2 3" xfId="2529"/>
    <cellStyle name="Comma 11 2 3 2" xfId="2530"/>
    <cellStyle name="Comma 11 2 4" xfId="2531"/>
    <cellStyle name="Comma 11 3" xfId="2532"/>
    <cellStyle name="Comma 11 3 2" xfId="2533"/>
    <cellStyle name="Comma 11 4" xfId="2534"/>
    <cellStyle name="Comma 11 5" xfId="2535"/>
    <cellStyle name="Comma 12" xfId="2536"/>
    <cellStyle name="Comma 12 2" xfId="2537"/>
    <cellStyle name="Comma 12 2 2" xfId="2538"/>
    <cellStyle name="Comma 12 2 2 2" xfId="2539"/>
    <cellStyle name="Comma 12 2 3" xfId="2540"/>
    <cellStyle name="Comma 12 3" xfId="2541"/>
    <cellStyle name="Comma 12 3 2" xfId="2542"/>
    <cellStyle name="Comma 12 4" xfId="2543"/>
    <cellStyle name="Comma 12 5" xfId="2544"/>
    <cellStyle name="Comma 13" xfId="2545"/>
    <cellStyle name="Comma 13 2" xfId="2546"/>
    <cellStyle name="Comma 13 2 2" xfId="2547"/>
    <cellStyle name="Comma 13 3" xfId="2548"/>
    <cellStyle name="Comma 13 4" xfId="2549"/>
    <cellStyle name="Comma 14" xfId="2550"/>
    <cellStyle name="Comma 14 2" xfId="2551"/>
    <cellStyle name="Comma 14 2 2" xfId="2552"/>
    <cellStyle name="Comma 14 3" xfId="2553"/>
    <cellStyle name="Comma 14 4" xfId="2554"/>
    <cellStyle name="Comma 15" xfId="2555"/>
    <cellStyle name="Comma 16" xfId="2556"/>
    <cellStyle name="Comma 17" xfId="2557"/>
    <cellStyle name="Comma 2" xfId="134"/>
    <cellStyle name="Comma 2 2" xfId="143"/>
    <cellStyle name="Comma 2 2 2" xfId="2558"/>
    <cellStyle name="Comma 2 2 3" xfId="2559"/>
    <cellStyle name="Comma 2 3" xfId="2560"/>
    <cellStyle name="Comma 2 3 2" xfId="2561"/>
    <cellStyle name="Comma 2 4" xfId="2562"/>
    <cellStyle name="Comma 2 5" xfId="2563"/>
    <cellStyle name="Comma 2 6" xfId="2564"/>
    <cellStyle name="Comma 2 7" xfId="2565"/>
    <cellStyle name="Comma 3" xfId="775"/>
    <cellStyle name="Comma 3 2" xfId="2566"/>
    <cellStyle name="Comma 3 2 2" xfId="2567"/>
    <cellStyle name="Comma 3 2 2 2" xfId="2568"/>
    <cellStyle name="Comma 3 2 3" xfId="2569"/>
    <cellStyle name="Comma 3 3" xfId="2570"/>
    <cellStyle name="Comma 3 3 2" xfId="2571"/>
    <cellStyle name="Comma 3 4" xfId="2572"/>
    <cellStyle name="Comma 3 4 2" xfId="2573"/>
    <cellStyle name="Comma 3 5" xfId="2574"/>
    <cellStyle name="Comma 3 5 2" xfId="2575"/>
    <cellStyle name="Comma 3 6" xfId="2576"/>
    <cellStyle name="Comma 3 7" xfId="2577"/>
    <cellStyle name="Comma 3 8" xfId="2578"/>
    <cellStyle name="Comma 4" xfId="773"/>
    <cellStyle name="Comma 4 2" xfId="2579"/>
    <cellStyle name="Comma 4 2 2" xfId="2580"/>
    <cellStyle name="Comma 4 2 3" xfId="2581"/>
    <cellStyle name="Comma 4 3" xfId="2582"/>
    <cellStyle name="Comma 5" xfId="779"/>
    <cellStyle name="Comma 5 2" xfId="2583"/>
    <cellStyle name="Comma 5 2 2" xfId="2584"/>
    <cellStyle name="Comma 5 3" xfId="2585"/>
    <cellStyle name="Comma 5 3 2" xfId="2586"/>
    <cellStyle name="Comma 6" xfId="781"/>
    <cellStyle name="Comma 6 2" xfId="1196"/>
    <cellStyle name="Comma 6 3" xfId="2587"/>
    <cellStyle name="Comma 7" xfId="782"/>
    <cellStyle name="Comma 7 2" xfId="2588"/>
    <cellStyle name="Comma 7 3" xfId="2589"/>
    <cellStyle name="Comma 8" xfId="786"/>
    <cellStyle name="Comma 8 2" xfId="2590"/>
    <cellStyle name="Comma 9" xfId="2591"/>
    <cellStyle name="Comma 9 2" xfId="2592"/>
    <cellStyle name="Comma 9 3" xfId="2593"/>
    <cellStyle name="Comma 9 3 2" xfId="2594"/>
    <cellStyle name="Comma0" xfId="2595"/>
    <cellStyle name="Comma0 2" xfId="2596"/>
    <cellStyle name="Comma0 2 2" xfId="2597"/>
    <cellStyle name="Comma0 3" xfId="2598"/>
    <cellStyle name="Comma0 3 2" xfId="2599"/>
    <cellStyle name="Comma0 4" xfId="2600"/>
    <cellStyle name="Copied" xfId="2601"/>
    <cellStyle name="Currency" xfId="789" builtinId="4"/>
    <cellStyle name="Currency [$0]" xfId="2602"/>
    <cellStyle name="Currency [£0]" xfId="2603"/>
    <cellStyle name="Currency 10" xfId="2604"/>
    <cellStyle name="Currency 11" xfId="2605"/>
    <cellStyle name="Currency 12" xfId="2606"/>
    <cellStyle name="Currency 12 2" xfId="2607"/>
    <cellStyle name="Currency 13" xfId="2608"/>
    <cellStyle name="Currency 13 2" xfId="2609"/>
    <cellStyle name="Currency 13 2 2" xfId="2610"/>
    <cellStyle name="Currency 13 2 3" xfId="2611"/>
    <cellStyle name="Currency 13 3" xfId="2612"/>
    <cellStyle name="Currency 13 4" xfId="2613"/>
    <cellStyle name="Currency 14" xfId="2614"/>
    <cellStyle name="Currency 14 2" xfId="2615"/>
    <cellStyle name="Currency 14 2 2" xfId="2616"/>
    <cellStyle name="Currency 14 3" xfId="2617"/>
    <cellStyle name="Currency 15" xfId="2618"/>
    <cellStyle name="Currency 15 2" xfId="2619"/>
    <cellStyle name="Currency 16" xfId="2620"/>
    <cellStyle name="Currency 17" xfId="2621"/>
    <cellStyle name="Currency 18" xfId="2622"/>
    <cellStyle name="Currency 2" xfId="135"/>
    <cellStyle name="Currency 2 2" xfId="2623"/>
    <cellStyle name="Currency 2 2 2" xfId="2624"/>
    <cellStyle name="Currency 2 2 3" xfId="2625"/>
    <cellStyle name="Currency 2 3" xfId="2626"/>
    <cellStyle name="Currency 2 3 2" xfId="2627"/>
    <cellStyle name="Currency 2 4" xfId="2628"/>
    <cellStyle name="Currency 2 4 2" xfId="2629"/>
    <cellStyle name="Currency 2 4 2 2" xfId="2630"/>
    <cellStyle name="Currency 2 4 3" xfId="2631"/>
    <cellStyle name="Currency 2 5" xfId="2632"/>
    <cellStyle name="Currency 2 5 2" xfId="2633"/>
    <cellStyle name="Currency 2 6" xfId="2634"/>
    <cellStyle name="Currency 2 7" xfId="2635"/>
    <cellStyle name="Currency 3" xfId="139"/>
    <cellStyle name="Currency 3 2" xfId="383"/>
    <cellStyle name="Currency 3 2 2" xfId="473"/>
    <cellStyle name="Currency 3 2 2 2" xfId="950"/>
    <cellStyle name="Currency 3 2 3" xfId="862"/>
    <cellStyle name="Currency 3 3" xfId="500"/>
    <cellStyle name="Currency 3 3 2" xfId="977"/>
    <cellStyle name="Currency 3 3 3" xfId="2636"/>
    <cellStyle name="Currency 3 4" xfId="515"/>
    <cellStyle name="Currency 3 4 2" xfId="979"/>
    <cellStyle name="Currency 3 5" xfId="421"/>
    <cellStyle name="Currency 3 5 2" xfId="898"/>
    <cellStyle name="Currency 3 6" xfId="824"/>
    <cellStyle name="Currency 4" xfId="2637"/>
    <cellStyle name="Currency 4 2" xfId="2638"/>
    <cellStyle name="Currency 4 2 2" xfId="2639"/>
    <cellStyle name="Currency 4 3" xfId="2640"/>
    <cellStyle name="Currency 4 3 2" xfId="2641"/>
    <cellStyle name="Currency 4 4" xfId="2642"/>
    <cellStyle name="Currency 5" xfId="2643"/>
    <cellStyle name="Currency 5 2" xfId="2644"/>
    <cellStyle name="Currency 5 2 2" xfId="2645"/>
    <cellStyle name="Currency 5 3" xfId="2646"/>
    <cellStyle name="Currency 6" xfId="2647"/>
    <cellStyle name="Currency 6 2" xfId="2648"/>
    <cellStyle name="Currency 6 2 2" xfId="2649"/>
    <cellStyle name="Currency 6 3" xfId="2650"/>
    <cellStyle name="Currency 7" xfId="2651"/>
    <cellStyle name="Currency 7 2" xfId="2652"/>
    <cellStyle name="Currency 7 3" xfId="2653"/>
    <cellStyle name="Currency 7 3 2" xfId="2654"/>
    <cellStyle name="Currency 7 4" xfId="2655"/>
    <cellStyle name="Currency 8" xfId="2656"/>
    <cellStyle name="Currency 8 2" xfId="2657"/>
    <cellStyle name="Currency 8 2 2" xfId="2658"/>
    <cellStyle name="Currency 8 3" xfId="2659"/>
    <cellStyle name="Currency 9" xfId="2660"/>
    <cellStyle name="Currency0" xfId="2661"/>
    <cellStyle name="Currency0 2" xfId="2662"/>
    <cellStyle name="Currency0 2 2" xfId="2663"/>
    <cellStyle name="Currency0 3" xfId="2664"/>
    <cellStyle name="Currency0 3 2" xfId="2665"/>
    <cellStyle name="Currency0 4" xfId="2666"/>
    <cellStyle name="Currency0 5" xfId="2667"/>
    <cellStyle name="Currency0nospace" xfId="2668"/>
    <cellStyle name="Currency2" xfId="2669"/>
    <cellStyle name="Date" xfId="2670"/>
    <cellStyle name="Date 2" xfId="2671"/>
    <cellStyle name="Dollars &amp; Cents" xfId="2672"/>
    <cellStyle name="Emphasis 1" xfId="321"/>
    <cellStyle name="Emphasis 2" xfId="322"/>
    <cellStyle name="Emphasis 3" xfId="323"/>
    <cellStyle name="Entered" xfId="2673"/>
    <cellStyle name="Euro" xfId="2674"/>
    <cellStyle name="Euro 2" xfId="2675"/>
    <cellStyle name="Euro 2 2" xfId="2676"/>
    <cellStyle name="Euro 3" xfId="2677"/>
    <cellStyle name="Euro billion" xfId="2678"/>
    <cellStyle name="Euro billion 2" xfId="2679"/>
    <cellStyle name="Euro billion 2 2" xfId="2680"/>
    <cellStyle name="Euro billion 3" xfId="2681"/>
    <cellStyle name="Euro million" xfId="2682"/>
    <cellStyle name="Euro million 2" xfId="2683"/>
    <cellStyle name="Euro million 2 2" xfId="2684"/>
    <cellStyle name="Euro million 3" xfId="2685"/>
    <cellStyle name="Euro thousand" xfId="2686"/>
    <cellStyle name="Euro thousand 2" xfId="2687"/>
    <cellStyle name="Euro thousand 2 2" xfId="2688"/>
    <cellStyle name="Euro thousand 3" xfId="2689"/>
    <cellStyle name="Euro_12889 GP Contracts v3" xfId="2690"/>
    <cellStyle name="Explanatory Text" xfId="740" builtinId="53" customBuiltin="1"/>
    <cellStyle name="Explanatory Text 2" xfId="324"/>
    <cellStyle name="Explanatory Text 2 2" xfId="2691"/>
    <cellStyle name="Explanatory Text 3" xfId="2692"/>
    <cellStyle name="Explanatory Text 3 2" xfId="2693"/>
    <cellStyle name="Explanatory Text 4" xfId="2694"/>
    <cellStyle name="Explanatory Text 4 2" xfId="2695"/>
    <cellStyle name="Explanatory Text 5" xfId="2696"/>
    <cellStyle name="Explanatory Text 6" xfId="2697"/>
    <cellStyle name="Explanatory Text 7" xfId="2698"/>
    <cellStyle name="Explanatory Text 8" xfId="2699"/>
    <cellStyle name="Fixed" xfId="2700"/>
    <cellStyle name="Fixed 2" xfId="2701"/>
    <cellStyle name="Fixed 2 2" xfId="2702"/>
    <cellStyle name="Fixed 3" xfId="2703"/>
    <cellStyle name="Fixed 3 2" xfId="2704"/>
    <cellStyle name="Fixed 4" xfId="2705"/>
    <cellStyle name="Fixed 5" xfId="2706"/>
    <cellStyle name="Fixed_2010-2012 Program Workbook_Incent_FS" xfId="2707"/>
    <cellStyle name="Forecast" xfId="2708"/>
    <cellStyle name="fred" xfId="2709"/>
    <cellStyle name="Fred%" xfId="2710"/>
    <cellStyle name="GBP" xfId="2711"/>
    <cellStyle name="GBP 2" xfId="2712"/>
    <cellStyle name="GBP 2 2" xfId="2713"/>
    <cellStyle name="GBP 3" xfId="2714"/>
    <cellStyle name="GBP billion" xfId="2715"/>
    <cellStyle name="GBP million" xfId="2716"/>
    <cellStyle name="GBP million 2" xfId="2717"/>
    <cellStyle name="GBP million 2 2" xfId="2718"/>
    <cellStyle name="GBP million 3" xfId="2719"/>
    <cellStyle name="GBP thousand" xfId="2720"/>
    <cellStyle name="General" xfId="2721"/>
    <cellStyle name="General 2" xfId="2722"/>
    <cellStyle name="General 2 2" xfId="2723"/>
    <cellStyle name="General 3" xfId="2724"/>
    <cellStyle name="Good" xfId="731" builtinId="26" customBuiltin="1"/>
    <cellStyle name="Good 2" xfId="325"/>
    <cellStyle name="Good 2 2" xfId="2725"/>
    <cellStyle name="Good 3" xfId="2726"/>
    <cellStyle name="Good 3 2" xfId="2727"/>
    <cellStyle name="Good 4" xfId="2728"/>
    <cellStyle name="Good 4 2" xfId="2729"/>
    <cellStyle name="Good 5" xfId="2730"/>
    <cellStyle name="Good 5 2" xfId="2731"/>
    <cellStyle name="Good 6" xfId="2732"/>
    <cellStyle name="Good 7" xfId="2733"/>
    <cellStyle name="Good 8" xfId="2734"/>
    <cellStyle name="Grey" xfId="2735"/>
    <cellStyle name="Grey 2" xfId="2736"/>
    <cellStyle name="Grey_2010-2012 Program Workbook Completed_Incent_V2" xfId="2737"/>
    <cellStyle name="HEADER" xfId="2738"/>
    <cellStyle name="Header1" xfId="2739"/>
    <cellStyle name="Header2" xfId="2740"/>
    <cellStyle name="Header2 2" xfId="2741"/>
    <cellStyle name="Header2 2 2" xfId="2742"/>
    <cellStyle name="Header2 2 3" xfId="2743"/>
    <cellStyle name="Header2 3" xfId="2744"/>
    <cellStyle name="Header2 4" xfId="2745"/>
    <cellStyle name="Heading 1" xfId="727" builtinId="16" customBuiltin="1"/>
    <cellStyle name="Heading 1 10" xfId="2746"/>
    <cellStyle name="Heading 1 11" xfId="2747"/>
    <cellStyle name="Heading 1 12" xfId="2748"/>
    <cellStyle name="Heading 1 13" xfId="2749"/>
    <cellStyle name="Heading 1 14" xfId="2750"/>
    <cellStyle name="Heading 1 2" xfId="326"/>
    <cellStyle name="Heading 1 2 2" xfId="2751"/>
    <cellStyle name="Heading 1 2 3" xfId="2752"/>
    <cellStyle name="Heading 1 3" xfId="2753"/>
    <cellStyle name="Heading 1 3 2" xfId="2754"/>
    <cellStyle name="Heading 1 3 3" xfId="2755"/>
    <cellStyle name="Heading 1 4" xfId="2756"/>
    <cellStyle name="Heading 1 4 2" xfId="2757"/>
    <cellStyle name="Heading 1 4 3" xfId="2758"/>
    <cellStyle name="Heading 1 5" xfId="2759"/>
    <cellStyle name="Heading 1 5 2" xfId="2760"/>
    <cellStyle name="Heading 1 6" xfId="2761"/>
    <cellStyle name="Heading 1 6 2" xfId="2762"/>
    <cellStyle name="Heading 1 7" xfId="2763"/>
    <cellStyle name="Heading 1 7 2" xfId="2764"/>
    <cellStyle name="Heading 1 8" xfId="2765"/>
    <cellStyle name="Heading 1 8 2" xfId="2766"/>
    <cellStyle name="Heading 1 9" xfId="2767"/>
    <cellStyle name="Heading 2" xfId="728" builtinId="17" customBuiltin="1"/>
    <cellStyle name="Heading 2 10" xfId="2768"/>
    <cellStyle name="Heading 2 11" xfId="2769"/>
    <cellStyle name="Heading 2 12" xfId="2770"/>
    <cellStyle name="Heading 2 13" xfId="2771"/>
    <cellStyle name="Heading 2 14" xfId="2772"/>
    <cellStyle name="Heading 2 2" xfId="327"/>
    <cellStyle name="Heading 2 2 2" xfId="2773"/>
    <cellStyle name="Heading 2 2 3" xfId="2774"/>
    <cellStyle name="Heading 2 3" xfId="2775"/>
    <cellStyle name="Heading 2 3 2" xfId="2776"/>
    <cellStyle name="Heading 2 3 3" xfId="2777"/>
    <cellStyle name="Heading 2 4" xfId="2778"/>
    <cellStyle name="Heading 2 4 2" xfId="2779"/>
    <cellStyle name="Heading 2 4 3" xfId="2780"/>
    <cellStyle name="Heading 2 5" xfId="2781"/>
    <cellStyle name="Heading 2 5 2" xfId="2782"/>
    <cellStyle name="Heading 2 6" xfId="2783"/>
    <cellStyle name="Heading 2 6 2" xfId="2784"/>
    <cellStyle name="Heading 2 7" xfId="2785"/>
    <cellStyle name="Heading 2 7 2" xfId="2786"/>
    <cellStyle name="Heading 2 8" xfId="2787"/>
    <cellStyle name="Heading 2 8 2" xfId="2788"/>
    <cellStyle name="Heading 2 9" xfId="2789"/>
    <cellStyle name="Heading 3" xfId="729" builtinId="18" customBuiltin="1"/>
    <cellStyle name="Heading 3 2" xfId="328"/>
    <cellStyle name="Heading 3 2 2" xfId="2790"/>
    <cellStyle name="Heading 3 3" xfId="2791"/>
    <cellStyle name="Heading 3 3 2" xfId="2792"/>
    <cellStyle name="Heading 3 4" xfId="2793"/>
    <cellStyle name="Heading 3 4 2" xfId="2794"/>
    <cellStyle name="Heading 3 5" xfId="2795"/>
    <cellStyle name="Heading 3 6" xfId="2796"/>
    <cellStyle name="Heading 3 7" xfId="2797"/>
    <cellStyle name="Heading 3 8" xfId="2798"/>
    <cellStyle name="Heading 4" xfId="730" builtinId="19" customBuiltin="1"/>
    <cellStyle name="Heading 4 2" xfId="329"/>
    <cellStyle name="Heading 4 2 2" xfId="2799"/>
    <cellStyle name="Heading 4 3" xfId="2800"/>
    <cellStyle name="Heading 4 3 2" xfId="2801"/>
    <cellStyle name="Heading 4 4" xfId="2802"/>
    <cellStyle name="Heading 4 4 2" xfId="2803"/>
    <cellStyle name="Heading 4 5" xfId="2804"/>
    <cellStyle name="Heading 4 6" xfId="2805"/>
    <cellStyle name="Heading 4 7" xfId="2806"/>
    <cellStyle name="Heading 4 8" xfId="2807"/>
    <cellStyle name="Heading1" xfId="2808"/>
    <cellStyle name="Heading1 2" xfId="2809"/>
    <cellStyle name="Heading1 2 2" xfId="2810"/>
    <cellStyle name="Heading1 3" xfId="2811"/>
    <cellStyle name="Heading1 3 2" xfId="2812"/>
    <cellStyle name="Heading1 4" xfId="2813"/>
    <cellStyle name="Heading1_2010-2012 Program Workbook_Incent_FS" xfId="2814"/>
    <cellStyle name="Heading2" xfId="2815"/>
    <cellStyle name="Heading2 2" xfId="2816"/>
    <cellStyle name="Heading2 2 2" xfId="2817"/>
    <cellStyle name="Heading2 3" xfId="2818"/>
    <cellStyle name="Heading2 3 2" xfId="2819"/>
    <cellStyle name="Heading2 4" xfId="2820"/>
    <cellStyle name="Heading2_2010-2012 Program Workbook_Incent_FS" xfId="2821"/>
    <cellStyle name="Hidden" xfId="2822"/>
    <cellStyle name="Hidden 2" xfId="2823"/>
    <cellStyle name="HIGHLIGHT" xfId="2824"/>
    <cellStyle name="highlite" xfId="2825"/>
    <cellStyle name="hilite" xfId="2826"/>
    <cellStyle name="Hyperlink" xfId="2" builtinId="8"/>
    <cellStyle name="Hyperlink 2" xfId="341"/>
    <cellStyle name="Hyperlink 2 2" xfId="2827"/>
    <cellStyle name="Input" xfId="734" builtinId="20" customBuiltin="1"/>
    <cellStyle name="Input [yellow]" xfId="2828"/>
    <cellStyle name="Input [yellow] 2" xfId="2829"/>
    <cellStyle name="Input [yellow] 2 2" xfId="2830"/>
    <cellStyle name="Input [yellow] 2 2 2" xfId="2831"/>
    <cellStyle name="Input [yellow] 2 3" xfId="2832"/>
    <cellStyle name="Input [yellow] 3" xfId="2833"/>
    <cellStyle name="Input [yellow] 3 2" xfId="2834"/>
    <cellStyle name="Input [yellow] 4" xfId="2835"/>
    <cellStyle name="Input [yellow]_2010-2012 Program Workbook Completed_Incent_V2" xfId="2836"/>
    <cellStyle name="Input 2" xfId="330"/>
    <cellStyle name="Input 2 2" xfId="2837"/>
    <cellStyle name="Input 2 3" xfId="2838"/>
    <cellStyle name="Input 3" xfId="2839"/>
    <cellStyle name="Input 3 2" xfId="2840"/>
    <cellStyle name="Input 4" xfId="2841"/>
    <cellStyle name="Input 4 2" xfId="2842"/>
    <cellStyle name="Input 5" xfId="2843"/>
    <cellStyle name="Input 5 2" xfId="2844"/>
    <cellStyle name="Input 6" xfId="2845"/>
    <cellStyle name="Input 6 2" xfId="2846"/>
    <cellStyle name="Input 7" xfId="2847"/>
    <cellStyle name="Input 7 2" xfId="2848"/>
    <cellStyle name="Input 8" xfId="2849"/>
    <cellStyle name="LabelWithTotals" xfId="2850"/>
    <cellStyle name="Linked Cell" xfId="737" builtinId="24" customBuiltin="1"/>
    <cellStyle name="Linked Cell 2" xfId="331"/>
    <cellStyle name="Linked Cell 2 2" xfId="2851"/>
    <cellStyle name="Linked Cell 2 3" xfId="2852"/>
    <cellStyle name="Linked Cell 3" xfId="2853"/>
    <cellStyle name="Linked Cell 3 2" xfId="2854"/>
    <cellStyle name="Linked Cell 4" xfId="2855"/>
    <cellStyle name="Linked Cell 4 2" xfId="2856"/>
    <cellStyle name="Linked Cell 5" xfId="2857"/>
    <cellStyle name="Linked Cell 5 2" xfId="2858"/>
    <cellStyle name="Linked Cell 6" xfId="2859"/>
    <cellStyle name="Linked Cell 7" xfId="2860"/>
    <cellStyle name="Linked Cell 8" xfId="2861"/>
    <cellStyle name="Millares [0]_2AV_M_M " xfId="2862"/>
    <cellStyle name="Millares_2AV_M_M " xfId="2863"/>
    <cellStyle name="million" xfId="2864"/>
    <cellStyle name="million 2" xfId="2865"/>
    <cellStyle name="million 2 2" xfId="2866"/>
    <cellStyle name="million 3" xfId="2867"/>
    <cellStyle name="Moneda [0]_2AV_M_M " xfId="2868"/>
    <cellStyle name="Moneda_2AV_M_M " xfId="2869"/>
    <cellStyle name="MyHeading1" xfId="2870"/>
    <cellStyle name="MyHeading1 2" xfId="2871"/>
    <cellStyle name="Neutral" xfId="733" builtinId="28" customBuiltin="1"/>
    <cellStyle name="Neutral 2" xfId="332"/>
    <cellStyle name="Neutral 2 2" xfId="2872"/>
    <cellStyle name="Neutral 3" xfId="2873"/>
    <cellStyle name="Neutral 3 2" xfId="2874"/>
    <cellStyle name="Neutral 4" xfId="2875"/>
    <cellStyle name="Neutral 4 2" xfId="2876"/>
    <cellStyle name="Neutral 5" xfId="2877"/>
    <cellStyle name="Neutral 6" xfId="2878"/>
    <cellStyle name="Neutral 7" xfId="2879"/>
    <cellStyle name="Neutral 8" xfId="2880"/>
    <cellStyle name="no dec" xfId="2881"/>
    <cellStyle name="Normal" xfId="0" builtinId="0"/>
    <cellStyle name="Normal - Style1" xfId="2882"/>
    <cellStyle name="Normal - Style1 2" xfId="2883"/>
    <cellStyle name="Normal - Style1 2 2" xfId="2884"/>
    <cellStyle name="Normal - Style1 3" xfId="2885"/>
    <cellStyle name="Normal - Style1 3 2" xfId="2886"/>
    <cellStyle name="Normal - Style1 4" xfId="2887"/>
    <cellStyle name="Normal - Style1_2010-2012 Program Workbook_Incent_FS" xfId="2888"/>
    <cellStyle name="Normal - Style2" xfId="2889"/>
    <cellStyle name="Normal - Style3" xfId="2890"/>
    <cellStyle name="Normal - Style4" xfId="2891"/>
    <cellStyle name="Normal - Style5" xfId="2892"/>
    <cellStyle name="Normal - Style6" xfId="2893"/>
    <cellStyle name="Normal - Style7" xfId="2894"/>
    <cellStyle name="Normal - Style8" xfId="2895"/>
    <cellStyle name="Normal 10" xfId="766"/>
    <cellStyle name="Normal 10 2" xfId="2896"/>
    <cellStyle name="Normal 10 3" xfId="2897"/>
    <cellStyle name="Normal 10 4" xfId="2898"/>
    <cellStyle name="Normal 11" xfId="778"/>
    <cellStyle name="Normal 11 2" xfId="2899"/>
    <cellStyle name="Normal 11 2 2" xfId="2900"/>
    <cellStyle name="Normal 11 2 2 2" xfId="2901"/>
    <cellStyle name="Normal 11 2 2 3" xfId="2902"/>
    <cellStyle name="Normal 11 2 3" xfId="2903"/>
    <cellStyle name="Normal 11 2 4" xfId="2904"/>
    <cellStyle name="Normal 11 3" xfId="2905"/>
    <cellStyle name="Normal 11 3 2" xfId="2906"/>
    <cellStyle name="Normal 11 4" xfId="2907"/>
    <cellStyle name="Normal 12" xfId="780"/>
    <cellStyle name="Normal 12 2" xfId="1195"/>
    <cellStyle name="Normal 12 2 2" xfId="2908"/>
    <cellStyle name="Normal 12 3" xfId="2909"/>
    <cellStyle name="Normal 12 3 2" xfId="2910"/>
    <cellStyle name="Normal 12 4" xfId="2911"/>
    <cellStyle name="Normal 12 5" xfId="2912"/>
    <cellStyle name="Normal 12 6" xfId="2913"/>
    <cellStyle name="Normal 12_2010 - 2012 CEE Analysis - 2012 Budget DRAFT 11.1.11" xfId="2914"/>
    <cellStyle name="Normal 13" xfId="784"/>
    <cellStyle name="Normal 13 2" xfId="2915"/>
    <cellStyle name="Normal 13 3" xfId="2916"/>
    <cellStyle name="Normal 13 4" xfId="2917"/>
    <cellStyle name="Normal 13 4 2" xfId="2918"/>
    <cellStyle name="Normal 13 5" xfId="2919"/>
    <cellStyle name="Normal 14" xfId="725"/>
    <cellStyle name="Normal 14 2" xfId="2920"/>
    <cellStyle name="Normal 14 2 2" xfId="2921"/>
    <cellStyle name="Normal 14 3" xfId="2922"/>
    <cellStyle name="Normal 14 4" xfId="2923"/>
    <cellStyle name="Normal 14 4 2" xfId="2924"/>
    <cellStyle name="Normal 14 5" xfId="2925"/>
    <cellStyle name="Normal 15" xfId="788"/>
    <cellStyle name="Normal 15 2" xfId="2926"/>
    <cellStyle name="Normal 15 3" xfId="2927"/>
    <cellStyle name="Normal 15 4" xfId="2928"/>
    <cellStyle name="Normal 16" xfId="2929"/>
    <cellStyle name="Normal 16 2" xfId="2930"/>
    <cellStyle name="Normal 16 2 2" xfId="2931"/>
    <cellStyle name="Normal 16 3" xfId="2932"/>
    <cellStyle name="Normal 16 3 2" xfId="2933"/>
    <cellStyle name="Normal 16 4" xfId="2934"/>
    <cellStyle name="Normal 16_E3 model inputs for comparison" xfId="2935"/>
    <cellStyle name="Normal 17" xfId="2936"/>
    <cellStyle name="Normal 17 2" xfId="2937"/>
    <cellStyle name="Normal 17 3" xfId="2938"/>
    <cellStyle name="Normal 17 4" xfId="2939"/>
    <cellStyle name="Normal 18" xfId="2940"/>
    <cellStyle name="Normal 18 2" xfId="2941"/>
    <cellStyle name="Normal 18 3" xfId="2942"/>
    <cellStyle name="Normal 18 4" xfId="2943"/>
    <cellStyle name="Normal 19" xfId="2944"/>
    <cellStyle name="Normal 19 2" xfId="2945"/>
    <cellStyle name="Normal 19 3" xfId="2946"/>
    <cellStyle name="Normal 2" xfId="3"/>
    <cellStyle name="Normal 2 10" xfId="2947"/>
    <cellStyle name="Normal 2 10 10" xfId="2948"/>
    <cellStyle name="Normal 2 10 10 2" xfId="2949"/>
    <cellStyle name="Normal 2 10 11" xfId="2950"/>
    <cellStyle name="Normal 2 10 11 2" xfId="2951"/>
    <cellStyle name="Normal 2 10 12" xfId="2952"/>
    <cellStyle name="Normal 2 10 12 2" xfId="2953"/>
    <cellStyle name="Normal 2 10 13" xfId="2954"/>
    <cellStyle name="Normal 2 10 13 2" xfId="2955"/>
    <cellStyle name="Normal 2 10 14" xfId="2956"/>
    <cellStyle name="Normal 2 10 14 2" xfId="2957"/>
    <cellStyle name="Normal 2 10 15" xfId="2958"/>
    <cellStyle name="Normal 2 10 15 2" xfId="2959"/>
    <cellStyle name="Normal 2 10 16" xfId="2960"/>
    <cellStyle name="Normal 2 10 16 2" xfId="2961"/>
    <cellStyle name="Normal 2 10 17" xfId="2962"/>
    <cellStyle name="Normal 2 10 17 2" xfId="2963"/>
    <cellStyle name="Normal 2 10 18" xfId="2964"/>
    <cellStyle name="Normal 2 10 18 2" xfId="2965"/>
    <cellStyle name="Normal 2 10 19" xfId="2966"/>
    <cellStyle name="Normal 2 10 19 2" xfId="2967"/>
    <cellStyle name="Normal 2 10 2" xfId="2968"/>
    <cellStyle name="Normal 2 10 2 2" xfId="2969"/>
    <cellStyle name="Normal 2 10 20" xfId="2970"/>
    <cellStyle name="Normal 2 10 20 2" xfId="2971"/>
    <cellStyle name="Normal 2 10 21" xfId="2972"/>
    <cellStyle name="Normal 2 10 21 2" xfId="2973"/>
    <cellStyle name="Normal 2 10 22" xfId="2974"/>
    <cellStyle name="Normal 2 10 22 2" xfId="2975"/>
    <cellStyle name="Normal 2 10 23" xfId="2976"/>
    <cellStyle name="Normal 2 10 23 2" xfId="2977"/>
    <cellStyle name="Normal 2 10 24" xfId="2978"/>
    <cellStyle name="Normal 2 10 3" xfId="2979"/>
    <cellStyle name="Normal 2 10 3 2" xfId="2980"/>
    <cellStyle name="Normal 2 10 4" xfId="2981"/>
    <cellStyle name="Normal 2 10 4 2" xfId="2982"/>
    <cellStyle name="Normal 2 10 5" xfId="2983"/>
    <cellStyle name="Normal 2 10 5 2" xfId="2984"/>
    <cellStyle name="Normal 2 10 6" xfId="2985"/>
    <cellStyle name="Normal 2 10 6 2" xfId="2986"/>
    <cellStyle name="Normal 2 10 7" xfId="2987"/>
    <cellStyle name="Normal 2 10 7 2" xfId="2988"/>
    <cellStyle name="Normal 2 10 8" xfId="2989"/>
    <cellStyle name="Normal 2 10 8 2" xfId="2990"/>
    <cellStyle name="Normal 2 10 9" xfId="2991"/>
    <cellStyle name="Normal 2 10 9 2" xfId="2992"/>
    <cellStyle name="Normal 2 100" xfId="2993"/>
    <cellStyle name="Normal 2 101" xfId="2994"/>
    <cellStyle name="Normal 2 102" xfId="2995"/>
    <cellStyle name="Normal 2 11" xfId="2996"/>
    <cellStyle name="Normal 2 11 10" xfId="2997"/>
    <cellStyle name="Normal 2 11 10 2" xfId="2998"/>
    <cellStyle name="Normal 2 11 11" xfId="2999"/>
    <cellStyle name="Normal 2 11 11 2" xfId="3000"/>
    <cellStyle name="Normal 2 11 12" xfId="3001"/>
    <cellStyle name="Normal 2 11 12 2" xfId="3002"/>
    <cellStyle name="Normal 2 11 13" xfId="3003"/>
    <cellStyle name="Normal 2 11 13 2" xfId="3004"/>
    <cellStyle name="Normal 2 11 14" xfId="3005"/>
    <cellStyle name="Normal 2 11 14 2" xfId="3006"/>
    <cellStyle name="Normal 2 11 15" xfId="3007"/>
    <cellStyle name="Normal 2 11 15 2" xfId="3008"/>
    <cellStyle name="Normal 2 11 16" xfId="3009"/>
    <cellStyle name="Normal 2 11 16 2" xfId="3010"/>
    <cellStyle name="Normal 2 11 17" xfId="3011"/>
    <cellStyle name="Normal 2 11 17 2" xfId="3012"/>
    <cellStyle name="Normal 2 11 18" xfId="3013"/>
    <cellStyle name="Normal 2 11 18 2" xfId="3014"/>
    <cellStyle name="Normal 2 11 19" xfId="3015"/>
    <cellStyle name="Normal 2 11 19 2" xfId="3016"/>
    <cellStyle name="Normal 2 11 2" xfId="3017"/>
    <cellStyle name="Normal 2 11 2 2" xfId="3018"/>
    <cellStyle name="Normal 2 11 20" xfId="3019"/>
    <cellStyle name="Normal 2 11 20 2" xfId="3020"/>
    <cellStyle name="Normal 2 11 21" xfId="3021"/>
    <cellStyle name="Normal 2 11 21 2" xfId="3022"/>
    <cellStyle name="Normal 2 11 22" xfId="3023"/>
    <cellStyle name="Normal 2 11 22 2" xfId="3024"/>
    <cellStyle name="Normal 2 11 23" xfId="3025"/>
    <cellStyle name="Normal 2 11 23 2" xfId="3026"/>
    <cellStyle name="Normal 2 11 24" xfId="3027"/>
    <cellStyle name="Normal 2 11 3" xfId="3028"/>
    <cellStyle name="Normal 2 11 3 2" xfId="3029"/>
    <cellStyle name="Normal 2 11 4" xfId="3030"/>
    <cellStyle name="Normal 2 11 4 2" xfId="3031"/>
    <cellStyle name="Normal 2 11 5" xfId="3032"/>
    <cellStyle name="Normal 2 11 5 2" xfId="3033"/>
    <cellStyle name="Normal 2 11 6" xfId="3034"/>
    <cellStyle name="Normal 2 11 6 2" xfId="3035"/>
    <cellStyle name="Normal 2 11 7" xfId="3036"/>
    <cellStyle name="Normal 2 11 7 2" xfId="3037"/>
    <cellStyle name="Normal 2 11 8" xfId="3038"/>
    <cellStyle name="Normal 2 11 8 2" xfId="3039"/>
    <cellStyle name="Normal 2 11 9" xfId="3040"/>
    <cellStyle name="Normal 2 11 9 2" xfId="3041"/>
    <cellStyle name="Normal 2 12" xfId="3042"/>
    <cellStyle name="Normal 2 12 10" xfId="3043"/>
    <cellStyle name="Normal 2 12 10 2" xfId="3044"/>
    <cellStyle name="Normal 2 12 11" xfId="3045"/>
    <cellStyle name="Normal 2 12 11 2" xfId="3046"/>
    <cellStyle name="Normal 2 12 12" xfId="3047"/>
    <cellStyle name="Normal 2 12 12 2" xfId="3048"/>
    <cellStyle name="Normal 2 12 13" xfId="3049"/>
    <cellStyle name="Normal 2 12 13 2" xfId="3050"/>
    <cellStyle name="Normal 2 12 14" xfId="3051"/>
    <cellStyle name="Normal 2 12 14 2" xfId="3052"/>
    <cellStyle name="Normal 2 12 15" xfId="3053"/>
    <cellStyle name="Normal 2 12 15 2" xfId="3054"/>
    <cellStyle name="Normal 2 12 16" xfId="3055"/>
    <cellStyle name="Normal 2 12 16 2" xfId="3056"/>
    <cellStyle name="Normal 2 12 17" xfId="3057"/>
    <cellStyle name="Normal 2 12 17 2" xfId="3058"/>
    <cellStyle name="Normal 2 12 18" xfId="3059"/>
    <cellStyle name="Normal 2 12 18 2" xfId="3060"/>
    <cellStyle name="Normal 2 12 19" xfId="3061"/>
    <cellStyle name="Normal 2 12 19 2" xfId="3062"/>
    <cellStyle name="Normal 2 12 2" xfId="3063"/>
    <cellStyle name="Normal 2 12 2 2" xfId="3064"/>
    <cellStyle name="Normal 2 12 20" xfId="3065"/>
    <cellStyle name="Normal 2 12 20 2" xfId="3066"/>
    <cellStyle name="Normal 2 12 21" xfId="3067"/>
    <cellStyle name="Normal 2 12 21 2" xfId="3068"/>
    <cellStyle name="Normal 2 12 22" xfId="3069"/>
    <cellStyle name="Normal 2 12 22 2" xfId="3070"/>
    <cellStyle name="Normal 2 12 23" xfId="3071"/>
    <cellStyle name="Normal 2 12 23 2" xfId="3072"/>
    <cellStyle name="Normal 2 12 24" xfId="3073"/>
    <cellStyle name="Normal 2 12 3" xfId="3074"/>
    <cellStyle name="Normal 2 12 3 2" xfId="3075"/>
    <cellStyle name="Normal 2 12 4" xfId="3076"/>
    <cellStyle name="Normal 2 12 4 2" xfId="3077"/>
    <cellStyle name="Normal 2 12 5" xfId="3078"/>
    <cellStyle name="Normal 2 12 5 2" xfId="3079"/>
    <cellStyle name="Normal 2 12 6" xfId="3080"/>
    <cellStyle name="Normal 2 12 6 2" xfId="3081"/>
    <cellStyle name="Normal 2 12 7" xfId="3082"/>
    <cellStyle name="Normal 2 12 7 2" xfId="3083"/>
    <cellStyle name="Normal 2 12 8" xfId="3084"/>
    <cellStyle name="Normal 2 12 8 2" xfId="3085"/>
    <cellStyle name="Normal 2 12 9" xfId="3086"/>
    <cellStyle name="Normal 2 12 9 2" xfId="3087"/>
    <cellStyle name="Normal 2 13" xfId="3088"/>
    <cellStyle name="Normal 2 13 10" xfId="3089"/>
    <cellStyle name="Normal 2 13 10 2" xfId="3090"/>
    <cellStyle name="Normal 2 13 11" xfId="3091"/>
    <cellStyle name="Normal 2 13 11 2" xfId="3092"/>
    <cellStyle name="Normal 2 13 12" xfId="3093"/>
    <cellStyle name="Normal 2 13 12 2" xfId="3094"/>
    <cellStyle name="Normal 2 13 13" xfId="3095"/>
    <cellStyle name="Normal 2 13 13 2" xfId="3096"/>
    <cellStyle name="Normal 2 13 14" xfId="3097"/>
    <cellStyle name="Normal 2 13 14 2" xfId="3098"/>
    <cellStyle name="Normal 2 13 15" xfId="3099"/>
    <cellStyle name="Normal 2 13 15 2" xfId="3100"/>
    <cellStyle name="Normal 2 13 16" xfId="3101"/>
    <cellStyle name="Normal 2 13 16 2" xfId="3102"/>
    <cellStyle name="Normal 2 13 17" xfId="3103"/>
    <cellStyle name="Normal 2 13 17 2" xfId="3104"/>
    <cellStyle name="Normal 2 13 18" xfId="3105"/>
    <cellStyle name="Normal 2 13 18 2" xfId="3106"/>
    <cellStyle name="Normal 2 13 19" xfId="3107"/>
    <cellStyle name="Normal 2 13 19 2" xfId="3108"/>
    <cellStyle name="Normal 2 13 2" xfId="3109"/>
    <cellStyle name="Normal 2 13 2 2" xfId="3110"/>
    <cellStyle name="Normal 2 13 20" xfId="3111"/>
    <cellStyle name="Normal 2 13 20 2" xfId="3112"/>
    <cellStyle name="Normal 2 13 21" xfId="3113"/>
    <cellStyle name="Normal 2 13 21 2" xfId="3114"/>
    <cellStyle name="Normal 2 13 22" xfId="3115"/>
    <cellStyle name="Normal 2 13 22 2" xfId="3116"/>
    <cellStyle name="Normal 2 13 23" xfId="3117"/>
    <cellStyle name="Normal 2 13 23 2" xfId="3118"/>
    <cellStyle name="Normal 2 13 24" xfId="3119"/>
    <cellStyle name="Normal 2 13 3" xfId="3120"/>
    <cellStyle name="Normal 2 13 3 2" xfId="3121"/>
    <cellStyle name="Normal 2 13 4" xfId="3122"/>
    <cellStyle name="Normal 2 13 4 2" xfId="3123"/>
    <cellStyle name="Normal 2 13 5" xfId="3124"/>
    <cellStyle name="Normal 2 13 5 2" xfId="3125"/>
    <cellStyle name="Normal 2 13 6" xfId="3126"/>
    <cellStyle name="Normal 2 13 6 2" xfId="3127"/>
    <cellStyle name="Normal 2 13 7" xfId="3128"/>
    <cellStyle name="Normal 2 13 7 2" xfId="3129"/>
    <cellStyle name="Normal 2 13 8" xfId="3130"/>
    <cellStyle name="Normal 2 13 8 2" xfId="3131"/>
    <cellStyle name="Normal 2 13 9" xfId="3132"/>
    <cellStyle name="Normal 2 13 9 2" xfId="3133"/>
    <cellStyle name="Normal 2 14" xfId="3134"/>
    <cellStyle name="Normal 2 14 10" xfId="3135"/>
    <cellStyle name="Normal 2 14 10 2" xfId="3136"/>
    <cellStyle name="Normal 2 14 11" xfId="3137"/>
    <cellStyle name="Normal 2 14 11 2" xfId="3138"/>
    <cellStyle name="Normal 2 14 12" xfId="3139"/>
    <cellStyle name="Normal 2 14 12 2" xfId="3140"/>
    <cellStyle name="Normal 2 14 13" xfId="3141"/>
    <cellStyle name="Normal 2 14 13 2" xfId="3142"/>
    <cellStyle name="Normal 2 14 14" xfId="3143"/>
    <cellStyle name="Normal 2 14 14 2" xfId="3144"/>
    <cellStyle name="Normal 2 14 15" xfId="3145"/>
    <cellStyle name="Normal 2 14 15 2" xfId="3146"/>
    <cellStyle name="Normal 2 14 16" xfId="3147"/>
    <cellStyle name="Normal 2 14 16 2" xfId="3148"/>
    <cellStyle name="Normal 2 14 17" xfId="3149"/>
    <cellStyle name="Normal 2 14 17 2" xfId="3150"/>
    <cellStyle name="Normal 2 14 18" xfId="3151"/>
    <cellStyle name="Normal 2 14 18 2" xfId="3152"/>
    <cellStyle name="Normal 2 14 19" xfId="3153"/>
    <cellStyle name="Normal 2 14 19 2" xfId="3154"/>
    <cellStyle name="Normal 2 14 2" xfId="3155"/>
    <cellStyle name="Normal 2 14 2 2" xfId="3156"/>
    <cellStyle name="Normal 2 14 20" xfId="3157"/>
    <cellStyle name="Normal 2 14 20 2" xfId="3158"/>
    <cellStyle name="Normal 2 14 21" xfId="3159"/>
    <cellStyle name="Normal 2 14 21 2" xfId="3160"/>
    <cellStyle name="Normal 2 14 22" xfId="3161"/>
    <cellStyle name="Normal 2 14 22 2" xfId="3162"/>
    <cellStyle name="Normal 2 14 23" xfId="3163"/>
    <cellStyle name="Normal 2 14 23 2" xfId="3164"/>
    <cellStyle name="Normal 2 14 24" xfId="3165"/>
    <cellStyle name="Normal 2 14 3" xfId="3166"/>
    <cellStyle name="Normal 2 14 3 2" xfId="3167"/>
    <cellStyle name="Normal 2 14 4" xfId="3168"/>
    <cellStyle name="Normal 2 14 4 2" xfId="3169"/>
    <cellStyle name="Normal 2 14 5" xfId="3170"/>
    <cellStyle name="Normal 2 14 5 2" xfId="3171"/>
    <cellStyle name="Normal 2 14 6" xfId="3172"/>
    <cellStyle name="Normal 2 14 6 2" xfId="3173"/>
    <cellStyle name="Normal 2 14 7" xfId="3174"/>
    <cellStyle name="Normal 2 14 7 2" xfId="3175"/>
    <cellStyle name="Normal 2 14 8" xfId="3176"/>
    <cellStyle name="Normal 2 14 8 2" xfId="3177"/>
    <cellStyle name="Normal 2 14 9" xfId="3178"/>
    <cellStyle name="Normal 2 14 9 2" xfId="3179"/>
    <cellStyle name="Normal 2 15" xfId="3180"/>
    <cellStyle name="Normal 2 15 10" xfId="3181"/>
    <cellStyle name="Normal 2 15 10 2" xfId="3182"/>
    <cellStyle name="Normal 2 15 11" xfId="3183"/>
    <cellStyle name="Normal 2 15 11 2" xfId="3184"/>
    <cellStyle name="Normal 2 15 12" xfId="3185"/>
    <cellStyle name="Normal 2 15 12 2" xfId="3186"/>
    <cellStyle name="Normal 2 15 13" xfId="3187"/>
    <cellStyle name="Normal 2 15 13 2" xfId="3188"/>
    <cellStyle name="Normal 2 15 14" xfId="3189"/>
    <cellStyle name="Normal 2 15 14 2" xfId="3190"/>
    <cellStyle name="Normal 2 15 15" xfId="3191"/>
    <cellStyle name="Normal 2 15 15 2" xfId="3192"/>
    <cellStyle name="Normal 2 15 16" xfId="3193"/>
    <cellStyle name="Normal 2 15 16 2" xfId="3194"/>
    <cellStyle name="Normal 2 15 17" xfId="3195"/>
    <cellStyle name="Normal 2 15 17 2" xfId="3196"/>
    <cellStyle name="Normal 2 15 18" xfId="3197"/>
    <cellStyle name="Normal 2 15 18 2" xfId="3198"/>
    <cellStyle name="Normal 2 15 19" xfId="3199"/>
    <cellStyle name="Normal 2 15 19 2" xfId="3200"/>
    <cellStyle name="Normal 2 15 2" xfId="3201"/>
    <cellStyle name="Normal 2 15 2 2" xfId="3202"/>
    <cellStyle name="Normal 2 15 20" xfId="3203"/>
    <cellStyle name="Normal 2 15 20 2" xfId="3204"/>
    <cellStyle name="Normal 2 15 21" xfId="3205"/>
    <cellStyle name="Normal 2 15 21 2" xfId="3206"/>
    <cellStyle name="Normal 2 15 22" xfId="3207"/>
    <cellStyle name="Normal 2 15 22 2" xfId="3208"/>
    <cellStyle name="Normal 2 15 23" xfId="3209"/>
    <cellStyle name="Normal 2 15 23 2" xfId="3210"/>
    <cellStyle name="Normal 2 15 24" xfId="3211"/>
    <cellStyle name="Normal 2 15 3" xfId="3212"/>
    <cellStyle name="Normal 2 15 3 2" xfId="3213"/>
    <cellStyle name="Normal 2 15 4" xfId="3214"/>
    <cellStyle name="Normal 2 15 4 2" xfId="3215"/>
    <cellStyle name="Normal 2 15 5" xfId="3216"/>
    <cellStyle name="Normal 2 15 5 2" xfId="3217"/>
    <cellStyle name="Normal 2 15 6" xfId="3218"/>
    <cellStyle name="Normal 2 15 6 2" xfId="3219"/>
    <cellStyle name="Normal 2 15 7" xfId="3220"/>
    <cellStyle name="Normal 2 15 7 2" xfId="3221"/>
    <cellStyle name="Normal 2 15 8" xfId="3222"/>
    <cellStyle name="Normal 2 15 8 2" xfId="3223"/>
    <cellStyle name="Normal 2 15 9" xfId="3224"/>
    <cellStyle name="Normal 2 15 9 2" xfId="3225"/>
    <cellStyle name="Normal 2 16" xfId="3226"/>
    <cellStyle name="Normal 2 16 10" xfId="3227"/>
    <cellStyle name="Normal 2 16 10 2" xfId="3228"/>
    <cellStyle name="Normal 2 16 11" xfId="3229"/>
    <cellStyle name="Normal 2 16 11 2" xfId="3230"/>
    <cellStyle name="Normal 2 16 12" xfId="3231"/>
    <cellStyle name="Normal 2 16 12 2" xfId="3232"/>
    <cellStyle name="Normal 2 16 13" xfId="3233"/>
    <cellStyle name="Normal 2 16 13 2" xfId="3234"/>
    <cellStyle name="Normal 2 16 14" xfId="3235"/>
    <cellStyle name="Normal 2 16 14 2" xfId="3236"/>
    <cellStyle name="Normal 2 16 15" xfId="3237"/>
    <cellStyle name="Normal 2 16 15 2" xfId="3238"/>
    <cellStyle name="Normal 2 16 16" xfId="3239"/>
    <cellStyle name="Normal 2 16 16 2" xfId="3240"/>
    <cellStyle name="Normal 2 16 17" xfId="3241"/>
    <cellStyle name="Normal 2 16 17 2" xfId="3242"/>
    <cellStyle name="Normal 2 16 18" xfId="3243"/>
    <cellStyle name="Normal 2 16 18 2" xfId="3244"/>
    <cellStyle name="Normal 2 16 19" xfId="3245"/>
    <cellStyle name="Normal 2 16 19 2" xfId="3246"/>
    <cellStyle name="Normal 2 16 2" xfId="3247"/>
    <cellStyle name="Normal 2 16 2 2" xfId="3248"/>
    <cellStyle name="Normal 2 16 20" xfId="3249"/>
    <cellStyle name="Normal 2 16 20 2" xfId="3250"/>
    <cellStyle name="Normal 2 16 21" xfId="3251"/>
    <cellStyle name="Normal 2 16 21 2" xfId="3252"/>
    <cellStyle name="Normal 2 16 22" xfId="3253"/>
    <cellStyle name="Normal 2 16 22 2" xfId="3254"/>
    <cellStyle name="Normal 2 16 23" xfId="3255"/>
    <cellStyle name="Normal 2 16 23 2" xfId="3256"/>
    <cellStyle name="Normal 2 16 24" xfId="3257"/>
    <cellStyle name="Normal 2 16 3" xfId="3258"/>
    <cellStyle name="Normal 2 16 3 2" xfId="3259"/>
    <cellStyle name="Normal 2 16 4" xfId="3260"/>
    <cellStyle name="Normal 2 16 4 2" xfId="3261"/>
    <cellStyle name="Normal 2 16 5" xfId="3262"/>
    <cellStyle name="Normal 2 16 5 2" xfId="3263"/>
    <cellStyle name="Normal 2 16 6" xfId="3264"/>
    <cellStyle name="Normal 2 16 6 2" xfId="3265"/>
    <cellStyle name="Normal 2 16 7" xfId="3266"/>
    <cellStyle name="Normal 2 16 7 2" xfId="3267"/>
    <cellStyle name="Normal 2 16 8" xfId="3268"/>
    <cellStyle name="Normal 2 16 8 2" xfId="3269"/>
    <cellStyle name="Normal 2 16 9" xfId="3270"/>
    <cellStyle name="Normal 2 16 9 2" xfId="3271"/>
    <cellStyle name="Normal 2 17" xfId="3272"/>
    <cellStyle name="Normal 2 17 10" xfId="3273"/>
    <cellStyle name="Normal 2 17 10 2" xfId="3274"/>
    <cellStyle name="Normal 2 17 11" xfId="3275"/>
    <cellStyle name="Normal 2 17 11 2" xfId="3276"/>
    <cellStyle name="Normal 2 17 12" xfId="3277"/>
    <cellStyle name="Normal 2 17 12 2" xfId="3278"/>
    <cellStyle name="Normal 2 17 13" xfId="3279"/>
    <cellStyle name="Normal 2 17 13 2" xfId="3280"/>
    <cellStyle name="Normal 2 17 14" xfId="3281"/>
    <cellStyle name="Normal 2 17 14 2" xfId="3282"/>
    <cellStyle name="Normal 2 17 15" xfId="3283"/>
    <cellStyle name="Normal 2 17 15 2" xfId="3284"/>
    <cellStyle name="Normal 2 17 16" xfId="3285"/>
    <cellStyle name="Normal 2 17 16 2" xfId="3286"/>
    <cellStyle name="Normal 2 17 17" xfId="3287"/>
    <cellStyle name="Normal 2 17 17 2" xfId="3288"/>
    <cellStyle name="Normal 2 17 18" xfId="3289"/>
    <cellStyle name="Normal 2 17 18 2" xfId="3290"/>
    <cellStyle name="Normal 2 17 19" xfId="3291"/>
    <cellStyle name="Normal 2 17 19 2" xfId="3292"/>
    <cellStyle name="Normal 2 17 2" xfId="3293"/>
    <cellStyle name="Normal 2 17 2 2" xfId="3294"/>
    <cellStyle name="Normal 2 17 20" xfId="3295"/>
    <cellStyle name="Normal 2 17 20 2" xfId="3296"/>
    <cellStyle name="Normal 2 17 21" xfId="3297"/>
    <cellStyle name="Normal 2 17 21 2" xfId="3298"/>
    <cellStyle name="Normal 2 17 22" xfId="3299"/>
    <cellStyle name="Normal 2 17 22 2" xfId="3300"/>
    <cellStyle name="Normal 2 17 23" xfId="3301"/>
    <cellStyle name="Normal 2 17 23 2" xfId="3302"/>
    <cellStyle name="Normal 2 17 24" xfId="3303"/>
    <cellStyle name="Normal 2 17 3" xfId="3304"/>
    <cellStyle name="Normal 2 17 3 2" xfId="3305"/>
    <cellStyle name="Normal 2 17 4" xfId="3306"/>
    <cellStyle name="Normal 2 17 4 2" xfId="3307"/>
    <cellStyle name="Normal 2 17 5" xfId="3308"/>
    <cellStyle name="Normal 2 17 5 2" xfId="3309"/>
    <cellStyle name="Normal 2 17 6" xfId="3310"/>
    <cellStyle name="Normal 2 17 6 2" xfId="3311"/>
    <cellStyle name="Normal 2 17 7" xfId="3312"/>
    <cellStyle name="Normal 2 17 7 2" xfId="3313"/>
    <cellStyle name="Normal 2 17 8" xfId="3314"/>
    <cellStyle name="Normal 2 17 8 2" xfId="3315"/>
    <cellStyle name="Normal 2 17 9" xfId="3316"/>
    <cellStyle name="Normal 2 17 9 2" xfId="3317"/>
    <cellStyle name="Normal 2 18" xfId="3318"/>
    <cellStyle name="Normal 2 18 10" xfId="3319"/>
    <cellStyle name="Normal 2 18 10 2" xfId="3320"/>
    <cellStyle name="Normal 2 18 11" xfId="3321"/>
    <cellStyle name="Normal 2 18 11 2" xfId="3322"/>
    <cellStyle name="Normal 2 18 12" xfId="3323"/>
    <cellStyle name="Normal 2 18 12 2" xfId="3324"/>
    <cellStyle name="Normal 2 18 13" xfId="3325"/>
    <cellStyle name="Normal 2 18 13 2" xfId="3326"/>
    <cellStyle name="Normal 2 18 14" xfId="3327"/>
    <cellStyle name="Normal 2 18 14 2" xfId="3328"/>
    <cellStyle name="Normal 2 18 15" xfId="3329"/>
    <cellStyle name="Normal 2 18 15 2" xfId="3330"/>
    <cellStyle name="Normal 2 18 16" xfId="3331"/>
    <cellStyle name="Normal 2 18 16 2" xfId="3332"/>
    <cellStyle name="Normal 2 18 17" xfId="3333"/>
    <cellStyle name="Normal 2 18 17 2" xfId="3334"/>
    <cellStyle name="Normal 2 18 18" xfId="3335"/>
    <cellStyle name="Normal 2 18 18 2" xfId="3336"/>
    <cellStyle name="Normal 2 18 19" xfId="3337"/>
    <cellStyle name="Normal 2 18 19 2" xfId="3338"/>
    <cellStyle name="Normal 2 18 2" xfId="3339"/>
    <cellStyle name="Normal 2 18 2 2" xfId="3340"/>
    <cellStyle name="Normal 2 18 20" xfId="3341"/>
    <cellStyle name="Normal 2 18 20 2" xfId="3342"/>
    <cellStyle name="Normal 2 18 21" xfId="3343"/>
    <cellStyle name="Normal 2 18 21 2" xfId="3344"/>
    <cellStyle name="Normal 2 18 22" xfId="3345"/>
    <cellStyle name="Normal 2 18 22 2" xfId="3346"/>
    <cellStyle name="Normal 2 18 23" xfId="3347"/>
    <cellStyle name="Normal 2 18 23 2" xfId="3348"/>
    <cellStyle name="Normal 2 18 24" xfId="3349"/>
    <cellStyle name="Normal 2 18 3" xfId="3350"/>
    <cellStyle name="Normal 2 18 3 2" xfId="3351"/>
    <cellStyle name="Normal 2 18 4" xfId="3352"/>
    <cellStyle name="Normal 2 18 4 2" xfId="3353"/>
    <cellStyle name="Normal 2 18 5" xfId="3354"/>
    <cellStyle name="Normal 2 18 5 2" xfId="3355"/>
    <cellStyle name="Normal 2 18 6" xfId="3356"/>
    <cellStyle name="Normal 2 18 6 2" xfId="3357"/>
    <cellStyle name="Normal 2 18 7" xfId="3358"/>
    <cellStyle name="Normal 2 18 7 2" xfId="3359"/>
    <cellStyle name="Normal 2 18 8" xfId="3360"/>
    <cellStyle name="Normal 2 18 8 2" xfId="3361"/>
    <cellStyle name="Normal 2 18 9" xfId="3362"/>
    <cellStyle name="Normal 2 18 9 2" xfId="3363"/>
    <cellStyle name="Normal 2 19" xfId="3364"/>
    <cellStyle name="Normal 2 19 10" xfId="3365"/>
    <cellStyle name="Normal 2 19 10 2" xfId="3366"/>
    <cellStyle name="Normal 2 19 11" xfId="3367"/>
    <cellStyle name="Normal 2 19 11 2" xfId="3368"/>
    <cellStyle name="Normal 2 19 12" xfId="3369"/>
    <cellStyle name="Normal 2 19 12 2" xfId="3370"/>
    <cellStyle name="Normal 2 19 13" xfId="3371"/>
    <cellStyle name="Normal 2 19 13 2" xfId="3372"/>
    <cellStyle name="Normal 2 19 14" xfId="3373"/>
    <cellStyle name="Normal 2 19 14 2" xfId="3374"/>
    <cellStyle name="Normal 2 19 15" xfId="3375"/>
    <cellStyle name="Normal 2 19 15 2" xfId="3376"/>
    <cellStyle name="Normal 2 19 16" xfId="3377"/>
    <cellStyle name="Normal 2 19 16 2" xfId="3378"/>
    <cellStyle name="Normal 2 19 17" xfId="3379"/>
    <cellStyle name="Normal 2 19 17 2" xfId="3380"/>
    <cellStyle name="Normal 2 19 18" xfId="3381"/>
    <cellStyle name="Normal 2 19 18 2" xfId="3382"/>
    <cellStyle name="Normal 2 19 19" xfId="3383"/>
    <cellStyle name="Normal 2 19 19 2" xfId="3384"/>
    <cellStyle name="Normal 2 19 2" xfId="3385"/>
    <cellStyle name="Normal 2 19 2 2" xfId="3386"/>
    <cellStyle name="Normal 2 19 20" xfId="3387"/>
    <cellStyle name="Normal 2 19 20 2" xfId="3388"/>
    <cellStyle name="Normal 2 19 21" xfId="3389"/>
    <cellStyle name="Normal 2 19 21 2" xfId="3390"/>
    <cellStyle name="Normal 2 19 22" xfId="3391"/>
    <cellStyle name="Normal 2 19 22 2" xfId="3392"/>
    <cellStyle name="Normal 2 19 23" xfId="3393"/>
    <cellStyle name="Normal 2 19 23 2" xfId="3394"/>
    <cellStyle name="Normal 2 19 24" xfId="3395"/>
    <cellStyle name="Normal 2 19 3" xfId="3396"/>
    <cellStyle name="Normal 2 19 3 2" xfId="3397"/>
    <cellStyle name="Normal 2 19 4" xfId="3398"/>
    <cellStyle name="Normal 2 19 4 2" xfId="3399"/>
    <cellStyle name="Normal 2 19 5" xfId="3400"/>
    <cellStyle name="Normal 2 19 5 2" xfId="3401"/>
    <cellStyle name="Normal 2 19 6" xfId="3402"/>
    <cellStyle name="Normal 2 19 6 2" xfId="3403"/>
    <cellStyle name="Normal 2 19 7" xfId="3404"/>
    <cellStyle name="Normal 2 19 7 2" xfId="3405"/>
    <cellStyle name="Normal 2 19 8" xfId="3406"/>
    <cellStyle name="Normal 2 19 8 2" xfId="3407"/>
    <cellStyle name="Normal 2 19 9" xfId="3408"/>
    <cellStyle name="Normal 2 19 9 2" xfId="3409"/>
    <cellStyle name="Normal 2 2" xfId="64"/>
    <cellStyle name="Normal 2 2 2" xfId="770"/>
    <cellStyle name="Normal 2 2 2 2" xfId="3410"/>
    <cellStyle name="Normal 2 2 2 2 2" xfId="3411"/>
    <cellStyle name="Normal 2 2 2 2 2 2" xfId="3412"/>
    <cellStyle name="Normal 2 2 2 2 2 3" xfId="3413"/>
    <cellStyle name="Normal 2 2 2 2 3" xfId="3414"/>
    <cellStyle name="Normal 2 2 2 2 3 2" xfId="3415"/>
    <cellStyle name="Normal 2 2 2 2 3 3" xfId="3416"/>
    <cellStyle name="Normal 2 2 2 2 4" xfId="3417"/>
    <cellStyle name="Normal 2 2 2 2 4 2" xfId="3418"/>
    <cellStyle name="Normal 2 2 2 2 4 3" xfId="3419"/>
    <cellStyle name="Normal 2 2 2 3" xfId="3420"/>
    <cellStyle name="Normal 2 2 2 4" xfId="3421"/>
    <cellStyle name="Normal 2 2 2 5" xfId="3422"/>
    <cellStyle name="Normal 2 2 3" xfId="3423"/>
    <cellStyle name="Normal 2 2 3 2" xfId="3424"/>
    <cellStyle name="Normal 2 2 3 3" xfId="3425"/>
    <cellStyle name="Normal 2 2 4" xfId="3426"/>
    <cellStyle name="Normal 2 2 4 2" xfId="3427"/>
    <cellStyle name="Normal 2 2 4 3" xfId="3428"/>
    <cellStyle name="Normal 2 2 5" xfId="3429"/>
    <cellStyle name="Normal 2 2 5 2" xfId="3430"/>
    <cellStyle name="Normal 2 2 5 3" xfId="3431"/>
    <cellStyle name="Normal 2 2 6" xfId="3432"/>
    <cellStyle name="Normal 2 2 6 2" xfId="3433"/>
    <cellStyle name="Normal 2 2 6 3" xfId="3434"/>
    <cellStyle name="Normal 2 2 7" xfId="3435"/>
    <cellStyle name="Normal 2 2 8" xfId="3436"/>
    <cellStyle name="Normal 2 2 9" xfId="3437"/>
    <cellStyle name="Normal 2 20" xfId="3438"/>
    <cellStyle name="Normal 2 20 10" xfId="3439"/>
    <cellStyle name="Normal 2 20 10 2" xfId="3440"/>
    <cellStyle name="Normal 2 20 11" xfId="3441"/>
    <cellStyle name="Normal 2 20 11 2" xfId="3442"/>
    <cellStyle name="Normal 2 20 12" xfId="3443"/>
    <cellStyle name="Normal 2 20 12 2" xfId="3444"/>
    <cellStyle name="Normal 2 20 13" xfId="3445"/>
    <cellStyle name="Normal 2 20 13 2" xfId="3446"/>
    <cellStyle name="Normal 2 20 14" xfId="3447"/>
    <cellStyle name="Normal 2 20 14 2" xfId="3448"/>
    <cellStyle name="Normal 2 20 15" xfId="3449"/>
    <cellStyle name="Normal 2 20 15 2" xfId="3450"/>
    <cellStyle name="Normal 2 20 16" xfId="3451"/>
    <cellStyle name="Normal 2 20 16 2" xfId="3452"/>
    <cellStyle name="Normal 2 20 17" xfId="3453"/>
    <cellStyle name="Normal 2 20 17 2" xfId="3454"/>
    <cellStyle name="Normal 2 20 18" xfId="3455"/>
    <cellStyle name="Normal 2 20 18 2" xfId="3456"/>
    <cellStyle name="Normal 2 20 19" xfId="3457"/>
    <cellStyle name="Normal 2 20 19 2" xfId="3458"/>
    <cellStyle name="Normal 2 20 2" xfId="3459"/>
    <cellStyle name="Normal 2 20 2 2" xfId="3460"/>
    <cellStyle name="Normal 2 20 20" xfId="3461"/>
    <cellStyle name="Normal 2 20 20 2" xfId="3462"/>
    <cellStyle name="Normal 2 20 21" xfId="3463"/>
    <cellStyle name="Normal 2 20 21 2" xfId="3464"/>
    <cellStyle name="Normal 2 20 22" xfId="3465"/>
    <cellStyle name="Normal 2 20 22 2" xfId="3466"/>
    <cellStyle name="Normal 2 20 23" xfId="3467"/>
    <cellStyle name="Normal 2 20 23 2" xfId="3468"/>
    <cellStyle name="Normal 2 20 24" xfId="3469"/>
    <cellStyle name="Normal 2 20 3" xfId="3470"/>
    <cellStyle name="Normal 2 20 3 2" xfId="3471"/>
    <cellStyle name="Normal 2 20 4" xfId="3472"/>
    <cellStyle name="Normal 2 20 4 2" xfId="3473"/>
    <cellStyle name="Normal 2 20 5" xfId="3474"/>
    <cellStyle name="Normal 2 20 5 2" xfId="3475"/>
    <cellStyle name="Normal 2 20 6" xfId="3476"/>
    <cellStyle name="Normal 2 20 6 2" xfId="3477"/>
    <cellStyle name="Normal 2 20 7" xfId="3478"/>
    <cellStyle name="Normal 2 20 7 2" xfId="3479"/>
    <cellStyle name="Normal 2 20 8" xfId="3480"/>
    <cellStyle name="Normal 2 20 8 2" xfId="3481"/>
    <cellStyle name="Normal 2 20 9" xfId="3482"/>
    <cellStyle name="Normal 2 20 9 2" xfId="3483"/>
    <cellStyle name="Normal 2 21" xfId="3484"/>
    <cellStyle name="Normal 2 21 10" xfId="3485"/>
    <cellStyle name="Normal 2 21 10 2" xfId="3486"/>
    <cellStyle name="Normal 2 21 11" xfId="3487"/>
    <cellStyle name="Normal 2 21 11 2" xfId="3488"/>
    <cellStyle name="Normal 2 21 12" xfId="3489"/>
    <cellStyle name="Normal 2 21 12 2" xfId="3490"/>
    <cellStyle name="Normal 2 21 13" xfId="3491"/>
    <cellStyle name="Normal 2 21 13 2" xfId="3492"/>
    <cellStyle name="Normal 2 21 14" xfId="3493"/>
    <cellStyle name="Normal 2 21 14 2" xfId="3494"/>
    <cellStyle name="Normal 2 21 15" xfId="3495"/>
    <cellStyle name="Normal 2 21 15 2" xfId="3496"/>
    <cellStyle name="Normal 2 21 16" xfId="3497"/>
    <cellStyle name="Normal 2 21 16 2" xfId="3498"/>
    <cellStyle name="Normal 2 21 17" xfId="3499"/>
    <cellStyle name="Normal 2 21 17 2" xfId="3500"/>
    <cellStyle name="Normal 2 21 18" xfId="3501"/>
    <cellStyle name="Normal 2 21 18 2" xfId="3502"/>
    <cellStyle name="Normal 2 21 19" xfId="3503"/>
    <cellStyle name="Normal 2 21 19 2" xfId="3504"/>
    <cellStyle name="Normal 2 21 2" xfId="3505"/>
    <cellStyle name="Normal 2 21 2 2" xfId="3506"/>
    <cellStyle name="Normal 2 21 20" xfId="3507"/>
    <cellStyle name="Normal 2 21 20 2" xfId="3508"/>
    <cellStyle name="Normal 2 21 21" xfId="3509"/>
    <cellStyle name="Normal 2 21 21 2" xfId="3510"/>
    <cellStyle name="Normal 2 21 22" xfId="3511"/>
    <cellStyle name="Normal 2 21 22 2" xfId="3512"/>
    <cellStyle name="Normal 2 21 23" xfId="3513"/>
    <cellStyle name="Normal 2 21 23 2" xfId="3514"/>
    <cellStyle name="Normal 2 21 24" xfId="3515"/>
    <cellStyle name="Normal 2 21 3" xfId="3516"/>
    <cellStyle name="Normal 2 21 3 2" xfId="3517"/>
    <cellStyle name="Normal 2 21 4" xfId="3518"/>
    <cellStyle name="Normal 2 21 4 2" xfId="3519"/>
    <cellStyle name="Normal 2 21 5" xfId="3520"/>
    <cellStyle name="Normal 2 21 5 2" xfId="3521"/>
    <cellStyle name="Normal 2 21 6" xfId="3522"/>
    <cellStyle name="Normal 2 21 6 2" xfId="3523"/>
    <cellStyle name="Normal 2 21 7" xfId="3524"/>
    <cellStyle name="Normal 2 21 7 2" xfId="3525"/>
    <cellStyle name="Normal 2 21 8" xfId="3526"/>
    <cellStyle name="Normal 2 21 8 2" xfId="3527"/>
    <cellStyle name="Normal 2 21 9" xfId="3528"/>
    <cellStyle name="Normal 2 21 9 2" xfId="3529"/>
    <cellStyle name="Normal 2 22" xfId="3530"/>
    <cellStyle name="Normal 2 22 10" xfId="3531"/>
    <cellStyle name="Normal 2 22 10 2" xfId="3532"/>
    <cellStyle name="Normal 2 22 11" xfId="3533"/>
    <cellStyle name="Normal 2 22 11 2" xfId="3534"/>
    <cellStyle name="Normal 2 22 12" xfId="3535"/>
    <cellStyle name="Normal 2 22 12 2" xfId="3536"/>
    <cellStyle name="Normal 2 22 13" xfId="3537"/>
    <cellStyle name="Normal 2 22 13 2" xfId="3538"/>
    <cellStyle name="Normal 2 22 14" xfId="3539"/>
    <cellStyle name="Normal 2 22 14 2" xfId="3540"/>
    <cellStyle name="Normal 2 22 15" xfId="3541"/>
    <cellStyle name="Normal 2 22 15 2" xfId="3542"/>
    <cellStyle name="Normal 2 22 16" xfId="3543"/>
    <cellStyle name="Normal 2 22 16 2" xfId="3544"/>
    <cellStyle name="Normal 2 22 17" xfId="3545"/>
    <cellStyle name="Normal 2 22 17 2" xfId="3546"/>
    <cellStyle name="Normal 2 22 18" xfId="3547"/>
    <cellStyle name="Normal 2 22 18 2" xfId="3548"/>
    <cellStyle name="Normal 2 22 19" xfId="3549"/>
    <cellStyle name="Normal 2 22 19 2" xfId="3550"/>
    <cellStyle name="Normal 2 22 2" xfId="3551"/>
    <cellStyle name="Normal 2 22 2 2" xfId="3552"/>
    <cellStyle name="Normal 2 22 20" xfId="3553"/>
    <cellStyle name="Normal 2 22 20 2" xfId="3554"/>
    <cellStyle name="Normal 2 22 21" xfId="3555"/>
    <cellStyle name="Normal 2 22 21 2" xfId="3556"/>
    <cellStyle name="Normal 2 22 22" xfId="3557"/>
    <cellStyle name="Normal 2 22 22 2" xfId="3558"/>
    <cellStyle name="Normal 2 22 23" xfId="3559"/>
    <cellStyle name="Normal 2 22 23 2" xfId="3560"/>
    <cellStyle name="Normal 2 22 24" xfId="3561"/>
    <cellStyle name="Normal 2 22 3" xfId="3562"/>
    <cellStyle name="Normal 2 22 3 2" xfId="3563"/>
    <cellStyle name="Normal 2 22 4" xfId="3564"/>
    <cellStyle name="Normal 2 22 4 2" xfId="3565"/>
    <cellStyle name="Normal 2 22 5" xfId="3566"/>
    <cellStyle name="Normal 2 22 5 2" xfId="3567"/>
    <cellStyle name="Normal 2 22 6" xfId="3568"/>
    <cellStyle name="Normal 2 22 6 2" xfId="3569"/>
    <cellStyle name="Normal 2 22 7" xfId="3570"/>
    <cellStyle name="Normal 2 22 7 2" xfId="3571"/>
    <cellStyle name="Normal 2 22 8" xfId="3572"/>
    <cellStyle name="Normal 2 22 8 2" xfId="3573"/>
    <cellStyle name="Normal 2 22 9" xfId="3574"/>
    <cellStyle name="Normal 2 22 9 2" xfId="3575"/>
    <cellStyle name="Normal 2 23" xfId="3576"/>
    <cellStyle name="Normal 2 23 10" xfId="3577"/>
    <cellStyle name="Normal 2 23 10 2" xfId="3578"/>
    <cellStyle name="Normal 2 23 11" xfId="3579"/>
    <cellStyle name="Normal 2 23 11 2" xfId="3580"/>
    <cellStyle name="Normal 2 23 12" xfId="3581"/>
    <cellStyle name="Normal 2 23 12 2" xfId="3582"/>
    <cellStyle name="Normal 2 23 13" xfId="3583"/>
    <cellStyle name="Normal 2 23 13 2" xfId="3584"/>
    <cellStyle name="Normal 2 23 14" xfId="3585"/>
    <cellStyle name="Normal 2 23 14 2" xfId="3586"/>
    <cellStyle name="Normal 2 23 15" xfId="3587"/>
    <cellStyle name="Normal 2 23 15 2" xfId="3588"/>
    <cellStyle name="Normal 2 23 16" xfId="3589"/>
    <cellStyle name="Normal 2 23 16 2" xfId="3590"/>
    <cellStyle name="Normal 2 23 17" xfId="3591"/>
    <cellStyle name="Normal 2 23 17 2" xfId="3592"/>
    <cellStyle name="Normal 2 23 18" xfId="3593"/>
    <cellStyle name="Normal 2 23 18 2" xfId="3594"/>
    <cellStyle name="Normal 2 23 19" xfId="3595"/>
    <cellStyle name="Normal 2 23 19 2" xfId="3596"/>
    <cellStyle name="Normal 2 23 2" xfId="3597"/>
    <cellStyle name="Normal 2 23 2 2" xfId="3598"/>
    <cellStyle name="Normal 2 23 20" xfId="3599"/>
    <cellStyle name="Normal 2 23 20 2" xfId="3600"/>
    <cellStyle name="Normal 2 23 21" xfId="3601"/>
    <cellStyle name="Normal 2 23 21 2" xfId="3602"/>
    <cellStyle name="Normal 2 23 22" xfId="3603"/>
    <cellStyle name="Normal 2 23 22 2" xfId="3604"/>
    <cellStyle name="Normal 2 23 23" xfId="3605"/>
    <cellStyle name="Normal 2 23 23 2" xfId="3606"/>
    <cellStyle name="Normal 2 23 24" xfId="3607"/>
    <cellStyle name="Normal 2 23 3" xfId="3608"/>
    <cellStyle name="Normal 2 23 3 2" xfId="3609"/>
    <cellStyle name="Normal 2 23 4" xfId="3610"/>
    <cellStyle name="Normal 2 23 4 2" xfId="3611"/>
    <cellStyle name="Normal 2 23 5" xfId="3612"/>
    <cellStyle name="Normal 2 23 5 2" xfId="3613"/>
    <cellStyle name="Normal 2 23 6" xfId="3614"/>
    <cellStyle name="Normal 2 23 6 2" xfId="3615"/>
    <cellStyle name="Normal 2 23 7" xfId="3616"/>
    <cellStyle name="Normal 2 23 7 2" xfId="3617"/>
    <cellStyle name="Normal 2 23 8" xfId="3618"/>
    <cellStyle name="Normal 2 23 8 2" xfId="3619"/>
    <cellStyle name="Normal 2 23 9" xfId="3620"/>
    <cellStyle name="Normal 2 23 9 2" xfId="3621"/>
    <cellStyle name="Normal 2 24" xfId="3622"/>
    <cellStyle name="Normal 2 24 10" xfId="3623"/>
    <cellStyle name="Normal 2 24 10 2" xfId="3624"/>
    <cellStyle name="Normal 2 24 11" xfId="3625"/>
    <cellStyle name="Normal 2 24 11 2" xfId="3626"/>
    <cellStyle name="Normal 2 24 12" xfId="3627"/>
    <cellStyle name="Normal 2 24 12 2" xfId="3628"/>
    <cellStyle name="Normal 2 24 13" xfId="3629"/>
    <cellStyle name="Normal 2 24 13 2" xfId="3630"/>
    <cellStyle name="Normal 2 24 14" xfId="3631"/>
    <cellStyle name="Normal 2 24 14 2" xfId="3632"/>
    <cellStyle name="Normal 2 24 15" xfId="3633"/>
    <cellStyle name="Normal 2 24 15 2" xfId="3634"/>
    <cellStyle name="Normal 2 24 16" xfId="3635"/>
    <cellStyle name="Normal 2 24 16 2" xfId="3636"/>
    <cellStyle name="Normal 2 24 17" xfId="3637"/>
    <cellStyle name="Normal 2 24 17 2" xfId="3638"/>
    <cellStyle name="Normal 2 24 18" xfId="3639"/>
    <cellStyle name="Normal 2 24 18 2" xfId="3640"/>
    <cellStyle name="Normal 2 24 19" xfId="3641"/>
    <cellStyle name="Normal 2 24 19 2" xfId="3642"/>
    <cellStyle name="Normal 2 24 2" xfId="3643"/>
    <cellStyle name="Normal 2 24 2 2" xfId="3644"/>
    <cellStyle name="Normal 2 24 20" xfId="3645"/>
    <cellStyle name="Normal 2 24 20 2" xfId="3646"/>
    <cellStyle name="Normal 2 24 21" xfId="3647"/>
    <cellStyle name="Normal 2 24 21 2" xfId="3648"/>
    <cellStyle name="Normal 2 24 22" xfId="3649"/>
    <cellStyle name="Normal 2 24 22 2" xfId="3650"/>
    <cellStyle name="Normal 2 24 23" xfId="3651"/>
    <cellStyle name="Normal 2 24 23 2" xfId="3652"/>
    <cellStyle name="Normal 2 24 24" xfId="3653"/>
    <cellStyle name="Normal 2 24 3" xfId="3654"/>
    <cellStyle name="Normal 2 24 3 2" xfId="3655"/>
    <cellStyle name="Normal 2 24 4" xfId="3656"/>
    <cellStyle name="Normal 2 24 4 2" xfId="3657"/>
    <cellStyle name="Normal 2 24 5" xfId="3658"/>
    <cellStyle name="Normal 2 24 5 2" xfId="3659"/>
    <cellStyle name="Normal 2 24 6" xfId="3660"/>
    <cellStyle name="Normal 2 24 6 2" xfId="3661"/>
    <cellStyle name="Normal 2 24 7" xfId="3662"/>
    <cellStyle name="Normal 2 24 7 2" xfId="3663"/>
    <cellStyle name="Normal 2 24 8" xfId="3664"/>
    <cellStyle name="Normal 2 24 8 2" xfId="3665"/>
    <cellStyle name="Normal 2 24 9" xfId="3666"/>
    <cellStyle name="Normal 2 24 9 2" xfId="3667"/>
    <cellStyle name="Normal 2 25" xfId="3668"/>
    <cellStyle name="Normal 2 25 10" xfId="3669"/>
    <cellStyle name="Normal 2 25 10 2" xfId="3670"/>
    <cellStyle name="Normal 2 25 11" xfId="3671"/>
    <cellStyle name="Normal 2 25 11 2" xfId="3672"/>
    <cellStyle name="Normal 2 25 12" xfId="3673"/>
    <cellStyle name="Normal 2 25 12 2" xfId="3674"/>
    <cellStyle name="Normal 2 25 13" xfId="3675"/>
    <cellStyle name="Normal 2 25 13 2" xfId="3676"/>
    <cellStyle name="Normal 2 25 14" xfId="3677"/>
    <cellStyle name="Normal 2 25 14 2" xfId="3678"/>
    <cellStyle name="Normal 2 25 15" xfId="3679"/>
    <cellStyle name="Normal 2 25 15 2" xfId="3680"/>
    <cellStyle name="Normal 2 25 16" xfId="3681"/>
    <cellStyle name="Normal 2 25 16 2" xfId="3682"/>
    <cellStyle name="Normal 2 25 17" xfId="3683"/>
    <cellStyle name="Normal 2 25 17 2" xfId="3684"/>
    <cellStyle name="Normal 2 25 18" xfId="3685"/>
    <cellStyle name="Normal 2 25 18 2" xfId="3686"/>
    <cellStyle name="Normal 2 25 19" xfId="3687"/>
    <cellStyle name="Normal 2 25 19 2" xfId="3688"/>
    <cellStyle name="Normal 2 25 2" xfId="3689"/>
    <cellStyle name="Normal 2 25 2 2" xfId="3690"/>
    <cellStyle name="Normal 2 25 20" xfId="3691"/>
    <cellStyle name="Normal 2 25 20 2" xfId="3692"/>
    <cellStyle name="Normal 2 25 21" xfId="3693"/>
    <cellStyle name="Normal 2 25 21 2" xfId="3694"/>
    <cellStyle name="Normal 2 25 22" xfId="3695"/>
    <cellStyle name="Normal 2 25 22 2" xfId="3696"/>
    <cellStyle name="Normal 2 25 23" xfId="3697"/>
    <cellStyle name="Normal 2 25 23 2" xfId="3698"/>
    <cellStyle name="Normal 2 25 24" xfId="3699"/>
    <cellStyle name="Normal 2 25 3" xfId="3700"/>
    <cellStyle name="Normal 2 25 3 2" xfId="3701"/>
    <cellStyle name="Normal 2 25 4" xfId="3702"/>
    <cellStyle name="Normal 2 25 4 2" xfId="3703"/>
    <cellStyle name="Normal 2 25 5" xfId="3704"/>
    <cellStyle name="Normal 2 25 5 2" xfId="3705"/>
    <cellStyle name="Normal 2 25 6" xfId="3706"/>
    <cellStyle name="Normal 2 25 6 2" xfId="3707"/>
    <cellStyle name="Normal 2 25 7" xfId="3708"/>
    <cellStyle name="Normal 2 25 7 2" xfId="3709"/>
    <cellStyle name="Normal 2 25 8" xfId="3710"/>
    <cellStyle name="Normal 2 25 8 2" xfId="3711"/>
    <cellStyle name="Normal 2 25 9" xfId="3712"/>
    <cellStyle name="Normal 2 25 9 2" xfId="3713"/>
    <cellStyle name="Normal 2 26" xfId="3714"/>
    <cellStyle name="Normal 2 26 10" xfId="3715"/>
    <cellStyle name="Normal 2 26 10 2" xfId="3716"/>
    <cellStyle name="Normal 2 26 11" xfId="3717"/>
    <cellStyle name="Normal 2 26 11 2" xfId="3718"/>
    <cellStyle name="Normal 2 26 12" xfId="3719"/>
    <cellStyle name="Normal 2 26 12 2" xfId="3720"/>
    <cellStyle name="Normal 2 26 13" xfId="3721"/>
    <cellStyle name="Normal 2 26 13 2" xfId="3722"/>
    <cellStyle name="Normal 2 26 14" xfId="3723"/>
    <cellStyle name="Normal 2 26 14 2" xfId="3724"/>
    <cellStyle name="Normal 2 26 15" xfId="3725"/>
    <cellStyle name="Normal 2 26 15 2" xfId="3726"/>
    <cellStyle name="Normal 2 26 16" xfId="3727"/>
    <cellStyle name="Normal 2 26 16 2" xfId="3728"/>
    <cellStyle name="Normal 2 26 17" xfId="3729"/>
    <cellStyle name="Normal 2 26 17 2" xfId="3730"/>
    <cellStyle name="Normal 2 26 18" xfId="3731"/>
    <cellStyle name="Normal 2 26 18 2" xfId="3732"/>
    <cellStyle name="Normal 2 26 19" xfId="3733"/>
    <cellStyle name="Normal 2 26 19 2" xfId="3734"/>
    <cellStyle name="Normal 2 26 2" xfId="3735"/>
    <cellStyle name="Normal 2 26 2 2" xfId="3736"/>
    <cellStyle name="Normal 2 26 20" xfId="3737"/>
    <cellStyle name="Normal 2 26 20 2" xfId="3738"/>
    <cellStyle name="Normal 2 26 21" xfId="3739"/>
    <cellStyle name="Normal 2 26 21 2" xfId="3740"/>
    <cellStyle name="Normal 2 26 22" xfId="3741"/>
    <cellStyle name="Normal 2 26 22 2" xfId="3742"/>
    <cellStyle name="Normal 2 26 23" xfId="3743"/>
    <cellStyle name="Normal 2 26 23 2" xfId="3744"/>
    <cellStyle name="Normal 2 26 24" xfId="3745"/>
    <cellStyle name="Normal 2 26 3" xfId="3746"/>
    <cellStyle name="Normal 2 26 3 2" xfId="3747"/>
    <cellStyle name="Normal 2 26 4" xfId="3748"/>
    <cellStyle name="Normal 2 26 4 2" xfId="3749"/>
    <cellStyle name="Normal 2 26 5" xfId="3750"/>
    <cellStyle name="Normal 2 26 5 2" xfId="3751"/>
    <cellStyle name="Normal 2 26 6" xfId="3752"/>
    <cellStyle name="Normal 2 26 6 2" xfId="3753"/>
    <cellStyle name="Normal 2 26 7" xfId="3754"/>
    <cellStyle name="Normal 2 26 7 2" xfId="3755"/>
    <cellStyle name="Normal 2 26 8" xfId="3756"/>
    <cellStyle name="Normal 2 26 8 2" xfId="3757"/>
    <cellStyle name="Normal 2 26 9" xfId="3758"/>
    <cellStyle name="Normal 2 26 9 2" xfId="3759"/>
    <cellStyle name="Normal 2 27" xfId="3760"/>
    <cellStyle name="Normal 2 27 10" xfId="3761"/>
    <cellStyle name="Normal 2 27 10 2" xfId="3762"/>
    <cellStyle name="Normal 2 27 11" xfId="3763"/>
    <cellStyle name="Normal 2 27 11 2" xfId="3764"/>
    <cellStyle name="Normal 2 27 12" xfId="3765"/>
    <cellStyle name="Normal 2 27 12 2" xfId="3766"/>
    <cellStyle name="Normal 2 27 13" xfId="3767"/>
    <cellStyle name="Normal 2 27 13 2" xfId="3768"/>
    <cellStyle name="Normal 2 27 14" xfId="3769"/>
    <cellStyle name="Normal 2 27 14 2" xfId="3770"/>
    <cellStyle name="Normal 2 27 15" xfId="3771"/>
    <cellStyle name="Normal 2 27 15 2" xfId="3772"/>
    <cellStyle name="Normal 2 27 16" xfId="3773"/>
    <cellStyle name="Normal 2 27 16 2" xfId="3774"/>
    <cellStyle name="Normal 2 27 17" xfId="3775"/>
    <cellStyle name="Normal 2 27 17 2" xfId="3776"/>
    <cellStyle name="Normal 2 27 18" xfId="3777"/>
    <cellStyle name="Normal 2 27 18 2" xfId="3778"/>
    <cellStyle name="Normal 2 27 19" xfId="3779"/>
    <cellStyle name="Normal 2 27 19 2" xfId="3780"/>
    <cellStyle name="Normal 2 27 2" xfId="3781"/>
    <cellStyle name="Normal 2 27 2 2" xfId="3782"/>
    <cellStyle name="Normal 2 27 20" xfId="3783"/>
    <cellStyle name="Normal 2 27 20 2" xfId="3784"/>
    <cellStyle name="Normal 2 27 21" xfId="3785"/>
    <cellStyle name="Normal 2 27 21 2" xfId="3786"/>
    <cellStyle name="Normal 2 27 22" xfId="3787"/>
    <cellStyle name="Normal 2 27 22 2" xfId="3788"/>
    <cellStyle name="Normal 2 27 23" xfId="3789"/>
    <cellStyle name="Normal 2 27 23 2" xfId="3790"/>
    <cellStyle name="Normal 2 27 24" xfId="3791"/>
    <cellStyle name="Normal 2 27 3" xfId="3792"/>
    <cellStyle name="Normal 2 27 3 2" xfId="3793"/>
    <cellStyle name="Normal 2 27 4" xfId="3794"/>
    <cellStyle name="Normal 2 27 4 2" xfId="3795"/>
    <cellStyle name="Normal 2 27 5" xfId="3796"/>
    <cellStyle name="Normal 2 27 5 2" xfId="3797"/>
    <cellStyle name="Normal 2 27 6" xfId="3798"/>
    <cellStyle name="Normal 2 27 6 2" xfId="3799"/>
    <cellStyle name="Normal 2 27 7" xfId="3800"/>
    <cellStyle name="Normal 2 27 7 2" xfId="3801"/>
    <cellStyle name="Normal 2 27 8" xfId="3802"/>
    <cellStyle name="Normal 2 27 8 2" xfId="3803"/>
    <cellStyle name="Normal 2 27 9" xfId="3804"/>
    <cellStyle name="Normal 2 27 9 2" xfId="3805"/>
    <cellStyle name="Normal 2 28" xfId="3806"/>
    <cellStyle name="Normal 2 28 10" xfId="3807"/>
    <cellStyle name="Normal 2 28 10 2" xfId="3808"/>
    <cellStyle name="Normal 2 28 11" xfId="3809"/>
    <cellStyle name="Normal 2 28 11 2" xfId="3810"/>
    <cellStyle name="Normal 2 28 12" xfId="3811"/>
    <cellStyle name="Normal 2 28 12 2" xfId="3812"/>
    <cellStyle name="Normal 2 28 13" xfId="3813"/>
    <cellStyle name="Normal 2 28 13 2" xfId="3814"/>
    <cellStyle name="Normal 2 28 14" xfId="3815"/>
    <cellStyle name="Normal 2 28 14 2" xfId="3816"/>
    <cellStyle name="Normal 2 28 15" xfId="3817"/>
    <cellStyle name="Normal 2 28 15 2" xfId="3818"/>
    <cellStyle name="Normal 2 28 16" xfId="3819"/>
    <cellStyle name="Normal 2 28 16 2" xfId="3820"/>
    <cellStyle name="Normal 2 28 17" xfId="3821"/>
    <cellStyle name="Normal 2 28 17 2" xfId="3822"/>
    <cellStyle name="Normal 2 28 18" xfId="3823"/>
    <cellStyle name="Normal 2 28 18 2" xfId="3824"/>
    <cellStyle name="Normal 2 28 19" xfId="3825"/>
    <cellStyle name="Normal 2 28 19 2" xfId="3826"/>
    <cellStyle name="Normal 2 28 2" xfId="3827"/>
    <cellStyle name="Normal 2 28 2 2" xfId="3828"/>
    <cellStyle name="Normal 2 28 20" xfId="3829"/>
    <cellStyle name="Normal 2 28 20 2" xfId="3830"/>
    <cellStyle name="Normal 2 28 21" xfId="3831"/>
    <cellStyle name="Normal 2 28 21 2" xfId="3832"/>
    <cellStyle name="Normal 2 28 22" xfId="3833"/>
    <cellStyle name="Normal 2 28 22 2" xfId="3834"/>
    <cellStyle name="Normal 2 28 23" xfId="3835"/>
    <cellStyle name="Normal 2 28 23 2" xfId="3836"/>
    <cellStyle name="Normal 2 28 24" xfId="3837"/>
    <cellStyle name="Normal 2 28 3" xfId="3838"/>
    <cellStyle name="Normal 2 28 3 2" xfId="3839"/>
    <cellStyle name="Normal 2 28 4" xfId="3840"/>
    <cellStyle name="Normal 2 28 4 2" xfId="3841"/>
    <cellStyle name="Normal 2 28 5" xfId="3842"/>
    <cellStyle name="Normal 2 28 5 2" xfId="3843"/>
    <cellStyle name="Normal 2 28 6" xfId="3844"/>
    <cellStyle name="Normal 2 28 6 2" xfId="3845"/>
    <cellStyle name="Normal 2 28 7" xfId="3846"/>
    <cellStyle name="Normal 2 28 7 2" xfId="3847"/>
    <cellStyle name="Normal 2 28 8" xfId="3848"/>
    <cellStyle name="Normal 2 28 8 2" xfId="3849"/>
    <cellStyle name="Normal 2 28 9" xfId="3850"/>
    <cellStyle name="Normal 2 28 9 2" xfId="3851"/>
    <cellStyle name="Normal 2 29" xfId="3852"/>
    <cellStyle name="Normal 2 29 10" xfId="3853"/>
    <cellStyle name="Normal 2 29 10 2" xfId="3854"/>
    <cellStyle name="Normal 2 29 11" xfId="3855"/>
    <cellStyle name="Normal 2 29 11 2" xfId="3856"/>
    <cellStyle name="Normal 2 29 12" xfId="3857"/>
    <cellStyle name="Normal 2 29 12 2" xfId="3858"/>
    <cellStyle name="Normal 2 29 13" xfId="3859"/>
    <cellStyle name="Normal 2 29 13 2" xfId="3860"/>
    <cellStyle name="Normal 2 29 14" xfId="3861"/>
    <cellStyle name="Normal 2 29 14 2" xfId="3862"/>
    <cellStyle name="Normal 2 29 15" xfId="3863"/>
    <cellStyle name="Normal 2 29 15 2" xfId="3864"/>
    <cellStyle name="Normal 2 29 16" xfId="3865"/>
    <cellStyle name="Normal 2 29 16 2" xfId="3866"/>
    <cellStyle name="Normal 2 29 17" xfId="3867"/>
    <cellStyle name="Normal 2 29 17 2" xfId="3868"/>
    <cellStyle name="Normal 2 29 18" xfId="3869"/>
    <cellStyle name="Normal 2 29 18 2" xfId="3870"/>
    <cellStyle name="Normal 2 29 19" xfId="3871"/>
    <cellStyle name="Normal 2 29 19 2" xfId="3872"/>
    <cellStyle name="Normal 2 29 2" xfId="3873"/>
    <cellStyle name="Normal 2 29 2 2" xfId="3874"/>
    <cellStyle name="Normal 2 29 20" xfId="3875"/>
    <cellStyle name="Normal 2 29 20 2" xfId="3876"/>
    <cellStyle name="Normal 2 29 21" xfId="3877"/>
    <cellStyle name="Normal 2 29 21 2" xfId="3878"/>
    <cellStyle name="Normal 2 29 22" xfId="3879"/>
    <cellStyle name="Normal 2 29 22 2" xfId="3880"/>
    <cellStyle name="Normal 2 29 23" xfId="3881"/>
    <cellStyle name="Normal 2 29 23 2" xfId="3882"/>
    <cellStyle name="Normal 2 29 24" xfId="3883"/>
    <cellStyle name="Normal 2 29 3" xfId="3884"/>
    <cellStyle name="Normal 2 29 3 2" xfId="3885"/>
    <cellStyle name="Normal 2 29 4" xfId="3886"/>
    <cellStyle name="Normal 2 29 4 2" xfId="3887"/>
    <cellStyle name="Normal 2 29 5" xfId="3888"/>
    <cellStyle name="Normal 2 29 5 2" xfId="3889"/>
    <cellStyle name="Normal 2 29 6" xfId="3890"/>
    <cellStyle name="Normal 2 29 6 2" xfId="3891"/>
    <cellStyle name="Normal 2 29 7" xfId="3892"/>
    <cellStyle name="Normal 2 29 7 2" xfId="3893"/>
    <cellStyle name="Normal 2 29 8" xfId="3894"/>
    <cellStyle name="Normal 2 29 8 2" xfId="3895"/>
    <cellStyle name="Normal 2 29 9" xfId="3896"/>
    <cellStyle name="Normal 2 29 9 2" xfId="3897"/>
    <cellStyle name="Normal 2 3" xfId="142"/>
    <cellStyle name="Normal 2 3 2" xfId="768"/>
    <cellStyle name="Normal 2 3 2 2" xfId="3898"/>
    <cellStyle name="Normal 2 3 3" xfId="3899"/>
    <cellStyle name="Normal 2 3 3 2" xfId="3900"/>
    <cellStyle name="Normal 2 3 4" xfId="3901"/>
    <cellStyle name="Normal 2 3 5" xfId="3902"/>
    <cellStyle name="Normal 2 30" xfId="3903"/>
    <cellStyle name="Normal 2 30 10" xfId="3904"/>
    <cellStyle name="Normal 2 30 10 2" xfId="3905"/>
    <cellStyle name="Normal 2 30 11" xfId="3906"/>
    <cellStyle name="Normal 2 30 11 2" xfId="3907"/>
    <cellStyle name="Normal 2 30 12" xfId="3908"/>
    <cellStyle name="Normal 2 30 12 2" xfId="3909"/>
    <cellStyle name="Normal 2 30 13" xfId="3910"/>
    <cellStyle name="Normal 2 30 13 2" xfId="3911"/>
    <cellStyle name="Normal 2 30 14" xfId="3912"/>
    <cellStyle name="Normal 2 30 14 2" xfId="3913"/>
    <cellStyle name="Normal 2 30 15" xfId="3914"/>
    <cellStyle name="Normal 2 30 15 2" xfId="3915"/>
    <cellStyle name="Normal 2 30 16" xfId="3916"/>
    <cellStyle name="Normal 2 30 16 2" xfId="3917"/>
    <cellStyle name="Normal 2 30 17" xfId="3918"/>
    <cellStyle name="Normal 2 30 17 2" xfId="3919"/>
    <cellStyle name="Normal 2 30 18" xfId="3920"/>
    <cellStyle name="Normal 2 30 18 2" xfId="3921"/>
    <cellStyle name="Normal 2 30 19" xfId="3922"/>
    <cellStyle name="Normal 2 30 19 2" xfId="3923"/>
    <cellStyle name="Normal 2 30 2" xfId="3924"/>
    <cellStyle name="Normal 2 30 2 2" xfId="3925"/>
    <cellStyle name="Normal 2 30 20" xfId="3926"/>
    <cellStyle name="Normal 2 30 20 2" xfId="3927"/>
    <cellStyle name="Normal 2 30 21" xfId="3928"/>
    <cellStyle name="Normal 2 30 21 2" xfId="3929"/>
    <cellStyle name="Normal 2 30 22" xfId="3930"/>
    <cellStyle name="Normal 2 30 22 2" xfId="3931"/>
    <cellStyle name="Normal 2 30 23" xfId="3932"/>
    <cellStyle name="Normal 2 30 23 2" xfId="3933"/>
    <cellStyle name="Normal 2 30 24" xfId="3934"/>
    <cellStyle name="Normal 2 30 3" xfId="3935"/>
    <cellStyle name="Normal 2 30 3 2" xfId="3936"/>
    <cellStyle name="Normal 2 30 4" xfId="3937"/>
    <cellStyle name="Normal 2 30 4 2" xfId="3938"/>
    <cellStyle name="Normal 2 30 5" xfId="3939"/>
    <cellStyle name="Normal 2 30 5 2" xfId="3940"/>
    <cellStyle name="Normal 2 30 6" xfId="3941"/>
    <cellStyle name="Normal 2 30 6 2" xfId="3942"/>
    <cellStyle name="Normal 2 30 7" xfId="3943"/>
    <cellStyle name="Normal 2 30 7 2" xfId="3944"/>
    <cellStyle name="Normal 2 30 8" xfId="3945"/>
    <cellStyle name="Normal 2 30 8 2" xfId="3946"/>
    <cellStyle name="Normal 2 30 9" xfId="3947"/>
    <cellStyle name="Normal 2 30 9 2" xfId="3948"/>
    <cellStyle name="Normal 2 31" xfId="3949"/>
    <cellStyle name="Normal 2 31 10" xfId="3950"/>
    <cellStyle name="Normal 2 31 10 2" xfId="3951"/>
    <cellStyle name="Normal 2 31 11" xfId="3952"/>
    <cellStyle name="Normal 2 31 11 2" xfId="3953"/>
    <cellStyle name="Normal 2 31 12" xfId="3954"/>
    <cellStyle name="Normal 2 31 12 2" xfId="3955"/>
    <cellStyle name="Normal 2 31 13" xfId="3956"/>
    <cellStyle name="Normal 2 31 13 2" xfId="3957"/>
    <cellStyle name="Normal 2 31 14" xfId="3958"/>
    <cellStyle name="Normal 2 31 14 2" xfId="3959"/>
    <cellStyle name="Normal 2 31 15" xfId="3960"/>
    <cellStyle name="Normal 2 31 15 2" xfId="3961"/>
    <cellStyle name="Normal 2 31 16" xfId="3962"/>
    <cellStyle name="Normal 2 31 16 2" xfId="3963"/>
    <cellStyle name="Normal 2 31 17" xfId="3964"/>
    <cellStyle name="Normal 2 31 17 2" xfId="3965"/>
    <cellStyle name="Normal 2 31 18" xfId="3966"/>
    <cellStyle name="Normal 2 31 18 2" xfId="3967"/>
    <cellStyle name="Normal 2 31 19" xfId="3968"/>
    <cellStyle name="Normal 2 31 19 2" xfId="3969"/>
    <cellStyle name="Normal 2 31 2" xfId="3970"/>
    <cellStyle name="Normal 2 31 2 2" xfId="3971"/>
    <cellStyle name="Normal 2 31 20" xfId="3972"/>
    <cellStyle name="Normal 2 31 20 2" xfId="3973"/>
    <cellStyle name="Normal 2 31 21" xfId="3974"/>
    <cellStyle name="Normal 2 31 21 2" xfId="3975"/>
    <cellStyle name="Normal 2 31 22" xfId="3976"/>
    <cellStyle name="Normal 2 31 22 2" xfId="3977"/>
    <cellStyle name="Normal 2 31 23" xfId="3978"/>
    <cellStyle name="Normal 2 31 23 2" xfId="3979"/>
    <cellStyle name="Normal 2 31 24" xfId="3980"/>
    <cellStyle name="Normal 2 31 3" xfId="3981"/>
    <cellStyle name="Normal 2 31 3 2" xfId="3982"/>
    <cellStyle name="Normal 2 31 4" xfId="3983"/>
    <cellStyle name="Normal 2 31 4 2" xfId="3984"/>
    <cellStyle name="Normal 2 31 5" xfId="3985"/>
    <cellStyle name="Normal 2 31 5 2" xfId="3986"/>
    <cellStyle name="Normal 2 31 6" xfId="3987"/>
    <cellStyle name="Normal 2 31 6 2" xfId="3988"/>
    <cellStyle name="Normal 2 31 7" xfId="3989"/>
    <cellStyle name="Normal 2 31 7 2" xfId="3990"/>
    <cellStyle name="Normal 2 31 8" xfId="3991"/>
    <cellStyle name="Normal 2 31 8 2" xfId="3992"/>
    <cellStyle name="Normal 2 31 9" xfId="3993"/>
    <cellStyle name="Normal 2 31 9 2" xfId="3994"/>
    <cellStyle name="Normal 2 32" xfId="3995"/>
    <cellStyle name="Normal 2 32 10" xfId="3996"/>
    <cellStyle name="Normal 2 32 10 2" xfId="3997"/>
    <cellStyle name="Normal 2 32 11" xfId="3998"/>
    <cellStyle name="Normal 2 32 11 2" xfId="3999"/>
    <cellStyle name="Normal 2 32 12" xfId="4000"/>
    <cellStyle name="Normal 2 32 12 2" xfId="4001"/>
    <cellStyle name="Normal 2 32 13" xfId="4002"/>
    <cellStyle name="Normal 2 32 13 2" xfId="4003"/>
    <cellStyle name="Normal 2 32 14" xfId="4004"/>
    <cellStyle name="Normal 2 32 14 2" xfId="4005"/>
    <cellStyle name="Normal 2 32 15" xfId="4006"/>
    <cellStyle name="Normal 2 32 15 2" xfId="4007"/>
    <cellStyle name="Normal 2 32 16" xfId="4008"/>
    <cellStyle name="Normal 2 32 16 2" xfId="4009"/>
    <cellStyle name="Normal 2 32 17" xfId="4010"/>
    <cellStyle name="Normal 2 32 17 2" xfId="4011"/>
    <cellStyle name="Normal 2 32 18" xfId="4012"/>
    <cellStyle name="Normal 2 32 18 2" xfId="4013"/>
    <cellStyle name="Normal 2 32 19" xfId="4014"/>
    <cellStyle name="Normal 2 32 19 2" xfId="4015"/>
    <cellStyle name="Normal 2 32 2" xfId="4016"/>
    <cellStyle name="Normal 2 32 2 2" xfId="4017"/>
    <cellStyle name="Normal 2 32 20" xfId="4018"/>
    <cellStyle name="Normal 2 32 20 2" xfId="4019"/>
    <cellStyle name="Normal 2 32 21" xfId="4020"/>
    <cellStyle name="Normal 2 32 21 2" xfId="4021"/>
    <cellStyle name="Normal 2 32 22" xfId="4022"/>
    <cellStyle name="Normal 2 32 22 2" xfId="4023"/>
    <cellStyle name="Normal 2 32 23" xfId="4024"/>
    <cellStyle name="Normal 2 32 23 2" xfId="4025"/>
    <cellStyle name="Normal 2 32 24" xfId="4026"/>
    <cellStyle name="Normal 2 32 3" xfId="4027"/>
    <cellStyle name="Normal 2 32 3 2" xfId="4028"/>
    <cellStyle name="Normal 2 32 4" xfId="4029"/>
    <cellStyle name="Normal 2 32 4 2" xfId="4030"/>
    <cellStyle name="Normal 2 32 5" xfId="4031"/>
    <cellStyle name="Normal 2 32 5 2" xfId="4032"/>
    <cellStyle name="Normal 2 32 6" xfId="4033"/>
    <cellStyle name="Normal 2 32 6 2" xfId="4034"/>
    <cellStyle name="Normal 2 32 7" xfId="4035"/>
    <cellStyle name="Normal 2 32 7 2" xfId="4036"/>
    <cellStyle name="Normal 2 32 8" xfId="4037"/>
    <cellStyle name="Normal 2 32 8 2" xfId="4038"/>
    <cellStyle name="Normal 2 32 9" xfId="4039"/>
    <cellStyle name="Normal 2 32 9 2" xfId="4040"/>
    <cellStyle name="Normal 2 33" xfId="4041"/>
    <cellStyle name="Normal 2 33 10" xfId="4042"/>
    <cellStyle name="Normal 2 33 10 2" xfId="4043"/>
    <cellStyle name="Normal 2 33 11" xfId="4044"/>
    <cellStyle name="Normal 2 33 11 2" xfId="4045"/>
    <cellStyle name="Normal 2 33 12" xfId="4046"/>
    <cellStyle name="Normal 2 33 12 2" xfId="4047"/>
    <cellStyle name="Normal 2 33 13" xfId="4048"/>
    <cellStyle name="Normal 2 33 13 2" xfId="4049"/>
    <cellStyle name="Normal 2 33 14" xfId="4050"/>
    <cellStyle name="Normal 2 33 14 2" xfId="4051"/>
    <cellStyle name="Normal 2 33 15" xfId="4052"/>
    <cellStyle name="Normal 2 33 15 2" xfId="4053"/>
    <cellStyle name="Normal 2 33 16" xfId="4054"/>
    <cellStyle name="Normal 2 33 16 2" xfId="4055"/>
    <cellStyle name="Normal 2 33 17" xfId="4056"/>
    <cellStyle name="Normal 2 33 17 2" xfId="4057"/>
    <cellStyle name="Normal 2 33 18" xfId="4058"/>
    <cellStyle name="Normal 2 33 18 2" xfId="4059"/>
    <cellStyle name="Normal 2 33 19" xfId="4060"/>
    <cellStyle name="Normal 2 33 19 2" xfId="4061"/>
    <cellStyle name="Normal 2 33 2" xfId="4062"/>
    <cellStyle name="Normal 2 33 2 2" xfId="4063"/>
    <cellStyle name="Normal 2 33 20" xfId="4064"/>
    <cellStyle name="Normal 2 33 20 2" xfId="4065"/>
    <cellStyle name="Normal 2 33 21" xfId="4066"/>
    <cellStyle name="Normal 2 33 21 2" xfId="4067"/>
    <cellStyle name="Normal 2 33 22" xfId="4068"/>
    <cellStyle name="Normal 2 33 22 2" xfId="4069"/>
    <cellStyle name="Normal 2 33 23" xfId="4070"/>
    <cellStyle name="Normal 2 33 23 2" xfId="4071"/>
    <cellStyle name="Normal 2 33 24" xfId="4072"/>
    <cellStyle name="Normal 2 33 3" xfId="4073"/>
    <cellStyle name="Normal 2 33 3 2" xfId="4074"/>
    <cellStyle name="Normal 2 33 4" xfId="4075"/>
    <cellStyle name="Normal 2 33 4 2" xfId="4076"/>
    <cellStyle name="Normal 2 33 5" xfId="4077"/>
    <cellStyle name="Normal 2 33 5 2" xfId="4078"/>
    <cellStyle name="Normal 2 33 6" xfId="4079"/>
    <cellStyle name="Normal 2 33 6 2" xfId="4080"/>
    <cellStyle name="Normal 2 33 7" xfId="4081"/>
    <cellStyle name="Normal 2 33 7 2" xfId="4082"/>
    <cellStyle name="Normal 2 33 8" xfId="4083"/>
    <cellStyle name="Normal 2 33 8 2" xfId="4084"/>
    <cellStyle name="Normal 2 33 9" xfId="4085"/>
    <cellStyle name="Normal 2 33 9 2" xfId="4086"/>
    <cellStyle name="Normal 2 34" xfId="4087"/>
    <cellStyle name="Normal 2 34 10" xfId="4088"/>
    <cellStyle name="Normal 2 34 10 2" xfId="4089"/>
    <cellStyle name="Normal 2 34 11" xfId="4090"/>
    <cellStyle name="Normal 2 34 11 2" xfId="4091"/>
    <cellStyle name="Normal 2 34 12" xfId="4092"/>
    <cellStyle name="Normal 2 34 12 2" xfId="4093"/>
    <cellStyle name="Normal 2 34 13" xfId="4094"/>
    <cellStyle name="Normal 2 34 13 2" xfId="4095"/>
    <cellStyle name="Normal 2 34 14" xfId="4096"/>
    <cellStyle name="Normal 2 34 14 2" xfId="4097"/>
    <cellStyle name="Normal 2 34 15" xfId="4098"/>
    <cellStyle name="Normal 2 34 15 2" xfId="4099"/>
    <cellStyle name="Normal 2 34 16" xfId="4100"/>
    <cellStyle name="Normal 2 34 16 2" xfId="4101"/>
    <cellStyle name="Normal 2 34 17" xfId="4102"/>
    <cellStyle name="Normal 2 34 17 2" xfId="4103"/>
    <cellStyle name="Normal 2 34 18" xfId="4104"/>
    <cellStyle name="Normal 2 34 18 2" xfId="4105"/>
    <cellStyle name="Normal 2 34 19" xfId="4106"/>
    <cellStyle name="Normal 2 34 19 2" xfId="4107"/>
    <cellStyle name="Normal 2 34 2" xfId="4108"/>
    <cellStyle name="Normal 2 34 2 2" xfId="4109"/>
    <cellStyle name="Normal 2 34 20" xfId="4110"/>
    <cellStyle name="Normal 2 34 20 2" xfId="4111"/>
    <cellStyle name="Normal 2 34 21" xfId="4112"/>
    <cellStyle name="Normal 2 34 21 2" xfId="4113"/>
    <cellStyle name="Normal 2 34 22" xfId="4114"/>
    <cellStyle name="Normal 2 34 22 2" xfId="4115"/>
    <cellStyle name="Normal 2 34 23" xfId="4116"/>
    <cellStyle name="Normal 2 34 23 2" xfId="4117"/>
    <cellStyle name="Normal 2 34 24" xfId="4118"/>
    <cellStyle name="Normal 2 34 3" xfId="4119"/>
    <cellStyle name="Normal 2 34 3 2" xfId="4120"/>
    <cellStyle name="Normal 2 34 4" xfId="4121"/>
    <cellStyle name="Normal 2 34 4 2" xfId="4122"/>
    <cellStyle name="Normal 2 34 5" xfId="4123"/>
    <cellStyle name="Normal 2 34 5 2" xfId="4124"/>
    <cellStyle name="Normal 2 34 6" xfId="4125"/>
    <cellStyle name="Normal 2 34 6 2" xfId="4126"/>
    <cellStyle name="Normal 2 34 7" xfId="4127"/>
    <cellStyle name="Normal 2 34 7 2" xfId="4128"/>
    <cellStyle name="Normal 2 34 8" xfId="4129"/>
    <cellStyle name="Normal 2 34 8 2" xfId="4130"/>
    <cellStyle name="Normal 2 34 9" xfId="4131"/>
    <cellStyle name="Normal 2 34 9 2" xfId="4132"/>
    <cellStyle name="Normal 2 35" xfId="4133"/>
    <cellStyle name="Normal 2 35 10" xfId="4134"/>
    <cellStyle name="Normal 2 35 10 2" xfId="4135"/>
    <cellStyle name="Normal 2 35 11" xfId="4136"/>
    <cellStyle name="Normal 2 35 11 2" xfId="4137"/>
    <cellStyle name="Normal 2 35 12" xfId="4138"/>
    <cellStyle name="Normal 2 35 12 2" xfId="4139"/>
    <cellStyle name="Normal 2 35 13" xfId="4140"/>
    <cellStyle name="Normal 2 35 13 2" xfId="4141"/>
    <cellStyle name="Normal 2 35 14" xfId="4142"/>
    <cellStyle name="Normal 2 35 14 2" xfId="4143"/>
    <cellStyle name="Normal 2 35 15" xfId="4144"/>
    <cellStyle name="Normal 2 35 15 2" xfId="4145"/>
    <cellStyle name="Normal 2 35 16" xfId="4146"/>
    <cellStyle name="Normal 2 35 16 2" xfId="4147"/>
    <cellStyle name="Normal 2 35 17" xfId="4148"/>
    <cellStyle name="Normal 2 35 17 2" xfId="4149"/>
    <cellStyle name="Normal 2 35 18" xfId="4150"/>
    <cellStyle name="Normal 2 35 18 2" xfId="4151"/>
    <cellStyle name="Normal 2 35 19" xfId="4152"/>
    <cellStyle name="Normal 2 35 19 2" xfId="4153"/>
    <cellStyle name="Normal 2 35 2" xfId="4154"/>
    <cellStyle name="Normal 2 35 2 2" xfId="4155"/>
    <cellStyle name="Normal 2 35 20" xfId="4156"/>
    <cellStyle name="Normal 2 35 20 2" xfId="4157"/>
    <cellStyle name="Normal 2 35 21" xfId="4158"/>
    <cellStyle name="Normal 2 35 21 2" xfId="4159"/>
    <cellStyle name="Normal 2 35 22" xfId="4160"/>
    <cellStyle name="Normal 2 35 22 2" xfId="4161"/>
    <cellStyle name="Normal 2 35 23" xfId="4162"/>
    <cellStyle name="Normal 2 35 23 2" xfId="4163"/>
    <cellStyle name="Normal 2 35 24" xfId="4164"/>
    <cellStyle name="Normal 2 35 3" xfId="4165"/>
    <cellStyle name="Normal 2 35 3 2" xfId="4166"/>
    <cellStyle name="Normal 2 35 4" xfId="4167"/>
    <cellStyle name="Normal 2 35 4 2" xfId="4168"/>
    <cellStyle name="Normal 2 35 5" xfId="4169"/>
    <cellStyle name="Normal 2 35 5 2" xfId="4170"/>
    <cellStyle name="Normal 2 35 6" xfId="4171"/>
    <cellStyle name="Normal 2 35 6 2" xfId="4172"/>
    <cellStyle name="Normal 2 35 7" xfId="4173"/>
    <cellStyle name="Normal 2 35 7 2" xfId="4174"/>
    <cellStyle name="Normal 2 35 8" xfId="4175"/>
    <cellStyle name="Normal 2 35 8 2" xfId="4176"/>
    <cellStyle name="Normal 2 35 9" xfId="4177"/>
    <cellStyle name="Normal 2 35 9 2" xfId="4178"/>
    <cellStyle name="Normal 2 36" xfId="4179"/>
    <cellStyle name="Normal 2 36 10" xfId="4180"/>
    <cellStyle name="Normal 2 36 10 2" xfId="4181"/>
    <cellStyle name="Normal 2 36 11" xfId="4182"/>
    <cellStyle name="Normal 2 36 11 2" xfId="4183"/>
    <cellStyle name="Normal 2 36 12" xfId="4184"/>
    <cellStyle name="Normal 2 36 12 2" xfId="4185"/>
    <cellStyle name="Normal 2 36 13" xfId="4186"/>
    <cellStyle name="Normal 2 36 13 2" xfId="4187"/>
    <cellStyle name="Normal 2 36 14" xfId="4188"/>
    <cellStyle name="Normal 2 36 14 2" xfId="4189"/>
    <cellStyle name="Normal 2 36 15" xfId="4190"/>
    <cellStyle name="Normal 2 36 15 2" xfId="4191"/>
    <cellStyle name="Normal 2 36 16" xfId="4192"/>
    <cellStyle name="Normal 2 36 16 2" xfId="4193"/>
    <cellStyle name="Normal 2 36 17" xfId="4194"/>
    <cellStyle name="Normal 2 36 17 2" xfId="4195"/>
    <cellStyle name="Normal 2 36 18" xfId="4196"/>
    <cellStyle name="Normal 2 36 18 2" xfId="4197"/>
    <cellStyle name="Normal 2 36 19" xfId="4198"/>
    <cellStyle name="Normal 2 36 19 2" xfId="4199"/>
    <cellStyle name="Normal 2 36 2" xfId="4200"/>
    <cellStyle name="Normal 2 36 2 2" xfId="4201"/>
    <cellStyle name="Normal 2 36 20" xfId="4202"/>
    <cellStyle name="Normal 2 36 20 2" xfId="4203"/>
    <cellStyle name="Normal 2 36 21" xfId="4204"/>
    <cellStyle name="Normal 2 36 21 2" xfId="4205"/>
    <cellStyle name="Normal 2 36 22" xfId="4206"/>
    <cellStyle name="Normal 2 36 22 2" xfId="4207"/>
    <cellStyle name="Normal 2 36 23" xfId="4208"/>
    <cellStyle name="Normal 2 36 23 2" xfId="4209"/>
    <cellStyle name="Normal 2 36 24" xfId="4210"/>
    <cellStyle name="Normal 2 36 3" xfId="4211"/>
    <cellStyle name="Normal 2 36 3 2" xfId="4212"/>
    <cellStyle name="Normal 2 36 4" xfId="4213"/>
    <cellStyle name="Normal 2 36 4 2" xfId="4214"/>
    <cellStyle name="Normal 2 36 5" xfId="4215"/>
    <cellStyle name="Normal 2 36 5 2" xfId="4216"/>
    <cellStyle name="Normal 2 36 6" xfId="4217"/>
    <cellStyle name="Normal 2 36 6 2" xfId="4218"/>
    <cellStyle name="Normal 2 36 7" xfId="4219"/>
    <cellStyle name="Normal 2 36 7 2" xfId="4220"/>
    <cellStyle name="Normal 2 36 8" xfId="4221"/>
    <cellStyle name="Normal 2 36 8 2" xfId="4222"/>
    <cellStyle name="Normal 2 36 9" xfId="4223"/>
    <cellStyle name="Normal 2 36 9 2" xfId="4224"/>
    <cellStyle name="Normal 2 37" xfId="4225"/>
    <cellStyle name="Normal 2 37 10" xfId="4226"/>
    <cellStyle name="Normal 2 37 10 2" xfId="4227"/>
    <cellStyle name="Normal 2 37 11" xfId="4228"/>
    <cellStyle name="Normal 2 37 11 2" xfId="4229"/>
    <cellStyle name="Normal 2 37 12" xfId="4230"/>
    <cellStyle name="Normal 2 37 12 2" xfId="4231"/>
    <cellStyle name="Normal 2 37 13" xfId="4232"/>
    <cellStyle name="Normal 2 37 13 2" xfId="4233"/>
    <cellStyle name="Normal 2 37 14" xfId="4234"/>
    <cellStyle name="Normal 2 37 14 2" xfId="4235"/>
    <cellStyle name="Normal 2 37 15" xfId="4236"/>
    <cellStyle name="Normal 2 37 15 2" xfId="4237"/>
    <cellStyle name="Normal 2 37 16" xfId="4238"/>
    <cellStyle name="Normal 2 37 16 2" xfId="4239"/>
    <cellStyle name="Normal 2 37 17" xfId="4240"/>
    <cellStyle name="Normal 2 37 17 2" xfId="4241"/>
    <cellStyle name="Normal 2 37 18" xfId="4242"/>
    <cellStyle name="Normal 2 37 18 2" xfId="4243"/>
    <cellStyle name="Normal 2 37 19" xfId="4244"/>
    <cellStyle name="Normal 2 37 19 2" xfId="4245"/>
    <cellStyle name="Normal 2 37 2" xfId="4246"/>
    <cellStyle name="Normal 2 37 2 2" xfId="4247"/>
    <cellStyle name="Normal 2 37 20" xfId="4248"/>
    <cellStyle name="Normal 2 37 20 2" xfId="4249"/>
    <cellStyle name="Normal 2 37 21" xfId="4250"/>
    <cellStyle name="Normal 2 37 21 2" xfId="4251"/>
    <cellStyle name="Normal 2 37 22" xfId="4252"/>
    <cellStyle name="Normal 2 37 22 2" xfId="4253"/>
    <cellStyle name="Normal 2 37 23" xfId="4254"/>
    <cellStyle name="Normal 2 37 23 2" xfId="4255"/>
    <cellStyle name="Normal 2 37 24" xfId="4256"/>
    <cellStyle name="Normal 2 37 3" xfId="4257"/>
    <cellStyle name="Normal 2 37 3 2" xfId="4258"/>
    <cellStyle name="Normal 2 37 4" xfId="4259"/>
    <cellStyle name="Normal 2 37 4 2" xfId="4260"/>
    <cellStyle name="Normal 2 37 5" xfId="4261"/>
    <cellStyle name="Normal 2 37 5 2" xfId="4262"/>
    <cellStyle name="Normal 2 37 6" xfId="4263"/>
    <cellStyle name="Normal 2 37 6 2" xfId="4264"/>
    <cellStyle name="Normal 2 37 7" xfId="4265"/>
    <cellStyle name="Normal 2 37 7 2" xfId="4266"/>
    <cellStyle name="Normal 2 37 8" xfId="4267"/>
    <cellStyle name="Normal 2 37 8 2" xfId="4268"/>
    <cellStyle name="Normal 2 37 9" xfId="4269"/>
    <cellStyle name="Normal 2 37 9 2" xfId="4270"/>
    <cellStyle name="Normal 2 38" xfId="4271"/>
    <cellStyle name="Normal 2 38 10" xfId="4272"/>
    <cellStyle name="Normal 2 38 10 2" xfId="4273"/>
    <cellStyle name="Normal 2 38 11" xfId="4274"/>
    <cellStyle name="Normal 2 38 11 2" xfId="4275"/>
    <cellStyle name="Normal 2 38 12" xfId="4276"/>
    <cellStyle name="Normal 2 38 12 2" xfId="4277"/>
    <cellStyle name="Normal 2 38 13" xfId="4278"/>
    <cellStyle name="Normal 2 38 13 2" xfId="4279"/>
    <cellStyle name="Normal 2 38 14" xfId="4280"/>
    <cellStyle name="Normal 2 38 14 2" xfId="4281"/>
    <cellStyle name="Normal 2 38 15" xfId="4282"/>
    <cellStyle name="Normal 2 38 15 2" xfId="4283"/>
    <cellStyle name="Normal 2 38 16" xfId="4284"/>
    <cellStyle name="Normal 2 38 16 2" xfId="4285"/>
    <cellStyle name="Normal 2 38 17" xfId="4286"/>
    <cellStyle name="Normal 2 38 17 2" xfId="4287"/>
    <cellStyle name="Normal 2 38 18" xfId="4288"/>
    <cellStyle name="Normal 2 38 18 2" xfId="4289"/>
    <cellStyle name="Normal 2 38 19" xfId="4290"/>
    <cellStyle name="Normal 2 38 19 2" xfId="4291"/>
    <cellStyle name="Normal 2 38 2" xfId="4292"/>
    <cellStyle name="Normal 2 38 2 2" xfId="4293"/>
    <cellStyle name="Normal 2 38 20" xfId="4294"/>
    <cellStyle name="Normal 2 38 20 2" xfId="4295"/>
    <cellStyle name="Normal 2 38 21" xfId="4296"/>
    <cellStyle name="Normal 2 38 21 2" xfId="4297"/>
    <cellStyle name="Normal 2 38 22" xfId="4298"/>
    <cellStyle name="Normal 2 38 22 2" xfId="4299"/>
    <cellStyle name="Normal 2 38 23" xfId="4300"/>
    <cellStyle name="Normal 2 38 23 2" xfId="4301"/>
    <cellStyle name="Normal 2 38 24" xfId="4302"/>
    <cellStyle name="Normal 2 38 3" xfId="4303"/>
    <cellStyle name="Normal 2 38 3 2" xfId="4304"/>
    <cellStyle name="Normal 2 38 4" xfId="4305"/>
    <cellStyle name="Normal 2 38 4 2" xfId="4306"/>
    <cellStyle name="Normal 2 38 5" xfId="4307"/>
    <cellStyle name="Normal 2 38 5 2" xfId="4308"/>
    <cellStyle name="Normal 2 38 6" xfId="4309"/>
    <cellStyle name="Normal 2 38 6 2" xfId="4310"/>
    <cellStyle name="Normal 2 38 7" xfId="4311"/>
    <cellStyle name="Normal 2 38 7 2" xfId="4312"/>
    <cellStyle name="Normal 2 38 8" xfId="4313"/>
    <cellStyle name="Normal 2 38 8 2" xfId="4314"/>
    <cellStyle name="Normal 2 38 9" xfId="4315"/>
    <cellStyle name="Normal 2 38 9 2" xfId="4316"/>
    <cellStyle name="Normal 2 39" xfId="4317"/>
    <cellStyle name="Normal 2 39 10" xfId="4318"/>
    <cellStyle name="Normal 2 39 10 2" xfId="4319"/>
    <cellStyle name="Normal 2 39 11" xfId="4320"/>
    <cellStyle name="Normal 2 39 11 2" xfId="4321"/>
    <cellStyle name="Normal 2 39 12" xfId="4322"/>
    <cellStyle name="Normal 2 39 12 2" xfId="4323"/>
    <cellStyle name="Normal 2 39 13" xfId="4324"/>
    <cellStyle name="Normal 2 39 13 2" xfId="4325"/>
    <cellStyle name="Normal 2 39 14" xfId="4326"/>
    <cellStyle name="Normal 2 39 14 2" xfId="4327"/>
    <cellStyle name="Normal 2 39 15" xfId="4328"/>
    <cellStyle name="Normal 2 39 15 2" xfId="4329"/>
    <cellStyle name="Normal 2 39 16" xfId="4330"/>
    <cellStyle name="Normal 2 39 16 2" xfId="4331"/>
    <cellStyle name="Normal 2 39 17" xfId="4332"/>
    <cellStyle name="Normal 2 39 17 2" xfId="4333"/>
    <cellStyle name="Normal 2 39 18" xfId="4334"/>
    <cellStyle name="Normal 2 39 18 2" xfId="4335"/>
    <cellStyle name="Normal 2 39 19" xfId="4336"/>
    <cellStyle name="Normal 2 39 19 2" xfId="4337"/>
    <cellStyle name="Normal 2 39 2" xfId="4338"/>
    <cellStyle name="Normal 2 39 2 2" xfId="4339"/>
    <cellStyle name="Normal 2 39 20" xfId="4340"/>
    <cellStyle name="Normal 2 39 20 2" xfId="4341"/>
    <cellStyle name="Normal 2 39 21" xfId="4342"/>
    <cellStyle name="Normal 2 39 21 2" xfId="4343"/>
    <cellStyle name="Normal 2 39 22" xfId="4344"/>
    <cellStyle name="Normal 2 39 22 2" xfId="4345"/>
    <cellStyle name="Normal 2 39 23" xfId="4346"/>
    <cellStyle name="Normal 2 39 23 2" xfId="4347"/>
    <cellStyle name="Normal 2 39 24" xfId="4348"/>
    <cellStyle name="Normal 2 39 3" xfId="4349"/>
    <cellStyle name="Normal 2 39 3 2" xfId="4350"/>
    <cellStyle name="Normal 2 39 4" xfId="4351"/>
    <cellStyle name="Normal 2 39 4 2" xfId="4352"/>
    <cellStyle name="Normal 2 39 5" xfId="4353"/>
    <cellStyle name="Normal 2 39 5 2" xfId="4354"/>
    <cellStyle name="Normal 2 39 6" xfId="4355"/>
    <cellStyle name="Normal 2 39 6 2" xfId="4356"/>
    <cellStyle name="Normal 2 39 7" xfId="4357"/>
    <cellStyle name="Normal 2 39 7 2" xfId="4358"/>
    <cellStyle name="Normal 2 39 8" xfId="4359"/>
    <cellStyle name="Normal 2 39 8 2" xfId="4360"/>
    <cellStyle name="Normal 2 39 9" xfId="4361"/>
    <cellStyle name="Normal 2 39 9 2" xfId="4362"/>
    <cellStyle name="Normal 2 4" xfId="345"/>
    <cellStyle name="Normal 2 4 2" xfId="4363"/>
    <cellStyle name="Normal 2 4 3" xfId="4364"/>
    <cellStyle name="Normal 2 40" xfId="4365"/>
    <cellStyle name="Normal 2 40 2" xfId="4366"/>
    <cellStyle name="Normal 2 41" xfId="4367"/>
    <cellStyle name="Normal 2 41 2" xfId="4368"/>
    <cellStyle name="Normal 2 42" xfId="4369"/>
    <cellStyle name="Normal 2 42 2" xfId="4370"/>
    <cellStyle name="Normal 2 43" xfId="4371"/>
    <cellStyle name="Normal 2 43 2" xfId="4372"/>
    <cellStyle name="Normal 2 44" xfId="4373"/>
    <cellStyle name="Normal 2 44 2" xfId="4374"/>
    <cellStyle name="Normal 2 45" xfId="4375"/>
    <cellStyle name="Normal 2 45 2" xfId="4376"/>
    <cellStyle name="Normal 2 46" xfId="4377"/>
    <cellStyle name="Normal 2 46 2" xfId="4378"/>
    <cellStyle name="Normal 2 47" xfId="4379"/>
    <cellStyle name="Normal 2 47 2" xfId="4380"/>
    <cellStyle name="Normal 2 48" xfId="4381"/>
    <cellStyle name="Normal 2 48 2" xfId="4382"/>
    <cellStyle name="Normal 2 49" xfId="4383"/>
    <cellStyle name="Normal 2 49 2" xfId="4384"/>
    <cellStyle name="Normal 2 5" xfId="4385"/>
    <cellStyle name="Normal 2 5 10" xfId="4386"/>
    <cellStyle name="Normal 2 5 10 2" xfId="4387"/>
    <cellStyle name="Normal 2 5 11" xfId="4388"/>
    <cellStyle name="Normal 2 5 11 2" xfId="4389"/>
    <cellStyle name="Normal 2 5 12" xfId="4390"/>
    <cellStyle name="Normal 2 5 12 2" xfId="4391"/>
    <cellStyle name="Normal 2 5 13" xfId="4392"/>
    <cellStyle name="Normal 2 5 13 2" xfId="4393"/>
    <cellStyle name="Normal 2 5 14" xfId="4394"/>
    <cellStyle name="Normal 2 5 14 2" xfId="4395"/>
    <cellStyle name="Normal 2 5 15" xfId="4396"/>
    <cellStyle name="Normal 2 5 15 2" xfId="4397"/>
    <cellStyle name="Normal 2 5 16" xfId="4398"/>
    <cellStyle name="Normal 2 5 16 2" xfId="4399"/>
    <cellStyle name="Normal 2 5 17" xfId="4400"/>
    <cellStyle name="Normal 2 5 17 2" xfId="4401"/>
    <cellStyle name="Normal 2 5 18" xfId="4402"/>
    <cellStyle name="Normal 2 5 18 2" xfId="4403"/>
    <cellStyle name="Normal 2 5 19" xfId="4404"/>
    <cellStyle name="Normal 2 5 19 2" xfId="4405"/>
    <cellStyle name="Normal 2 5 2" xfId="4406"/>
    <cellStyle name="Normal 2 5 2 10" xfId="4407"/>
    <cellStyle name="Normal 2 5 2 10 2" xfId="4408"/>
    <cellStyle name="Normal 2 5 2 11" xfId="4409"/>
    <cellStyle name="Normal 2 5 2 11 2" xfId="4410"/>
    <cellStyle name="Normal 2 5 2 12" xfId="4411"/>
    <cellStyle name="Normal 2 5 2 12 2" xfId="4412"/>
    <cellStyle name="Normal 2 5 2 13" xfId="4413"/>
    <cellStyle name="Normal 2 5 2 13 2" xfId="4414"/>
    <cellStyle name="Normal 2 5 2 14" xfId="4415"/>
    <cellStyle name="Normal 2 5 2 14 2" xfId="4416"/>
    <cellStyle name="Normal 2 5 2 15" xfId="4417"/>
    <cellStyle name="Normal 2 5 2 15 2" xfId="4418"/>
    <cellStyle name="Normal 2 5 2 16" xfId="4419"/>
    <cellStyle name="Normal 2 5 2 16 2" xfId="4420"/>
    <cellStyle name="Normal 2 5 2 17" xfId="4421"/>
    <cellStyle name="Normal 2 5 2 17 2" xfId="4422"/>
    <cellStyle name="Normal 2 5 2 18" xfId="4423"/>
    <cellStyle name="Normal 2 5 2 18 2" xfId="4424"/>
    <cellStyle name="Normal 2 5 2 19" xfId="4425"/>
    <cellStyle name="Normal 2 5 2 19 2" xfId="4426"/>
    <cellStyle name="Normal 2 5 2 2" xfId="4427"/>
    <cellStyle name="Normal 2 5 2 2 10" xfId="4428"/>
    <cellStyle name="Normal 2 5 2 2 10 2" xfId="4429"/>
    <cellStyle name="Normal 2 5 2 2 11" xfId="4430"/>
    <cellStyle name="Normal 2 5 2 2 11 2" xfId="4431"/>
    <cellStyle name="Normal 2 5 2 2 12" xfId="4432"/>
    <cellStyle name="Normal 2 5 2 2 12 2" xfId="4433"/>
    <cellStyle name="Normal 2 5 2 2 13" xfId="4434"/>
    <cellStyle name="Normal 2 5 2 2 13 2" xfId="4435"/>
    <cellStyle name="Normal 2 5 2 2 14" xfId="4436"/>
    <cellStyle name="Normal 2 5 2 2 14 2" xfId="4437"/>
    <cellStyle name="Normal 2 5 2 2 15" xfId="4438"/>
    <cellStyle name="Normal 2 5 2 2 15 2" xfId="4439"/>
    <cellStyle name="Normal 2 5 2 2 16" xfId="4440"/>
    <cellStyle name="Normal 2 5 2 2 16 2" xfId="4441"/>
    <cellStyle name="Normal 2 5 2 2 17" xfId="4442"/>
    <cellStyle name="Normal 2 5 2 2 17 2" xfId="4443"/>
    <cellStyle name="Normal 2 5 2 2 18" xfId="4444"/>
    <cellStyle name="Normal 2 5 2 2 18 2" xfId="4445"/>
    <cellStyle name="Normal 2 5 2 2 19" xfId="4446"/>
    <cellStyle name="Normal 2 5 2 2 19 2" xfId="4447"/>
    <cellStyle name="Normal 2 5 2 2 2" xfId="4448"/>
    <cellStyle name="Normal 2 5 2 2 2 2" xfId="4449"/>
    <cellStyle name="Normal 2 5 2 2 20" xfId="4450"/>
    <cellStyle name="Normal 2 5 2 2 20 2" xfId="4451"/>
    <cellStyle name="Normal 2 5 2 2 21" xfId="4452"/>
    <cellStyle name="Normal 2 5 2 2 21 2" xfId="4453"/>
    <cellStyle name="Normal 2 5 2 2 22" xfId="4454"/>
    <cellStyle name="Normal 2 5 2 2 22 2" xfId="4455"/>
    <cellStyle name="Normal 2 5 2 2 23" xfId="4456"/>
    <cellStyle name="Normal 2 5 2 2 23 2" xfId="4457"/>
    <cellStyle name="Normal 2 5 2 2 24" xfId="4458"/>
    <cellStyle name="Normal 2 5 2 2 24 2" xfId="4459"/>
    <cellStyle name="Normal 2 5 2 2 25" xfId="4460"/>
    <cellStyle name="Normal 2 5 2 2 25 2" xfId="4461"/>
    <cellStyle name="Normal 2 5 2 2 26" xfId="4462"/>
    <cellStyle name="Normal 2 5 2 2 26 2" xfId="4463"/>
    <cellStyle name="Normal 2 5 2 2 27" xfId="4464"/>
    <cellStyle name="Normal 2 5 2 2 27 2" xfId="4465"/>
    <cellStyle name="Normal 2 5 2 2 28" xfId="4466"/>
    <cellStyle name="Normal 2 5 2 2 28 2" xfId="4467"/>
    <cellStyle name="Normal 2 5 2 2 29" xfId="4468"/>
    <cellStyle name="Normal 2 5 2 2 29 2" xfId="4469"/>
    <cellStyle name="Normal 2 5 2 2 3" xfId="4470"/>
    <cellStyle name="Normal 2 5 2 2 3 2" xfId="4471"/>
    <cellStyle name="Normal 2 5 2 2 30" xfId="4472"/>
    <cellStyle name="Normal 2 5 2 2 30 2" xfId="4473"/>
    <cellStyle name="Normal 2 5 2 2 31" xfId="4474"/>
    <cellStyle name="Normal 2 5 2 2 31 2" xfId="4475"/>
    <cellStyle name="Normal 2 5 2 2 32" xfId="4476"/>
    <cellStyle name="Normal 2 5 2 2 32 2" xfId="4477"/>
    <cellStyle name="Normal 2 5 2 2 33" xfId="4478"/>
    <cellStyle name="Normal 2 5 2 2 33 2" xfId="4479"/>
    <cellStyle name="Normal 2 5 2 2 34" xfId="4480"/>
    <cellStyle name="Normal 2 5 2 2 34 2" xfId="4481"/>
    <cellStyle name="Normal 2 5 2 2 35" xfId="4482"/>
    <cellStyle name="Normal 2 5 2 2 35 2" xfId="4483"/>
    <cellStyle name="Normal 2 5 2 2 36" xfId="4484"/>
    <cellStyle name="Normal 2 5 2 2 36 2" xfId="4485"/>
    <cellStyle name="Normal 2 5 2 2 37" xfId="4486"/>
    <cellStyle name="Normal 2 5 2 2 37 2" xfId="4487"/>
    <cellStyle name="Normal 2 5 2 2 38" xfId="4488"/>
    <cellStyle name="Normal 2 5 2 2 38 2" xfId="4489"/>
    <cellStyle name="Normal 2 5 2 2 39" xfId="4490"/>
    <cellStyle name="Normal 2 5 2 2 39 2" xfId="4491"/>
    <cellStyle name="Normal 2 5 2 2 4" xfId="4492"/>
    <cellStyle name="Normal 2 5 2 2 4 2" xfId="4493"/>
    <cellStyle name="Normal 2 5 2 2 40" xfId="4494"/>
    <cellStyle name="Normal 2 5 2 2 40 2" xfId="4495"/>
    <cellStyle name="Normal 2 5 2 2 41" xfId="4496"/>
    <cellStyle name="Normal 2 5 2 2 41 2" xfId="4497"/>
    <cellStyle name="Normal 2 5 2 2 42" xfId="4498"/>
    <cellStyle name="Normal 2 5 2 2 42 2" xfId="4499"/>
    <cellStyle name="Normal 2 5 2 2 43" xfId="4500"/>
    <cellStyle name="Normal 2 5 2 2 43 2" xfId="4501"/>
    <cellStyle name="Normal 2 5 2 2 44" xfId="4502"/>
    <cellStyle name="Normal 2 5 2 2 44 2" xfId="4503"/>
    <cellStyle name="Normal 2 5 2 2 45" xfId="4504"/>
    <cellStyle name="Normal 2 5 2 2 45 2" xfId="4505"/>
    <cellStyle name="Normal 2 5 2 2 46" xfId="4506"/>
    <cellStyle name="Normal 2 5 2 2 46 2" xfId="4507"/>
    <cellStyle name="Normal 2 5 2 2 47" xfId="4508"/>
    <cellStyle name="Normal 2 5 2 2 47 2" xfId="4509"/>
    <cellStyle name="Normal 2 5 2 2 48" xfId="4510"/>
    <cellStyle name="Normal 2 5 2 2 48 2" xfId="4511"/>
    <cellStyle name="Normal 2 5 2 2 49" xfId="4512"/>
    <cellStyle name="Normal 2 5 2 2 49 2" xfId="4513"/>
    <cellStyle name="Normal 2 5 2 2 5" xfId="4514"/>
    <cellStyle name="Normal 2 5 2 2 5 2" xfId="4515"/>
    <cellStyle name="Normal 2 5 2 2 50" xfId="4516"/>
    <cellStyle name="Normal 2 5 2 2 50 2" xfId="4517"/>
    <cellStyle name="Normal 2 5 2 2 51" xfId="4518"/>
    <cellStyle name="Normal 2 5 2 2 51 2" xfId="4519"/>
    <cellStyle name="Normal 2 5 2 2 52" xfId="4520"/>
    <cellStyle name="Normal 2 5 2 2 52 2" xfId="4521"/>
    <cellStyle name="Normal 2 5 2 2 53" xfId="4522"/>
    <cellStyle name="Normal 2 5 2 2 53 2" xfId="4523"/>
    <cellStyle name="Normal 2 5 2 2 54" xfId="4524"/>
    <cellStyle name="Normal 2 5 2 2 54 2" xfId="4525"/>
    <cellStyle name="Normal 2 5 2 2 55" xfId="4526"/>
    <cellStyle name="Normal 2 5 2 2 55 2" xfId="4527"/>
    <cellStyle name="Normal 2 5 2 2 56" xfId="4528"/>
    <cellStyle name="Normal 2 5 2 2 6" xfId="4529"/>
    <cellStyle name="Normal 2 5 2 2 6 2" xfId="4530"/>
    <cellStyle name="Normal 2 5 2 2 7" xfId="4531"/>
    <cellStyle name="Normal 2 5 2 2 7 2" xfId="4532"/>
    <cellStyle name="Normal 2 5 2 2 8" xfId="4533"/>
    <cellStyle name="Normal 2 5 2 2 8 2" xfId="4534"/>
    <cellStyle name="Normal 2 5 2 2 9" xfId="4535"/>
    <cellStyle name="Normal 2 5 2 2 9 2" xfId="4536"/>
    <cellStyle name="Normal 2 5 2 20" xfId="4537"/>
    <cellStyle name="Normal 2 5 2 20 2" xfId="4538"/>
    <cellStyle name="Normal 2 5 2 21" xfId="4539"/>
    <cellStyle name="Normal 2 5 2 21 2" xfId="4540"/>
    <cellStyle name="Normal 2 5 2 22" xfId="4541"/>
    <cellStyle name="Normal 2 5 2 22 2" xfId="4542"/>
    <cellStyle name="Normal 2 5 2 23" xfId="4543"/>
    <cellStyle name="Normal 2 5 2 23 2" xfId="4544"/>
    <cellStyle name="Normal 2 5 2 24" xfId="4545"/>
    <cellStyle name="Normal 2 5 2 24 2" xfId="4546"/>
    <cellStyle name="Normal 2 5 2 25" xfId="4547"/>
    <cellStyle name="Normal 2 5 2 25 2" xfId="4548"/>
    <cellStyle name="Normal 2 5 2 26" xfId="4549"/>
    <cellStyle name="Normal 2 5 2 26 2" xfId="4550"/>
    <cellStyle name="Normal 2 5 2 27" xfId="4551"/>
    <cellStyle name="Normal 2 5 2 27 2" xfId="4552"/>
    <cellStyle name="Normal 2 5 2 28" xfId="4553"/>
    <cellStyle name="Normal 2 5 2 28 2" xfId="4554"/>
    <cellStyle name="Normal 2 5 2 29" xfId="4555"/>
    <cellStyle name="Normal 2 5 2 29 2" xfId="4556"/>
    <cellStyle name="Normal 2 5 2 3" xfId="4557"/>
    <cellStyle name="Normal 2 5 2 3 2" xfId="4558"/>
    <cellStyle name="Normal 2 5 2 30" xfId="4559"/>
    <cellStyle name="Normal 2 5 2 30 2" xfId="4560"/>
    <cellStyle name="Normal 2 5 2 31" xfId="4561"/>
    <cellStyle name="Normal 2 5 2 31 2" xfId="4562"/>
    <cellStyle name="Normal 2 5 2 32" xfId="4563"/>
    <cellStyle name="Normal 2 5 2 32 2" xfId="4564"/>
    <cellStyle name="Normal 2 5 2 33" xfId="4565"/>
    <cellStyle name="Normal 2 5 2 33 2" xfId="4566"/>
    <cellStyle name="Normal 2 5 2 34" xfId="4567"/>
    <cellStyle name="Normal 2 5 2 4" xfId="4568"/>
    <cellStyle name="Normal 2 5 2 4 2" xfId="4569"/>
    <cellStyle name="Normal 2 5 2 5" xfId="4570"/>
    <cellStyle name="Normal 2 5 2 5 2" xfId="4571"/>
    <cellStyle name="Normal 2 5 2 6" xfId="4572"/>
    <cellStyle name="Normal 2 5 2 6 2" xfId="4573"/>
    <cellStyle name="Normal 2 5 2 7" xfId="4574"/>
    <cellStyle name="Normal 2 5 2 7 2" xfId="4575"/>
    <cellStyle name="Normal 2 5 2 8" xfId="4576"/>
    <cellStyle name="Normal 2 5 2 8 2" xfId="4577"/>
    <cellStyle name="Normal 2 5 2 9" xfId="4578"/>
    <cellStyle name="Normal 2 5 2 9 2" xfId="4579"/>
    <cellStyle name="Normal 2 5 20" xfId="4580"/>
    <cellStyle name="Normal 2 5 20 2" xfId="4581"/>
    <cellStyle name="Normal 2 5 21" xfId="4582"/>
    <cellStyle name="Normal 2 5 21 2" xfId="4583"/>
    <cellStyle name="Normal 2 5 22" xfId="4584"/>
    <cellStyle name="Normal 2 5 22 2" xfId="4585"/>
    <cellStyle name="Normal 2 5 23" xfId="4586"/>
    <cellStyle name="Normal 2 5 23 2" xfId="4587"/>
    <cellStyle name="Normal 2 5 24" xfId="4588"/>
    <cellStyle name="Normal 2 5 24 2" xfId="4589"/>
    <cellStyle name="Normal 2 5 25" xfId="4590"/>
    <cellStyle name="Normal 2 5 25 2" xfId="4591"/>
    <cellStyle name="Normal 2 5 26" xfId="4592"/>
    <cellStyle name="Normal 2 5 26 2" xfId="4593"/>
    <cellStyle name="Normal 2 5 27" xfId="4594"/>
    <cellStyle name="Normal 2 5 27 2" xfId="4595"/>
    <cellStyle name="Normal 2 5 28" xfId="4596"/>
    <cellStyle name="Normal 2 5 28 2" xfId="4597"/>
    <cellStyle name="Normal 2 5 29" xfId="4598"/>
    <cellStyle name="Normal 2 5 29 2" xfId="4599"/>
    <cellStyle name="Normal 2 5 3" xfId="4600"/>
    <cellStyle name="Normal 2 5 3 2" xfId="4601"/>
    <cellStyle name="Normal 2 5 30" xfId="4602"/>
    <cellStyle name="Normal 2 5 30 2" xfId="4603"/>
    <cellStyle name="Normal 2 5 31" xfId="4604"/>
    <cellStyle name="Normal 2 5 31 2" xfId="4605"/>
    <cellStyle name="Normal 2 5 32" xfId="4606"/>
    <cellStyle name="Normal 2 5 32 2" xfId="4607"/>
    <cellStyle name="Normal 2 5 33" xfId="4608"/>
    <cellStyle name="Normal 2 5 33 2" xfId="4609"/>
    <cellStyle name="Normal 2 5 34" xfId="4610"/>
    <cellStyle name="Normal 2 5 34 2" xfId="4611"/>
    <cellStyle name="Normal 2 5 35" xfId="4612"/>
    <cellStyle name="Normal 2 5 35 2" xfId="4613"/>
    <cellStyle name="Normal 2 5 36" xfId="4614"/>
    <cellStyle name="Normal 2 5 36 2" xfId="4615"/>
    <cellStyle name="Normal 2 5 37" xfId="4616"/>
    <cellStyle name="Normal 2 5 37 2" xfId="4617"/>
    <cellStyle name="Normal 2 5 38" xfId="4618"/>
    <cellStyle name="Normal 2 5 38 2" xfId="4619"/>
    <cellStyle name="Normal 2 5 39" xfId="4620"/>
    <cellStyle name="Normal 2 5 39 2" xfId="4621"/>
    <cellStyle name="Normal 2 5 4" xfId="4622"/>
    <cellStyle name="Normal 2 5 4 2" xfId="4623"/>
    <cellStyle name="Normal 2 5 40" xfId="4624"/>
    <cellStyle name="Normal 2 5 40 2" xfId="4625"/>
    <cellStyle name="Normal 2 5 41" xfId="4626"/>
    <cellStyle name="Normal 2 5 41 2" xfId="4627"/>
    <cellStyle name="Normal 2 5 42" xfId="4628"/>
    <cellStyle name="Normal 2 5 42 2" xfId="4629"/>
    <cellStyle name="Normal 2 5 43" xfId="4630"/>
    <cellStyle name="Normal 2 5 43 2" xfId="4631"/>
    <cellStyle name="Normal 2 5 44" xfId="4632"/>
    <cellStyle name="Normal 2 5 44 2" xfId="4633"/>
    <cellStyle name="Normal 2 5 45" xfId="4634"/>
    <cellStyle name="Normal 2 5 45 2" xfId="4635"/>
    <cellStyle name="Normal 2 5 46" xfId="4636"/>
    <cellStyle name="Normal 2 5 46 2" xfId="4637"/>
    <cellStyle name="Normal 2 5 47" xfId="4638"/>
    <cellStyle name="Normal 2 5 47 2" xfId="4639"/>
    <cellStyle name="Normal 2 5 48" xfId="4640"/>
    <cellStyle name="Normal 2 5 48 2" xfId="4641"/>
    <cellStyle name="Normal 2 5 49" xfId="4642"/>
    <cellStyle name="Normal 2 5 49 2" xfId="4643"/>
    <cellStyle name="Normal 2 5 5" xfId="4644"/>
    <cellStyle name="Normal 2 5 5 2" xfId="4645"/>
    <cellStyle name="Normal 2 5 50" xfId="4646"/>
    <cellStyle name="Normal 2 5 50 2" xfId="4647"/>
    <cellStyle name="Normal 2 5 51" xfId="4648"/>
    <cellStyle name="Normal 2 5 51 2" xfId="4649"/>
    <cellStyle name="Normal 2 5 52" xfId="4650"/>
    <cellStyle name="Normal 2 5 52 2" xfId="4651"/>
    <cellStyle name="Normal 2 5 53" xfId="4652"/>
    <cellStyle name="Normal 2 5 53 2" xfId="4653"/>
    <cellStyle name="Normal 2 5 54" xfId="4654"/>
    <cellStyle name="Normal 2 5 54 2" xfId="4655"/>
    <cellStyle name="Normal 2 5 55" xfId="4656"/>
    <cellStyle name="Normal 2 5 55 2" xfId="4657"/>
    <cellStyle name="Normal 2 5 56" xfId="4658"/>
    <cellStyle name="Normal 2 5 56 2" xfId="4659"/>
    <cellStyle name="Normal 2 5 57" xfId="4660"/>
    <cellStyle name="Normal 2 5 57 2" xfId="4661"/>
    <cellStyle name="Normal 2 5 58" xfId="4662"/>
    <cellStyle name="Normal 2 5 58 2" xfId="4663"/>
    <cellStyle name="Normal 2 5 59" xfId="4664"/>
    <cellStyle name="Normal 2 5 59 2" xfId="4665"/>
    <cellStyle name="Normal 2 5 6" xfId="4666"/>
    <cellStyle name="Normal 2 5 6 2" xfId="4667"/>
    <cellStyle name="Normal 2 5 60" xfId="4668"/>
    <cellStyle name="Normal 2 5 60 2" xfId="4669"/>
    <cellStyle name="Normal 2 5 61" xfId="4670"/>
    <cellStyle name="Normal 2 5 61 2" xfId="4671"/>
    <cellStyle name="Normal 2 5 62" xfId="4672"/>
    <cellStyle name="Normal 2 5 62 2" xfId="4673"/>
    <cellStyle name="Normal 2 5 63" xfId="4674"/>
    <cellStyle name="Normal 2 5 63 2" xfId="4675"/>
    <cellStyle name="Normal 2 5 64" xfId="4676"/>
    <cellStyle name="Normal 2 5 64 2" xfId="4677"/>
    <cellStyle name="Normal 2 5 65" xfId="4678"/>
    <cellStyle name="Normal 2 5 65 2" xfId="4679"/>
    <cellStyle name="Normal 2 5 66" xfId="4680"/>
    <cellStyle name="Normal 2 5 66 2" xfId="4681"/>
    <cellStyle name="Normal 2 5 67" xfId="4682"/>
    <cellStyle name="Normal 2 5 67 2" xfId="4683"/>
    <cellStyle name="Normal 2 5 68" xfId="4684"/>
    <cellStyle name="Normal 2 5 68 2" xfId="4685"/>
    <cellStyle name="Normal 2 5 69" xfId="4686"/>
    <cellStyle name="Normal 2 5 69 2" xfId="4687"/>
    <cellStyle name="Normal 2 5 7" xfId="4688"/>
    <cellStyle name="Normal 2 5 7 2" xfId="4689"/>
    <cellStyle name="Normal 2 5 70" xfId="4690"/>
    <cellStyle name="Normal 2 5 70 2" xfId="4691"/>
    <cellStyle name="Normal 2 5 71" xfId="4692"/>
    <cellStyle name="Normal 2 5 71 2" xfId="4693"/>
    <cellStyle name="Normal 2 5 72" xfId="4694"/>
    <cellStyle name="Normal 2 5 72 2" xfId="4695"/>
    <cellStyle name="Normal 2 5 73" xfId="4696"/>
    <cellStyle name="Normal 2 5 73 2" xfId="4697"/>
    <cellStyle name="Normal 2 5 74" xfId="4698"/>
    <cellStyle name="Normal 2 5 74 2" xfId="4699"/>
    <cellStyle name="Normal 2 5 75" xfId="4700"/>
    <cellStyle name="Normal 2 5 75 2" xfId="4701"/>
    <cellStyle name="Normal 2 5 76" xfId="4702"/>
    <cellStyle name="Normal 2 5 76 2" xfId="4703"/>
    <cellStyle name="Normal 2 5 77" xfId="4704"/>
    <cellStyle name="Normal 2 5 77 2" xfId="4705"/>
    <cellStyle name="Normal 2 5 78" xfId="4706"/>
    <cellStyle name="Normal 2 5 78 2" xfId="4707"/>
    <cellStyle name="Normal 2 5 79" xfId="4708"/>
    <cellStyle name="Normal 2 5 79 2" xfId="4709"/>
    <cellStyle name="Normal 2 5 8" xfId="4710"/>
    <cellStyle name="Normal 2 5 8 2" xfId="4711"/>
    <cellStyle name="Normal 2 5 80" xfId="4712"/>
    <cellStyle name="Normal 2 5 80 2" xfId="4713"/>
    <cellStyle name="Normal 2 5 81" xfId="4714"/>
    <cellStyle name="Normal 2 5 81 2" xfId="4715"/>
    <cellStyle name="Normal 2 5 82" xfId="4716"/>
    <cellStyle name="Normal 2 5 82 2" xfId="4717"/>
    <cellStyle name="Normal 2 5 83" xfId="4718"/>
    <cellStyle name="Normal 2 5 83 2" xfId="4719"/>
    <cellStyle name="Normal 2 5 84" xfId="4720"/>
    <cellStyle name="Normal 2 5 84 2" xfId="4721"/>
    <cellStyle name="Normal 2 5 85" xfId="4722"/>
    <cellStyle name="Normal 2 5 85 2" xfId="4723"/>
    <cellStyle name="Normal 2 5 86" xfId="4724"/>
    <cellStyle name="Normal 2 5 86 2" xfId="4725"/>
    <cellStyle name="Normal 2 5 87" xfId="4726"/>
    <cellStyle name="Normal 2 5 87 2" xfId="4727"/>
    <cellStyle name="Normal 2 5 88" xfId="4728"/>
    <cellStyle name="Normal 2 5 89" xfId="4729"/>
    <cellStyle name="Normal 2 5 9" xfId="4730"/>
    <cellStyle name="Normal 2 5 9 2" xfId="4731"/>
    <cellStyle name="Normal 2 5_DEER 032008 Cost Summary Delivery - Rev 4 (2)" xfId="4732"/>
    <cellStyle name="Normal 2 50" xfId="4733"/>
    <cellStyle name="Normal 2 50 2" xfId="4734"/>
    <cellStyle name="Normal 2 51" xfId="4735"/>
    <cellStyle name="Normal 2 51 2" xfId="4736"/>
    <cellStyle name="Normal 2 52" xfId="4737"/>
    <cellStyle name="Normal 2 52 2" xfId="4738"/>
    <cellStyle name="Normal 2 53" xfId="4739"/>
    <cellStyle name="Normal 2 53 2" xfId="4740"/>
    <cellStyle name="Normal 2 54" xfId="4741"/>
    <cellStyle name="Normal 2 54 2" xfId="4742"/>
    <cellStyle name="Normal 2 55" xfId="4743"/>
    <cellStyle name="Normal 2 55 2" xfId="4744"/>
    <cellStyle name="Normal 2 56" xfId="4745"/>
    <cellStyle name="Normal 2 56 2" xfId="4746"/>
    <cellStyle name="Normal 2 57" xfId="4747"/>
    <cellStyle name="Normal 2 57 2" xfId="4748"/>
    <cellStyle name="Normal 2 58" xfId="4749"/>
    <cellStyle name="Normal 2 58 2" xfId="4750"/>
    <cellStyle name="Normal 2 59" xfId="4751"/>
    <cellStyle name="Normal 2 59 2" xfId="4752"/>
    <cellStyle name="Normal 2 6" xfId="4753"/>
    <cellStyle name="Normal 2 6 2" xfId="4754"/>
    <cellStyle name="Normal 2 6 3" xfId="4755"/>
    <cellStyle name="Normal 2 60" xfId="4756"/>
    <cellStyle name="Normal 2 60 2" xfId="4757"/>
    <cellStyle name="Normal 2 61" xfId="4758"/>
    <cellStyle name="Normal 2 61 2" xfId="4759"/>
    <cellStyle name="Normal 2 62" xfId="4760"/>
    <cellStyle name="Normal 2 62 2" xfId="4761"/>
    <cellStyle name="Normal 2 63" xfId="4762"/>
    <cellStyle name="Normal 2 63 2" xfId="4763"/>
    <cellStyle name="Normal 2 64" xfId="4764"/>
    <cellStyle name="Normal 2 64 2" xfId="4765"/>
    <cellStyle name="Normal 2 65" xfId="4766"/>
    <cellStyle name="Normal 2 65 2" xfId="4767"/>
    <cellStyle name="Normal 2 66" xfId="4768"/>
    <cellStyle name="Normal 2 66 2" xfId="4769"/>
    <cellStyle name="Normal 2 67" xfId="4770"/>
    <cellStyle name="Normal 2 67 2" xfId="4771"/>
    <cellStyle name="Normal 2 68" xfId="4772"/>
    <cellStyle name="Normal 2 68 2" xfId="4773"/>
    <cellStyle name="Normal 2 69" xfId="4774"/>
    <cellStyle name="Normal 2 69 2" xfId="4775"/>
    <cellStyle name="Normal 2 7" xfId="4776"/>
    <cellStyle name="Normal 2 7 2" xfId="4777"/>
    <cellStyle name="Normal 2 70" xfId="4778"/>
    <cellStyle name="Normal 2 70 2" xfId="4779"/>
    <cellStyle name="Normal 2 71" xfId="4780"/>
    <cellStyle name="Normal 2 71 2" xfId="4781"/>
    <cellStyle name="Normal 2 72" xfId="4782"/>
    <cellStyle name="Normal 2 72 2" xfId="4783"/>
    <cellStyle name="Normal 2 73" xfId="4784"/>
    <cellStyle name="Normal 2 73 2" xfId="4785"/>
    <cellStyle name="Normal 2 74" xfId="4786"/>
    <cellStyle name="Normal 2 74 2" xfId="4787"/>
    <cellStyle name="Normal 2 75" xfId="4788"/>
    <cellStyle name="Normal 2 75 2" xfId="4789"/>
    <cellStyle name="Normal 2 76" xfId="4790"/>
    <cellStyle name="Normal 2 76 2" xfId="4791"/>
    <cellStyle name="Normal 2 77" xfId="4792"/>
    <cellStyle name="Normal 2 77 2" xfId="4793"/>
    <cellStyle name="Normal 2 78" xfId="4794"/>
    <cellStyle name="Normal 2 78 2" xfId="4795"/>
    <cellStyle name="Normal 2 79" xfId="4796"/>
    <cellStyle name="Normal 2 79 2" xfId="4797"/>
    <cellStyle name="Normal 2 8" xfId="4798"/>
    <cellStyle name="Normal 2 8 10" xfId="4799"/>
    <cellStyle name="Normal 2 8 10 2" xfId="4800"/>
    <cellStyle name="Normal 2 8 11" xfId="4801"/>
    <cellStyle name="Normal 2 8 11 2" xfId="4802"/>
    <cellStyle name="Normal 2 8 12" xfId="4803"/>
    <cellStyle name="Normal 2 8 12 2" xfId="4804"/>
    <cellStyle name="Normal 2 8 13" xfId="4805"/>
    <cellStyle name="Normal 2 8 13 2" xfId="4806"/>
    <cellStyle name="Normal 2 8 14" xfId="4807"/>
    <cellStyle name="Normal 2 8 14 2" xfId="4808"/>
    <cellStyle name="Normal 2 8 15" xfId="4809"/>
    <cellStyle name="Normal 2 8 15 2" xfId="4810"/>
    <cellStyle name="Normal 2 8 16" xfId="4811"/>
    <cellStyle name="Normal 2 8 16 2" xfId="4812"/>
    <cellStyle name="Normal 2 8 17" xfId="4813"/>
    <cellStyle name="Normal 2 8 17 2" xfId="4814"/>
    <cellStyle name="Normal 2 8 18" xfId="4815"/>
    <cellStyle name="Normal 2 8 18 2" xfId="4816"/>
    <cellStyle name="Normal 2 8 19" xfId="4817"/>
    <cellStyle name="Normal 2 8 19 2" xfId="4818"/>
    <cellStyle name="Normal 2 8 2" xfId="4819"/>
    <cellStyle name="Normal 2 8 2 2" xfId="4820"/>
    <cellStyle name="Normal 2 8 20" xfId="4821"/>
    <cellStyle name="Normal 2 8 20 2" xfId="4822"/>
    <cellStyle name="Normal 2 8 21" xfId="4823"/>
    <cellStyle name="Normal 2 8 21 2" xfId="4824"/>
    <cellStyle name="Normal 2 8 22" xfId="4825"/>
    <cellStyle name="Normal 2 8 22 2" xfId="4826"/>
    <cellStyle name="Normal 2 8 23" xfId="4827"/>
    <cellStyle name="Normal 2 8 23 2" xfId="4828"/>
    <cellStyle name="Normal 2 8 24" xfId="4829"/>
    <cellStyle name="Normal 2 8 3" xfId="4830"/>
    <cellStyle name="Normal 2 8 3 2" xfId="4831"/>
    <cellStyle name="Normal 2 8 4" xfId="4832"/>
    <cellStyle name="Normal 2 8 4 2" xfId="4833"/>
    <cellStyle name="Normal 2 8 5" xfId="4834"/>
    <cellStyle name="Normal 2 8 5 2" xfId="4835"/>
    <cellStyle name="Normal 2 8 6" xfId="4836"/>
    <cellStyle name="Normal 2 8 6 2" xfId="4837"/>
    <cellStyle name="Normal 2 8 7" xfId="4838"/>
    <cellStyle name="Normal 2 8 7 2" xfId="4839"/>
    <cellStyle name="Normal 2 8 8" xfId="4840"/>
    <cellStyle name="Normal 2 8 8 2" xfId="4841"/>
    <cellStyle name="Normal 2 8 9" xfId="4842"/>
    <cellStyle name="Normal 2 8 9 2" xfId="4843"/>
    <cellStyle name="Normal 2 80" xfId="4844"/>
    <cellStyle name="Normal 2 80 2" xfId="4845"/>
    <cellStyle name="Normal 2 81" xfId="4846"/>
    <cellStyle name="Normal 2 81 2" xfId="4847"/>
    <cellStyle name="Normal 2 82" xfId="4848"/>
    <cellStyle name="Normal 2 82 2" xfId="4849"/>
    <cellStyle name="Normal 2 83" xfId="4850"/>
    <cellStyle name="Normal 2 83 2" xfId="4851"/>
    <cellStyle name="Normal 2 84" xfId="4852"/>
    <cellStyle name="Normal 2 84 2" xfId="4853"/>
    <cellStyle name="Normal 2 85" xfId="4854"/>
    <cellStyle name="Normal 2 85 2" xfId="4855"/>
    <cellStyle name="Normal 2 86" xfId="4856"/>
    <cellStyle name="Normal 2 86 2" xfId="4857"/>
    <cellStyle name="Normal 2 87" xfId="4858"/>
    <cellStyle name="Normal 2 87 2" xfId="4859"/>
    <cellStyle name="Normal 2 88" xfId="4860"/>
    <cellStyle name="Normal 2 88 2" xfId="4861"/>
    <cellStyle name="Normal 2 89" xfId="4862"/>
    <cellStyle name="Normal 2 89 2" xfId="4863"/>
    <cellStyle name="Normal 2 9" xfId="4864"/>
    <cellStyle name="Normal 2 9 10" xfId="4865"/>
    <cellStyle name="Normal 2 9 10 2" xfId="4866"/>
    <cellStyle name="Normal 2 9 11" xfId="4867"/>
    <cellStyle name="Normal 2 9 11 2" xfId="4868"/>
    <cellStyle name="Normal 2 9 12" xfId="4869"/>
    <cellStyle name="Normal 2 9 12 2" xfId="4870"/>
    <cellStyle name="Normal 2 9 13" xfId="4871"/>
    <cellStyle name="Normal 2 9 13 2" xfId="4872"/>
    <cellStyle name="Normal 2 9 14" xfId="4873"/>
    <cellStyle name="Normal 2 9 14 2" xfId="4874"/>
    <cellStyle name="Normal 2 9 15" xfId="4875"/>
    <cellStyle name="Normal 2 9 15 2" xfId="4876"/>
    <cellStyle name="Normal 2 9 16" xfId="4877"/>
    <cellStyle name="Normal 2 9 16 2" xfId="4878"/>
    <cellStyle name="Normal 2 9 17" xfId="4879"/>
    <cellStyle name="Normal 2 9 17 2" xfId="4880"/>
    <cellStyle name="Normal 2 9 18" xfId="4881"/>
    <cellStyle name="Normal 2 9 18 2" xfId="4882"/>
    <cellStyle name="Normal 2 9 19" xfId="4883"/>
    <cellStyle name="Normal 2 9 19 2" xfId="4884"/>
    <cellStyle name="Normal 2 9 2" xfId="4885"/>
    <cellStyle name="Normal 2 9 2 2" xfId="4886"/>
    <cellStyle name="Normal 2 9 20" xfId="4887"/>
    <cellStyle name="Normal 2 9 20 2" xfId="4888"/>
    <cellStyle name="Normal 2 9 21" xfId="4889"/>
    <cellStyle name="Normal 2 9 21 2" xfId="4890"/>
    <cellStyle name="Normal 2 9 22" xfId="4891"/>
    <cellStyle name="Normal 2 9 22 2" xfId="4892"/>
    <cellStyle name="Normal 2 9 23" xfId="4893"/>
    <cellStyle name="Normal 2 9 23 2" xfId="4894"/>
    <cellStyle name="Normal 2 9 24" xfId="4895"/>
    <cellStyle name="Normal 2 9 3" xfId="4896"/>
    <cellStyle name="Normal 2 9 3 2" xfId="4897"/>
    <cellStyle name="Normal 2 9 4" xfId="4898"/>
    <cellStyle name="Normal 2 9 4 2" xfId="4899"/>
    <cellStyle name="Normal 2 9 5" xfId="4900"/>
    <cellStyle name="Normal 2 9 5 2" xfId="4901"/>
    <cellStyle name="Normal 2 9 6" xfId="4902"/>
    <cellStyle name="Normal 2 9 6 2" xfId="4903"/>
    <cellStyle name="Normal 2 9 7" xfId="4904"/>
    <cellStyle name="Normal 2 9 7 2" xfId="4905"/>
    <cellStyle name="Normal 2 9 8" xfId="4906"/>
    <cellStyle name="Normal 2 9 8 2" xfId="4907"/>
    <cellStyle name="Normal 2 9 9" xfId="4908"/>
    <cellStyle name="Normal 2 9 9 2" xfId="4909"/>
    <cellStyle name="Normal 2 90" xfId="4910"/>
    <cellStyle name="Normal 2 90 2" xfId="4911"/>
    <cellStyle name="Normal 2 91" xfId="4912"/>
    <cellStyle name="Normal 2 91 2" xfId="4913"/>
    <cellStyle name="Normal 2 92" xfId="4914"/>
    <cellStyle name="Normal 2 92 2" xfId="4915"/>
    <cellStyle name="Normal 2 93" xfId="4916"/>
    <cellStyle name="Normal 2 93 2" xfId="4917"/>
    <cellStyle name="Normal 2 94" xfId="4918"/>
    <cellStyle name="Normal 2 94 2" xfId="4919"/>
    <cellStyle name="Normal 2 94 3" xfId="4920"/>
    <cellStyle name="Normal 2 95" xfId="4921"/>
    <cellStyle name="Normal 2 95 2" xfId="4922"/>
    <cellStyle name="Normal 2 95 3" xfId="4923"/>
    <cellStyle name="Normal 2 96" xfId="4924"/>
    <cellStyle name="Normal 2 96 2" xfId="4925"/>
    <cellStyle name="Normal 2 96 3" xfId="4926"/>
    <cellStyle name="Normal 2 97" xfId="4927"/>
    <cellStyle name="Normal 2 98" xfId="4928"/>
    <cellStyle name="Normal 2 99" xfId="4929"/>
    <cellStyle name="Normal 2 99 2" xfId="4930"/>
    <cellStyle name="Normal 2_12889 GP Contracts v3" xfId="4931"/>
    <cellStyle name="Normal 20" xfId="4932"/>
    <cellStyle name="Normal 20 2" xfId="4933"/>
    <cellStyle name="Normal 20 2 2" xfId="4934"/>
    <cellStyle name="Normal 20 3" xfId="4935"/>
    <cellStyle name="Normal 21" xfId="4936"/>
    <cellStyle name="Normal 21 2" xfId="4937"/>
    <cellStyle name="Normal 22" xfId="4938"/>
    <cellStyle name="Normal 22 2" xfId="4939"/>
    <cellStyle name="Normal 23" xfId="4940"/>
    <cellStyle name="Normal 23 2" xfId="4941"/>
    <cellStyle name="Normal 24" xfId="4942"/>
    <cellStyle name="Normal 24 2" xfId="4943"/>
    <cellStyle name="Normal 25" xfId="4944"/>
    <cellStyle name="Normal 25 2" xfId="4945"/>
    <cellStyle name="Normal 26" xfId="4946"/>
    <cellStyle name="Normal 26 2" xfId="4947"/>
    <cellStyle name="Normal 27" xfId="4948"/>
    <cellStyle name="Normal 27 2" xfId="4949"/>
    <cellStyle name="Normal 27 3" xfId="4950"/>
    <cellStyle name="Normal 27 4" xfId="4951"/>
    <cellStyle name="Normal 28" xfId="4952"/>
    <cellStyle name="Normal 28 2" xfId="4953"/>
    <cellStyle name="Normal 28 3" xfId="4954"/>
    <cellStyle name="Normal 28 4" xfId="4955"/>
    <cellStyle name="Normal 29" xfId="4956"/>
    <cellStyle name="Normal 29 2" xfId="4957"/>
    <cellStyle name="Normal 29 2 2" xfId="4958"/>
    <cellStyle name="Normal 29 2 3" xfId="4959"/>
    <cellStyle name="Normal 29 3" xfId="4960"/>
    <cellStyle name="Normal 29 4" xfId="4961"/>
    <cellStyle name="Normal 3" xfId="65"/>
    <cellStyle name="Normal 3 10" xfId="4962"/>
    <cellStyle name="Normal 3 10 10" xfId="4963"/>
    <cellStyle name="Normal 3 10 10 2" xfId="4964"/>
    <cellStyle name="Normal 3 10 11" xfId="4965"/>
    <cellStyle name="Normal 3 10 11 2" xfId="4966"/>
    <cellStyle name="Normal 3 10 12" xfId="4967"/>
    <cellStyle name="Normal 3 10 12 2" xfId="4968"/>
    <cellStyle name="Normal 3 10 13" xfId="4969"/>
    <cellStyle name="Normal 3 10 13 2" xfId="4970"/>
    <cellStyle name="Normal 3 10 14" xfId="4971"/>
    <cellStyle name="Normal 3 10 14 2" xfId="4972"/>
    <cellStyle name="Normal 3 10 15" xfId="4973"/>
    <cellStyle name="Normal 3 10 15 2" xfId="4974"/>
    <cellStyle name="Normal 3 10 16" xfId="4975"/>
    <cellStyle name="Normal 3 10 16 2" xfId="4976"/>
    <cellStyle name="Normal 3 10 17" xfId="4977"/>
    <cellStyle name="Normal 3 10 17 2" xfId="4978"/>
    <cellStyle name="Normal 3 10 18" xfId="4979"/>
    <cellStyle name="Normal 3 10 18 2" xfId="4980"/>
    <cellStyle name="Normal 3 10 19" xfId="4981"/>
    <cellStyle name="Normal 3 10 19 2" xfId="4982"/>
    <cellStyle name="Normal 3 10 2" xfId="4983"/>
    <cellStyle name="Normal 3 10 2 2" xfId="4984"/>
    <cellStyle name="Normal 3 10 20" xfId="4985"/>
    <cellStyle name="Normal 3 10 20 2" xfId="4986"/>
    <cellStyle name="Normal 3 10 21" xfId="4987"/>
    <cellStyle name="Normal 3 10 21 2" xfId="4988"/>
    <cellStyle name="Normal 3 10 22" xfId="4989"/>
    <cellStyle name="Normal 3 10 22 2" xfId="4990"/>
    <cellStyle name="Normal 3 10 23" xfId="4991"/>
    <cellStyle name="Normal 3 10 23 2" xfId="4992"/>
    <cellStyle name="Normal 3 10 24" xfId="4993"/>
    <cellStyle name="Normal 3 10 3" xfId="4994"/>
    <cellStyle name="Normal 3 10 3 2" xfId="4995"/>
    <cellStyle name="Normal 3 10 4" xfId="4996"/>
    <cellStyle name="Normal 3 10 4 2" xfId="4997"/>
    <cellStyle name="Normal 3 10 5" xfId="4998"/>
    <cellStyle name="Normal 3 10 5 2" xfId="4999"/>
    <cellStyle name="Normal 3 10 6" xfId="5000"/>
    <cellStyle name="Normal 3 10 6 2" xfId="5001"/>
    <cellStyle name="Normal 3 10 7" xfId="5002"/>
    <cellStyle name="Normal 3 10 7 2" xfId="5003"/>
    <cellStyle name="Normal 3 10 8" xfId="5004"/>
    <cellStyle name="Normal 3 10 8 2" xfId="5005"/>
    <cellStyle name="Normal 3 10 9" xfId="5006"/>
    <cellStyle name="Normal 3 10 9 2" xfId="5007"/>
    <cellStyle name="Normal 3 11" xfId="5008"/>
    <cellStyle name="Normal 3 11 10" xfId="5009"/>
    <cellStyle name="Normal 3 11 10 2" xfId="5010"/>
    <cellStyle name="Normal 3 11 11" xfId="5011"/>
    <cellStyle name="Normal 3 11 11 2" xfId="5012"/>
    <cellStyle name="Normal 3 11 12" xfId="5013"/>
    <cellStyle name="Normal 3 11 12 2" xfId="5014"/>
    <cellStyle name="Normal 3 11 13" xfId="5015"/>
    <cellStyle name="Normal 3 11 13 2" xfId="5016"/>
    <cellStyle name="Normal 3 11 14" xfId="5017"/>
    <cellStyle name="Normal 3 11 14 2" xfId="5018"/>
    <cellStyle name="Normal 3 11 15" xfId="5019"/>
    <cellStyle name="Normal 3 11 15 2" xfId="5020"/>
    <cellStyle name="Normal 3 11 16" xfId="5021"/>
    <cellStyle name="Normal 3 11 16 2" xfId="5022"/>
    <cellStyle name="Normal 3 11 17" xfId="5023"/>
    <cellStyle name="Normal 3 11 17 2" xfId="5024"/>
    <cellStyle name="Normal 3 11 18" xfId="5025"/>
    <cellStyle name="Normal 3 11 18 2" xfId="5026"/>
    <cellStyle name="Normal 3 11 19" xfId="5027"/>
    <cellStyle name="Normal 3 11 19 2" xfId="5028"/>
    <cellStyle name="Normal 3 11 2" xfId="5029"/>
    <cellStyle name="Normal 3 11 2 2" xfId="5030"/>
    <cellStyle name="Normal 3 11 20" xfId="5031"/>
    <cellStyle name="Normal 3 11 20 2" xfId="5032"/>
    <cellStyle name="Normal 3 11 21" xfId="5033"/>
    <cellStyle name="Normal 3 11 21 2" xfId="5034"/>
    <cellStyle name="Normal 3 11 22" xfId="5035"/>
    <cellStyle name="Normal 3 11 22 2" xfId="5036"/>
    <cellStyle name="Normal 3 11 23" xfId="5037"/>
    <cellStyle name="Normal 3 11 23 2" xfId="5038"/>
    <cellStyle name="Normal 3 11 24" xfId="5039"/>
    <cellStyle name="Normal 3 11 3" xfId="5040"/>
    <cellStyle name="Normal 3 11 3 2" xfId="5041"/>
    <cellStyle name="Normal 3 11 4" xfId="5042"/>
    <cellStyle name="Normal 3 11 4 2" xfId="5043"/>
    <cellStyle name="Normal 3 11 5" xfId="5044"/>
    <cellStyle name="Normal 3 11 5 2" xfId="5045"/>
    <cellStyle name="Normal 3 11 6" xfId="5046"/>
    <cellStyle name="Normal 3 11 6 2" xfId="5047"/>
    <cellStyle name="Normal 3 11 7" xfId="5048"/>
    <cellStyle name="Normal 3 11 7 2" xfId="5049"/>
    <cellStyle name="Normal 3 11 8" xfId="5050"/>
    <cellStyle name="Normal 3 11 8 2" xfId="5051"/>
    <cellStyle name="Normal 3 11 9" xfId="5052"/>
    <cellStyle name="Normal 3 11 9 2" xfId="5053"/>
    <cellStyle name="Normal 3 12" xfId="5054"/>
    <cellStyle name="Normal 3 12 10" xfId="5055"/>
    <cellStyle name="Normal 3 12 10 2" xfId="5056"/>
    <cellStyle name="Normal 3 12 11" xfId="5057"/>
    <cellStyle name="Normal 3 12 11 2" xfId="5058"/>
    <cellStyle name="Normal 3 12 12" xfId="5059"/>
    <cellStyle name="Normal 3 12 12 2" xfId="5060"/>
    <cellStyle name="Normal 3 12 13" xfId="5061"/>
    <cellStyle name="Normal 3 12 13 2" xfId="5062"/>
    <cellStyle name="Normal 3 12 14" xfId="5063"/>
    <cellStyle name="Normal 3 12 14 2" xfId="5064"/>
    <cellStyle name="Normal 3 12 15" xfId="5065"/>
    <cellStyle name="Normal 3 12 15 2" xfId="5066"/>
    <cellStyle name="Normal 3 12 16" xfId="5067"/>
    <cellStyle name="Normal 3 12 16 2" xfId="5068"/>
    <cellStyle name="Normal 3 12 17" xfId="5069"/>
    <cellStyle name="Normal 3 12 17 2" xfId="5070"/>
    <cellStyle name="Normal 3 12 18" xfId="5071"/>
    <cellStyle name="Normal 3 12 18 2" xfId="5072"/>
    <cellStyle name="Normal 3 12 19" xfId="5073"/>
    <cellStyle name="Normal 3 12 19 2" xfId="5074"/>
    <cellStyle name="Normal 3 12 2" xfId="5075"/>
    <cellStyle name="Normal 3 12 2 2" xfId="5076"/>
    <cellStyle name="Normal 3 12 20" xfId="5077"/>
    <cellStyle name="Normal 3 12 20 2" xfId="5078"/>
    <cellStyle name="Normal 3 12 21" xfId="5079"/>
    <cellStyle name="Normal 3 12 21 2" xfId="5080"/>
    <cellStyle name="Normal 3 12 22" xfId="5081"/>
    <cellStyle name="Normal 3 12 22 2" xfId="5082"/>
    <cellStyle name="Normal 3 12 23" xfId="5083"/>
    <cellStyle name="Normal 3 12 23 2" xfId="5084"/>
    <cellStyle name="Normal 3 12 24" xfId="5085"/>
    <cellStyle name="Normal 3 12 3" xfId="5086"/>
    <cellStyle name="Normal 3 12 3 2" xfId="5087"/>
    <cellStyle name="Normal 3 12 4" xfId="5088"/>
    <cellStyle name="Normal 3 12 4 2" xfId="5089"/>
    <cellStyle name="Normal 3 12 5" xfId="5090"/>
    <cellStyle name="Normal 3 12 5 2" xfId="5091"/>
    <cellStyle name="Normal 3 12 6" xfId="5092"/>
    <cellStyle name="Normal 3 12 6 2" xfId="5093"/>
    <cellStyle name="Normal 3 12 7" xfId="5094"/>
    <cellStyle name="Normal 3 12 7 2" xfId="5095"/>
    <cellStyle name="Normal 3 12 8" xfId="5096"/>
    <cellStyle name="Normal 3 12 8 2" xfId="5097"/>
    <cellStyle name="Normal 3 12 9" xfId="5098"/>
    <cellStyle name="Normal 3 12 9 2" xfId="5099"/>
    <cellStyle name="Normal 3 13" xfId="5100"/>
    <cellStyle name="Normal 3 13 10" xfId="5101"/>
    <cellStyle name="Normal 3 13 10 2" xfId="5102"/>
    <cellStyle name="Normal 3 13 11" xfId="5103"/>
    <cellStyle name="Normal 3 13 11 2" xfId="5104"/>
    <cellStyle name="Normal 3 13 12" xfId="5105"/>
    <cellStyle name="Normal 3 13 12 2" xfId="5106"/>
    <cellStyle name="Normal 3 13 13" xfId="5107"/>
    <cellStyle name="Normal 3 13 13 2" xfId="5108"/>
    <cellStyle name="Normal 3 13 14" xfId="5109"/>
    <cellStyle name="Normal 3 13 14 2" xfId="5110"/>
    <cellStyle name="Normal 3 13 15" xfId="5111"/>
    <cellStyle name="Normal 3 13 15 2" xfId="5112"/>
    <cellStyle name="Normal 3 13 16" xfId="5113"/>
    <cellStyle name="Normal 3 13 16 2" xfId="5114"/>
    <cellStyle name="Normal 3 13 17" xfId="5115"/>
    <cellStyle name="Normal 3 13 17 2" xfId="5116"/>
    <cellStyle name="Normal 3 13 18" xfId="5117"/>
    <cellStyle name="Normal 3 13 18 2" xfId="5118"/>
    <cellStyle name="Normal 3 13 19" xfId="5119"/>
    <cellStyle name="Normal 3 13 19 2" xfId="5120"/>
    <cellStyle name="Normal 3 13 2" xfId="5121"/>
    <cellStyle name="Normal 3 13 2 2" xfId="5122"/>
    <cellStyle name="Normal 3 13 20" xfId="5123"/>
    <cellStyle name="Normal 3 13 20 2" xfId="5124"/>
    <cellStyle name="Normal 3 13 21" xfId="5125"/>
    <cellStyle name="Normal 3 13 21 2" xfId="5126"/>
    <cellStyle name="Normal 3 13 22" xfId="5127"/>
    <cellStyle name="Normal 3 13 22 2" xfId="5128"/>
    <cellStyle name="Normal 3 13 23" xfId="5129"/>
    <cellStyle name="Normal 3 13 23 2" xfId="5130"/>
    <cellStyle name="Normal 3 13 24" xfId="5131"/>
    <cellStyle name="Normal 3 13 3" xfId="5132"/>
    <cellStyle name="Normal 3 13 3 2" xfId="5133"/>
    <cellStyle name="Normal 3 13 4" xfId="5134"/>
    <cellStyle name="Normal 3 13 4 2" xfId="5135"/>
    <cellStyle name="Normal 3 13 5" xfId="5136"/>
    <cellStyle name="Normal 3 13 5 2" xfId="5137"/>
    <cellStyle name="Normal 3 13 6" xfId="5138"/>
    <cellStyle name="Normal 3 13 6 2" xfId="5139"/>
    <cellStyle name="Normal 3 13 7" xfId="5140"/>
    <cellStyle name="Normal 3 13 7 2" xfId="5141"/>
    <cellStyle name="Normal 3 13 8" xfId="5142"/>
    <cellStyle name="Normal 3 13 8 2" xfId="5143"/>
    <cellStyle name="Normal 3 13 9" xfId="5144"/>
    <cellStyle name="Normal 3 13 9 2" xfId="5145"/>
    <cellStyle name="Normal 3 14" xfId="5146"/>
    <cellStyle name="Normal 3 14 10" xfId="5147"/>
    <cellStyle name="Normal 3 14 10 2" xfId="5148"/>
    <cellStyle name="Normal 3 14 11" xfId="5149"/>
    <cellStyle name="Normal 3 14 11 2" xfId="5150"/>
    <cellStyle name="Normal 3 14 12" xfId="5151"/>
    <cellStyle name="Normal 3 14 12 2" xfId="5152"/>
    <cellStyle name="Normal 3 14 13" xfId="5153"/>
    <cellStyle name="Normal 3 14 13 2" xfId="5154"/>
    <cellStyle name="Normal 3 14 14" xfId="5155"/>
    <cellStyle name="Normal 3 14 14 2" xfId="5156"/>
    <cellStyle name="Normal 3 14 15" xfId="5157"/>
    <cellStyle name="Normal 3 14 15 2" xfId="5158"/>
    <cellStyle name="Normal 3 14 16" xfId="5159"/>
    <cellStyle name="Normal 3 14 16 2" xfId="5160"/>
    <cellStyle name="Normal 3 14 17" xfId="5161"/>
    <cellStyle name="Normal 3 14 17 2" xfId="5162"/>
    <cellStyle name="Normal 3 14 18" xfId="5163"/>
    <cellStyle name="Normal 3 14 18 2" xfId="5164"/>
    <cellStyle name="Normal 3 14 19" xfId="5165"/>
    <cellStyle name="Normal 3 14 19 2" xfId="5166"/>
    <cellStyle name="Normal 3 14 2" xfId="5167"/>
    <cellStyle name="Normal 3 14 2 2" xfId="5168"/>
    <cellStyle name="Normal 3 14 20" xfId="5169"/>
    <cellStyle name="Normal 3 14 20 2" xfId="5170"/>
    <cellStyle name="Normal 3 14 21" xfId="5171"/>
    <cellStyle name="Normal 3 14 21 2" xfId="5172"/>
    <cellStyle name="Normal 3 14 22" xfId="5173"/>
    <cellStyle name="Normal 3 14 22 2" xfId="5174"/>
    <cellStyle name="Normal 3 14 23" xfId="5175"/>
    <cellStyle name="Normal 3 14 23 2" xfId="5176"/>
    <cellStyle name="Normal 3 14 24" xfId="5177"/>
    <cellStyle name="Normal 3 14 3" xfId="5178"/>
    <cellStyle name="Normal 3 14 3 2" xfId="5179"/>
    <cellStyle name="Normal 3 14 4" xfId="5180"/>
    <cellStyle name="Normal 3 14 4 2" xfId="5181"/>
    <cellStyle name="Normal 3 14 5" xfId="5182"/>
    <cellStyle name="Normal 3 14 5 2" xfId="5183"/>
    <cellStyle name="Normal 3 14 6" xfId="5184"/>
    <cellStyle name="Normal 3 14 6 2" xfId="5185"/>
    <cellStyle name="Normal 3 14 7" xfId="5186"/>
    <cellStyle name="Normal 3 14 7 2" xfId="5187"/>
    <cellStyle name="Normal 3 14 8" xfId="5188"/>
    <cellStyle name="Normal 3 14 8 2" xfId="5189"/>
    <cellStyle name="Normal 3 14 9" xfId="5190"/>
    <cellStyle name="Normal 3 14 9 2" xfId="5191"/>
    <cellStyle name="Normal 3 15" xfId="5192"/>
    <cellStyle name="Normal 3 15 10" xfId="5193"/>
    <cellStyle name="Normal 3 15 10 2" xfId="5194"/>
    <cellStyle name="Normal 3 15 11" xfId="5195"/>
    <cellStyle name="Normal 3 15 11 2" xfId="5196"/>
    <cellStyle name="Normal 3 15 12" xfId="5197"/>
    <cellStyle name="Normal 3 15 12 2" xfId="5198"/>
    <cellStyle name="Normal 3 15 13" xfId="5199"/>
    <cellStyle name="Normal 3 15 13 2" xfId="5200"/>
    <cellStyle name="Normal 3 15 14" xfId="5201"/>
    <cellStyle name="Normal 3 15 14 2" xfId="5202"/>
    <cellStyle name="Normal 3 15 15" xfId="5203"/>
    <cellStyle name="Normal 3 15 15 2" xfId="5204"/>
    <cellStyle name="Normal 3 15 16" xfId="5205"/>
    <cellStyle name="Normal 3 15 16 2" xfId="5206"/>
    <cellStyle name="Normal 3 15 17" xfId="5207"/>
    <cellStyle name="Normal 3 15 17 2" xfId="5208"/>
    <cellStyle name="Normal 3 15 18" xfId="5209"/>
    <cellStyle name="Normal 3 15 18 2" xfId="5210"/>
    <cellStyle name="Normal 3 15 19" xfId="5211"/>
    <cellStyle name="Normal 3 15 19 2" xfId="5212"/>
    <cellStyle name="Normal 3 15 2" xfId="5213"/>
    <cellStyle name="Normal 3 15 2 2" xfId="5214"/>
    <cellStyle name="Normal 3 15 20" xfId="5215"/>
    <cellStyle name="Normal 3 15 20 2" xfId="5216"/>
    <cellStyle name="Normal 3 15 21" xfId="5217"/>
    <cellStyle name="Normal 3 15 21 2" xfId="5218"/>
    <cellStyle name="Normal 3 15 22" xfId="5219"/>
    <cellStyle name="Normal 3 15 22 2" xfId="5220"/>
    <cellStyle name="Normal 3 15 23" xfId="5221"/>
    <cellStyle name="Normal 3 15 23 2" xfId="5222"/>
    <cellStyle name="Normal 3 15 24" xfId="5223"/>
    <cellStyle name="Normal 3 15 3" xfId="5224"/>
    <cellStyle name="Normal 3 15 3 2" xfId="5225"/>
    <cellStyle name="Normal 3 15 4" xfId="5226"/>
    <cellStyle name="Normal 3 15 4 2" xfId="5227"/>
    <cellStyle name="Normal 3 15 5" xfId="5228"/>
    <cellStyle name="Normal 3 15 5 2" xfId="5229"/>
    <cellStyle name="Normal 3 15 6" xfId="5230"/>
    <cellStyle name="Normal 3 15 6 2" xfId="5231"/>
    <cellStyle name="Normal 3 15 7" xfId="5232"/>
    <cellStyle name="Normal 3 15 7 2" xfId="5233"/>
    <cellStyle name="Normal 3 15 8" xfId="5234"/>
    <cellStyle name="Normal 3 15 8 2" xfId="5235"/>
    <cellStyle name="Normal 3 15 9" xfId="5236"/>
    <cellStyle name="Normal 3 15 9 2" xfId="5237"/>
    <cellStyle name="Normal 3 16" xfId="5238"/>
    <cellStyle name="Normal 3 16 10" xfId="5239"/>
    <cellStyle name="Normal 3 16 10 2" xfId="5240"/>
    <cellStyle name="Normal 3 16 11" xfId="5241"/>
    <cellStyle name="Normal 3 16 11 2" xfId="5242"/>
    <cellStyle name="Normal 3 16 12" xfId="5243"/>
    <cellStyle name="Normal 3 16 12 2" xfId="5244"/>
    <cellStyle name="Normal 3 16 13" xfId="5245"/>
    <cellStyle name="Normal 3 16 13 2" xfId="5246"/>
    <cellStyle name="Normal 3 16 14" xfId="5247"/>
    <cellStyle name="Normal 3 16 14 2" xfId="5248"/>
    <cellStyle name="Normal 3 16 15" xfId="5249"/>
    <cellStyle name="Normal 3 16 15 2" xfId="5250"/>
    <cellStyle name="Normal 3 16 16" xfId="5251"/>
    <cellStyle name="Normal 3 16 16 2" xfId="5252"/>
    <cellStyle name="Normal 3 16 17" xfId="5253"/>
    <cellStyle name="Normal 3 16 17 2" xfId="5254"/>
    <cellStyle name="Normal 3 16 18" xfId="5255"/>
    <cellStyle name="Normal 3 16 18 2" xfId="5256"/>
    <cellStyle name="Normal 3 16 19" xfId="5257"/>
    <cellStyle name="Normal 3 16 19 2" xfId="5258"/>
    <cellStyle name="Normal 3 16 2" xfId="5259"/>
    <cellStyle name="Normal 3 16 2 2" xfId="5260"/>
    <cellStyle name="Normal 3 16 20" xfId="5261"/>
    <cellStyle name="Normal 3 16 20 2" xfId="5262"/>
    <cellStyle name="Normal 3 16 21" xfId="5263"/>
    <cellStyle name="Normal 3 16 21 2" xfId="5264"/>
    <cellStyle name="Normal 3 16 22" xfId="5265"/>
    <cellStyle name="Normal 3 16 22 2" xfId="5266"/>
    <cellStyle name="Normal 3 16 23" xfId="5267"/>
    <cellStyle name="Normal 3 16 23 2" xfId="5268"/>
    <cellStyle name="Normal 3 16 24" xfId="5269"/>
    <cellStyle name="Normal 3 16 3" xfId="5270"/>
    <cellStyle name="Normal 3 16 3 2" xfId="5271"/>
    <cellStyle name="Normal 3 16 4" xfId="5272"/>
    <cellStyle name="Normal 3 16 4 2" xfId="5273"/>
    <cellStyle name="Normal 3 16 5" xfId="5274"/>
    <cellStyle name="Normal 3 16 5 2" xfId="5275"/>
    <cellStyle name="Normal 3 16 6" xfId="5276"/>
    <cellStyle name="Normal 3 16 6 2" xfId="5277"/>
    <cellStyle name="Normal 3 16 7" xfId="5278"/>
    <cellStyle name="Normal 3 16 7 2" xfId="5279"/>
    <cellStyle name="Normal 3 16 8" xfId="5280"/>
    <cellStyle name="Normal 3 16 8 2" xfId="5281"/>
    <cellStyle name="Normal 3 16 9" xfId="5282"/>
    <cellStyle name="Normal 3 16 9 2" xfId="5283"/>
    <cellStyle name="Normal 3 17" xfId="5284"/>
    <cellStyle name="Normal 3 17 10" xfId="5285"/>
    <cellStyle name="Normal 3 17 10 2" xfId="5286"/>
    <cellStyle name="Normal 3 17 11" xfId="5287"/>
    <cellStyle name="Normal 3 17 11 2" xfId="5288"/>
    <cellStyle name="Normal 3 17 12" xfId="5289"/>
    <cellStyle name="Normal 3 17 12 2" xfId="5290"/>
    <cellStyle name="Normal 3 17 13" xfId="5291"/>
    <cellStyle name="Normal 3 17 13 2" xfId="5292"/>
    <cellStyle name="Normal 3 17 14" xfId="5293"/>
    <cellStyle name="Normal 3 17 14 2" xfId="5294"/>
    <cellStyle name="Normal 3 17 15" xfId="5295"/>
    <cellStyle name="Normal 3 17 15 2" xfId="5296"/>
    <cellStyle name="Normal 3 17 16" xfId="5297"/>
    <cellStyle name="Normal 3 17 16 2" xfId="5298"/>
    <cellStyle name="Normal 3 17 17" xfId="5299"/>
    <cellStyle name="Normal 3 17 17 2" xfId="5300"/>
    <cellStyle name="Normal 3 17 18" xfId="5301"/>
    <cellStyle name="Normal 3 17 18 2" xfId="5302"/>
    <cellStyle name="Normal 3 17 19" xfId="5303"/>
    <cellStyle name="Normal 3 17 19 2" xfId="5304"/>
    <cellStyle name="Normal 3 17 2" xfId="5305"/>
    <cellStyle name="Normal 3 17 2 2" xfId="5306"/>
    <cellStyle name="Normal 3 17 20" xfId="5307"/>
    <cellStyle name="Normal 3 17 20 2" xfId="5308"/>
    <cellStyle name="Normal 3 17 21" xfId="5309"/>
    <cellStyle name="Normal 3 17 21 2" xfId="5310"/>
    <cellStyle name="Normal 3 17 22" xfId="5311"/>
    <cellStyle name="Normal 3 17 22 2" xfId="5312"/>
    <cellStyle name="Normal 3 17 23" xfId="5313"/>
    <cellStyle name="Normal 3 17 23 2" xfId="5314"/>
    <cellStyle name="Normal 3 17 24" xfId="5315"/>
    <cellStyle name="Normal 3 17 3" xfId="5316"/>
    <cellStyle name="Normal 3 17 3 2" xfId="5317"/>
    <cellStyle name="Normal 3 17 4" xfId="5318"/>
    <cellStyle name="Normal 3 17 4 2" xfId="5319"/>
    <cellStyle name="Normal 3 17 5" xfId="5320"/>
    <cellStyle name="Normal 3 17 5 2" xfId="5321"/>
    <cellStyle name="Normal 3 17 6" xfId="5322"/>
    <cellStyle name="Normal 3 17 6 2" xfId="5323"/>
    <cellStyle name="Normal 3 17 7" xfId="5324"/>
    <cellStyle name="Normal 3 17 7 2" xfId="5325"/>
    <cellStyle name="Normal 3 17 8" xfId="5326"/>
    <cellStyle name="Normal 3 17 8 2" xfId="5327"/>
    <cellStyle name="Normal 3 17 9" xfId="5328"/>
    <cellStyle name="Normal 3 17 9 2" xfId="5329"/>
    <cellStyle name="Normal 3 18" xfId="5330"/>
    <cellStyle name="Normal 3 18 10" xfId="5331"/>
    <cellStyle name="Normal 3 18 10 2" xfId="5332"/>
    <cellStyle name="Normal 3 18 11" xfId="5333"/>
    <cellStyle name="Normal 3 18 11 2" xfId="5334"/>
    <cellStyle name="Normal 3 18 12" xfId="5335"/>
    <cellStyle name="Normal 3 18 12 2" xfId="5336"/>
    <cellStyle name="Normal 3 18 13" xfId="5337"/>
    <cellStyle name="Normal 3 18 13 2" xfId="5338"/>
    <cellStyle name="Normal 3 18 14" xfId="5339"/>
    <cellStyle name="Normal 3 18 14 2" xfId="5340"/>
    <cellStyle name="Normal 3 18 15" xfId="5341"/>
    <cellStyle name="Normal 3 18 15 2" xfId="5342"/>
    <cellStyle name="Normal 3 18 16" xfId="5343"/>
    <cellStyle name="Normal 3 18 16 2" xfId="5344"/>
    <cellStyle name="Normal 3 18 17" xfId="5345"/>
    <cellStyle name="Normal 3 18 17 2" xfId="5346"/>
    <cellStyle name="Normal 3 18 18" xfId="5347"/>
    <cellStyle name="Normal 3 18 18 2" xfId="5348"/>
    <cellStyle name="Normal 3 18 19" xfId="5349"/>
    <cellStyle name="Normal 3 18 19 2" xfId="5350"/>
    <cellStyle name="Normal 3 18 2" xfId="5351"/>
    <cellStyle name="Normal 3 18 2 2" xfId="5352"/>
    <cellStyle name="Normal 3 18 20" xfId="5353"/>
    <cellStyle name="Normal 3 18 20 2" xfId="5354"/>
    <cellStyle name="Normal 3 18 21" xfId="5355"/>
    <cellStyle name="Normal 3 18 21 2" xfId="5356"/>
    <cellStyle name="Normal 3 18 22" xfId="5357"/>
    <cellStyle name="Normal 3 18 22 2" xfId="5358"/>
    <cellStyle name="Normal 3 18 23" xfId="5359"/>
    <cellStyle name="Normal 3 18 23 2" xfId="5360"/>
    <cellStyle name="Normal 3 18 24" xfId="5361"/>
    <cellStyle name="Normal 3 18 3" xfId="5362"/>
    <cellStyle name="Normal 3 18 3 2" xfId="5363"/>
    <cellStyle name="Normal 3 18 4" xfId="5364"/>
    <cellStyle name="Normal 3 18 4 2" xfId="5365"/>
    <cellStyle name="Normal 3 18 5" xfId="5366"/>
    <cellStyle name="Normal 3 18 5 2" xfId="5367"/>
    <cellStyle name="Normal 3 18 6" xfId="5368"/>
    <cellStyle name="Normal 3 18 6 2" xfId="5369"/>
    <cellStyle name="Normal 3 18 7" xfId="5370"/>
    <cellStyle name="Normal 3 18 7 2" xfId="5371"/>
    <cellStyle name="Normal 3 18 8" xfId="5372"/>
    <cellStyle name="Normal 3 18 8 2" xfId="5373"/>
    <cellStyle name="Normal 3 18 9" xfId="5374"/>
    <cellStyle name="Normal 3 18 9 2" xfId="5375"/>
    <cellStyle name="Normal 3 19" xfId="5376"/>
    <cellStyle name="Normal 3 19 10" xfId="5377"/>
    <cellStyle name="Normal 3 19 10 2" xfId="5378"/>
    <cellStyle name="Normal 3 19 11" xfId="5379"/>
    <cellStyle name="Normal 3 19 11 2" xfId="5380"/>
    <cellStyle name="Normal 3 19 12" xfId="5381"/>
    <cellStyle name="Normal 3 19 12 2" xfId="5382"/>
    <cellStyle name="Normal 3 19 13" xfId="5383"/>
    <cellStyle name="Normal 3 19 13 2" xfId="5384"/>
    <cellStyle name="Normal 3 19 14" xfId="5385"/>
    <cellStyle name="Normal 3 19 14 2" xfId="5386"/>
    <cellStyle name="Normal 3 19 15" xfId="5387"/>
    <cellStyle name="Normal 3 19 15 2" xfId="5388"/>
    <cellStyle name="Normal 3 19 16" xfId="5389"/>
    <cellStyle name="Normal 3 19 16 2" xfId="5390"/>
    <cellStyle name="Normal 3 19 17" xfId="5391"/>
    <cellStyle name="Normal 3 19 17 2" xfId="5392"/>
    <cellStyle name="Normal 3 19 18" xfId="5393"/>
    <cellStyle name="Normal 3 19 18 2" xfId="5394"/>
    <cellStyle name="Normal 3 19 19" xfId="5395"/>
    <cellStyle name="Normal 3 19 19 2" xfId="5396"/>
    <cellStyle name="Normal 3 19 2" xfId="5397"/>
    <cellStyle name="Normal 3 19 2 2" xfId="5398"/>
    <cellStyle name="Normal 3 19 20" xfId="5399"/>
    <cellStyle name="Normal 3 19 20 2" xfId="5400"/>
    <cellStyle name="Normal 3 19 21" xfId="5401"/>
    <cellStyle name="Normal 3 19 21 2" xfId="5402"/>
    <cellStyle name="Normal 3 19 22" xfId="5403"/>
    <cellStyle name="Normal 3 19 22 2" xfId="5404"/>
    <cellStyle name="Normal 3 19 23" xfId="5405"/>
    <cellStyle name="Normal 3 19 23 2" xfId="5406"/>
    <cellStyle name="Normal 3 19 24" xfId="5407"/>
    <cellStyle name="Normal 3 19 3" xfId="5408"/>
    <cellStyle name="Normal 3 19 3 2" xfId="5409"/>
    <cellStyle name="Normal 3 19 4" xfId="5410"/>
    <cellStyle name="Normal 3 19 4 2" xfId="5411"/>
    <cellStyle name="Normal 3 19 5" xfId="5412"/>
    <cellStyle name="Normal 3 19 5 2" xfId="5413"/>
    <cellStyle name="Normal 3 19 6" xfId="5414"/>
    <cellStyle name="Normal 3 19 6 2" xfId="5415"/>
    <cellStyle name="Normal 3 19 7" xfId="5416"/>
    <cellStyle name="Normal 3 19 7 2" xfId="5417"/>
    <cellStyle name="Normal 3 19 8" xfId="5418"/>
    <cellStyle name="Normal 3 19 8 2" xfId="5419"/>
    <cellStyle name="Normal 3 19 9" xfId="5420"/>
    <cellStyle name="Normal 3 19 9 2" xfId="5421"/>
    <cellStyle name="Normal 3 2" xfId="141"/>
    <cellStyle name="Normal 3 2 10" xfId="5422"/>
    <cellStyle name="Normal 3 2 10 2" xfId="5423"/>
    <cellStyle name="Normal 3 2 11" xfId="5424"/>
    <cellStyle name="Normal 3 2 11 2" xfId="5425"/>
    <cellStyle name="Normal 3 2 12" xfId="5426"/>
    <cellStyle name="Normal 3 2 12 2" xfId="5427"/>
    <cellStyle name="Normal 3 2 13" xfId="5428"/>
    <cellStyle name="Normal 3 2 13 2" xfId="5429"/>
    <cellStyle name="Normal 3 2 14" xfId="5430"/>
    <cellStyle name="Normal 3 2 14 2" xfId="5431"/>
    <cellStyle name="Normal 3 2 15" xfId="5432"/>
    <cellStyle name="Normal 3 2 15 2" xfId="5433"/>
    <cellStyle name="Normal 3 2 16" xfId="5434"/>
    <cellStyle name="Normal 3 2 16 2" xfId="5435"/>
    <cellStyle name="Normal 3 2 17" xfId="5436"/>
    <cellStyle name="Normal 3 2 17 2" xfId="5437"/>
    <cellStyle name="Normal 3 2 18" xfId="5438"/>
    <cellStyle name="Normal 3 2 18 2" xfId="5439"/>
    <cellStyle name="Normal 3 2 19" xfId="5440"/>
    <cellStyle name="Normal 3 2 19 2" xfId="5441"/>
    <cellStyle name="Normal 3 2 2" xfId="5442"/>
    <cellStyle name="Normal 3 2 2 10" xfId="5443"/>
    <cellStyle name="Normal 3 2 2 10 2" xfId="5444"/>
    <cellStyle name="Normal 3 2 2 11" xfId="5445"/>
    <cellStyle name="Normal 3 2 2 11 2" xfId="5446"/>
    <cellStyle name="Normal 3 2 2 12" xfId="5447"/>
    <cellStyle name="Normal 3 2 2 12 2" xfId="5448"/>
    <cellStyle name="Normal 3 2 2 13" xfId="5449"/>
    <cellStyle name="Normal 3 2 2 13 2" xfId="5450"/>
    <cellStyle name="Normal 3 2 2 14" xfId="5451"/>
    <cellStyle name="Normal 3 2 2 14 2" xfId="5452"/>
    <cellStyle name="Normal 3 2 2 15" xfId="5453"/>
    <cellStyle name="Normal 3 2 2 15 2" xfId="5454"/>
    <cellStyle name="Normal 3 2 2 16" xfId="5455"/>
    <cellStyle name="Normal 3 2 2 16 2" xfId="5456"/>
    <cellStyle name="Normal 3 2 2 17" xfId="5457"/>
    <cellStyle name="Normal 3 2 2 17 2" xfId="5458"/>
    <cellStyle name="Normal 3 2 2 18" xfId="5459"/>
    <cellStyle name="Normal 3 2 2 18 2" xfId="5460"/>
    <cellStyle name="Normal 3 2 2 19" xfId="5461"/>
    <cellStyle name="Normal 3 2 2 19 2" xfId="5462"/>
    <cellStyle name="Normal 3 2 2 2" xfId="5463"/>
    <cellStyle name="Normal 3 2 2 2 2" xfId="5464"/>
    <cellStyle name="Normal 3 2 2 2 3" xfId="5465"/>
    <cellStyle name="Normal 3 2 2 20" xfId="5466"/>
    <cellStyle name="Normal 3 2 2 20 2" xfId="5467"/>
    <cellStyle name="Normal 3 2 2 21" xfId="5468"/>
    <cellStyle name="Normal 3 2 2 21 2" xfId="5469"/>
    <cellStyle name="Normal 3 2 2 22" xfId="5470"/>
    <cellStyle name="Normal 3 2 2 22 2" xfId="5471"/>
    <cellStyle name="Normal 3 2 2 23" xfId="5472"/>
    <cellStyle name="Normal 3 2 2 23 2" xfId="5473"/>
    <cellStyle name="Normal 3 2 2 24" xfId="5474"/>
    <cellStyle name="Normal 3 2 2 24 2" xfId="5475"/>
    <cellStyle name="Normal 3 2 2 25" xfId="5476"/>
    <cellStyle name="Normal 3 2 2 25 2" xfId="5477"/>
    <cellStyle name="Normal 3 2 2 26" xfId="5478"/>
    <cellStyle name="Normal 3 2 2 26 2" xfId="5479"/>
    <cellStyle name="Normal 3 2 2 27" xfId="5480"/>
    <cellStyle name="Normal 3 2 2 27 2" xfId="5481"/>
    <cellStyle name="Normal 3 2 2 28" xfId="5482"/>
    <cellStyle name="Normal 3 2 2 28 2" xfId="5483"/>
    <cellStyle name="Normal 3 2 2 29" xfId="5484"/>
    <cellStyle name="Normal 3 2 2 29 2" xfId="5485"/>
    <cellStyle name="Normal 3 2 2 3" xfId="5486"/>
    <cellStyle name="Normal 3 2 2 3 2" xfId="5487"/>
    <cellStyle name="Normal 3 2 2 30" xfId="5488"/>
    <cellStyle name="Normal 3 2 2 30 2" xfId="5489"/>
    <cellStyle name="Normal 3 2 2 31" xfId="5490"/>
    <cellStyle name="Normal 3 2 2 31 2" xfId="5491"/>
    <cellStyle name="Normal 3 2 2 32" xfId="5492"/>
    <cellStyle name="Normal 3 2 2 32 2" xfId="5493"/>
    <cellStyle name="Normal 3 2 2 33" xfId="5494"/>
    <cellStyle name="Normal 3 2 2 33 2" xfId="5495"/>
    <cellStyle name="Normal 3 2 2 34" xfId="5496"/>
    <cellStyle name="Normal 3 2 2 4" xfId="5497"/>
    <cellStyle name="Normal 3 2 2 4 2" xfId="5498"/>
    <cellStyle name="Normal 3 2 2 5" xfId="5499"/>
    <cellStyle name="Normal 3 2 2 5 2" xfId="5500"/>
    <cellStyle name="Normal 3 2 2 6" xfId="5501"/>
    <cellStyle name="Normal 3 2 2 6 2" xfId="5502"/>
    <cellStyle name="Normal 3 2 2 7" xfId="5503"/>
    <cellStyle name="Normal 3 2 2 7 2" xfId="5504"/>
    <cellStyle name="Normal 3 2 2 8" xfId="5505"/>
    <cellStyle name="Normal 3 2 2 8 2" xfId="5506"/>
    <cellStyle name="Normal 3 2 2 9" xfId="5507"/>
    <cellStyle name="Normal 3 2 2 9 2" xfId="5508"/>
    <cellStyle name="Normal 3 2 20" xfId="5509"/>
    <cellStyle name="Normal 3 2 20 2" xfId="5510"/>
    <cellStyle name="Normal 3 2 21" xfId="5511"/>
    <cellStyle name="Normal 3 2 21 2" xfId="5512"/>
    <cellStyle name="Normal 3 2 22" xfId="5513"/>
    <cellStyle name="Normal 3 2 22 2" xfId="5514"/>
    <cellStyle name="Normal 3 2 23" xfId="5515"/>
    <cellStyle name="Normal 3 2 23 2" xfId="5516"/>
    <cellStyle name="Normal 3 2 24" xfId="5517"/>
    <cellStyle name="Normal 3 2 24 2" xfId="5518"/>
    <cellStyle name="Normal 3 2 25" xfId="5519"/>
    <cellStyle name="Normal 3 2 25 2" xfId="5520"/>
    <cellStyle name="Normal 3 2 26" xfId="5521"/>
    <cellStyle name="Normal 3 2 26 2" xfId="5522"/>
    <cellStyle name="Normal 3 2 27" xfId="5523"/>
    <cellStyle name="Normal 3 2 27 2" xfId="5524"/>
    <cellStyle name="Normal 3 2 28" xfId="5525"/>
    <cellStyle name="Normal 3 2 28 2" xfId="5526"/>
    <cellStyle name="Normal 3 2 29" xfId="5527"/>
    <cellStyle name="Normal 3 2 29 2" xfId="5528"/>
    <cellStyle name="Normal 3 2 3" xfId="5529"/>
    <cellStyle name="Normal 3 2 3 2" xfId="5530"/>
    <cellStyle name="Normal 3 2 3 3" xfId="5531"/>
    <cellStyle name="Normal 3 2 30" xfId="5532"/>
    <cellStyle name="Normal 3 2 30 2" xfId="5533"/>
    <cellStyle name="Normal 3 2 31" xfId="5534"/>
    <cellStyle name="Normal 3 2 31 2" xfId="5535"/>
    <cellStyle name="Normal 3 2 32" xfId="5536"/>
    <cellStyle name="Normal 3 2 32 2" xfId="5537"/>
    <cellStyle name="Normal 3 2 33" xfId="5538"/>
    <cellStyle name="Normal 3 2 33 2" xfId="5539"/>
    <cellStyle name="Normal 3 2 34" xfId="5540"/>
    <cellStyle name="Normal 3 2 34 2" xfId="5541"/>
    <cellStyle name="Normal 3 2 35" xfId="5542"/>
    <cellStyle name="Normal 3 2 35 2" xfId="5543"/>
    <cellStyle name="Normal 3 2 36" xfId="5544"/>
    <cellStyle name="Normal 3 2 36 2" xfId="5545"/>
    <cellStyle name="Normal 3 2 37" xfId="5546"/>
    <cellStyle name="Normal 3 2 37 2" xfId="5547"/>
    <cellStyle name="Normal 3 2 38" xfId="5548"/>
    <cellStyle name="Normal 3 2 38 2" xfId="5549"/>
    <cellStyle name="Normal 3 2 39" xfId="5550"/>
    <cellStyle name="Normal 3 2 39 2" xfId="5551"/>
    <cellStyle name="Normal 3 2 4" xfId="5552"/>
    <cellStyle name="Normal 3 2 4 2" xfId="5553"/>
    <cellStyle name="Normal 3 2 40" xfId="5554"/>
    <cellStyle name="Normal 3 2 40 2" xfId="5555"/>
    <cellStyle name="Normal 3 2 41" xfId="5556"/>
    <cellStyle name="Normal 3 2 41 2" xfId="5557"/>
    <cellStyle name="Normal 3 2 42" xfId="5558"/>
    <cellStyle name="Normal 3 2 42 2" xfId="5559"/>
    <cellStyle name="Normal 3 2 43" xfId="5560"/>
    <cellStyle name="Normal 3 2 43 2" xfId="5561"/>
    <cellStyle name="Normal 3 2 44" xfId="5562"/>
    <cellStyle name="Normal 3 2 44 2" xfId="5563"/>
    <cellStyle name="Normal 3 2 45" xfId="5564"/>
    <cellStyle name="Normal 3 2 45 2" xfId="5565"/>
    <cellStyle name="Normal 3 2 46" xfId="5566"/>
    <cellStyle name="Normal 3 2 46 2" xfId="5567"/>
    <cellStyle name="Normal 3 2 47" xfId="5568"/>
    <cellStyle name="Normal 3 2 47 2" xfId="5569"/>
    <cellStyle name="Normal 3 2 48" xfId="5570"/>
    <cellStyle name="Normal 3 2 48 2" xfId="5571"/>
    <cellStyle name="Normal 3 2 49" xfId="5572"/>
    <cellStyle name="Normal 3 2 49 2" xfId="5573"/>
    <cellStyle name="Normal 3 2 5" xfId="5574"/>
    <cellStyle name="Normal 3 2 5 2" xfId="5575"/>
    <cellStyle name="Normal 3 2 50" xfId="5576"/>
    <cellStyle name="Normal 3 2 50 2" xfId="5577"/>
    <cellStyle name="Normal 3 2 51" xfId="5578"/>
    <cellStyle name="Normal 3 2 51 2" xfId="5579"/>
    <cellStyle name="Normal 3 2 52" xfId="5580"/>
    <cellStyle name="Normal 3 2 52 2" xfId="5581"/>
    <cellStyle name="Normal 3 2 53" xfId="5582"/>
    <cellStyle name="Normal 3 2 53 2" xfId="5583"/>
    <cellStyle name="Normal 3 2 54" xfId="5584"/>
    <cellStyle name="Normal 3 2 54 2" xfId="5585"/>
    <cellStyle name="Normal 3 2 55" xfId="5586"/>
    <cellStyle name="Normal 3 2 55 2" xfId="5587"/>
    <cellStyle name="Normal 3 2 56" xfId="5588"/>
    <cellStyle name="Normal 3 2 56 2" xfId="5589"/>
    <cellStyle name="Normal 3 2 57" xfId="5590"/>
    <cellStyle name="Normal 3 2 58" xfId="5591"/>
    <cellStyle name="Normal 3 2 58 2" xfId="5592"/>
    <cellStyle name="Normal 3 2 59" xfId="5593"/>
    <cellStyle name="Normal 3 2 59 2" xfId="5594"/>
    <cellStyle name="Normal 3 2 6" xfId="5595"/>
    <cellStyle name="Normal 3 2 6 2" xfId="5596"/>
    <cellStyle name="Normal 3 2 60" xfId="5597"/>
    <cellStyle name="Normal 3 2 7" xfId="5598"/>
    <cellStyle name="Normal 3 2 7 2" xfId="5599"/>
    <cellStyle name="Normal 3 2 8" xfId="5600"/>
    <cellStyle name="Normal 3 2 8 2" xfId="5601"/>
    <cellStyle name="Normal 3 2 9" xfId="5602"/>
    <cellStyle name="Normal 3 2 9 2" xfId="5603"/>
    <cellStyle name="Normal 3 20" xfId="5604"/>
    <cellStyle name="Normal 3 20 10" xfId="5605"/>
    <cellStyle name="Normal 3 20 10 2" xfId="5606"/>
    <cellStyle name="Normal 3 20 11" xfId="5607"/>
    <cellStyle name="Normal 3 20 11 2" xfId="5608"/>
    <cellStyle name="Normal 3 20 12" xfId="5609"/>
    <cellStyle name="Normal 3 20 12 2" xfId="5610"/>
    <cellStyle name="Normal 3 20 13" xfId="5611"/>
    <cellStyle name="Normal 3 20 13 2" xfId="5612"/>
    <cellStyle name="Normal 3 20 14" xfId="5613"/>
    <cellStyle name="Normal 3 20 14 2" xfId="5614"/>
    <cellStyle name="Normal 3 20 15" xfId="5615"/>
    <cellStyle name="Normal 3 20 15 2" xfId="5616"/>
    <cellStyle name="Normal 3 20 16" xfId="5617"/>
    <cellStyle name="Normal 3 20 16 2" xfId="5618"/>
    <cellStyle name="Normal 3 20 17" xfId="5619"/>
    <cellStyle name="Normal 3 20 17 2" xfId="5620"/>
    <cellStyle name="Normal 3 20 18" xfId="5621"/>
    <cellStyle name="Normal 3 20 18 2" xfId="5622"/>
    <cellStyle name="Normal 3 20 19" xfId="5623"/>
    <cellStyle name="Normal 3 20 19 2" xfId="5624"/>
    <cellStyle name="Normal 3 20 2" xfId="5625"/>
    <cellStyle name="Normal 3 20 2 2" xfId="5626"/>
    <cellStyle name="Normal 3 20 20" xfId="5627"/>
    <cellStyle name="Normal 3 20 20 2" xfId="5628"/>
    <cellStyle name="Normal 3 20 21" xfId="5629"/>
    <cellStyle name="Normal 3 20 21 2" xfId="5630"/>
    <cellStyle name="Normal 3 20 22" xfId="5631"/>
    <cellStyle name="Normal 3 20 22 2" xfId="5632"/>
    <cellStyle name="Normal 3 20 23" xfId="5633"/>
    <cellStyle name="Normal 3 20 23 2" xfId="5634"/>
    <cellStyle name="Normal 3 20 24" xfId="5635"/>
    <cellStyle name="Normal 3 20 3" xfId="5636"/>
    <cellStyle name="Normal 3 20 3 2" xfId="5637"/>
    <cellStyle name="Normal 3 20 4" xfId="5638"/>
    <cellStyle name="Normal 3 20 4 2" xfId="5639"/>
    <cellStyle name="Normal 3 20 5" xfId="5640"/>
    <cellStyle name="Normal 3 20 5 2" xfId="5641"/>
    <cellStyle name="Normal 3 20 6" xfId="5642"/>
    <cellStyle name="Normal 3 20 6 2" xfId="5643"/>
    <cellStyle name="Normal 3 20 7" xfId="5644"/>
    <cellStyle name="Normal 3 20 7 2" xfId="5645"/>
    <cellStyle name="Normal 3 20 8" xfId="5646"/>
    <cellStyle name="Normal 3 20 8 2" xfId="5647"/>
    <cellStyle name="Normal 3 20 9" xfId="5648"/>
    <cellStyle name="Normal 3 20 9 2" xfId="5649"/>
    <cellStyle name="Normal 3 21" xfId="5650"/>
    <cellStyle name="Normal 3 21 10" xfId="5651"/>
    <cellStyle name="Normal 3 21 10 2" xfId="5652"/>
    <cellStyle name="Normal 3 21 11" xfId="5653"/>
    <cellStyle name="Normal 3 21 11 2" xfId="5654"/>
    <cellStyle name="Normal 3 21 12" xfId="5655"/>
    <cellStyle name="Normal 3 21 12 2" xfId="5656"/>
    <cellStyle name="Normal 3 21 13" xfId="5657"/>
    <cellStyle name="Normal 3 21 13 2" xfId="5658"/>
    <cellStyle name="Normal 3 21 14" xfId="5659"/>
    <cellStyle name="Normal 3 21 14 2" xfId="5660"/>
    <cellStyle name="Normal 3 21 15" xfId="5661"/>
    <cellStyle name="Normal 3 21 15 2" xfId="5662"/>
    <cellStyle name="Normal 3 21 16" xfId="5663"/>
    <cellStyle name="Normal 3 21 16 2" xfId="5664"/>
    <cellStyle name="Normal 3 21 17" xfId="5665"/>
    <cellStyle name="Normal 3 21 17 2" xfId="5666"/>
    <cellStyle name="Normal 3 21 18" xfId="5667"/>
    <cellStyle name="Normal 3 21 18 2" xfId="5668"/>
    <cellStyle name="Normal 3 21 19" xfId="5669"/>
    <cellStyle name="Normal 3 21 19 2" xfId="5670"/>
    <cellStyle name="Normal 3 21 2" xfId="5671"/>
    <cellStyle name="Normal 3 21 2 2" xfId="5672"/>
    <cellStyle name="Normal 3 21 20" xfId="5673"/>
    <cellStyle name="Normal 3 21 20 2" xfId="5674"/>
    <cellStyle name="Normal 3 21 21" xfId="5675"/>
    <cellStyle name="Normal 3 21 21 2" xfId="5676"/>
    <cellStyle name="Normal 3 21 22" xfId="5677"/>
    <cellStyle name="Normal 3 21 22 2" xfId="5678"/>
    <cellStyle name="Normal 3 21 23" xfId="5679"/>
    <cellStyle name="Normal 3 21 23 2" xfId="5680"/>
    <cellStyle name="Normal 3 21 24" xfId="5681"/>
    <cellStyle name="Normal 3 21 3" xfId="5682"/>
    <cellStyle name="Normal 3 21 3 2" xfId="5683"/>
    <cellStyle name="Normal 3 21 4" xfId="5684"/>
    <cellStyle name="Normal 3 21 4 2" xfId="5685"/>
    <cellStyle name="Normal 3 21 5" xfId="5686"/>
    <cellStyle name="Normal 3 21 5 2" xfId="5687"/>
    <cellStyle name="Normal 3 21 6" xfId="5688"/>
    <cellStyle name="Normal 3 21 6 2" xfId="5689"/>
    <cellStyle name="Normal 3 21 7" xfId="5690"/>
    <cellStyle name="Normal 3 21 7 2" xfId="5691"/>
    <cellStyle name="Normal 3 21 8" xfId="5692"/>
    <cellStyle name="Normal 3 21 8 2" xfId="5693"/>
    <cellStyle name="Normal 3 21 9" xfId="5694"/>
    <cellStyle name="Normal 3 21 9 2" xfId="5695"/>
    <cellStyle name="Normal 3 22" xfId="5696"/>
    <cellStyle name="Normal 3 22 10" xfId="5697"/>
    <cellStyle name="Normal 3 22 10 2" xfId="5698"/>
    <cellStyle name="Normal 3 22 11" xfId="5699"/>
    <cellStyle name="Normal 3 22 11 2" xfId="5700"/>
    <cellStyle name="Normal 3 22 12" xfId="5701"/>
    <cellStyle name="Normal 3 22 12 2" xfId="5702"/>
    <cellStyle name="Normal 3 22 13" xfId="5703"/>
    <cellStyle name="Normal 3 22 13 2" xfId="5704"/>
    <cellStyle name="Normal 3 22 14" xfId="5705"/>
    <cellStyle name="Normal 3 22 14 2" xfId="5706"/>
    <cellStyle name="Normal 3 22 15" xfId="5707"/>
    <cellStyle name="Normal 3 22 15 2" xfId="5708"/>
    <cellStyle name="Normal 3 22 16" xfId="5709"/>
    <cellStyle name="Normal 3 22 16 2" xfId="5710"/>
    <cellStyle name="Normal 3 22 17" xfId="5711"/>
    <cellStyle name="Normal 3 22 17 2" xfId="5712"/>
    <cellStyle name="Normal 3 22 18" xfId="5713"/>
    <cellStyle name="Normal 3 22 18 2" xfId="5714"/>
    <cellStyle name="Normal 3 22 19" xfId="5715"/>
    <cellStyle name="Normal 3 22 19 2" xfId="5716"/>
    <cellStyle name="Normal 3 22 2" xfId="5717"/>
    <cellStyle name="Normal 3 22 2 2" xfId="5718"/>
    <cellStyle name="Normal 3 22 20" xfId="5719"/>
    <cellStyle name="Normal 3 22 20 2" xfId="5720"/>
    <cellStyle name="Normal 3 22 21" xfId="5721"/>
    <cellStyle name="Normal 3 22 21 2" xfId="5722"/>
    <cellStyle name="Normal 3 22 22" xfId="5723"/>
    <cellStyle name="Normal 3 22 22 2" xfId="5724"/>
    <cellStyle name="Normal 3 22 23" xfId="5725"/>
    <cellStyle name="Normal 3 22 23 2" xfId="5726"/>
    <cellStyle name="Normal 3 22 24" xfId="5727"/>
    <cellStyle name="Normal 3 22 3" xfId="5728"/>
    <cellStyle name="Normal 3 22 3 2" xfId="5729"/>
    <cellStyle name="Normal 3 22 4" xfId="5730"/>
    <cellStyle name="Normal 3 22 4 2" xfId="5731"/>
    <cellStyle name="Normal 3 22 5" xfId="5732"/>
    <cellStyle name="Normal 3 22 5 2" xfId="5733"/>
    <cellStyle name="Normal 3 22 6" xfId="5734"/>
    <cellStyle name="Normal 3 22 6 2" xfId="5735"/>
    <cellStyle name="Normal 3 22 7" xfId="5736"/>
    <cellStyle name="Normal 3 22 7 2" xfId="5737"/>
    <cellStyle name="Normal 3 22 8" xfId="5738"/>
    <cellStyle name="Normal 3 22 8 2" xfId="5739"/>
    <cellStyle name="Normal 3 22 9" xfId="5740"/>
    <cellStyle name="Normal 3 22 9 2" xfId="5741"/>
    <cellStyle name="Normal 3 23" xfId="5742"/>
    <cellStyle name="Normal 3 23 10" xfId="5743"/>
    <cellStyle name="Normal 3 23 10 2" xfId="5744"/>
    <cellStyle name="Normal 3 23 11" xfId="5745"/>
    <cellStyle name="Normal 3 23 11 2" xfId="5746"/>
    <cellStyle name="Normal 3 23 12" xfId="5747"/>
    <cellStyle name="Normal 3 23 12 2" xfId="5748"/>
    <cellStyle name="Normal 3 23 13" xfId="5749"/>
    <cellStyle name="Normal 3 23 13 2" xfId="5750"/>
    <cellStyle name="Normal 3 23 14" xfId="5751"/>
    <cellStyle name="Normal 3 23 14 2" xfId="5752"/>
    <cellStyle name="Normal 3 23 15" xfId="5753"/>
    <cellStyle name="Normal 3 23 15 2" xfId="5754"/>
    <cellStyle name="Normal 3 23 16" xfId="5755"/>
    <cellStyle name="Normal 3 23 16 2" xfId="5756"/>
    <cellStyle name="Normal 3 23 17" xfId="5757"/>
    <cellStyle name="Normal 3 23 17 2" xfId="5758"/>
    <cellStyle name="Normal 3 23 18" xfId="5759"/>
    <cellStyle name="Normal 3 23 18 2" xfId="5760"/>
    <cellStyle name="Normal 3 23 19" xfId="5761"/>
    <cellStyle name="Normal 3 23 19 2" xfId="5762"/>
    <cellStyle name="Normal 3 23 2" xfId="5763"/>
    <cellStyle name="Normal 3 23 2 2" xfId="5764"/>
    <cellStyle name="Normal 3 23 20" xfId="5765"/>
    <cellStyle name="Normal 3 23 20 2" xfId="5766"/>
    <cellStyle name="Normal 3 23 21" xfId="5767"/>
    <cellStyle name="Normal 3 23 21 2" xfId="5768"/>
    <cellStyle name="Normal 3 23 22" xfId="5769"/>
    <cellStyle name="Normal 3 23 22 2" xfId="5770"/>
    <cellStyle name="Normal 3 23 23" xfId="5771"/>
    <cellStyle name="Normal 3 23 23 2" xfId="5772"/>
    <cellStyle name="Normal 3 23 24" xfId="5773"/>
    <cellStyle name="Normal 3 23 3" xfId="5774"/>
    <cellStyle name="Normal 3 23 3 2" xfId="5775"/>
    <cellStyle name="Normal 3 23 4" xfId="5776"/>
    <cellStyle name="Normal 3 23 4 2" xfId="5777"/>
    <cellStyle name="Normal 3 23 5" xfId="5778"/>
    <cellStyle name="Normal 3 23 5 2" xfId="5779"/>
    <cellStyle name="Normal 3 23 6" xfId="5780"/>
    <cellStyle name="Normal 3 23 6 2" xfId="5781"/>
    <cellStyle name="Normal 3 23 7" xfId="5782"/>
    <cellStyle name="Normal 3 23 7 2" xfId="5783"/>
    <cellStyle name="Normal 3 23 8" xfId="5784"/>
    <cellStyle name="Normal 3 23 8 2" xfId="5785"/>
    <cellStyle name="Normal 3 23 9" xfId="5786"/>
    <cellStyle name="Normal 3 23 9 2" xfId="5787"/>
    <cellStyle name="Normal 3 24" xfId="5788"/>
    <cellStyle name="Normal 3 24 10" xfId="5789"/>
    <cellStyle name="Normal 3 24 10 2" xfId="5790"/>
    <cellStyle name="Normal 3 24 11" xfId="5791"/>
    <cellStyle name="Normal 3 24 11 2" xfId="5792"/>
    <cellStyle name="Normal 3 24 12" xfId="5793"/>
    <cellStyle name="Normal 3 24 12 2" xfId="5794"/>
    <cellStyle name="Normal 3 24 13" xfId="5795"/>
    <cellStyle name="Normal 3 24 13 2" xfId="5796"/>
    <cellStyle name="Normal 3 24 14" xfId="5797"/>
    <cellStyle name="Normal 3 24 14 2" xfId="5798"/>
    <cellStyle name="Normal 3 24 15" xfId="5799"/>
    <cellStyle name="Normal 3 24 15 2" xfId="5800"/>
    <cellStyle name="Normal 3 24 16" xfId="5801"/>
    <cellStyle name="Normal 3 24 16 2" xfId="5802"/>
    <cellStyle name="Normal 3 24 17" xfId="5803"/>
    <cellStyle name="Normal 3 24 17 2" xfId="5804"/>
    <cellStyle name="Normal 3 24 18" xfId="5805"/>
    <cellStyle name="Normal 3 24 18 2" xfId="5806"/>
    <cellStyle name="Normal 3 24 19" xfId="5807"/>
    <cellStyle name="Normal 3 24 19 2" xfId="5808"/>
    <cellStyle name="Normal 3 24 2" xfId="5809"/>
    <cellStyle name="Normal 3 24 2 2" xfId="5810"/>
    <cellStyle name="Normal 3 24 20" xfId="5811"/>
    <cellStyle name="Normal 3 24 20 2" xfId="5812"/>
    <cellStyle name="Normal 3 24 21" xfId="5813"/>
    <cellStyle name="Normal 3 24 21 2" xfId="5814"/>
    <cellStyle name="Normal 3 24 22" xfId="5815"/>
    <cellStyle name="Normal 3 24 22 2" xfId="5816"/>
    <cellStyle name="Normal 3 24 23" xfId="5817"/>
    <cellStyle name="Normal 3 24 23 2" xfId="5818"/>
    <cellStyle name="Normal 3 24 24" xfId="5819"/>
    <cellStyle name="Normal 3 24 3" xfId="5820"/>
    <cellStyle name="Normal 3 24 3 2" xfId="5821"/>
    <cellStyle name="Normal 3 24 4" xfId="5822"/>
    <cellStyle name="Normal 3 24 4 2" xfId="5823"/>
    <cellStyle name="Normal 3 24 5" xfId="5824"/>
    <cellStyle name="Normal 3 24 5 2" xfId="5825"/>
    <cellStyle name="Normal 3 24 6" xfId="5826"/>
    <cellStyle name="Normal 3 24 6 2" xfId="5827"/>
    <cellStyle name="Normal 3 24 7" xfId="5828"/>
    <cellStyle name="Normal 3 24 7 2" xfId="5829"/>
    <cellStyle name="Normal 3 24 8" xfId="5830"/>
    <cellStyle name="Normal 3 24 8 2" xfId="5831"/>
    <cellStyle name="Normal 3 24 9" xfId="5832"/>
    <cellStyle name="Normal 3 24 9 2" xfId="5833"/>
    <cellStyle name="Normal 3 25" xfId="5834"/>
    <cellStyle name="Normal 3 25 10" xfId="5835"/>
    <cellStyle name="Normal 3 25 10 2" xfId="5836"/>
    <cellStyle name="Normal 3 25 11" xfId="5837"/>
    <cellStyle name="Normal 3 25 11 2" xfId="5838"/>
    <cellStyle name="Normal 3 25 12" xfId="5839"/>
    <cellStyle name="Normal 3 25 12 2" xfId="5840"/>
    <cellStyle name="Normal 3 25 13" xfId="5841"/>
    <cellStyle name="Normal 3 25 13 2" xfId="5842"/>
    <cellStyle name="Normal 3 25 14" xfId="5843"/>
    <cellStyle name="Normal 3 25 14 2" xfId="5844"/>
    <cellStyle name="Normal 3 25 15" xfId="5845"/>
    <cellStyle name="Normal 3 25 15 2" xfId="5846"/>
    <cellStyle name="Normal 3 25 16" xfId="5847"/>
    <cellStyle name="Normal 3 25 16 2" xfId="5848"/>
    <cellStyle name="Normal 3 25 17" xfId="5849"/>
    <cellStyle name="Normal 3 25 17 2" xfId="5850"/>
    <cellStyle name="Normal 3 25 18" xfId="5851"/>
    <cellStyle name="Normal 3 25 18 2" xfId="5852"/>
    <cellStyle name="Normal 3 25 19" xfId="5853"/>
    <cellStyle name="Normal 3 25 19 2" xfId="5854"/>
    <cellStyle name="Normal 3 25 2" xfId="5855"/>
    <cellStyle name="Normal 3 25 2 2" xfId="5856"/>
    <cellStyle name="Normal 3 25 20" xfId="5857"/>
    <cellStyle name="Normal 3 25 20 2" xfId="5858"/>
    <cellStyle name="Normal 3 25 21" xfId="5859"/>
    <cellStyle name="Normal 3 25 21 2" xfId="5860"/>
    <cellStyle name="Normal 3 25 22" xfId="5861"/>
    <cellStyle name="Normal 3 25 22 2" xfId="5862"/>
    <cellStyle name="Normal 3 25 23" xfId="5863"/>
    <cellStyle name="Normal 3 25 23 2" xfId="5864"/>
    <cellStyle name="Normal 3 25 24" xfId="5865"/>
    <cellStyle name="Normal 3 25 3" xfId="5866"/>
    <cellStyle name="Normal 3 25 3 2" xfId="5867"/>
    <cellStyle name="Normal 3 25 4" xfId="5868"/>
    <cellStyle name="Normal 3 25 4 2" xfId="5869"/>
    <cellStyle name="Normal 3 25 5" xfId="5870"/>
    <cellStyle name="Normal 3 25 5 2" xfId="5871"/>
    <cellStyle name="Normal 3 25 6" xfId="5872"/>
    <cellStyle name="Normal 3 25 6 2" xfId="5873"/>
    <cellStyle name="Normal 3 25 7" xfId="5874"/>
    <cellStyle name="Normal 3 25 7 2" xfId="5875"/>
    <cellStyle name="Normal 3 25 8" xfId="5876"/>
    <cellStyle name="Normal 3 25 8 2" xfId="5877"/>
    <cellStyle name="Normal 3 25 9" xfId="5878"/>
    <cellStyle name="Normal 3 25 9 2" xfId="5879"/>
    <cellStyle name="Normal 3 26" xfId="5880"/>
    <cellStyle name="Normal 3 26 10" xfId="5881"/>
    <cellStyle name="Normal 3 26 10 2" xfId="5882"/>
    <cellStyle name="Normal 3 26 11" xfId="5883"/>
    <cellStyle name="Normal 3 26 11 2" xfId="5884"/>
    <cellStyle name="Normal 3 26 12" xfId="5885"/>
    <cellStyle name="Normal 3 26 12 2" xfId="5886"/>
    <cellStyle name="Normal 3 26 13" xfId="5887"/>
    <cellStyle name="Normal 3 26 13 2" xfId="5888"/>
    <cellStyle name="Normal 3 26 14" xfId="5889"/>
    <cellStyle name="Normal 3 26 14 2" xfId="5890"/>
    <cellStyle name="Normal 3 26 15" xfId="5891"/>
    <cellStyle name="Normal 3 26 15 2" xfId="5892"/>
    <cellStyle name="Normal 3 26 16" xfId="5893"/>
    <cellStyle name="Normal 3 26 16 2" xfId="5894"/>
    <cellStyle name="Normal 3 26 17" xfId="5895"/>
    <cellStyle name="Normal 3 26 17 2" xfId="5896"/>
    <cellStyle name="Normal 3 26 18" xfId="5897"/>
    <cellStyle name="Normal 3 26 18 2" xfId="5898"/>
    <cellStyle name="Normal 3 26 19" xfId="5899"/>
    <cellStyle name="Normal 3 26 19 2" xfId="5900"/>
    <cellStyle name="Normal 3 26 2" xfId="5901"/>
    <cellStyle name="Normal 3 26 2 2" xfId="5902"/>
    <cellStyle name="Normal 3 26 20" xfId="5903"/>
    <cellStyle name="Normal 3 26 20 2" xfId="5904"/>
    <cellStyle name="Normal 3 26 21" xfId="5905"/>
    <cellStyle name="Normal 3 26 21 2" xfId="5906"/>
    <cellStyle name="Normal 3 26 22" xfId="5907"/>
    <cellStyle name="Normal 3 26 22 2" xfId="5908"/>
    <cellStyle name="Normal 3 26 23" xfId="5909"/>
    <cellStyle name="Normal 3 26 23 2" xfId="5910"/>
    <cellStyle name="Normal 3 26 24" xfId="5911"/>
    <cellStyle name="Normal 3 26 3" xfId="5912"/>
    <cellStyle name="Normal 3 26 3 2" xfId="5913"/>
    <cellStyle name="Normal 3 26 4" xfId="5914"/>
    <cellStyle name="Normal 3 26 4 2" xfId="5915"/>
    <cellStyle name="Normal 3 26 5" xfId="5916"/>
    <cellStyle name="Normal 3 26 5 2" xfId="5917"/>
    <cellStyle name="Normal 3 26 6" xfId="5918"/>
    <cellStyle name="Normal 3 26 6 2" xfId="5919"/>
    <cellStyle name="Normal 3 26 7" xfId="5920"/>
    <cellStyle name="Normal 3 26 7 2" xfId="5921"/>
    <cellStyle name="Normal 3 26 8" xfId="5922"/>
    <cellStyle name="Normal 3 26 8 2" xfId="5923"/>
    <cellStyle name="Normal 3 26 9" xfId="5924"/>
    <cellStyle name="Normal 3 26 9 2" xfId="5925"/>
    <cellStyle name="Normal 3 27" xfId="5926"/>
    <cellStyle name="Normal 3 27 10" xfId="5927"/>
    <cellStyle name="Normal 3 27 10 2" xfId="5928"/>
    <cellStyle name="Normal 3 27 11" xfId="5929"/>
    <cellStyle name="Normal 3 27 11 2" xfId="5930"/>
    <cellStyle name="Normal 3 27 12" xfId="5931"/>
    <cellStyle name="Normal 3 27 12 2" xfId="5932"/>
    <cellStyle name="Normal 3 27 13" xfId="5933"/>
    <cellStyle name="Normal 3 27 13 2" xfId="5934"/>
    <cellStyle name="Normal 3 27 14" xfId="5935"/>
    <cellStyle name="Normal 3 27 14 2" xfId="5936"/>
    <cellStyle name="Normal 3 27 15" xfId="5937"/>
    <cellStyle name="Normal 3 27 15 2" xfId="5938"/>
    <cellStyle name="Normal 3 27 16" xfId="5939"/>
    <cellStyle name="Normal 3 27 16 2" xfId="5940"/>
    <cellStyle name="Normal 3 27 17" xfId="5941"/>
    <cellStyle name="Normal 3 27 17 2" xfId="5942"/>
    <cellStyle name="Normal 3 27 18" xfId="5943"/>
    <cellStyle name="Normal 3 27 18 2" xfId="5944"/>
    <cellStyle name="Normal 3 27 19" xfId="5945"/>
    <cellStyle name="Normal 3 27 19 2" xfId="5946"/>
    <cellStyle name="Normal 3 27 2" xfId="5947"/>
    <cellStyle name="Normal 3 27 2 2" xfId="5948"/>
    <cellStyle name="Normal 3 27 20" xfId="5949"/>
    <cellStyle name="Normal 3 27 20 2" xfId="5950"/>
    <cellStyle name="Normal 3 27 21" xfId="5951"/>
    <cellStyle name="Normal 3 27 21 2" xfId="5952"/>
    <cellStyle name="Normal 3 27 22" xfId="5953"/>
    <cellStyle name="Normal 3 27 22 2" xfId="5954"/>
    <cellStyle name="Normal 3 27 23" xfId="5955"/>
    <cellStyle name="Normal 3 27 23 2" xfId="5956"/>
    <cellStyle name="Normal 3 27 24" xfId="5957"/>
    <cellStyle name="Normal 3 27 3" xfId="5958"/>
    <cellStyle name="Normal 3 27 3 2" xfId="5959"/>
    <cellStyle name="Normal 3 27 4" xfId="5960"/>
    <cellStyle name="Normal 3 27 4 2" xfId="5961"/>
    <cellStyle name="Normal 3 27 5" xfId="5962"/>
    <cellStyle name="Normal 3 27 5 2" xfId="5963"/>
    <cellStyle name="Normal 3 27 6" xfId="5964"/>
    <cellStyle name="Normal 3 27 6 2" xfId="5965"/>
    <cellStyle name="Normal 3 27 7" xfId="5966"/>
    <cellStyle name="Normal 3 27 7 2" xfId="5967"/>
    <cellStyle name="Normal 3 27 8" xfId="5968"/>
    <cellStyle name="Normal 3 27 8 2" xfId="5969"/>
    <cellStyle name="Normal 3 27 9" xfId="5970"/>
    <cellStyle name="Normal 3 27 9 2" xfId="5971"/>
    <cellStyle name="Normal 3 28" xfId="5972"/>
    <cellStyle name="Normal 3 28 10" xfId="5973"/>
    <cellStyle name="Normal 3 28 10 2" xfId="5974"/>
    <cellStyle name="Normal 3 28 11" xfId="5975"/>
    <cellStyle name="Normal 3 28 11 2" xfId="5976"/>
    <cellStyle name="Normal 3 28 12" xfId="5977"/>
    <cellStyle name="Normal 3 28 12 2" xfId="5978"/>
    <cellStyle name="Normal 3 28 13" xfId="5979"/>
    <cellStyle name="Normal 3 28 13 2" xfId="5980"/>
    <cellStyle name="Normal 3 28 14" xfId="5981"/>
    <cellStyle name="Normal 3 28 14 2" xfId="5982"/>
    <cellStyle name="Normal 3 28 15" xfId="5983"/>
    <cellStyle name="Normal 3 28 15 2" xfId="5984"/>
    <cellStyle name="Normal 3 28 16" xfId="5985"/>
    <cellStyle name="Normal 3 28 16 2" xfId="5986"/>
    <cellStyle name="Normal 3 28 17" xfId="5987"/>
    <cellStyle name="Normal 3 28 17 2" xfId="5988"/>
    <cellStyle name="Normal 3 28 18" xfId="5989"/>
    <cellStyle name="Normal 3 28 18 2" xfId="5990"/>
    <cellStyle name="Normal 3 28 19" xfId="5991"/>
    <cellStyle name="Normal 3 28 19 2" xfId="5992"/>
    <cellStyle name="Normal 3 28 2" xfId="5993"/>
    <cellStyle name="Normal 3 28 2 2" xfId="5994"/>
    <cellStyle name="Normal 3 28 20" xfId="5995"/>
    <cellStyle name="Normal 3 28 20 2" xfId="5996"/>
    <cellStyle name="Normal 3 28 21" xfId="5997"/>
    <cellStyle name="Normal 3 28 21 2" xfId="5998"/>
    <cellStyle name="Normal 3 28 22" xfId="5999"/>
    <cellStyle name="Normal 3 28 22 2" xfId="6000"/>
    <cellStyle name="Normal 3 28 23" xfId="6001"/>
    <cellStyle name="Normal 3 28 23 2" xfId="6002"/>
    <cellStyle name="Normal 3 28 24" xfId="6003"/>
    <cellStyle name="Normal 3 28 3" xfId="6004"/>
    <cellStyle name="Normal 3 28 3 2" xfId="6005"/>
    <cellStyle name="Normal 3 28 4" xfId="6006"/>
    <cellStyle name="Normal 3 28 4 2" xfId="6007"/>
    <cellStyle name="Normal 3 28 5" xfId="6008"/>
    <cellStyle name="Normal 3 28 5 2" xfId="6009"/>
    <cellStyle name="Normal 3 28 6" xfId="6010"/>
    <cellStyle name="Normal 3 28 6 2" xfId="6011"/>
    <cellStyle name="Normal 3 28 7" xfId="6012"/>
    <cellStyle name="Normal 3 28 7 2" xfId="6013"/>
    <cellStyle name="Normal 3 28 8" xfId="6014"/>
    <cellStyle name="Normal 3 28 8 2" xfId="6015"/>
    <cellStyle name="Normal 3 28 9" xfId="6016"/>
    <cellStyle name="Normal 3 28 9 2" xfId="6017"/>
    <cellStyle name="Normal 3 29" xfId="6018"/>
    <cellStyle name="Normal 3 29 10" xfId="6019"/>
    <cellStyle name="Normal 3 29 10 2" xfId="6020"/>
    <cellStyle name="Normal 3 29 11" xfId="6021"/>
    <cellStyle name="Normal 3 29 11 2" xfId="6022"/>
    <cellStyle name="Normal 3 29 12" xfId="6023"/>
    <cellStyle name="Normal 3 29 12 2" xfId="6024"/>
    <cellStyle name="Normal 3 29 13" xfId="6025"/>
    <cellStyle name="Normal 3 29 13 2" xfId="6026"/>
    <cellStyle name="Normal 3 29 14" xfId="6027"/>
    <cellStyle name="Normal 3 29 14 2" xfId="6028"/>
    <cellStyle name="Normal 3 29 15" xfId="6029"/>
    <cellStyle name="Normal 3 29 15 2" xfId="6030"/>
    <cellStyle name="Normal 3 29 16" xfId="6031"/>
    <cellStyle name="Normal 3 29 16 2" xfId="6032"/>
    <cellStyle name="Normal 3 29 17" xfId="6033"/>
    <cellStyle name="Normal 3 29 17 2" xfId="6034"/>
    <cellStyle name="Normal 3 29 18" xfId="6035"/>
    <cellStyle name="Normal 3 29 18 2" xfId="6036"/>
    <cellStyle name="Normal 3 29 19" xfId="6037"/>
    <cellStyle name="Normal 3 29 19 2" xfId="6038"/>
    <cellStyle name="Normal 3 29 2" xfId="6039"/>
    <cellStyle name="Normal 3 29 2 2" xfId="6040"/>
    <cellStyle name="Normal 3 29 20" xfId="6041"/>
    <cellStyle name="Normal 3 29 20 2" xfId="6042"/>
    <cellStyle name="Normal 3 29 21" xfId="6043"/>
    <cellStyle name="Normal 3 29 21 2" xfId="6044"/>
    <cellStyle name="Normal 3 29 22" xfId="6045"/>
    <cellStyle name="Normal 3 29 22 2" xfId="6046"/>
    <cellStyle name="Normal 3 29 23" xfId="6047"/>
    <cellStyle name="Normal 3 29 23 2" xfId="6048"/>
    <cellStyle name="Normal 3 29 24" xfId="6049"/>
    <cellStyle name="Normal 3 29 3" xfId="6050"/>
    <cellStyle name="Normal 3 29 3 2" xfId="6051"/>
    <cellStyle name="Normal 3 29 4" xfId="6052"/>
    <cellStyle name="Normal 3 29 4 2" xfId="6053"/>
    <cellStyle name="Normal 3 29 5" xfId="6054"/>
    <cellStyle name="Normal 3 29 5 2" xfId="6055"/>
    <cellStyle name="Normal 3 29 6" xfId="6056"/>
    <cellStyle name="Normal 3 29 6 2" xfId="6057"/>
    <cellStyle name="Normal 3 29 7" xfId="6058"/>
    <cellStyle name="Normal 3 29 7 2" xfId="6059"/>
    <cellStyle name="Normal 3 29 8" xfId="6060"/>
    <cellStyle name="Normal 3 29 8 2" xfId="6061"/>
    <cellStyle name="Normal 3 29 9" xfId="6062"/>
    <cellStyle name="Normal 3 29 9 2" xfId="6063"/>
    <cellStyle name="Normal 3 3" xfId="342"/>
    <cellStyle name="Normal 3 3 10" xfId="6064"/>
    <cellStyle name="Normal 3 3 10 2" xfId="6065"/>
    <cellStyle name="Normal 3 3 11" xfId="6066"/>
    <cellStyle name="Normal 3 3 11 2" xfId="6067"/>
    <cellStyle name="Normal 3 3 12" xfId="6068"/>
    <cellStyle name="Normal 3 3 12 2" xfId="6069"/>
    <cellStyle name="Normal 3 3 13" xfId="6070"/>
    <cellStyle name="Normal 3 3 13 2" xfId="6071"/>
    <cellStyle name="Normal 3 3 14" xfId="6072"/>
    <cellStyle name="Normal 3 3 14 2" xfId="6073"/>
    <cellStyle name="Normal 3 3 15" xfId="6074"/>
    <cellStyle name="Normal 3 3 15 2" xfId="6075"/>
    <cellStyle name="Normal 3 3 16" xfId="6076"/>
    <cellStyle name="Normal 3 3 16 2" xfId="6077"/>
    <cellStyle name="Normal 3 3 17" xfId="6078"/>
    <cellStyle name="Normal 3 3 17 2" xfId="6079"/>
    <cellStyle name="Normal 3 3 18" xfId="6080"/>
    <cellStyle name="Normal 3 3 18 2" xfId="6081"/>
    <cellStyle name="Normal 3 3 19" xfId="6082"/>
    <cellStyle name="Normal 3 3 19 2" xfId="6083"/>
    <cellStyle name="Normal 3 3 2" xfId="6084"/>
    <cellStyle name="Normal 3 3 2 2" xfId="6085"/>
    <cellStyle name="Normal 3 3 2 2 2" xfId="6086"/>
    <cellStyle name="Normal 3 3 20" xfId="6087"/>
    <cellStyle name="Normal 3 3 20 2" xfId="6088"/>
    <cellStyle name="Normal 3 3 21" xfId="6089"/>
    <cellStyle name="Normal 3 3 21 2" xfId="6090"/>
    <cellStyle name="Normal 3 3 22" xfId="6091"/>
    <cellStyle name="Normal 3 3 22 2" xfId="6092"/>
    <cellStyle name="Normal 3 3 23" xfId="6093"/>
    <cellStyle name="Normal 3 3 23 2" xfId="6094"/>
    <cellStyle name="Normal 3 3 24" xfId="6095"/>
    <cellStyle name="Normal 3 3 3" xfId="6096"/>
    <cellStyle name="Normal 3 3 3 2" xfId="6097"/>
    <cellStyle name="Normal 3 3 4" xfId="6098"/>
    <cellStyle name="Normal 3 3 4 2" xfId="6099"/>
    <cellStyle name="Normal 3 3 5" xfId="6100"/>
    <cellStyle name="Normal 3 3 5 2" xfId="6101"/>
    <cellStyle name="Normal 3 3 6" xfId="6102"/>
    <cellStyle name="Normal 3 3 6 2" xfId="6103"/>
    <cellStyle name="Normal 3 3 7" xfId="6104"/>
    <cellStyle name="Normal 3 3 7 2" xfId="6105"/>
    <cellStyle name="Normal 3 3 8" xfId="6106"/>
    <cellStyle name="Normal 3 3 8 2" xfId="6107"/>
    <cellStyle name="Normal 3 3 9" xfId="6108"/>
    <cellStyle name="Normal 3 3 9 2" xfId="6109"/>
    <cellStyle name="Normal 3 30" xfId="6110"/>
    <cellStyle name="Normal 3 30 10" xfId="6111"/>
    <cellStyle name="Normal 3 30 10 2" xfId="6112"/>
    <cellStyle name="Normal 3 30 11" xfId="6113"/>
    <cellStyle name="Normal 3 30 11 2" xfId="6114"/>
    <cellStyle name="Normal 3 30 12" xfId="6115"/>
    <cellStyle name="Normal 3 30 12 2" xfId="6116"/>
    <cellStyle name="Normal 3 30 13" xfId="6117"/>
    <cellStyle name="Normal 3 30 13 2" xfId="6118"/>
    <cellStyle name="Normal 3 30 14" xfId="6119"/>
    <cellStyle name="Normal 3 30 14 2" xfId="6120"/>
    <cellStyle name="Normal 3 30 15" xfId="6121"/>
    <cellStyle name="Normal 3 30 15 2" xfId="6122"/>
    <cellStyle name="Normal 3 30 16" xfId="6123"/>
    <cellStyle name="Normal 3 30 16 2" xfId="6124"/>
    <cellStyle name="Normal 3 30 17" xfId="6125"/>
    <cellStyle name="Normal 3 30 17 2" xfId="6126"/>
    <cellStyle name="Normal 3 30 18" xfId="6127"/>
    <cellStyle name="Normal 3 30 18 2" xfId="6128"/>
    <cellStyle name="Normal 3 30 19" xfId="6129"/>
    <cellStyle name="Normal 3 30 19 2" xfId="6130"/>
    <cellStyle name="Normal 3 30 2" xfId="6131"/>
    <cellStyle name="Normal 3 30 2 2" xfId="6132"/>
    <cellStyle name="Normal 3 30 20" xfId="6133"/>
    <cellStyle name="Normal 3 30 20 2" xfId="6134"/>
    <cellStyle name="Normal 3 30 21" xfId="6135"/>
    <cellStyle name="Normal 3 30 21 2" xfId="6136"/>
    <cellStyle name="Normal 3 30 22" xfId="6137"/>
    <cellStyle name="Normal 3 30 22 2" xfId="6138"/>
    <cellStyle name="Normal 3 30 23" xfId="6139"/>
    <cellStyle name="Normal 3 30 23 2" xfId="6140"/>
    <cellStyle name="Normal 3 30 24" xfId="6141"/>
    <cellStyle name="Normal 3 30 3" xfId="6142"/>
    <cellStyle name="Normal 3 30 3 2" xfId="6143"/>
    <cellStyle name="Normal 3 30 4" xfId="6144"/>
    <cellStyle name="Normal 3 30 4 2" xfId="6145"/>
    <cellStyle name="Normal 3 30 5" xfId="6146"/>
    <cellStyle name="Normal 3 30 5 2" xfId="6147"/>
    <cellStyle name="Normal 3 30 6" xfId="6148"/>
    <cellStyle name="Normal 3 30 6 2" xfId="6149"/>
    <cellStyle name="Normal 3 30 7" xfId="6150"/>
    <cellStyle name="Normal 3 30 7 2" xfId="6151"/>
    <cellStyle name="Normal 3 30 8" xfId="6152"/>
    <cellStyle name="Normal 3 30 8 2" xfId="6153"/>
    <cellStyle name="Normal 3 30 9" xfId="6154"/>
    <cellStyle name="Normal 3 30 9 2" xfId="6155"/>
    <cellStyle name="Normal 3 31" xfId="6156"/>
    <cellStyle name="Normal 3 31 10" xfId="6157"/>
    <cellStyle name="Normal 3 31 10 2" xfId="6158"/>
    <cellStyle name="Normal 3 31 11" xfId="6159"/>
    <cellStyle name="Normal 3 31 11 2" xfId="6160"/>
    <cellStyle name="Normal 3 31 12" xfId="6161"/>
    <cellStyle name="Normal 3 31 12 2" xfId="6162"/>
    <cellStyle name="Normal 3 31 13" xfId="6163"/>
    <cellStyle name="Normal 3 31 13 2" xfId="6164"/>
    <cellStyle name="Normal 3 31 14" xfId="6165"/>
    <cellStyle name="Normal 3 31 14 2" xfId="6166"/>
    <cellStyle name="Normal 3 31 15" xfId="6167"/>
    <cellStyle name="Normal 3 31 15 2" xfId="6168"/>
    <cellStyle name="Normal 3 31 16" xfId="6169"/>
    <cellStyle name="Normal 3 31 16 2" xfId="6170"/>
    <cellStyle name="Normal 3 31 17" xfId="6171"/>
    <cellStyle name="Normal 3 31 17 2" xfId="6172"/>
    <cellStyle name="Normal 3 31 18" xfId="6173"/>
    <cellStyle name="Normal 3 31 18 2" xfId="6174"/>
    <cellStyle name="Normal 3 31 19" xfId="6175"/>
    <cellStyle name="Normal 3 31 19 2" xfId="6176"/>
    <cellStyle name="Normal 3 31 2" xfId="6177"/>
    <cellStyle name="Normal 3 31 2 2" xfId="6178"/>
    <cellStyle name="Normal 3 31 20" xfId="6179"/>
    <cellStyle name="Normal 3 31 20 2" xfId="6180"/>
    <cellStyle name="Normal 3 31 21" xfId="6181"/>
    <cellStyle name="Normal 3 31 21 2" xfId="6182"/>
    <cellStyle name="Normal 3 31 22" xfId="6183"/>
    <cellStyle name="Normal 3 31 22 2" xfId="6184"/>
    <cellStyle name="Normal 3 31 23" xfId="6185"/>
    <cellStyle name="Normal 3 31 23 2" xfId="6186"/>
    <cellStyle name="Normal 3 31 24" xfId="6187"/>
    <cellStyle name="Normal 3 31 3" xfId="6188"/>
    <cellStyle name="Normal 3 31 3 2" xfId="6189"/>
    <cellStyle name="Normal 3 31 4" xfId="6190"/>
    <cellStyle name="Normal 3 31 4 2" xfId="6191"/>
    <cellStyle name="Normal 3 31 5" xfId="6192"/>
    <cellStyle name="Normal 3 31 5 2" xfId="6193"/>
    <cellStyle name="Normal 3 31 6" xfId="6194"/>
    <cellStyle name="Normal 3 31 6 2" xfId="6195"/>
    <cellStyle name="Normal 3 31 7" xfId="6196"/>
    <cellStyle name="Normal 3 31 7 2" xfId="6197"/>
    <cellStyle name="Normal 3 31 8" xfId="6198"/>
    <cellStyle name="Normal 3 31 8 2" xfId="6199"/>
    <cellStyle name="Normal 3 31 9" xfId="6200"/>
    <cellStyle name="Normal 3 31 9 2" xfId="6201"/>
    <cellStyle name="Normal 3 32" xfId="6202"/>
    <cellStyle name="Normal 3 32 10" xfId="6203"/>
    <cellStyle name="Normal 3 32 10 2" xfId="6204"/>
    <cellStyle name="Normal 3 32 11" xfId="6205"/>
    <cellStyle name="Normal 3 32 11 2" xfId="6206"/>
    <cellStyle name="Normal 3 32 12" xfId="6207"/>
    <cellStyle name="Normal 3 32 12 2" xfId="6208"/>
    <cellStyle name="Normal 3 32 13" xfId="6209"/>
    <cellStyle name="Normal 3 32 13 2" xfId="6210"/>
    <cellStyle name="Normal 3 32 14" xfId="6211"/>
    <cellStyle name="Normal 3 32 14 2" xfId="6212"/>
    <cellStyle name="Normal 3 32 15" xfId="6213"/>
    <cellStyle name="Normal 3 32 15 2" xfId="6214"/>
    <cellStyle name="Normal 3 32 16" xfId="6215"/>
    <cellStyle name="Normal 3 32 16 2" xfId="6216"/>
    <cellStyle name="Normal 3 32 17" xfId="6217"/>
    <cellStyle name="Normal 3 32 17 2" xfId="6218"/>
    <cellStyle name="Normal 3 32 18" xfId="6219"/>
    <cellStyle name="Normal 3 32 18 2" xfId="6220"/>
    <cellStyle name="Normal 3 32 19" xfId="6221"/>
    <cellStyle name="Normal 3 32 19 2" xfId="6222"/>
    <cellStyle name="Normal 3 32 2" xfId="6223"/>
    <cellStyle name="Normal 3 32 2 2" xfId="6224"/>
    <cellStyle name="Normal 3 32 20" xfId="6225"/>
    <cellStyle name="Normal 3 32 20 2" xfId="6226"/>
    <cellStyle name="Normal 3 32 21" xfId="6227"/>
    <cellStyle name="Normal 3 32 21 2" xfId="6228"/>
    <cellStyle name="Normal 3 32 22" xfId="6229"/>
    <cellStyle name="Normal 3 32 22 2" xfId="6230"/>
    <cellStyle name="Normal 3 32 23" xfId="6231"/>
    <cellStyle name="Normal 3 32 23 2" xfId="6232"/>
    <cellStyle name="Normal 3 32 24" xfId="6233"/>
    <cellStyle name="Normal 3 32 3" xfId="6234"/>
    <cellStyle name="Normal 3 32 3 2" xfId="6235"/>
    <cellStyle name="Normal 3 32 4" xfId="6236"/>
    <cellStyle name="Normal 3 32 4 2" xfId="6237"/>
    <cellStyle name="Normal 3 32 5" xfId="6238"/>
    <cellStyle name="Normal 3 32 5 2" xfId="6239"/>
    <cellStyle name="Normal 3 32 6" xfId="6240"/>
    <cellStyle name="Normal 3 32 6 2" xfId="6241"/>
    <cellStyle name="Normal 3 32 7" xfId="6242"/>
    <cellStyle name="Normal 3 32 7 2" xfId="6243"/>
    <cellStyle name="Normal 3 32 8" xfId="6244"/>
    <cellStyle name="Normal 3 32 8 2" xfId="6245"/>
    <cellStyle name="Normal 3 32 9" xfId="6246"/>
    <cellStyle name="Normal 3 32 9 2" xfId="6247"/>
    <cellStyle name="Normal 3 33" xfId="6248"/>
    <cellStyle name="Normal 3 33 10" xfId="6249"/>
    <cellStyle name="Normal 3 33 10 2" xfId="6250"/>
    <cellStyle name="Normal 3 33 11" xfId="6251"/>
    <cellStyle name="Normal 3 33 11 2" xfId="6252"/>
    <cellStyle name="Normal 3 33 12" xfId="6253"/>
    <cellStyle name="Normal 3 33 12 2" xfId="6254"/>
    <cellStyle name="Normal 3 33 13" xfId="6255"/>
    <cellStyle name="Normal 3 33 13 2" xfId="6256"/>
    <cellStyle name="Normal 3 33 14" xfId="6257"/>
    <cellStyle name="Normal 3 33 14 2" xfId="6258"/>
    <cellStyle name="Normal 3 33 15" xfId="6259"/>
    <cellStyle name="Normal 3 33 15 2" xfId="6260"/>
    <cellStyle name="Normal 3 33 16" xfId="6261"/>
    <cellStyle name="Normal 3 33 16 2" xfId="6262"/>
    <cellStyle name="Normal 3 33 17" xfId="6263"/>
    <cellStyle name="Normal 3 33 17 2" xfId="6264"/>
    <cellStyle name="Normal 3 33 18" xfId="6265"/>
    <cellStyle name="Normal 3 33 18 2" xfId="6266"/>
    <cellStyle name="Normal 3 33 19" xfId="6267"/>
    <cellStyle name="Normal 3 33 19 2" xfId="6268"/>
    <cellStyle name="Normal 3 33 2" xfId="6269"/>
    <cellStyle name="Normal 3 33 2 2" xfId="6270"/>
    <cellStyle name="Normal 3 33 20" xfId="6271"/>
    <cellStyle name="Normal 3 33 20 2" xfId="6272"/>
    <cellStyle name="Normal 3 33 21" xfId="6273"/>
    <cellStyle name="Normal 3 33 21 2" xfId="6274"/>
    <cellStyle name="Normal 3 33 22" xfId="6275"/>
    <cellStyle name="Normal 3 33 22 2" xfId="6276"/>
    <cellStyle name="Normal 3 33 23" xfId="6277"/>
    <cellStyle name="Normal 3 33 23 2" xfId="6278"/>
    <cellStyle name="Normal 3 33 24" xfId="6279"/>
    <cellStyle name="Normal 3 33 3" xfId="6280"/>
    <cellStyle name="Normal 3 33 3 2" xfId="6281"/>
    <cellStyle name="Normal 3 33 4" xfId="6282"/>
    <cellStyle name="Normal 3 33 4 2" xfId="6283"/>
    <cellStyle name="Normal 3 33 5" xfId="6284"/>
    <cellStyle name="Normal 3 33 5 2" xfId="6285"/>
    <cellStyle name="Normal 3 33 6" xfId="6286"/>
    <cellStyle name="Normal 3 33 6 2" xfId="6287"/>
    <cellStyle name="Normal 3 33 7" xfId="6288"/>
    <cellStyle name="Normal 3 33 7 2" xfId="6289"/>
    <cellStyle name="Normal 3 33 8" xfId="6290"/>
    <cellStyle name="Normal 3 33 8 2" xfId="6291"/>
    <cellStyle name="Normal 3 33 9" xfId="6292"/>
    <cellStyle name="Normal 3 33 9 2" xfId="6293"/>
    <cellStyle name="Normal 3 34" xfId="6294"/>
    <cellStyle name="Normal 3 34 2" xfId="6295"/>
    <cellStyle name="Normal 3 35" xfId="6296"/>
    <cellStyle name="Normal 3 35 2" xfId="6297"/>
    <cellStyle name="Normal 3 36" xfId="6298"/>
    <cellStyle name="Normal 3 36 2" xfId="6299"/>
    <cellStyle name="Normal 3 37" xfId="6300"/>
    <cellStyle name="Normal 3 37 2" xfId="6301"/>
    <cellStyle name="Normal 3 38" xfId="6302"/>
    <cellStyle name="Normal 3 38 2" xfId="6303"/>
    <cellStyle name="Normal 3 39" xfId="6304"/>
    <cellStyle name="Normal 3 39 2" xfId="6305"/>
    <cellStyle name="Normal 3 4" xfId="6306"/>
    <cellStyle name="Normal 3 4 10" xfId="6307"/>
    <cellStyle name="Normal 3 4 10 2" xfId="6308"/>
    <cellStyle name="Normal 3 4 11" xfId="6309"/>
    <cellStyle name="Normal 3 4 11 2" xfId="6310"/>
    <cellStyle name="Normal 3 4 12" xfId="6311"/>
    <cellStyle name="Normal 3 4 12 2" xfId="6312"/>
    <cellStyle name="Normal 3 4 13" xfId="6313"/>
    <cellStyle name="Normal 3 4 13 2" xfId="6314"/>
    <cellStyle name="Normal 3 4 14" xfId="6315"/>
    <cellStyle name="Normal 3 4 14 2" xfId="6316"/>
    <cellStyle name="Normal 3 4 15" xfId="6317"/>
    <cellStyle name="Normal 3 4 15 2" xfId="6318"/>
    <cellStyle name="Normal 3 4 16" xfId="6319"/>
    <cellStyle name="Normal 3 4 16 2" xfId="6320"/>
    <cellStyle name="Normal 3 4 17" xfId="6321"/>
    <cellStyle name="Normal 3 4 17 2" xfId="6322"/>
    <cellStyle name="Normal 3 4 18" xfId="6323"/>
    <cellStyle name="Normal 3 4 18 2" xfId="6324"/>
    <cellStyle name="Normal 3 4 19" xfId="6325"/>
    <cellStyle name="Normal 3 4 19 2" xfId="6326"/>
    <cellStyle name="Normal 3 4 2" xfId="6327"/>
    <cellStyle name="Normal 3 4 2 2" xfId="6328"/>
    <cellStyle name="Normal 3 4 2 3" xfId="6329"/>
    <cellStyle name="Normal 3 4 20" xfId="6330"/>
    <cellStyle name="Normal 3 4 20 2" xfId="6331"/>
    <cellStyle name="Normal 3 4 21" xfId="6332"/>
    <cellStyle name="Normal 3 4 21 2" xfId="6333"/>
    <cellStyle name="Normal 3 4 22" xfId="6334"/>
    <cellStyle name="Normal 3 4 22 2" xfId="6335"/>
    <cellStyle name="Normal 3 4 23" xfId="6336"/>
    <cellStyle name="Normal 3 4 23 2" xfId="6337"/>
    <cellStyle name="Normal 3 4 24" xfId="6338"/>
    <cellStyle name="Normal 3 4 3" xfId="6339"/>
    <cellStyle name="Normal 3 4 3 2" xfId="6340"/>
    <cellStyle name="Normal 3 4 4" xfId="6341"/>
    <cellStyle name="Normal 3 4 4 2" xfId="6342"/>
    <cellStyle name="Normal 3 4 5" xfId="6343"/>
    <cellStyle name="Normal 3 4 5 2" xfId="6344"/>
    <cellStyle name="Normal 3 4 6" xfId="6345"/>
    <cellStyle name="Normal 3 4 6 2" xfId="6346"/>
    <cellStyle name="Normal 3 4 7" xfId="6347"/>
    <cellStyle name="Normal 3 4 7 2" xfId="6348"/>
    <cellStyle name="Normal 3 4 8" xfId="6349"/>
    <cellStyle name="Normal 3 4 8 2" xfId="6350"/>
    <cellStyle name="Normal 3 4 9" xfId="6351"/>
    <cellStyle name="Normal 3 4 9 2" xfId="6352"/>
    <cellStyle name="Normal 3 40" xfId="6353"/>
    <cellStyle name="Normal 3 40 2" xfId="6354"/>
    <cellStyle name="Normal 3 41" xfId="6355"/>
    <cellStyle name="Normal 3 41 2" xfId="6356"/>
    <cellStyle name="Normal 3 42" xfId="6357"/>
    <cellStyle name="Normal 3 42 2" xfId="6358"/>
    <cellStyle name="Normal 3 43" xfId="6359"/>
    <cellStyle name="Normal 3 43 2" xfId="6360"/>
    <cellStyle name="Normal 3 44" xfId="6361"/>
    <cellStyle name="Normal 3 44 2" xfId="6362"/>
    <cellStyle name="Normal 3 45" xfId="6363"/>
    <cellStyle name="Normal 3 45 2" xfId="6364"/>
    <cellStyle name="Normal 3 46" xfId="6365"/>
    <cellStyle name="Normal 3 46 2" xfId="6366"/>
    <cellStyle name="Normal 3 47" xfId="6367"/>
    <cellStyle name="Normal 3 47 2" xfId="6368"/>
    <cellStyle name="Normal 3 48" xfId="6369"/>
    <cellStyle name="Normal 3 48 2" xfId="6370"/>
    <cellStyle name="Normal 3 49" xfId="6371"/>
    <cellStyle name="Normal 3 49 2" xfId="6372"/>
    <cellStyle name="Normal 3 5" xfId="6373"/>
    <cellStyle name="Normal 3 5 10" xfId="6374"/>
    <cellStyle name="Normal 3 5 10 2" xfId="6375"/>
    <cellStyle name="Normal 3 5 11" xfId="6376"/>
    <cellStyle name="Normal 3 5 11 2" xfId="6377"/>
    <cellStyle name="Normal 3 5 12" xfId="6378"/>
    <cellStyle name="Normal 3 5 12 2" xfId="6379"/>
    <cellStyle name="Normal 3 5 13" xfId="6380"/>
    <cellStyle name="Normal 3 5 13 2" xfId="6381"/>
    <cellStyle name="Normal 3 5 14" xfId="6382"/>
    <cellStyle name="Normal 3 5 14 2" xfId="6383"/>
    <cellStyle name="Normal 3 5 15" xfId="6384"/>
    <cellStyle name="Normal 3 5 15 2" xfId="6385"/>
    <cellStyle name="Normal 3 5 16" xfId="6386"/>
    <cellStyle name="Normal 3 5 16 2" xfId="6387"/>
    <cellStyle name="Normal 3 5 17" xfId="6388"/>
    <cellStyle name="Normal 3 5 17 2" xfId="6389"/>
    <cellStyle name="Normal 3 5 18" xfId="6390"/>
    <cellStyle name="Normal 3 5 18 2" xfId="6391"/>
    <cellStyle name="Normal 3 5 19" xfId="6392"/>
    <cellStyle name="Normal 3 5 19 2" xfId="6393"/>
    <cellStyle name="Normal 3 5 2" xfId="6394"/>
    <cellStyle name="Normal 3 5 2 2" xfId="6395"/>
    <cellStyle name="Normal 3 5 20" xfId="6396"/>
    <cellStyle name="Normal 3 5 20 2" xfId="6397"/>
    <cellStyle name="Normal 3 5 21" xfId="6398"/>
    <cellStyle name="Normal 3 5 21 2" xfId="6399"/>
    <cellStyle name="Normal 3 5 22" xfId="6400"/>
    <cellStyle name="Normal 3 5 22 2" xfId="6401"/>
    <cellStyle name="Normal 3 5 23" xfId="6402"/>
    <cellStyle name="Normal 3 5 23 2" xfId="6403"/>
    <cellStyle name="Normal 3 5 24" xfId="6404"/>
    <cellStyle name="Normal 3 5 25" xfId="6405"/>
    <cellStyle name="Normal 3 5 3" xfId="6406"/>
    <cellStyle name="Normal 3 5 3 2" xfId="6407"/>
    <cellStyle name="Normal 3 5 4" xfId="6408"/>
    <cellStyle name="Normal 3 5 4 2" xfId="6409"/>
    <cellStyle name="Normal 3 5 5" xfId="6410"/>
    <cellStyle name="Normal 3 5 5 2" xfId="6411"/>
    <cellStyle name="Normal 3 5 6" xfId="6412"/>
    <cellStyle name="Normal 3 5 6 2" xfId="6413"/>
    <cellStyle name="Normal 3 5 7" xfId="6414"/>
    <cellStyle name="Normal 3 5 7 2" xfId="6415"/>
    <cellStyle name="Normal 3 5 8" xfId="6416"/>
    <cellStyle name="Normal 3 5 8 2" xfId="6417"/>
    <cellStyle name="Normal 3 5 9" xfId="6418"/>
    <cellStyle name="Normal 3 5 9 2" xfId="6419"/>
    <cellStyle name="Normal 3 50" xfId="6420"/>
    <cellStyle name="Normal 3 50 2" xfId="6421"/>
    <cellStyle name="Normal 3 51" xfId="6422"/>
    <cellStyle name="Normal 3 51 2" xfId="6423"/>
    <cellStyle name="Normal 3 52" xfId="6424"/>
    <cellStyle name="Normal 3 52 2" xfId="6425"/>
    <cellStyle name="Normal 3 53" xfId="6426"/>
    <cellStyle name="Normal 3 53 2" xfId="6427"/>
    <cellStyle name="Normal 3 54" xfId="6428"/>
    <cellStyle name="Normal 3 54 2" xfId="6429"/>
    <cellStyle name="Normal 3 55" xfId="6430"/>
    <cellStyle name="Normal 3 55 2" xfId="6431"/>
    <cellStyle name="Normal 3 56" xfId="6432"/>
    <cellStyle name="Normal 3 56 2" xfId="6433"/>
    <cellStyle name="Normal 3 57" xfId="6434"/>
    <cellStyle name="Normal 3 57 2" xfId="6435"/>
    <cellStyle name="Normal 3 58" xfId="6436"/>
    <cellStyle name="Normal 3 58 2" xfId="6437"/>
    <cellStyle name="Normal 3 59" xfId="6438"/>
    <cellStyle name="Normal 3 59 2" xfId="6439"/>
    <cellStyle name="Normal 3 6" xfId="6440"/>
    <cellStyle name="Normal 3 6 10" xfId="6441"/>
    <cellStyle name="Normal 3 6 10 2" xfId="6442"/>
    <cellStyle name="Normal 3 6 11" xfId="6443"/>
    <cellStyle name="Normal 3 6 11 2" xfId="6444"/>
    <cellStyle name="Normal 3 6 12" xfId="6445"/>
    <cellStyle name="Normal 3 6 12 2" xfId="6446"/>
    <cellStyle name="Normal 3 6 13" xfId="6447"/>
    <cellStyle name="Normal 3 6 13 2" xfId="6448"/>
    <cellStyle name="Normal 3 6 14" xfId="6449"/>
    <cellStyle name="Normal 3 6 14 2" xfId="6450"/>
    <cellStyle name="Normal 3 6 15" xfId="6451"/>
    <cellStyle name="Normal 3 6 15 2" xfId="6452"/>
    <cellStyle name="Normal 3 6 16" xfId="6453"/>
    <cellStyle name="Normal 3 6 16 2" xfId="6454"/>
    <cellStyle name="Normal 3 6 17" xfId="6455"/>
    <cellStyle name="Normal 3 6 17 2" xfId="6456"/>
    <cellStyle name="Normal 3 6 18" xfId="6457"/>
    <cellStyle name="Normal 3 6 18 2" xfId="6458"/>
    <cellStyle name="Normal 3 6 19" xfId="6459"/>
    <cellStyle name="Normal 3 6 19 2" xfId="6460"/>
    <cellStyle name="Normal 3 6 2" xfId="6461"/>
    <cellStyle name="Normal 3 6 2 2" xfId="6462"/>
    <cellStyle name="Normal 3 6 20" xfId="6463"/>
    <cellStyle name="Normal 3 6 20 2" xfId="6464"/>
    <cellStyle name="Normal 3 6 21" xfId="6465"/>
    <cellStyle name="Normal 3 6 21 2" xfId="6466"/>
    <cellStyle name="Normal 3 6 22" xfId="6467"/>
    <cellStyle name="Normal 3 6 22 2" xfId="6468"/>
    <cellStyle name="Normal 3 6 23" xfId="6469"/>
    <cellStyle name="Normal 3 6 23 2" xfId="6470"/>
    <cellStyle name="Normal 3 6 24" xfId="6471"/>
    <cellStyle name="Normal 3 6 3" xfId="6472"/>
    <cellStyle name="Normal 3 6 3 2" xfId="6473"/>
    <cellStyle name="Normal 3 6 4" xfId="6474"/>
    <cellStyle name="Normal 3 6 4 2" xfId="6475"/>
    <cellStyle name="Normal 3 6 5" xfId="6476"/>
    <cellStyle name="Normal 3 6 5 2" xfId="6477"/>
    <cellStyle name="Normal 3 6 6" xfId="6478"/>
    <cellStyle name="Normal 3 6 6 2" xfId="6479"/>
    <cellStyle name="Normal 3 6 7" xfId="6480"/>
    <cellStyle name="Normal 3 6 7 2" xfId="6481"/>
    <cellStyle name="Normal 3 6 8" xfId="6482"/>
    <cellStyle name="Normal 3 6 8 2" xfId="6483"/>
    <cellStyle name="Normal 3 6 9" xfId="6484"/>
    <cellStyle name="Normal 3 6 9 2" xfId="6485"/>
    <cellStyle name="Normal 3 60" xfId="6486"/>
    <cellStyle name="Normal 3 60 2" xfId="6487"/>
    <cellStyle name="Normal 3 61" xfId="6488"/>
    <cellStyle name="Normal 3 61 2" xfId="6489"/>
    <cellStyle name="Normal 3 62" xfId="6490"/>
    <cellStyle name="Normal 3 62 2" xfId="6491"/>
    <cellStyle name="Normal 3 63" xfId="6492"/>
    <cellStyle name="Normal 3 63 2" xfId="6493"/>
    <cellStyle name="Normal 3 64" xfId="6494"/>
    <cellStyle name="Normal 3 64 2" xfId="6495"/>
    <cellStyle name="Normal 3 65" xfId="6496"/>
    <cellStyle name="Normal 3 65 2" xfId="6497"/>
    <cellStyle name="Normal 3 66" xfId="6498"/>
    <cellStyle name="Normal 3 66 2" xfId="6499"/>
    <cellStyle name="Normal 3 67" xfId="6500"/>
    <cellStyle name="Normal 3 68" xfId="6501"/>
    <cellStyle name="Normal 3 69" xfId="6502"/>
    <cellStyle name="Normal 3 7" xfId="6503"/>
    <cellStyle name="Normal 3 7 10" xfId="6504"/>
    <cellStyle name="Normal 3 7 10 2" xfId="6505"/>
    <cellStyle name="Normal 3 7 11" xfId="6506"/>
    <cellStyle name="Normal 3 7 11 2" xfId="6507"/>
    <cellStyle name="Normal 3 7 12" xfId="6508"/>
    <cellStyle name="Normal 3 7 12 2" xfId="6509"/>
    <cellStyle name="Normal 3 7 13" xfId="6510"/>
    <cellStyle name="Normal 3 7 13 2" xfId="6511"/>
    <cellStyle name="Normal 3 7 14" xfId="6512"/>
    <cellStyle name="Normal 3 7 14 2" xfId="6513"/>
    <cellStyle name="Normal 3 7 15" xfId="6514"/>
    <cellStyle name="Normal 3 7 15 2" xfId="6515"/>
    <cellStyle name="Normal 3 7 16" xfId="6516"/>
    <cellStyle name="Normal 3 7 16 2" xfId="6517"/>
    <cellStyle name="Normal 3 7 17" xfId="6518"/>
    <cellStyle name="Normal 3 7 17 2" xfId="6519"/>
    <cellStyle name="Normal 3 7 18" xfId="6520"/>
    <cellStyle name="Normal 3 7 18 2" xfId="6521"/>
    <cellStyle name="Normal 3 7 19" xfId="6522"/>
    <cellStyle name="Normal 3 7 19 2" xfId="6523"/>
    <cellStyle name="Normal 3 7 2" xfId="6524"/>
    <cellStyle name="Normal 3 7 2 2" xfId="6525"/>
    <cellStyle name="Normal 3 7 20" xfId="6526"/>
    <cellStyle name="Normal 3 7 20 2" xfId="6527"/>
    <cellStyle name="Normal 3 7 21" xfId="6528"/>
    <cellStyle name="Normal 3 7 21 2" xfId="6529"/>
    <cellStyle name="Normal 3 7 22" xfId="6530"/>
    <cellStyle name="Normal 3 7 22 2" xfId="6531"/>
    <cellStyle name="Normal 3 7 23" xfId="6532"/>
    <cellStyle name="Normal 3 7 23 2" xfId="6533"/>
    <cellStyle name="Normal 3 7 24" xfId="6534"/>
    <cellStyle name="Normal 3 7 3" xfId="6535"/>
    <cellStyle name="Normal 3 7 3 2" xfId="6536"/>
    <cellStyle name="Normal 3 7 4" xfId="6537"/>
    <cellStyle name="Normal 3 7 4 2" xfId="6538"/>
    <cellStyle name="Normal 3 7 5" xfId="6539"/>
    <cellStyle name="Normal 3 7 5 2" xfId="6540"/>
    <cellStyle name="Normal 3 7 6" xfId="6541"/>
    <cellStyle name="Normal 3 7 6 2" xfId="6542"/>
    <cellStyle name="Normal 3 7 7" xfId="6543"/>
    <cellStyle name="Normal 3 7 7 2" xfId="6544"/>
    <cellStyle name="Normal 3 7 8" xfId="6545"/>
    <cellStyle name="Normal 3 7 8 2" xfId="6546"/>
    <cellStyle name="Normal 3 7 9" xfId="6547"/>
    <cellStyle name="Normal 3 7 9 2" xfId="6548"/>
    <cellStyle name="Normal 3 70" xfId="6549"/>
    <cellStyle name="Normal 3 71" xfId="6550"/>
    <cellStyle name="Normal 3 8" xfId="6551"/>
    <cellStyle name="Normal 3 8 10" xfId="6552"/>
    <cellStyle name="Normal 3 8 10 2" xfId="6553"/>
    <cellStyle name="Normal 3 8 11" xfId="6554"/>
    <cellStyle name="Normal 3 8 11 2" xfId="6555"/>
    <cellStyle name="Normal 3 8 12" xfId="6556"/>
    <cellStyle name="Normal 3 8 12 2" xfId="6557"/>
    <cellStyle name="Normal 3 8 13" xfId="6558"/>
    <cellStyle name="Normal 3 8 13 2" xfId="6559"/>
    <cellStyle name="Normal 3 8 14" xfId="6560"/>
    <cellStyle name="Normal 3 8 14 2" xfId="6561"/>
    <cellStyle name="Normal 3 8 15" xfId="6562"/>
    <cellStyle name="Normal 3 8 15 2" xfId="6563"/>
    <cellStyle name="Normal 3 8 16" xfId="6564"/>
    <cellStyle name="Normal 3 8 16 2" xfId="6565"/>
    <cellStyle name="Normal 3 8 17" xfId="6566"/>
    <cellStyle name="Normal 3 8 17 2" xfId="6567"/>
    <cellStyle name="Normal 3 8 18" xfId="6568"/>
    <cellStyle name="Normal 3 8 18 2" xfId="6569"/>
    <cellStyle name="Normal 3 8 19" xfId="6570"/>
    <cellStyle name="Normal 3 8 19 2" xfId="6571"/>
    <cellStyle name="Normal 3 8 2" xfId="6572"/>
    <cellStyle name="Normal 3 8 2 2" xfId="6573"/>
    <cellStyle name="Normal 3 8 20" xfId="6574"/>
    <cellStyle name="Normal 3 8 20 2" xfId="6575"/>
    <cellStyle name="Normal 3 8 21" xfId="6576"/>
    <cellStyle name="Normal 3 8 21 2" xfId="6577"/>
    <cellStyle name="Normal 3 8 22" xfId="6578"/>
    <cellStyle name="Normal 3 8 22 2" xfId="6579"/>
    <cellStyle name="Normal 3 8 23" xfId="6580"/>
    <cellStyle name="Normal 3 8 23 2" xfId="6581"/>
    <cellStyle name="Normal 3 8 24" xfId="6582"/>
    <cellStyle name="Normal 3 8 3" xfId="6583"/>
    <cellStyle name="Normal 3 8 3 2" xfId="6584"/>
    <cellStyle name="Normal 3 8 4" xfId="6585"/>
    <cellStyle name="Normal 3 8 4 2" xfId="6586"/>
    <cellStyle name="Normal 3 8 5" xfId="6587"/>
    <cellStyle name="Normal 3 8 5 2" xfId="6588"/>
    <cellStyle name="Normal 3 8 6" xfId="6589"/>
    <cellStyle name="Normal 3 8 6 2" xfId="6590"/>
    <cellStyle name="Normal 3 8 7" xfId="6591"/>
    <cellStyle name="Normal 3 8 7 2" xfId="6592"/>
    <cellStyle name="Normal 3 8 8" xfId="6593"/>
    <cellStyle name="Normal 3 8 8 2" xfId="6594"/>
    <cellStyle name="Normal 3 8 9" xfId="6595"/>
    <cellStyle name="Normal 3 8 9 2" xfId="6596"/>
    <cellStyle name="Normal 3 9" xfId="6597"/>
    <cellStyle name="Normal 3 9 10" xfId="6598"/>
    <cellStyle name="Normal 3 9 10 2" xfId="6599"/>
    <cellStyle name="Normal 3 9 11" xfId="6600"/>
    <cellStyle name="Normal 3 9 11 2" xfId="6601"/>
    <cellStyle name="Normal 3 9 12" xfId="6602"/>
    <cellStyle name="Normal 3 9 12 2" xfId="6603"/>
    <cellStyle name="Normal 3 9 13" xfId="6604"/>
    <cellStyle name="Normal 3 9 13 2" xfId="6605"/>
    <cellStyle name="Normal 3 9 14" xfId="6606"/>
    <cellStyle name="Normal 3 9 14 2" xfId="6607"/>
    <cellStyle name="Normal 3 9 15" xfId="6608"/>
    <cellStyle name="Normal 3 9 15 2" xfId="6609"/>
    <cellStyle name="Normal 3 9 16" xfId="6610"/>
    <cellStyle name="Normal 3 9 16 2" xfId="6611"/>
    <cellStyle name="Normal 3 9 17" xfId="6612"/>
    <cellStyle name="Normal 3 9 17 2" xfId="6613"/>
    <cellStyle name="Normal 3 9 18" xfId="6614"/>
    <cellStyle name="Normal 3 9 18 2" xfId="6615"/>
    <cellStyle name="Normal 3 9 19" xfId="6616"/>
    <cellStyle name="Normal 3 9 19 2" xfId="6617"/>
    <cellStyle name="Normal 3 9 2" xfId="6618"/>
    <cellStyle name="Normal 3 9 2 2" xfId="6619"/>
    <cellStyle name="Normal 3 9 20" xfId="6620"/>
    <cellStyle name="Normal 3 9 20 2" xfId="6621"/>
    <cellStyle name="Normal 3 9 21" xfId="6622"/>
    <cellStyle name="Normal 3 9 21 2" xfId="6623"/>
    <cellStyle name="Normal 3 9 22" xfId="6624"/>
    <cellStyle name="Normal 3 9 22 2" xfId="6625"/>
    <cellStyle name="Normal 3 9 23" xfId="6626"/>
    <cellStyle name="Normal 3 9 23 2" xfId="6627"/>
    <cellStyle name="Normal 3 9 24" xfId="6628"/>
    <cellStyle name="Normal 3 9 3" xfId="6629"/>
    <cellStyle name="Normal 3 9 3 2" xfId="6630"/>
    <cellStyle name="Normal 3 9 4" xfId="6631"/>
    <cellStyle name="Normal 3 9 4 2" xfId="6632"/>
    <cellStyle name="Normal 3 9 5" xfId="6633"/>
    <cellStyle name="Normal 3 9 5 2" xfId="6634"/>
    <cellStyle name="Normal 3 9 6" xfId="6635"/>
    <cellStyle name="Normal 3 9 6 2" xfId="6636"/>
    <cellStyle name="Normal 3 9 7" xfId="6637"/>
    <cellStyle name="Normal 3 9 7 2" xfId="6638"/>
    <cellStyle name="Normal 3 9 8" xfId="6639"/>
    <cellStyle name="Normal 3 9 8 2" xfId="6640"/>
    <cellStyle name="Normal 3 9 9" xfId="6641"/>
    <cellStyle name="Normal 3 9 9 2" xfId="6642"/>
    <cellStyle name="Normal 30" xfId="6643"/>
    <cellStyle name="Normal 30 2" xfId="6644"/>
    <cellStyle name="Normal 30 3" xfId="6645"/>
    <cellStyle name="Normal 30 4" xfId="6646"/>
    <cellStyle name="Normal 31" xfId="6647"/>
    <cellStyle name="Normal 31 2" xfId="6648"/>
    <cellStyle name="Normal 31 3" xfId="6649"/>
    <cellStyle name="Normal 32" xfId="6650"/>
    <cellStyle name="Normal 32 2" xfId="6651"/>
    <cellStyle name="Normal 32 3" xfId="6652"/>
    <cellStyle name="Normal 33" xfId="6653"/>
    <cellStyle name="Normal 33 2" xfId="6654"/>
    <cellStyle name="Normal 34" xfId="6655"/>
    <cellStyle name="Normal 34 2" xfId="6656"/>
    <cellStyle name="Normal 35" xfId="6657"/>
    <cellStyle name="Normal 35 2" xfId="6658"/>
    <cellStyle name="Normal 35 3" xfId="6659"/>
    <cellStyle name="Normal 36" xfId="6660"/>
    <cellStyle name="Normal 36 2" xfId="6661"/>
    <cellStyle name="Normal 36 3" xfId="6662"/>
    <cellStyle name="Normal 37" xfId="6663"/>
    <cellStyle name="Normal 37 2" xfId="6664"/>
    <cellStyle name="Normal 38" xfId="6665"/>
    <cellStyle name="Normal 38 2" xfId="6666"/>
    <cellStyle name="Normal 39" xfId="6667"/>
    <cellStyle name="Normal 39 2" xfId="6668"/>
    <cellStyle name="Normal 39 2 2" xfId="6669"/>
    <cellStyle name="Normal 39 3" xfId="6670"/>
    <cellStyle name="Normal 39 3 2" xfId="6671"/>
    <cellStyle name="Normal 39 4" xfId="6672"/>
    <cellStyle name="Normal 4" xfId="138"/>
    <cellStyle name="Normal 4 2" xfId="346"/>
    <cellStyle name="Normal 4 2 2" xfId="6673"/>
    <cellStyle name="Normal 4 2 2 2" xfId="6674"/>
    <cellStyle name="Normal 4 3" xfId="382"/>
    <cellStyle name="Normal 4 3 2" xfId="472"/>
    <cellStyle name="Normal 4 3 2 2" xfId="949"/>
    <cellStyle name="Normal 4 3 3" xfId="861"/>
    <cellStyle name="Normal 4 4" xfId="499"/>
    <cellStyle name="Normal 4 4 2" xfId="976"/>
    <cellStyle name="Normal 4 5" xfId="514"/>
    <cellStyle name="Normal 4 5 2" xfId="978"/>
    <cellStyle name="Normal 4 6" xfId="420"/>
    <cellStyle name="Normal 4 6 2" xfId="897"/>
    <cellStyle name="Normal 4 7" xfId="769"/>
    <cellStyle name="Normal 4 8" xfId="823"/>
    <cellStyle name="Normal 4_2011 Planning Templates_Incentive 3-14-2011 (2)" xfId="6675"/>
    <cellStyle name="Normal 40" xfId="6676"/>
    <cellStyle name="Normal 40 2" xfId="6677"/>
    <cellStyle name="Normal 40 3" xfId="6678"/>
    <cellStyle name="Normal 40 4" xfId="6679"/>
    <cellStyle name="Normal 41" xfId="6680"/>
    <cellStyle name="Normal 41 2" xfId="6681"/>
    <cellStyle name="Normal 41 3" xfId="6682"/>
    <cellStyle name="Normal 41 4" xfId="6683"/>
    <cellStyle name="Normal 42" xfId="6684"/>
    <cellStyle name="Normal 42 2" xfId="6685"/>
    <cellStyle name="Normal 43" xfId="6686"/>
    <cellStyle name="Normal 43 2" xfId="6687"/>
    <cellStyle name="Normal 44" xfId="6688"/>
    <cellStyle name="Normal 44 2" xfId="6689"/>
    <cellStyle name="Normal 44 3" xfId="6690"/>
    <cellStyle name="Normal 45" xfId="6691"/>
    <cellStyle name="Normal 45 2" xfId="6692"/>
    <cellStyle name="Normal 45 3" xfId="6693"/>
    <cellStyle name="Normal 46" xfId="6694"/>
    <cellStyle name="Normal 46 2" xfId="6695"/>
    <cellStyle name="Normal 46 3" xfId="6696"/>
    <cellStyle name="Normal 47" xfId="6697"/>
    <cellStyle name="Normal 47 2" xfId="6698"/>
    <cellStyle name="Normal 48" xfId="6699"/>
    <cellStyle name="Normal 48 2" xfId="6700"/>
    <cellStyle name="Normal 48 3" xfId="6701"/>
    <cellStyle name="Normal 49" xfId="6702"/>
    <cellStyle name="Normal 49 2" xfId="6703"/>
    <cellStyle name="Normal 5" xfId="140"/>
    <cellStyle name="Normal 5 10" xfId="6704"/>
    <cellStyle name="Normal 5 10 2" xfId="6705"/>
    <cellStyle name="Normal 5 11" xfId="6706"/>
    <cellStyle name="Normal 5 11 2" xfId="6707"/>
    <cellStyle name="Normal 5 12" xfId="6708"/>
    <cellStyle name="Normal 5 12 2" xfId="6709"/>
    <cellStyle name="Normal 5 13" xfId="6710"/>
    <cellStyle name="Normal 5 13 2" xfId="6711"/>
    <cellStyle name="Normal 5 14" xfId="6712"/>
    <cellStyle name="Normal 5 14 2" xfId="6713"/>
    <cellStyle name="Normal 5 15" xfId="6714"/>
    <cellStyle name="Normal 5 15 2" xfId="6715"/>
    <cellStyle name="Normal 5 16" xfId="6716"/>
    <cellStyle name="Normal 5 16 2" xfId="6717"/>
    <cellStyle name="Normal 5 17" xfId="6718"/>
    <cellStyle name="Normal 5 17 2" xfId="6719"/>
    <cellStyle name="Normal 5 18" xfId="6720"/>
    <cellStyle name="Normal 5 18 2" xfId="6721"/>
    <cellStyle name="Normal 5 19" xfId="6722"/>
    <cellStyle name="Normal 5 19 2" xfId="6723"/>
    <cellStyle name="Normal 5 2" xfId="771"/>
    <cellStyle name="Normal 5 2 10" xfId="6724"/>
    <cellStyle name="Normal 5 2 10 2" xfId="6725"/>
    <cellStyle name="Normal 5 2 11" xfId="6726"/>
    <cellStyle name="Normal 5 2 11 2" xfId="6727"/>
    <cellStyle name="Normal 5 2 12" xfId="6728"/>
    <cellStyle name="Normal 5 2 12 2" xfId="6729"/>
    <cellStyle name="Normal 5 2 13" xfId="6730"/>
    <cellStyle name="Normal 5 2 13 2" xfId="6731"/>
    <cellStyle name="Normal 5 2 14" xfId="6732"/>
    <cellStyle name="Normal 5 2 14 2" xfId="6733"/>
    <cellStyle name="Normal 5 2 15" xfId="6734"/>
    <cellStyle name="Normal 5 2 15 2" xfId="6735"/>
    <cellStyle name="Normal 5 2 16" xfId="6736"/>
    <cellStyle name="Normal 5 2 16 2" xfId="6737"/>
    <cellStyle name="Normal 5 2 17" xfId="6738"/>
    <cellStyle name="Normal 5 2 17 2" xfId="6739"/>
    <cellStyle name="Normal 5 2 18" xfId="6740"/>
    <cellStyle name="Normal 5 2 18 2" xfId="6741"/>
    <cellStyle name="Normal 5 2 19" xfId="6742"/>
    <cellStyle name="Normal 5 2 19 2" xfId="6743"/>
    <cellStyle name="Normal 5 2 2" xfId="1193"/>
    <cellStyle name="Normal 5 2 2 2" xfId="6744"/>
    <cellStyle name="Normal 5 2 20" xfId="6745"/>
    <cellStyle name="Normal 5 2 20 2" xfId="6746"/>
    <cellStyle name="Normal 5 2 21" xfId="6747"/>
    <cellStyle name="Normal 5 2 21 2" xfId="6748"/>
    <cellStyle name="Normal 5 2 22" xfId="6749"/>
    <cellStyle name="Normal 5 2 22 2" xfId="6750"/>
    <cellStyle name="Normal 5 2 23" xfId="6751"/>
    <cellStyle name="Normal 5 2 23 2" xfId="6752"/>
    <cellStyle name="Normal 5 2 24" xfId="6753"/>
    <cellStyle name="Normal 5 2 3" xfId="6754"/>
    <cellStyle name="Normal 5 2 3 2" xfId="6755"/>
    <cellStyle name="Normal 5 2 4" xfId="6756"/>
    <cellStyle name="Normal 5 2 4 2" xfId="6757"/>
    <cellStyle name="Normal 5 2 5" xfId="6758"/>
    <cellStyle name="Normal 5 2 5 2" xfId="6759"/>
    <cellStyle name="Normal 5 2 6" xfId="6760"/>
    <cellStyle name="Normal 5 2 6 2" xfId="6761"/>
    <cellStyle name="Normal 5 2 7" xfId="6762"/>
    <cellStyle name="Normal 5 2 7 2" xfId="6763"/>
    <cellStyle name="Normal 5 2 8" xfId="6764"/>
    <cellStyle name="Normal 5 2 8 2" xfId="6765"/>
    <cellStyle name="Normal 5 2 9" xfId="6766"/>
    <cellStyle name="Normal 5 2 9 2" xfId="6767"/>
    <cellStyle name="Normal 5 20" xfId="6768"/>
    <cellStyle name="Normal 5 20 2" xfId="6769"/>
    <cellStyle name="Normal 5 21" xfId="6770"/>
    <cellStyle name="Normal 5 21 2" xfId="6771"/>
    <cellStyle name="Normal 5 22" xfId="6772"/>
    <cellStyle name="Normal 5 22 2" xfId="6773"/>
    <cellStyle name="Normal 5 23" xfId="6774"/>
    <cellStyle name="Normal 5 23 2" xfId="6775"/>
    <cellStyle name="Normal 5 24" xfId="6776"/>
    <cellStyle name="Normal 5 24 2" xfId="6777"/>
    <cellStyle name="Normal 5 25" xfId="6778"/>
    <cellStyle name="Normal 5 26" xfId="6779"/>
    <cellStyle name="Normal 5 27" xfId="6780"/>
    <cellStyle name="Normal 5 27 2" xfId="6781"/>
    <cellStyle name="Normal 5 28" xfId="6782"/>
    <cellStyle name="Normal 5 3" xfId="6783"/>
    <cellStyle name="Normal 5 3 2" xfId="6784"/>
    <cellStyle name="Normal 5 4" xfId="6785"/>
    <cellStyle name="Normal 5 4 2" xfId="6786"/>
    <cellStyle name="Normal 5 5" xfId="6787"/>
    <cellStyle name="Normal 5 5 2" xfId="6788"/>
    <cellStyle name="Normal 5 6" xfId="6789"/>
    <cellStyle name="Normal 5 6 2" xfId="6790"/>
    <cellStyle name="Normal 5 7" xfId="6791"/>
    <cellStyle name="Normal 5 7 2" xfId="6792"/>
    <cellStyle name="Normal 5 8" xfId="6793"/>
    <cellStyle name="Normal 5 8 2" xfId="6794"/>
    <cellStyle name="Normal 5 9" xfId="6795"/>
    <cellStyle name="Normal 5 9 2" xfId="6796"/>
    <cellStyle name="Normal 5_EE Incentives Budget 2010-2012" xfId="6797"/>
    <cellStyle name="Normal 50" xfId="6798"/>
    <cellStyle name="Normal 51" xfId="6799"/>
    <cellStyle name="Normal 52" xfId="6800"/>
    <cellStyle name="Normal 53" xfId="6801"/>
    <cellStyle name="Normal 54" xfId="6802"/>
    <cellStyle name="Normal 55" xfId="6803"/>
    <cellStyle name="Normal 56" xfId="6804"/>
    <cellStyle name="Normal 57" xfId="6805"/>
    <cellStyle name="Normal 58" xfId="6806"/>
    <cellStyle name="Normal 59" xfId="6807"/>
    <cellStyle name="Normal 6" xfId="340"/>
    <cellStyle name="Normal 6 2" xfId="774"/>
    <cellStyle name="Normal 6 2 2" xfId="1194"/>
    <cellStyle name="Normal 6 2 2 2" xfId="6808"/>
    <cellStyle name="Normal 6 2 2 2 2" xfId="6809"/>
    <cellStyle name="Normal 6 2 2 2 2 2" xfId="6810"/>
    <cellStyle name="Normal 6 2 2 2 3" xfId="6811"/>
    <cellStyle name="Normal 6 2 2 3" xfId="6812"/>
    <cellStyle name="Normal 6 2 2 3 2" xfId="6813"/>
    <cellStyle name="Normal 6 2 2 3 2 2" xfId="6814"/>
    <cellStyle name="Normal 6 2 2 3 3" xfId="6815"/>
    <cellStyle name="Normal 6 2 2 4" xfId="6816"/>
    <cellStyle name="Normal 6 2 2 4 2" xfId="6817"/>
    <cellStyle name="Normal 6 2 2 5" xfId="6818"/>
    <cellStyle name="Normal 6 2 3" xfId="6819"/>
    <cellStyle name="Normal 6 2 3 2" xfId="6820"/>
    <cellStyle name="Normal 6 2 4" xfId="6821"/>
    <cellStyle name="Normal 6 2 5" xfId="6822"/>
    <cellStyle name="Normal 6 3" xfId="6823"/>
    <cellStyle name="Normal 6 3 2" xfId="6824"/>
    <cellStyle name="Normal 6 3 2 2" xfId="6825"/>
    <cellStyle name="Normal 6 3 3" xfId="6826"/>
    <cellStyle name="Normal 6 4" xfId="6827"/>
    <cellStyle name="Normal 6 4 2" xfId="6828"/>
    <cellStyle name="Normal 6 4 2 2" xfId="6829"/>
    <cellStyle name="Normal 6 4 3" xfId="6830"/>
    <cellStyle name="Normal 6 4 3 2" xfId="6831"/>
    <cellStyle name="Normal 6 4 4" xfId="6832"/>
    <cellStyle name="Normal 6 5" xfId="6833"/>
    <cellStyle name="Normal 6 5 2" xfId="6834"/>
    <cellStyle name="Normal 6 5 2 2" xfId="6835"/>
    <cellStyle name="Normal 6 5 2 2 2" xfId="6836"/>
    <cellStyle name="Normal 6 5 2 3" xfId="6837"/>
    <cellStyle name="Normal 6 5 3" xfId="6838"/>
    <cellStyle name="Normal 6 5 3 2" xfId="6839"/>
    <cellStyle name="Normal 6 5 4" xfId="6840"/>
    <cellStyle name="Normal 6 6" xfId="6841"/>
    <cellStyle name="Normal 6 6 2" xfId="6842"/>
    <cellStyle name="Normal 6 7" xfId="6843"/>
    <cellStyle name="Normal 6_Jan13DRbudget" xfId="6844"/>
    <cellStyle name="Normal 60" xfId="6845"/>
    <cellStyle name="Normal 61" xfId="6846"/>
    <cellStyle name="Normal 62" xfId="6847"/>
    <cellStyle name="Normal 63" xfId="6848"/>
    <cellStyle name="Normal 64" xfId="6849"/>
    <cellStyle name="Normal 65" xfId="6850"/>
    <cellStyle name="Normal 66" xfId="6851"/>
    <cellStyle name="Normal 67" xfId="6852"/>
    <cellStyle name="Normal 68" xfId="6853"/>
    <cellStyle name="Normal 69" xfId="6854"/>
    <cellStyle name="Normal 7" xfId="347"/>
    <cellStyle name="Normal 7 10" xfId="6855"/>
    <cellStyle name="Normal 7 10 2" xfId="6856"/>
    <cellStyle name="Normal 7 11" xfId="6857"/>
    <cellStyle name="Normal 7 11 2" xfId="6858"/>
    <cellStyle name="Normal 7 12" xfId="6859"/>
    <cellStyle name="Normal 7 12 2" xfId="6860"/>
    <cellStyle name="Normal 7 13" xfId="6861"/>
    <cellStyle name="Normal 7 13 2" xfId="6862"/>
    <cellStyle name="Normal 7 14" xfId="6863"/>
    <cellStyle name="Normal 7 14 2" xfId="6864"/>
    <cellStyle name="Normal 7 15" xfId="6865"/>
    <cellStyle name="Normal 7 15 2" xfId="6866"/>
    <cellStyle name="Normal 7 16" xfId="6867"/>
    <cellStyle name="Normal 7 16 2" xfId="6868"/>
    <cellStyle name="Normal 7 17" xfId="6869"/>
    <cellStyle name="Normal 7 17 2" xfId="6870"/>
    <cellStyle name="Normal 7 18" xfId="6871"/>
    <cellStyle name="Normal 7 18 2" xfId="6872"/>
    <cellStyle name="Normal 7 19" xfId="6873"/>
    <cellStyle name="Normal 7 19 2" xfId="6874"/>
    <cellStyle name="Normal 7 2" xfId="407"/>
    <cellStyle name="Normal 7 2 10" xfId="6875"/>
    <cellStyle name="Normal 7 2 10 2" xfId="6876"/>
    <cellStyle name="Normal 7 2 11" xfId="6877"/>
    <cellStyle name="Normal 7 2 11 2" xfId="6878"/>
    <cellStyle name="Normal 7 2 12" xfId="6879"/>
    <cellStyle name="Normal 7 2 12 2" xfId="6880"/>
    <cellStyle name="Normal 7 2 13" xfId="6881"/>
    <cellStyle name="Normal 7 2 13 2" xfId="6882"/>
    <cellStyle name="Normal 7 2 14" xfId="6883"/>
    <cellStyle name="Normal 7 2 14 2" xfId="6884"/>
    <cellStyle name="Normal 7 2 15" xfId="6885"/>
    <cellStyle name="Normal 7 2 15 2" xfId="6886"/>
    <cellStyle name="Normal 7 2 16" xfId="6887"/>
    <cellStyle name="Normal 7 2 16 2" xfId="6888"/>
    <cellStyle name="Normal 7 2 17" xfId="6889"/>
    <cellStyle name="Normal 7 2 17 2" xfId="6890"/>
    <cellStyle name="Normal 7 2 18" xfId="6891"/>
    <cellStyle name="Normal 7 2 18 2" xfId="6892"/>
    <cellStyle name="Normal 7 2 19" xfId="6893"/>
    <cellStyle name="Normal 7 2 19 2" xfId="6894"/>
    <cellStyle name="Normal 7 2 2" xfId="496"/>
    <cellStyle name="Normal 7 2 2 2" xfId="973"/>
    <cellStyle name="Normal 7 2 20" xfId="6895"/>
    <cellStyle name="Normal 7 2 20 2" xfId="6896"/>
    <cellStyle name="Normal 7 2 21" xfId="6897"/>
    <cellStyle name="Normal 7 2 21 2" xfId="6898"/>
    <cellStyle name="Normal 7 2 22" xfId="6899"/>
    <cellStyle name="Normal 7 2 22 2" xfId="6900"/>
    <cellStyle name="Normal 7 2 23" xfId="6901"/>
    <cellStyle name="Normal 7 2 23 2" xfId="6902"/>
    <cellStyle name="Normal 7 2 24" xfId="6903"/>
    <cellStyle name="Normal 7 2 24 2" xfId="6904"/>
    <cellStyle name="Normal 7 2 25" xfId="6905"/>
    <cellStyle name="Normal 7 2 3" xfId="885"/>
    <cellStyle name="Normal 7 2 3 2" xfId="6906"/>
    <cellStyle name="Normal 7 2 4" xfId="6907"/>
    <cellStyle name="Normal 7 2 4 2" xfId="6908"/>
    <cellStyle name="Normal 7 2 5" xfId="6909"/>
    <cellStyle name="Normal 7 2 5 2" xfId="6910"/>
    <cellStyle name="Normal 7 2 6" xfId="6911"/>
    <cellStyle name="Normal 7 2 6 2" xfId="6912"/>
    <cellStyle name="Normal 7 2 7" xfId="6913"/>
    <cellStyle name="Normal 7 2 7 2" xfId="6914"/>
    <cellStyle name="Normal 7 2 8" xfId="6915"/>
    <cellStyle name="Normal 7 2 8 2" xfId="6916"/>
    <cellStyle name="Normal 7 2 9" xfId="6917"/>
    <cellStyle name="Normal 7 2 9 2" xfId="6918"/>
    <cellStyle name="Normal 7 20" xfId="6919"/>
    <cellStyle name="Normal 7 20 2" xfId="6920"/>
    <cellStyle name="Normal 7 21" xfId="6921"/>
    <cellStyle name="Normal 7 21 2" xfId="6922"/>
    <cellStyle name="Normal 7 22" xfId="6923"/>
    <cellStyle name="Normal 7 22 2" xfId="6924"/>
    <cellStyle name="Normal 7 23" xfId="6925"/>
    <cellStyle name="Normal 7 23 2" xfId="6926"/>
    <cellStyle name="Normal 7 24" xfId="6927"/>
    <cellStyle name="Normal 7 24 2" xfId="6928"/>
    <cellStyle name="Normal 7 25" xfId="6929"/>
    <cellStyle name="Normal 7 26" xfId="6930"/>
    <cellStyle name="Normal 7 27" xfId="6931"/>
    <cellStyle name="Normal 7 3" xfId="521"/>
    <cellStyle name="Normal 7 3 2" xfId="980"/>
    <cellStyle name="Normal 7 4" xfId="449"/>
    <cellStyle name="Normal 7 4 2" xfId="926"/>
    <cellStyle name="Normal 7 5" xfId="767"/>
    <cellStyle name="Normal 7 5 2" xfId="6932"/>
    <cellStyle name="Normal 7 6" xfId="826"/>
    <cellStyle name="Normal 7 6 2" xfId="6933"/>
    <cellStyle name="Normal 7 7" xfId="6934"/>
    <cellStyle name="Normal 7 7 2" xfId="6935"/>
    <cellStyle name="Normal 7 8" xfId="6936"/>
    <cellStyle name="Normal 7 8 2" xfId="6937"/>
    <cellStyle name="Normal 7 9" xfId="6938"/>
    <cellStyle name="Normal 7 9 2" xfId="6939"/>
    <cellStyle name="Normal 70" xfId="6940"/>
    <cellStyle name="Normal 71" xfId="6941"/>
    <cellStyle name="Normal 8" xfId="348"/>
    <cellStyle name="Normal 8 2" xfId="408"/>
    <cellStyle name="Normal 8 2 2" xfId="497"/>
    <cellStyle name="Normal 8 2 2 2" xfId="974"/>
    <cellStyle name="Normal 8 2 3" xfId="886"/>
    <cellStyle name="Normal 8 3" xfId="522"/>
    <cellStyle name="Normal 8 3 2" xfId="981"/>
    <cellStyle name="Normal 8 4" xfId="450"/>
    <cellStyle name="Normal 8 4 2" xfId="927"/>
    <cellStyle name="Normal 8 5" xfId="776"/>
    <cellStyle name="Normal 8 6" xfId="827"/>
    <cellStyle name="Normal 9" xfId="723"/>
    <cellStyle name="Normal 9 2" xfId="777"/>
    <cellStyle name="Normal 9 2 2" xfId="6942"/>
    <cellStyle name="Normal 9 3" xfId="1179"/>
    <cellStyle name="Normal 9 4" xfId="6943"/>
    <cellStyle name="Normal_Funding Shift Table Sample" xfId="137"/>
    <cellStyle name="Note 2" xfId="66"/>
    <cellStyle name="Note 2 2" xfId="783"/>
    <cellStyle name="Note 2 2 2" xfId="1197"/>
    <cellStyle name="Note 2 2 2 2" xfId="6944"/>
    <cellStyle name="Note 2 2 2 2 2" xfId="6945"/>
    <cellStyle name="Note 2 2 2 3" xfId="6946"/>
    <cellStyle name="Note 2 2 3" xfId="6947"/>
    <cellStyle name="Note 2 2 3 2" xfId="6948"/>
    <cellStyle name="Note 2 2 4" xfId="6949"/>
    <cellStyle name="Note 2 2 5" xfId="6950"/>
    <cellStyle name="Note 2 2 6" xfId="6951"/>
    <cellStyle name="Note 2 2 7" xfId="6952"/>
    <cellStyle name="Note 2 3" xfId="6953"/>
    <cellStyle name="Note 2 3 2" xfId="6954"/>
    <cellStyle name="Note 2 3 2 2" xfId="6955"/>
    <cellStyle name="Note 2 3 3" xfId="6956"/>
    <cellStyle name="Note 2 3 4" xfId="6957"/>
    <cellStyle name="Note 2 4" xfId="6958"/>
    <cellStyle name="Note 2 4 2" xfId="6959"/>
    <cellStyle name="Note 2 5" xfId="6960"/>
    <cellStyle name="Note 2 6" xfId="6961"/>
    <cellStyle name="Note 2 7" xfId="6962"/>
    <cellStyle name="Note 2 8" xfId="6963"/>
    <cellStyle name="Note 3" xfId="67"/>
    <cellStyle name="Note 3 2" xfId="6964"/>
    <cellStyle name="Note 3 2 2" xfId="6965"/>
    <cellStyle name="Note 3 2 2 2" xfId="6966"/>
    <cellStyle name="Note 3 2 2 2 2" xfId="6967"/>
    <cellStyle name="Note 3 2 2 3" xfId="6968"/>
    <cellStyle name="Note 3 2 3" xfId="6969"/>
    <cellStyle name="Note 3 2 3 2" xfId="6970"/>
    <cellStyle name="Note 3 2 4" xfId="6971"/>
    <cellStyle name="Note 3 2 5" xfId="6972"/>
    <cellStyle name="Note 3 2 6" xfId="6973"/>
    <cellStyle name="Note 3 2 7" xfId="6974"/>
    <cellStyle name="Note 3 3" xfId="6975"/>
    <cellStyle name="Note 3 3 2" xfId="6976"/>
    <cellStyle name="Note 3 3 2 2" xfId="6977"/>
    <cellStyle name="Note 3 3 3" xfId="6978"/>
    <cellStyle name="Note 3 3 4" xfId="6979"/>
    <cellStyle name="Note 3 4" xfId="6980"/>
    <cellStyle name="Note 3 4 2" xfId="6981"/>
    <cellStyle name="Note 3 5" xfId="6982"/>
    <cellStyle name="Note 3 6" xfId="6983"/>
    <cellStyle name="Note 3 7" xfId="6984"/>
    <cellStyle name="Note 3 8" xfId="6985"/>
    <cellStyle name="Note 4" xfId="68"/>
    <cellStyle name="Note 4 2" xfId="6986"/>
    <cellStyle name="Note 4 2 2" xfId="6987"/>
    <cellStyle name="Note 4 2 2 2" xfId="6988"/>
    <cellStyle name="Note 4 2 2 2 2" xfId="6989"/>
    <cellStyle name="Note 4 2 2 3" xfId="6990"/>
    <cellStyle name="Note 4 2 3" xfId="6991"/>
    <cellStyle name="Note 4 2 3 2" xfId="6992"/>
    <cellStyle name="Note 4 2 4" xfId="6993"/>
    <cellStyle name="Note 4 2 5" xfId="6994"/>
    <cellStyle name="Note 4 2 6" xfId="6995"/>
    <cellStyle name="Note 4 2 7" xfId="6996"/>
    <cellStyle name="Note 4 3" xfId="6997"/>
    <cellStyle name="Note 4 3 2" xfId="6998"/>
    <cellStyle name="Note 4 3 2 2" xfId="6999"/>
    <cellStyle name="Note 4 3 3" xfId="7000"/>
    <cellStyle name="Note 4 3 4" xfId="7001"/>
    <cellStyle name="Note 4 4" xfId="7002"/>
    <cellStyle name="Note 4 4 2" xfId="7003"/>
    <cellStyle name="Note 4 5" xfId="7004"/>
    <cellStyle name="Note 4 6" xfId="7005"/>
    <cellStyle name="Note 4 7" xfId="7006"/>
    <cellStyle name="Note 4 8" xfId="7007"/>
    <cellStyle name="Note 5" xfId="69"/>
    <cellStyle name="Note 5 2" xfId="7008"/>
    <cellStyle name="Note 5 2 2" xfId="7009"/>
    <cellStyle name="Note 5 2 2 2" xfId="7010"/>
    <cellStyle name="Note 5 2 2 2 2" xfId="7011"/>
    <cellStyle name="Note 5 2 2 3" xfId="7012"/>
    <cellStyle name="Note 5 2 3" xfId="7013"/>
    <cellStyle name="Note 5 2 3 2" xfId="7014"/>
    <cellStyle name="Note 5 2 4" xfId="7015"/>
    <cellStyle name="Note 5 2 5" xfId="7016"/>
    <cellStyle name="Note 5 2 6" xfId="7017"/>
    <cellStyle name="Note 5 2 7" xfId="7018"/>
    <cellStyle name="Note 5 3" xfId="7019"/>
    <cellStyle name="Note 5 3 2" xfId="7020"/>
    <cellStyle name="Note 5 3 2 2" xfId="7021"/>
    <cellStyle name="Note 5 3 3" xfId="7022"/>
    <cellStyle name="Note 5 3 4" xfId="7023"/>
    <cellStyle name="Note 5 4" xfId="7024"/>
    <cellStyle name="Note 5 4 2" xfId="7025"/>
    <cellStyle name="Note 5 5" xfId="7026"/>
    <cellStyle name="Note 5 6" xfId="7027"/>
    <cellStyle name="Note 5 7" xfId="7028"/>
    <cellStyle name="Note 5 8" xfId="7029"/>
    <cellStyle name="Note 6" xfId="70"/>
    <cellStyle name="Note 6 2" xfId="7030"/>
    <cellStyle name="Note 6 2 2" xfId="7031"/>
    <cellStyle name="Note 6 2 2 2" xfId="7032"/>
    <cellStyle name="Note 6 2 2 2 2" xfId="7033"/>
    <cellStyle name="Note 6 2 2 3" xfId="7034"/>
    <cellStyle name="Note 6 2 3" xfId="7035"/>
    <cellStyle name="Note 6 2 3 2" xfId="7036"/>
    <cellStyle name="Note 6 2 4" xfId="7037"/>
    <cellStyle name="Note 6 2 5" xfId="7038"/>
    <cellStyle name="Note 6 2 6" xfId="7039"/>
    <cellStyle name="Note 6 2 7" xfId="7040"/>
    <cellStyle name="Note 6 3" xfId="7041"/>
    <cellStyle name="Note 6 3 2" xfId="7042"/>
    <cellStyle name="Note 6 3 2 2" xfId="7043"/>
    <cellStyle name="Note 6 3 3" xfId="7044"/>
    <cellStyle name="Note 6 3 4" xfId="7045"/>
    <cellStyle name="Note 6 4" xfId="7046"/>
    <cellStyle name="Note 6 4 2" xfId="7047"/>
    <cellStyle name="Note 6 5" xfId="7048"/>
    <cellStyle name="Note 6 6" xfId="7049"/>
    <cellStyle name="Note 6 7" xfId="7050"/>
    <cellStyle name="Note 6 8" xfId="7051"/>
    <cellStyle name="Note 7" xfId="7052"/>
    <cellStyle name="Note 7 2" xfId="7053"/>
    <cellStyle name="Note 7 2 2" xfId="7054"/>
    <cellStyle name="Note 7 2 2 2" xfId="7055"/>
    <cellStyle name="Note 7 2 3" xfId="7056"/>
    <cellStyle name="Note 7 2 4" xfId="7057"/>
    <cellStyle name="Note 7 3" xfId="7058"/>
    <cellStyle name="Note 7 3 2" xfId="7059"/>
    <cellStyle name="Note 7 4" xfId="7060"/>
    <cellStyle name="Note 7 5" xfId="7061"/>
    <cellStyle name="Note 7 6" xfId="7062"/>
    <cellStyle name="Note 7 7" xfId="7063"/>
    <cellStyle name="Note 8" xfId="7064"/>
    <cellStyle name="Note 8 2" xfId="7065"/>
    <cellStyle name="Note 8 2 2" xfId="7066"/>
    <cellStyle name="Note 8 2 2 2" xfId="7067"/>
    <cellStyle name="Note 8 2 3" xfId="7068"/>
    <cellStyle name="Note 8 3" xfId="7069"/>
    <cellStyle name="Note 8 3 2" xfId="7070"/>
    <cellStyle name="Note 8 3 3" xfId="7071"/>
    <cellStyle name="Note 8 4" xfId="7072"/>
    <cellStyle name="Note 8 5" xfId="7073"/>
    <cellStyle name="Note 8 6" xfId="7074"/>
    <cellStyle name="Note 8 7" xfId="7075"/>
    <cellStyle name="Note 9" xfId="7076"/>
    <cellStyle name="Note 9 2" xfId="7077"/>
    <cellStyle name="Number no Dec" xfId="7078"/>
    <cellStyle name="Number no Dec 2" xfId="7079"/>
    <cellStyle name="Number no Dec 3" xfId="7080"/>
    <cellStyle name="Number no Dec 4" xfId="7081"/>
    <cellStyle name="Number no Dec_Controls" xfId="7082"/>
    <cellStyle name="Output" xfId="735" builtinId="21" customBuiltin="1"/>
    <cellStyle name="Output 2" xfId="333"/>
    <cellStyle name="Output 2 2" xfId="7083"/>
    <cellStyle name="Output 2 3" xfId="7084"/>
    <cellStyle name="Output 3" xfId="7085"/>
    <cellStyle name="Output 3 2" xfId="7086"/>
    <cellStyle name="Output 4" xfId="7087"/>
    <cellStyle name="Output 4 2" xfId="7088"/>
    <cellStyle name="Output 5" xfId="7089"/>
    <cellStyle name="Output 5 2" xfId="7090"/>
    <cellStyle name="Output 6" xfId="7091"/>
    <cellStyle name="Output 6 2" xfId="7092"/>
    <cellStyle name="Output 7" xfId="7093"/>
    <cellStyle name="Output 7 2" xfId="7094"/>
    <cellStyle name="Output 8" xfId="7095"/>
    <cellStyle name="Paragraph text" xfId="7096"/>
    <cellStyle name="pb_page_heading_LS" xfId="7097"/>
    <cellStyle name="Percent" xfId="7569" builtinId="5"/>
    <cellStyle name="Percent [2]" xfId="7098"/>
    <cellStyle name="Percent [2] 2" xfId="7099"/>
    <cellStyle name="Percent [2] 2 2" xfId="7100"/>
    <cellStyle name="Percent [2] 3" xfId="7101"/>
    <cellStyle name="Percent [2] 3 2" xfId="7102"/>
    <cellStyle name="Percent [2] 4" xfId="7103"/>
    <cellStyle name="Percent 10" xfId="7104"/>
    <cellStyle name="Percent 10 2" xfId="7105"/>
    <cellStyle name="Percent 10 2 2" xfId="7106"/>
    <cellStyle name="Percent 10 3" xfId="7107"/>
    <cellStyle name="Percent 10 3 2" xfId="7108"/>
    <cellStyle name="Percent 11" xfId="7109"/>
    <cellStyle name="Percent 11 2" xfId="7110"/>
    <cellStyle name="Percent 12" xfId="7111"/>
    <cellStyle name="Percent 12 2" xfId="7112"/>
    <cellStyle name="Percent 13" xfId="7113"/>
    <cellStyle name="Percent 13 2" xfId="7114"/>
    <cellStyle name="Percent 14" xfId="7115"/>
    <cellStyle name="Percent 14 2" xfId="7116"/>
    <cellStyle name="Percent 14 2 2" xfId="7117"/>
    <cellStyle name="Percent 14 3" xfId="7118"/>
    <cellStyle name="Percent 15" xfId="7119"/>
    <cellStyle name="Percent 15 2" xfId="7120"/>
    <cellStyle name="Percent 15 2 2" xfId="7121"/>
    <cellStyle name="Percent 15 3" xfId="7122"/>
    <cellStyle name="Percent 16" xfId="7123"/>
    <cellStyle name="Percent 16 2" xfId="7124"/>
    <cellStyle name="Percent 16 3" xfId="7125"/>
    <cellStyle name="Percent 17" xfId="7126"/>
    <cellStyle name="Percent 17 2" xfId="7127"/>
    <cellStyle name="Percent 18" xfId="7128"/>
    <cellStyle name="Percent 18 2" xfId="7129"/>
    <cellStyle name="Percent 18 2 2" xfId="7130"/>
    <cellStyle name="Percent 18 2 2 2" xfId="7131"/>
    <cellStyle name="Percent 18 2 2 2 2" xfId="7132"/>
    <cellStyle name="Percent 18 2 2 3" xfId="7133"/>
    <cellStyle name="Percent 18 2 3" xfId="7134"/>
    <cellStyle name="Percent 18 2 3 2" xfId="7135"/>
    <cellStyle name="Percent 18 2 4" xfId="7136"/>
    <cellStyle name="Percent 18 3" xfId="7137"/>
    <cellStyle name="Percent 18 3 2" xfId="7138"/>
    <cellStyle name="Percent 18 4" xfId="7139"/>
    <cellStyle name="Percent 19" xfId="7140"/>
    <cellStyle name="Percent 19 2" xfId="7141"/>
    <cellStyle name="Percent 19 2 2" xfId="7142"/>
    <cellStyle name="Percent 19 3" xfId="7143"/>
    <cellStyle name="Percent 2" xfId="136"/>
    <cellStyle name="Percent 2 10" xfId="7144"/>
    <cellStyle name="Percent 2 2" xfId="7145"/>
    <cellStyle name="Percent 2 2 2" xfId="7146"/>
    <cellStyle name="Percent 2 2 2 2" xfId="7147"/>
    <cellStyle name="Percent 2 2 2 2 2" xfId="7148"/>
    <cellStyle name="Percent 2 2 2 2 3" xfId="7149"/>
    <cellStyle name="Percent 2 2 2 3" xfId="7150"/>
    <cellStyle name="Percent 2 2 2 4" xfId="7151"/>
    <cellStyle name="Percent 2 2 3" xfId="7152"/>
    <cellStyle name="Percent 2 2 3 2" xfId="7153"/>
    <cellStyle name="Percent 2 2 3 3" xfId="7154"/>
    <cellStyle name="Percent 2 2 4" xfId="7155"/>
    <cellStyle name="Percent 2 2 4 2" xfId="7156"/>
    <cellStyle name="Percent 2 2 4 3" xfId="7157"/>
    <cellStyle name="Percent 2 2 5" xfId="7158"/>
    <cellStyle name="Percent 2 2 5 2" xfId="7159"/>
    <cellStyle name="Percent 2 2 5 3" xfId="7160"/>
    <cellStyle name="Percent 2 2 6" xfId="7161"/>
    <cellStyle name="Percent 2 2 6 2" xfId="7162"/>
    <cellStyle name="Percent 2 2 6 3" xfId="7163"/>
    <cellStyle name="Percent 2 3" xfId="7164"/>
    <cellStyle name="Percent 2 3 2" xfId="7165"/>
    <cellStyle name="Percent 2 3 2 2" xfId="7166"/>
    <cellStyle name="Percent 2 3 2 3" xfId="7167"/>
    <cellStyle name="Percent 2 3 3" xfId="7168"/>
    <cellStyle name="Percent 2 3 3 2" xfId="7169"/>
    <cellStyle name="Percent 2 3 4" xfId="7170"/>
    <cellStyle name="Percent 2 4" xfId="7171"/>
    <cellStyle name="Percent 2 4 2" xfId="7172"/>
    <cellStyle name="Percent 2 4 3" xfId="7173"/>
    <cellStyle name="Percent 2 5" xfId="7174"/>
    <cellStyle name="Percent 2 5 2" xfId="7175"/>
    <cellStyle name="Percent 2 5 3" xfId="7176"/>
    <cellStyle name="Percent 2 6" xfId="7177"/>
    <cellStyle name="Percent 2 6 2" xfId="7178"/>
    <cellStyle name="Percent 2 6 3" xfId="7179"/>
    <cellStyle name="Percent 2 7" xfId="7180"/>
    <cellStyle name="Percent 2 8" xfId="7181"/>
    <cellStyle name="Percent 2 9" xfId="7182"/>
    <cellStyle name="Percent 20" xfId="7183"/>
    <cellStyle name="Percent 20 2" xfId="7184"/>
    <cellStyle name="Percent 20 2 2" xfId="7185"/>
    <cellStyle name="Percent 20 3" xfId="7186"/>
    <cellStyle name="Percent 21" xfId="7187"/>
    <cellStyle name="Percent 21 2" xfId="7188"/>
    <cellStyle name="Percent 22" xfId="7189"/>
    <cellStyle name="Percent 22 2" xfId="7190"/>
    <cellStyle name="Percent 23" xfId="7191"/>
    <cellStyle name="Percent 24" xfId="7192"/>
    <cellStyle name="Percent 25" xfId="7193"/>
    <cellStyle name="Percent 26" xfId="7194"/>
    <cellStyle name="Percent 27" xfId="7195"/>
    <cellStyle name="Percent 28" xfId="7196"/>
    <cellStyle name="Percent 29" xfId="7197"/>
    <cellStyle name="Percent 3" xfId="772"/>
    <cellStyle name="Percent 3 2" xfId="7198"/>
    <cellStyle name="Percent 3 2 2" xfId="7199"/>
    <cellStyle name="Percent 3 2 2 2" xfId="7200"/>
    <cellStyle name="Percent 3 2 2 3" xfId="7201"/>
    <cellStyle name="Percent 3 2 3" xfId="7202"/>
    <cellStyle name="Percent 3 3" xfId="7203"/>
    <cellStyle name="Percent 3 3 2" xfId="7204"/>
    <cellStyle name="Percent 3 3 2 2" xfId="7205"/>
    <cellStyle name="Percent 3 3 3" xfId="7206"/>
    <cellStyle name="Percent 3 4" xfId="7207"/>
    <cellStyle name="Percent 3 4 2" xfId="7208"/>
    <cellStyle name="Percent 3 4 3" xfId="7209"/>
    <cellStyle name="Percent 3 5" xfId="7210"/>
    <cellStyle name="Percent 3 5 2" xfId="7211"/>
    <cellStyle name="Percent 3 6" xfId="7212"/>
    <cellStyle name="Percent 3 7" xfId="7213"/>
    <cellStyle name="Percent 30" xfId="7214"/>
    <cellStyle name="Percent 31" xfId="7215"/>
    <cellStyle name="Percent 32" xfId="7216"/>
    <cellStyle name="Percent 4" xfId="785"/>
    <cellStyle name="Percent 4 2" xfId="1198"/>
    <cellStyle name="Percent 5" xfId="787"/>
    <cellStyle name="Percent 5 2" xfId="7217"/>
    <cellStyle name="Percent 6" xfId="7218"/>
    <cellStyle name="Percent 6 2" xfId="7219"/>
    <cellStyle name="Percent 6 2 2" xfId="7220"/>
    <cellStyle name="Percent 6 2 3" xfId="7221"/>
    <cellStyle name="Percent 6 3" xfId="7222"/>
    <cellStyle name="Percent 6 3 2" xfId="7223"/>
    <cellStyle name="Percent 7" xfId="7224"/>
    <cellStyle name="Percent 7 2" xfId="7225"/>
    <cellStyle name="Percent 7 3" xfId="7226"/>
    <cellStyle name="Percent 7 3 2" xfId="7227"/>
    <cellStyle name="Percent 8" xfId="7228"/>
    <cellStyle name="Percent 8 2" xfId="7229"/>
    <cellStyle name="Percent 9" xfId="7230"/>
    <cellStyle name="Percent 9 2" xfId="7231"/>
    <cellStyle name="Percent2" xfId="7232"/>
    <cellStyle name="Red Text" xfId="7233"/>
    <cellStyle name="Remote" xfId="7234"/>
    <cellStyle name="Revenue" xfId="7235"/>
    <cellStyle name="RevList" xfId="7236"/>
    <cellStyle name="s]_x000d__x000a_spooler=no_x000d__x000a_LOAD=C:\CONTROL\VIRUSCAN\VSHWIN.EXE_x000d__x000a_run=_x000d__x000a_Beep=yes_x000d__x000a_NullPort=None_x000d__x000a_BorderWidth=3_x000d__x000a_CursorBlinkRate=530_x000d_" xfId="7237"/>
    <cellStyle name="s]_x000d__x000a_spooler=no_x000d__x000a_LOAD=C:\CONTROL\VIRUSCAN\VSHWIN.EXE_x000d__x000a_run=_x000d__x000a_Beep=yes_x000d__x000a_NullPort=None_x000d__x000a_BorderWidth=3_x000d__x000a_CursorBlinkRate=530_x000d_ 2" xfId="7238"/>
    <cellStyle name="SAPBEXaggData" xfId="71"/>
    <cellStyle name="SAPBEXaggData 2" xfId="349"/>
    <cellStyle name="SAPBEXaggData 2 2" xfId="412"/>
    <cellStyle name="SAPBEXaggData 2 2 2" xfId="889"/>
    <cellStyle name="SAPBEXaggData 2 2 3" xfId="7239"/>
    <cellStyle name="SAPBEXaggData 2 3" xfId="443"/>
    <cellStyle name="SAPBEXaggData 2 3 2" xfId="920"/>
    <cellStyle name="SAPBEXaggData 2 4" xfId="828"/>
    <cellStyle name="SAPBEXaggData 3" xfId="417"/>
    <cellStyle name="SAPBEXaggData 3 2" xfId="894"/>
    <cellStyle name="SAPBEXaggData 3 3" xfId="7240"/>
    <cellStyle name="SAPBEXaggData 4" xfId="790"/>
    <cellStyle name="SAPBEXaggData 5" xfId="7241"/>
    <cellStyle name="SAPBEXaggData 6" xfId="7242"/>
    <cellStyle name="SAPBEXaggData_DATA-12moDEC2010 Cap Targets" xfId="7243"/>
    <cellStyle name="SAPBEXaggDataEmph" xfId="72"/>
    <cellStyle name="SAPBEXaggDataEmph 2" xfId="350"/>
    <cellStyle name="SAPBEXaggDataEmph 2 2" xfId="451"/>
    <cellStyle name="SAPBEXaggDataEmph 2 2 2" xfId="928"/>
    <cellStyle name="SAPBEXaggDataEmph 2 3" xfId="526"/>
    <cellStyle name="SAPBEXaggDataEmph 2 3 2" xfId="982"/>
    <cellStyle name="SAPBEXaggDataEmph 2 4" xfId="603"/>
    <cellStyle name="SAPBEXaggDataEmph 2 4 2" xfId="1059"/>
    <cellStyle name="SAPBEXaggDataEmph 2 5" xfId="419"/>
    <cellStyle name="SAPBEXaggDataEmph 2 5 2" xfId="896"/>
    <cellStyle name="SAPBEXaggDataEmph 2 6" xfId="829"/>
    <cellStyle name="SAPBEXaggDataEmph 3" xfId="404"/>
    <cellStyle name="SAPBEXaggDataEmph 3 2" xfId="494"/>
    <cellStyle name="SAPBEXaggDataEmph 3 2 2" xfId="971"/>
    <cellStyle name="SAPBEXaggDataEmph 3 3" xfId="578"/>
    <cellStyle name="SAPBEXaggDataEmph 3 3 2" xfId="1034"/>
    <cellStyle name="SAPBEXaggDataEmph 3 4" xfId="644"/>
    <cellStyle name="SAPBEXaggDataEmph 3 4 2" xfId="1100"/>
    <cellStyle name="SAPBEXaggDataEmph 3 5" xfId="698"/>
    <cellStyle name="SAPBEXaggDataEmph 3 5 2" xfId="1154"/>
    <cellStyle name="SAPBEXaggDataEmph 3 6" xfId="883"/>
    <cellStyle name="SAPBEXaggDataEmph 4" xfId="502"/>
    <cellStyle name="SAPBEXaggDataEmph 4 2" xfId="583"/>
    <cellStyle name="SAPBEXaggDataEmph 4 2 2" xfId="1039"/>
    <cellStyle name="SAPBEXaggDataEmph 4 3" xfId="648"/>
    <cellStyle name="SAPBEXaggDataEmph 4 3 2" xfId="1104"/>
    <cellStyle name="SAPBEXaggDataEmph 4 4" xfId="703"/>
    <cellStyle name="SAPBEXaggDataEmph 4 4 2" xfId="1159"/>
    <cellStyle name="SAPBEXaggDataEmph 5" xfId="791"/>
    <cellStyle name="SAPBEXaggExc1" xfId="73"/>
    <cellStyle name="SAPBEXaggExc1Emph" xfId="74"/>
    <cellStyle name="SAPBEXaggExc2" xfId="75"/>
    <cellStyle name="SAPBEXaggExc2Emph" xfId="76"/>
    <cellStyle name="SAPBEXaggItem" xfId="77"/>
    <cellStyle name="SAPBEXaggItem 2" xfId="351"/>
    <cellStyle name="SAPBEXaggItem 2 2" xfId="527"/>
    <cellStyle name="SAPBEXaggItem 2 2 2" xfId="983"/>
    <cellStyle name="SAPBEXaggItem 2 3" xfId="423"/>
    <cellStyle name="SAPBEXaggItem 2 3 2" xfId="900"/>
    <cellStyle name="SAPBEXaggItem 2 4" xfId="830"/>
    <cellStyle name="SAPBEXaggItem 3" xfId="447"/>
    <cellStyle name="SAPBEXaggItem 3 2" xfId="924"/>
    <cellStyle name="SAPBEXaggItem 4" xfId="792"/>
    <cellStyle name="SAPBEXaggItem 5" xfId="7244"/>
    <cellStyle name="SAPBEXaggItemX" xfId="78"/>
    <cellStyle name="SAPBEXaggItemX 2" xfId="352"/>
    <cellStyle name="SAPBEXaggItemX 2 2" xfId="452"/>
    <cellStyle name="SAPBEXaggItemX 2 2 2" xfId="929"/>
    <cellStyle name="SAPBEXaggItemX 2 3" xfId="528"/>
    <cellStyle name="SAPBEXaggItemX 2 3 2" xfId="984"/>
    <cellStyle name="SAPBEXaggItemX 2 4" xfId="604"/>
    <cellStyle name="SAPBEXaggItemX 2 4 2" xfId="1060"/>
    <cellStyle name="SAPBEXaggItemX 2 5" xfId="418"/>
    <cellStyle name="SAPBEXaggItemX 2 5 2" xfId="895"/>
    <cellStyle name="SAPBEXaggItemX 2 6" xfId="831"/>
    <cellStyle name="SAPBEXaggItemX 3" xfId="403"/>
    <cellStyle name="SAPBEXaggItemX 3 2" xfId="493"/>
    <cellStyle name="SAPBEXaggItemX 3 2 2" xfId="970"/>
    <cellStyle name="SAPBEXaggItemX 3 3" xfId="577"/>
    <cellStyle name="SAPBEXaggItemX 3 3 2" xfId="1033"/>
    <cellStyle name="SAPBEXaggItemX 3 4" xfId="643"/>
    <cellStyle name="SAPBEXaggItemX 3 4 2" xfId="1099"/>
    <cellStyle name="SAPBEXaggItemX 3 5" xfId="697"/>
    <cellStyle name="SAPBEXaggItemX 3 5 2" xfId="1153"/>
    <cellStyle name="SAPBEXaggItemX 3 6" xfId="882"/>
    <cellStyle name="SAPBEXaggItemX 4" xfId="520"/>
    <cellStyle name="SAPBEXaggItemX 4 2" xfId="599"/>
    <cellStyle name="SAPBEXaggItemX 4 2 2" xfId="1055"/>
    <cellStyle name="SAPBEXaggItemX 4 3" xfId="664"/>
    <cellStyle name="SAPBEXaggItemX 4 3 2" xfId="1120"/>
    <cellStyle name="SAPBEXaggItemX 4 4" xfId="719"/>
    <cellStyle name="SAPBEXaggItemX 4 4 2" xfId="1175"/>
    <cellStyle name="SAPBEXaggItemX 5" xfId="793"/>
    <cellStyle name="SAPBEXaggItemX 6" xfId="7245"/>
    <cellStyle name="SAPBEXchaText" xfId="79"/>
    <cellStyle name="SAPBEXchaText 2" xfId="353"/>
    <cellStyle name="SAPBEXchaText 2 2" xfId="529"/>
    <cellStyle name="SAPBEXchaText 2 2 2" xfId="985"/>
    <cellStyle name="SAPBEXchaText 2 3" xfId="410"/>
    <cellStyle name="SAPBEXchaText 2 3 2" xfId="887"/>
    <cellStyle name="SAPBEXchaText 2 4" xfId="832"/>
    <cellStyle name="SAPBEXchaText 3" xfId="416"/>
    <cellStyle name="SAPBEXchaText 3 2" xfId="893"/>
    <cellStyle name="SAPBEXchaText 4" xfId="794"/>
    <cellStyle name="SAPBEXchaText 4 2" xfId="7246"/>
    <cellStyle name="SAPBEXchaText 5" xfId="7247"/>
    <cellStyle name="SAPBEXchaText_Budget Consolidation by Balancing Acct v1" xfId="7248"/>
    <cellStyle name="SAPBEXColoum_Header_SA" xfId="80"/>
    <cellStyle name="SAPBEXexcBad7" xfId="81"/>
    <cellStyle name="SAPBEXexcBad7 2" xfId="354"/>
    <cellStyle name="SAPBEXexcBad7 2 2" xfId="453"/>
    <cellStyle name="SAPBEXexcBad7 2 2 2" xfId="930"/>
    <cellStyle name="SAPBEXexcBad7 2 3" xfId="530"/>
    <cellStyle name="SAPBEXexcBad7 2 3 2" xfId="986"/>
    <cellStyle name="SAPBEXexcBad7 2 4" xfId="605"/>
    <cellStyle name="SAPBEXexcBad7 2 4 2" xfId="1061"/>
    <cellStyle name="SAPBEXexcBad7 2 5" xfId="442"/>
    <cellStyle name="SAPBEXexcBad7 2 5 2" xfId="919"/>
    <cellStyle name="SAPBEXexcBad7 2 6" xfId="833"/>
    <cellStyle name="SAPBEXexcBad7 3" xfId="402"/>
    <cellStyle name="SAPBEXexcBad7 3 2" xfId="492"/>
    <cellStyle name="SAPBEXexcBad7 3 2 2" xfId="969"/>
    <cellStyle name="SAPBEXexcBad7 3 3" xfId="576"/>
    <cellStyle name="SAPBEXexcBad7 3 3 2" xfId="1032"/>
    <cellStyle name="SAPBEXexcBad7 3 4" xfId="642"/>
    <cellStyle name="SAPBEXexcBad7 3 4 2" xfId="1098"/>
    <cellStyle name="SAPBEXexcBad7 3 5" xfId="696"/>
    <cellStyle name="SAPBEXexcBad7 3 5 2" xfId="1152"/>
    <cellStyle name="SAPBEXexcBad7 3 6" xfId="881"/>
    <cellStyle name="SAPBEXexcBad7 4" xfId="501"/>
    <cellStyle name="SAPBEXexcBad7 4 2" xfId="582"/>
    <cellStyle name="SAPBEXexcBad7 4 2 2" xfId="1038"/>
    <cellStyle name="SAPBEXexcBad7 4 3" xfId="647"/>
    <cellStyle name="SAPBEXexcBad7 4 3 2" xfId="1103"/>
    <cellStyle name="SAPBEXexcBad7 4 4" xfId="702"/>
    <cellStyle name="SAPBEXexcBad7 4 4 2" xfId="1158"/>
    <cellStyle name="SAPBEXexcBad7 5" xfId="795"/>
    <cellStyle name="SAPBEXexcBad7 6" xfId="7249"/>
    <cellStyle name="SAPBEXexcBad8" xfId="82"/>
    <cellStyle name="SAPBEXexcBad8 2" xfId="355"/>
    <cellStyle name="SAPBEXexcBad8 2 2" xfId="454"/>
    <cellStyle name="SAPBEXexcBad8 2 2 2" xfId="931"/>
    <cellStyle name="SAPBEXexcBad8 2 3" xfId="531"/>
    <cellStyle name="SAPBEXexcBad8 2 3 2" xfId="987"/>
    <cellStyle name="SAPBEXexcBad8 2 4" xfId="606"/>
    <cellStyle name="SAPBEXexcBad8 2 4 2" xfId="1062"/>
    <cellStyle name="SAPBEXexcBad8 2 5" xfId="440"/>
    <cellStyle name="SAPBEXexcBad8 2 5 2" xfId="917"/>
    <cellStyle name="SAPBEXexcBad8 2 6" xfId="834"/>
    <cellStyle name="SAPBEXexcBad8 3" xfId="401"/>
    <cellStyle name="SAPBEXexcBad8 3 2" xfId="491"/>
    <cellStyle name="SAPBEXexcBad8 3 2 2" xfId="968"/>
    <cellStyle name="SAPBEXexcBad8 3 3" xfId="575"/>
    <cellStyle name="SAPBEXexcBad8 3 3 2" xfId="1031"/>
    <cellStyle name="SAPBEXexcBad8 3 4" xfId="641"/>
    <cellStyle name="SAPBEXexcBad8 3 4 2" xfId="1097"/>
    <cellStyle name="SAPBEXexcBad8 3 5" xfId="695"/>
    <cellStyle name="SAPBEXexcBad8 3 5 2" xfId="1151"/>
    <cellStyle name="SAPBEXexcBad8 3 6" xfId="880"/>
    <cellStyle name="SAPBEXexcBad8 4" xfId="518"/>
    <cellStyle name="SAPBEXexcBad8 4 2" xfId="597"/>
    <cellStyle name="SAPBEXexcBad8 4 2 2" xfId="1053"/>
    <cellStyle name="SAPBEXexcBad8 4 3" xfId="662"/>
    <cellStyle name="SAPBEXexcBad8 4 3 2" xfId="1118"/>
    <cellStyle name="SAPBEXexcBad8 4 4" xfId="717"/>
    <cellStyle name="SAPBEXexcBad8 4 4 2" xfId="1173"/>
    <cellStyle name="SAPBEXexcBad8 5" xfId="796"/>
    <cellStyle name="SAPBEXexcBad8 6" xfId="7250"/>
    <cellStyle name="SAPBEXexcBad9" xfId="83"/>
    <cellStyle name="SAPBEXexcBad9 2" xfId="356"/>
    <cellStyle name="SAPBEXexcBad9 2 2" xfId="455"/>
    <cellStyle name="SAPBEXexcBad9 2 2 2" xfId="932"/>
    <cellStyle name="SAPBEXexcBad9 2 3" xfId="532"/>
    <cellStyle name="SAPBEXexcBad9 2 3 2" xfId="988"/>
    <cellStyle name="SAPBEXexcBad9 2 4" xfId="607"/>
    <cellStyle name="SAPBEXexcBad9 2 4 2" xfId="1063"/>
    <cellStyle name="SAPBEXexcBad9 2 5" xfId="439"/>
    <cellStyle name="SAPBEXexcBad9 2 5 2" xfId="916"/>
    <cellStyle name="SAPBEXexcBad9 2 6" xfId="835"/>
    <cellStyle name="SAPBEXexcBad9 3" xfId="400"/>
    <cellStyle name="SAPBEXexcBad9 3 2" xfId="490"/>
    <cellStyle name="SAPBEXexcBad9 3 2 2" xfId="967"/>
    <cellStyle name="SAPBEXexcBad9 3 3" xfId="574"/>
    <cellStyle name="SAPBEXexcBad9 3 3 2" xfId="1030"/>
    <cellStyle name="SAPBEXexcBad9 3 4" xfId="640"/>
    <cellStyle name="SAPBEXexcBad9 3 4 2" xfId="1096"/>
    <cellStyle name="SAPBEXexcBad9 3 5" xfId="694"/>
    <cellStyle name="SAPBEXexcBad9 3 5 2" xfId="1150"/>
    <cellStyle name="SAPBEXexcBad9 3 6" xfId="879"/>
    <cellStyle name="SAPBEXexcBad9 4" xfId="525"/>
    <cellStyle name="SAPBEXexcBad9 4 2" xfId="602"/>
    <cellStyle name="SAPBEXexcBad9 4 2 2" xfId="1058"/>
    <cellStyle name="SAPBEXexcBad9 4 3" xfId="667"/>
    <cellStyle name="SAPBEXexcBad9 4 3 2" xfId="1123"/>
    <cellStyle name="SAPBEXexcBad9 4 4" xfId="722"/>
    <cellStyle name="SAPBEXexcBad9 4 4 2" xfId="1178"/>
    <cellStyle name="SAPBEXexcBad9 5" xfId="797"/>
    <cellStyle name="SAPBEXexcBad9 6" xfId="7251"/>
    <cellStyle name="SAPBEXexcCritical4" xfId="84"/>
    <cellStyle name="SAPBEXexcCritical4 2" xfId="357"/>
    <cellStyle name="SAPBEXexcCritical4 2 2" xfId="456"/>
    <cellStyle name="SAPBEXexcCritical4 2 2 2" xfId="933"/>
    <cellStyle name="SAPBEXexcCritical4 2 3" xfId="533"/>
    <cellStyle name="SAPBEXexcCritical4 2 3 2" xfId="989"/>
    <cellStyle name="SAPBEXexcCritical4 2 4" xfId="608"/>
    <cellStyle name="SAPBEXexcCritical4 2 4 2" xfId="1064"/>
    <cellStyle name="SAPBEXexcCritical4 2 5" xfId="438"/>
    <cellStyle name="SAPBEXexcCritical4 2 5 2" xfId="915"/>
    <cellStyle name="SAPBEXexcCritical4 2 6" xfId="836"/>
    <cellStyle name="SAPBEXexcCritical4 3" xfId="399"/>
    <cellStyle name="SAPBEXexcCritical4 3 2" xfId="489"/>
    <cellStyle name="SAPBEXexcCritical4 3 2 2" xfId="966"/>
    <cellStyle name="SAPBEXexcCritical4 3 3" xfId="573"/>
    <cellStyle name="SAPBEXexcCritical4 3 3 2" xfId="1029"/>
    <cellStyle name="SAPBEXexcCritical4 3 4" xfId="639"/>
    <cellStyle name="SAPBEXexcCritical4 3 4 2" xfId="1095"/>
    <cellStyle name="SAPBEXexcCritical4 3 5" xfId="693"/>
    <cellStyle name="SAPBEXexcCritical4 3 5 2" xfId="1149"/>
    <cellStyle name="SAPBEXexcCritical4 3 6" xfId="878"/>
    <cellStyle name="SAPBEXexcCritical4 4" xfId="519"/>
    <cellStyle name="SAPBEXexcCritical4 4 2" xfId="598"/>
    <cellStyle name="SAPBEXexcCritical4 4 2 2" xfId="1054"/>
    <cellStyle name="SAPBEXexcCritical4 4 3" xfId="663"/>
    <cellStyle name="SAPBEXexcCritical4 4 3 2" xfId="1119"/>
    <cellStyle name="SAPBEXexcCritical4 4 4" xfId="718"/>
    <cellStyle name="SAPBEXexcCritical4 4 4 2" xfId="1174"/>
    <cellStyle name="SAPBEXexcCritical4 5" xfId="798"/>
    <cellStyle name="SAPBEXexcCritical4 6" xfId="7252"/>
    <cellStyle name="SAPBEXexcCritical5" xfId="85"/>
    <cellStyle name="SAPBEXexcCritical5 2" xfId="358"/>
    <cellStyle name="SAPBEXexcCritical5 2 2" xfId="457"/>
    <cellStyle name="SAPBEXexcCritical5 2 2 2" xfId="934"/>
    <cellStyle name="SAPBEXexcCritical5 2 3" xfId="534"/>
    <cellStyle name="SAPBEXexcCritical5 2 3 2" xfId="990"/>
    <cellStyle name="SAPBEXexcCritical5 2 4" xfId="609"/>
    <cellStyle name="SAPBEXexcCritical5 2 4 2" xfId="1065"/>
    <cellStyle name="SAPBEXexcCritical5 2 5" xfId="437"/>
    <cellStyle name="SAPBEXexcCritical5 2 5 2" xfId="914"/>
    <cellStyle name="SAPBEXexcCritical5 2 6" xfId="837"/>
    <cellStyle name="SAPBEXexcCritical5 3" xfId="398"/>
    <cellStyle name="SAPBEXexcCritical5 3 2" xfId="488"/>
    <cellStyle name="SAPBEXexcCritical5 3 2 2" xfId="965"/>
    <cellStyle name="SAPBEXexcCritical5 3 3" xfId="572"/>
    <cellStyle name="SAPBEXexcCritical5 3 3 2" xfId="1028"/>
    <cellStyle name="SAPBEXexcCritical5 3 4" xfId="638"/>
    <cellStyle name="SAPBEXexcCritical5 3 4 2" xfId="1094"/>
    <cellStyle name="SAPBEXexcCritical5 3 5" xfId="692"/>
    <cellStyle name="SAPBEXexcCritical5 3 5 2" xfId="1148"/>
    <cellStyle name="SAPBEXexcCritical5 3 6" xfId="877"/>
    <cellStyle name="SAPBEXexcCritical5 4" xfId="523"/>
    <cellStyle name="SAPBEXexcCritical5 4 2" xfId="600"/>
    <cellStyle name="SAPBEXexcCritical5 4 2 2" xfId="1056"/>
    <cellStyle name="SAPBEXexcCritical5 4 3" xfId="665"/>
    <cellStyle name="SAPBEXexcCritical5 4 3 2" xfId="1121"/>
    <cellStyle name="SAPBEXexcCritical5 4 4" xfId="720"/>
    <cellStyle name="SAPBEXexcCritical5 4 4 2" xfId="1176"/>
    <cellStyle name="SAPBEXexcCritical5 5" xfId="799"/>
    <cellStyle name="SAPBEXexcCritical5 6" xfId="7253"/>
    <cellStyle name="SAPBEXexcCritical6" xfId="86"/>
    <cellStyle name="SAPBEXexcCritical6 2" xfId="359"/>
    <cellStyle name="SAPBEXexcCritical6 2 2" xfId="458"/>
    <cellStyle name="SAPBEXexcCritical6 2 2 2" xfId="935"/>
    <cellStyle name="SAPBEXexcCritical6 2 3" xfId="535"/>
    <cellStyle name="SAPBEXexcCritical6 2 3 2" xfId="991"/>
    <cellStyle name="SAPBEXexcCritical6 2 4" xfId="610"/>
    <cellStyle name="SAPBEXexcCritical6 2 4 2" xfId="1066"/>
    <cellStyle name="SAPBEXexcCritical6 2 5" xfId="436"/>
    <cellStyle name="SAPBEXexcCritical6 2 5 2" xfId="913"/>
    <cellStyle name="SAPBEXexcCritical6 2 6" xfId="838"/>
    <cellStyle name="SAPBEXexcCritical6 3" xfId="397"/>
    <cellStyle name="SAPBEXexcCritical6 3 2" xfId="487"/>
    <cellStyle name="SAPBEXexcCritical6 3 2 2" xfId="964"/>
    <cellStyle name="SAPBEXexcCritical6 3 3" xfId="571"/>
    <cellStyle name="SAPBEXexcCritical6 3 3 2" xfId="1027"/>
    <cellStyle name="SAPBEXexcCritical6 3 4" xfId="637"/>
    <cellStyle name="SAPBEXexcCritical6 3 4 2" xfId="1093"/>
    <cellStyle name="SAPBEXexcCritical6 3 5" xfId="691"/>
    <cellStyle name="SAPBEXexcCritical6 3 5 2" xfId="1147"/>
    <cellStyle name="SAPBEXexcCritical6 3 6" xfId="876"/>
    <cellStyle name="SAPBEXexcCritical6 4" xfId="517"/>
    <cellStyle name="SAPBEXexcCritical6 4 2" xfId="596"/>
    <cellStyle name="SAPBEXexcCritical6 4 2 2" xfId="1052"/>
    <cellStyle name="SAPBEXexcCritical6 4 3" xfId="661"/>
    <cellStyle name="SAPBEXexcCritical6 4 3 2" xfId="1117"/>
    <cellStyle name="SAPBEXexcCritical6 4 4" xfId="716"/>
    <cellStyle name="SAPBEXexcCritical6 4 4 2" xfId="1172"/>
    <cellStyle name="SAPBEXexcCritical6 5" xfId="800"/>
    <cellStyle name="SAPBEXexcCritical6 6" xfId="7254"/>
    <cellStyle name="SAPBEXexcGood1" xfId="87"/>
    <cellStyle name="SAPBEXexcGood1 2" xfId="360"/>
    <cellStyle name="SAPBEXexcGood1 2 2" xfId="459"/>
    <cellStyle name="SAPBEXexcGood1 2 2 2" xfId="936"/>
    <cellStyle name="SAPBEXexcGood1 2 3" xfId="536"/>
    <cellStyle name="SAPBEXexcGood1 2 3 2" xfId="992"/>
    <cellStyle name="SAPBEXexcGood1 2 4" xfId="611"/>
    <cellStyle name="SAPBEXexcGood1 2 4 2" xfId="1067"/>
    <cellStyle name="SAPBEXexcGood1 2 5" xfId="435"/>
    <cellStyle name="SAPBEXexcGood1 2 5 2" xfId="912"/>
    <cellStyle name="SAPBEXexcGood1 2 6" xfId="839"/>
    <cellStyle name="SAPBEXexcGood1 3" xfId="396"/>
    <cellStyle name="SAPBEXexcGood1 3 2" xfId="486"/>
    <cellStyle name="SAPBEXexcGood1 3 2 2" xfId="963"/>
    <cellStyle name="SAPBEXexcGood1 3 3" xfId="570"/>
    <cellStyle name="SAPBEXexcGood1 3 3 2" xfId="1026"/>
    <cellStyle name="SAPBEXexcGood1 3 4" xfId="636"/>
    <cellStyle name="SAPBEXexcGood1 3 4 2" xfId="1092"/>
    <cellStyle name="SAPBEXexcGood1 3 5" xfId="690"/>
    <cellStyle name="SAPBEXexcGood1 3 5 2" xfId="1146"/>
    <cellStyle name="SAPBEXexcGood1 3 6" xfId="875"/>
    <cellStyle name="SAPBEXexcGood1 4" xfId="513"/>
    <cellStyle name="SAPBEXexcGood1 4 2" xfId="594"/>
    <cellStyle name="SAPBEXexcGood1 4 2 2" xfId="1050"/>
    <cellStyle name="SAPBEXexcGood1 4 3" xfId="659"/>
    <cellStyle name="SAPBEXexcGood1 4 3 2" xfId="1115"/>
    <cellStyle name="SAPBEXexcGood1 4 4" xfId="714"/>
    <cellStyle name="SAPBEXexcGood1 4 4 2" xfId="1170"/>
    <cellStyle name="SAPBEXexcGood1 5" xfId="801"/>
    <cellStyle name="SAPBEXexcGood1 6" xfId="7255"/>
    <cellStyle name="SAPBEXexcGood2" xfId="88"/>
    <cellStyle name="SAPBEXexcGood2 2" xfId="361"/>
    <cellStyle name="SAPBEXexcGood2 2 2" xfId="460"/>
    <cellStyle name="SAPBEXexcGood2 2 2 2" xfId="937"/>
    <cellStyle name="SAPBEXexcGood2 2 3" xfId="537"/>
    <cellStyle name="SAPBEXexcGood2 2 3 2" xfId="993"/>
    <cellStyle name="SAPBEXexcGood2 2 4" xfId="612"/>
    <cellStyle name="SAPBEXexcGood2 2 4 2" xfId="1068"/>
    <cellStyle name="SAPBEXexcGood2 2 5" xfId="413"/>
    <cellStyle name="SAPBEXexcGood2 2 5 2" xfId="890"/>
    <cellStyle name="SAPBEXexcGood2 2 6" xfId="840"/>
    <cellStyle name="SAPBEXexcGood2 3" xfId="395"/>
    <cellStyle name="SAPBEXexcGood2 3 2" xfId="485"/>
    <cellStyle name="SAPBEXexcGood2 3 2 2" xfId="962"/>
    <cellStyle name="SAPBEXexcGood2 3 3" xfId="569"/>
    <cellStyle name="SAPBEXexcGood2 3 3 2" xfId="1025"/>
    <cellStyle name="SAPBEXexcGood2 3 4" xfId="635"/>
    <cellStyle name="SAPBEXexcGood2 3 4 2" xfId="1091"/>
    <cellStyle name="SAPBEXexcGood2 3 5" xfId="689"/>
    <cellStyle name="SAPBEXexcGood2 3 5 2" xfId="1145"/>
    <cellStyle name="SAPBEXexcGood2 3 6" xfId="874"/>
    <cellStyle name="SAPBEXexcGood2 4" xfId="524"/>
    <cellStyle name="SAPBEXexcGood2 4 2" xfId="601"/>
    <cellStyle name="SAPBEXexcGood2 4 2 2" xfId="1057"/>
    <cellStyle name="SAPBEXexcGood2 4 3" xfId="666"/>
    <cellStyle name="SAPBEXexcGood2 4 3 2" xfId="1122"/>
    <cellStyle name="SAPBEXexcGood2 4 4" xfId="721"/>
    <cellStyle name="SAPBEXexcGood2 4 4 2" xfId="1177"/>
    <cellStyle name="SAPBEXexcGood2 5" xfId="802"/>
    <cellStyle name="SAPBEXexcGood2 6" xfId="7256"/>
    <cellStyle name="SAPBEXexcGood3" xfId="89"/>
    <cellStyle name="SAPBEXexcGood3 2" xfId="362"/>
    <cellStyle name="SAPBEXexcGood3 2 2" xfId="461"/>
    <cellStyle name="SAPBEXexcGood3 2 2 2" xfId="938"/>
    <cellStyle name="SAPBEXexcGood3 2 3" xfId="538"/>
    <cellStyle name="SAPBEXexcGood3 2 3 2" xfId="994"/>
    <cellStyle name="SAPBEXexcGood3 2 4" xfId="613"/>
    <cellStyle name="SAPBEXexcGood3 2 4 2" xfId="1069"/>
    <cellStyle name="SAPBEXexcGood3 2 5" xfId="432"/>
    <cellStyle name="SAPBEXexcGood3 2 5 2" xfId="909"/>
    <cellStyle name="SAPBEXexcGood3 2 6" xfId="841"/>
    <cellStyle name="SAPBEXexcGood3 3" xfId="394"/>
    <cellStyle name="SAPBEXexcGood3 3 2" xfId="484"/>
    <cellStyle name="SAPBEXexcGood3 3 2 2" xfId="961"/>
    <cellStyle name="SAPBEXexcGood3 3 3" xfId="568"/>
    <cellStyle name="SAPBEXexcGood3 3 3 2" xfId="1024"/>
    <cellStyle name="SAPBEXexcGood3 3 4" xfId="634"/>
    <cellStyle name="SAPBEXexcGood3 3 4 2" xfId="1090"/>
    <cellStyle name="SAPBEXexcGood3 3 5" xfId="688"/>
    <cellStyle name="SAPBEXexcGood3 3 5 2" xfId="1144"/>
    <cellStyle name="SAPBEXexcGood3 3 6" xfId="873"/>
    <cellStyle name="SAPBEXexcGood3 4" xfId="516"/>
    <cellStyle name="SAPBEXexcGood3 4 2" xfId="595"/>
    <cellStyle name="SAPBEXexcGood3 4 2 2" xfId="1051"/>
    <cellStyle name="SAPBEXexcGood3 4 3" xfId="660"/>
    <cellStyle name="SAPBEXexcGood3 4 3 2" xfId="1116"/>
    <cellStyle name="SAPBEXexcGood3 4 4" xfId="715"/>
    <cellStyle name="SAPBEXexcGood3 4 4 2" xfId="1171"/>
    <cellStyle name="SAPBEXexcGood3 5" xfId="803"/>
    <cellStyle name="SAPBEXexcGood3 6" xfId="7257"/>
    <cellStyle name="SAPBEXfilterDrill" xfId="90"/>
    <cellStyle name="SAPBEXfilterDrill 2" xfId="363"/>
    <cellStyle name="SAPBEXfilterDrill 2 2" xfId="539"/>
    <cellStyle name="SAPBEXfilterDrill 2 2 2" xfId="995"/>
    <cellStyle name="SAPBEXfilterDrill 2 3" xfId="431"/>
    <cellStyle name="SAPBEXfilterDrill 2 3 2" xfId="908"/>
    <cellStyle name="SAPBEXfilterDrill 2 4" xfId="842"/>
    <cellStyle name="SAPBEXfilterDrill 3" xfId="448"/>
    <cellStyle name="SAPBEXfilterDrill 3 2" xfId="925"/>
    <cellStyle name="SAPBEXfilterDrill 4" xfId="804"/>
    <cellStyle name="SAPBEXfilterItem" xfId="91"/>
    <cellStyle name="SAPBEXfilterItem 2" xfId="364"/>
    <cellStyle name="SAPBEXfilterItem 2 2" xfId="540"/>
    <cellStyle name="SAPBEXfilterItem 2 2 2" xfId="996"/>
    <cellStyle name="SAPBEXfilterItem 2 3" xfId="430"/>
    <cellStyle name="SAPBEXfilterItem 2 3 2" xfId="907"/>
    <cellStyle name="SAPBEXfilterItem 2 4" xfId="843"/>
    <cellStyle name="SAPBEXfilterItem 3" xfId="422"/>
    <cellStyle name="SAPBEXfilterItem 3 2" xfId="899"/>
    <cellStyle name="SAPBEXfilterItem 4" xfId="805"/>
    <cellStyle name="SAPBEXfilterItem 5" xfId="7258"/>
    <cellStyle name="SAPBEXfilterText" xfId="92"/>
    <cellStyle name="SAPBEXfilterText 2" xfId="7259"/>
    <cellStyle name="SAPBEXfilterText 2 2" xfId="7260"/>
    <cellStyle name="SAPBEXfilterText 3" xfId="7261"/>
    <cellStyle name="SAPBEXfilterText 3 2" xfId="7262"/>
    <cellStyle name="SAPBEXfilterText 4" xfId="7263"/>
    <cellStyle name="SAPBEXfilterText 4 2" xfId="7264"/>
    <cellStyle name="SAPBEXfilterText 5" xfId="7265"/>
    <cellStyle name="SAPBEXfilterText 5 2" xfId="7266"/>
    <cellStyle name="SAPBEXfilterText 6" xfId="7267"/>
    <cellStyle name="SAPBEXfilterText 7" xfId="7268"/>
    <cellStyle name="SAPBEXfilterText 8" xfId="7269"/>
    <cellStyle name="SAPBEXformats" xfId="93"/>
    <cellStyle name="SAPBEXformats 2" xfId="365"/>
    <cellStyle name="SAPBEXformats 2 2" xfId="462"/>
    <cellStyle name="SAPBEXformats 2 2 2" xfId="939"/>
    <cellStyle name="SAPBEXformats 2 3" xfId="541"/>
    <cellStyle name="SAPBEXformats 2 3 2" xfId="997"/>
    <cellStyle name="SAPBEXformats 2 4" xfId="614"/>
    <cellStyle name="SAPBEXformats 2 4 2" xfId="1070"/>
    <cellStyle name="SAPBEXformats 2 5" xfId="429"/>
    <cellStyle name="SAPBEXformats 2 5 2" xfId="906"/>
    <cellStyle name="SAPBEXformats 2 6" xfId="844"/>
    <cellStyle name="SAPBEXformats 3" xfId="393"/>
    <cellStyle name="SAPBEXformats 3 2" xfId="483"/>
    <cellStyle name="SAPBEXformats 3 2 2" xfId="960"/>
    <cellStyle name="SAPBEXformats 3 3" xfId="567"/>
    <cellStyle name="SAPBEXformats 3 3 2" xfId="1023"/>
    <cellStyle name="SAPBEXformats 3 4" xfId="633"/>
    <cellStyle name="SAPBEXformats 3 4 2" xfId="1089"/>
    <cellStyle name="SAPBEXformats 3 5" xfId="687"/>
    <cellStyle name="SAPBEXformats 3 5 2" xfId="1143"/>
    <cellStyle name="SAPBEXformats 3 6" xfId="872"/>
    <cellStyle name="SAPBEXformats 4" xfId="503"/>
    <cellStyle name="SAPBEXformats 4 2" xfId="584"/>
    <cellStyle name="SAPBEXformats 4 2 2" xfId="1040"/>
    <cellStyle name="SAPBEXformats 4 3" xfId="649"/>
    <cellStyle name="SAPBEXformats 4 3 2" xfId="1105"/>
    <cellStyle name="SAPBEXformats 4 4" xfId="704"/>
    <cellStyle name="SAPBEXformats 4 4 2" xfId="1160"/>
    <cellStyle name="SAPBEXformats 5" xfId="806"/>
    <cellStyle name="SAPBEXformats 6" xfId="7270"/>
    <cellStyle name="SAPBEXheaderData" xfId="94"/>
    <cellStyle name="SAPBEXheaderItem" xfId="95"/>
    <cellStyle name="SAPBEXheaderItem 10" xfId="7271"/>
    <cellStyle name="SAPBEXheaderItem 2" xfId="7272"/>
    <cellStyle name="SAPBEXheaderItem 2 2" xfId="7273"/>
    <cellStyle name="SAPBEXheaderItem 3" xfId="7274"/>
    <cellStyle name="SAPBEXheaderItem 3 2" xfId="7275"/>
    <cellStyle name="SAPBEXheaderItem 3 3" xfId="7276"/>
    <cellStyle name="SAPBEXheaderItem 4" xfId="7277"/>
    <cellStyle name="SAPBEXheaderItem 4 2" xfId="7278"/>
    <cellStyle name="SAPBEXheaderItem 5" xfId="7279"/>
    <cellStyle name="SAPBEXheaderItem 6" xfId="7280"/>
    <cellStyle name="SAPBEXheaderItem 6 2" xfId="7281"/>
    <cellStyle name="SAPBEXheaderItem 7" xfId="7282"/>
    <cellStyle name="SAPBEXheaderItem 8" xfId="7283"/>
    <cellStyle name="SAPBEXheaderItem 9" xfId="7284"/>
    <cellStyle name="SAPBEXheaderItem_2010-2012 Program Workbook Completed_Incent_V2" xfId="7285"/>
    <cellStyle name="SAPBEXheaderText" xfId="96"/>
    <cellStyle name="SAPBEXheaderText 10" xfId="7286"/>
    <cellStyle name="SAPBEXheaderText 2" xfId="7287"/>
    <cellStyle name="SAPBEXheaderText 2 2" xfId="7288"/>
    <cellStyle name="SAPBEXheaderText 3" xfId="7289"/>
    <cellStyle name="SAPBEXheaderText 3 2" xfId="7290"/>
    <cellStyle name="SAPBEXheaderText 3 3" xfId="7291"/>
    <cellStyle name="SAPBEXheaderText 4" xfId="7292"/>
    <cellStyle name="SAPBEXheaderText 4 2" xfId="7293"/>
    <cellStyle name="SAPBEXheaderText 5" xfId="7294"/>
    <cellStyle name="SAPBEXheaderText 6" xfId="7295"/>
    <cellStyle name="SAPBEXheaderText 6 2" xfId="7296"/>
    <cellStyle name="SAPBEXheaderText 7" xfId="7297"/>
    <cellStyle name="SAPBEXheaderText 8" xfId="7298"/>
    <cellStyle name="SAPBEXheaderText 9" xfId="7299"/>
    <cellStyle name="SAPBEXheaderText_2010-2012 Program Workbook Completed_Incent_V2" xfId="7300"/>
    <cellStyle name="SAPBEXHLevel0" xfId="97"/>
    <cellStyle name="SAPBEXHLevel0 10" xfId="7301"/>
    <cellStyle name="SAPBEXHLevel0 10 2" xfId="7302"/>
    <cellStyle name="SAPBEXHLevel0 11" xfId="7303"/>
    <cellStyle name="SAPBEXHLevel0 12" xfId="7304"/>
    <cellStyle name="SAPBEXHLevel0 13" xfId="7305"/>
    <cellStyle name="SAPBEXHLevel0 14" xfId="7306"/>
    <cellStyle name="SAPBEXHLevel0 15" xfId="7307"/>
    <cellStyle name="SAPBEXHLevel0 16" xfId="7308"/>
    <cellStyle name="SAPBEXHLevel0 2" xfId="366"/>
    <cellStyle name="SAPBEXHLevel0 2 2" xfId="542"/>
    <cellStyle name="SAPBEXHLevel0 2 2 2" xfId="998"/>
    <cellStyle name="SAPBEXHLevel0 2 2 3" xfId="7309"/>
    <cellStyle name="SAPBEXHLevel0 2 3" xfId="428"/>
    <cellStyle name="SAPBEXHLevel0 2 3 2" xfId="905"/>
    <cellStyle name="SAPBEXHLevel0 2 4" xfId="845"/>
    <cellStyle name="SAPBEXHLevel0 3" xfId="446"/>
    <cellStyle name="SAPBEXHLevel0 3 2" xfId="923"/>
    <cellStyle name="SAPBEXHLevel0 3 3" xfId="7310"/>
    <cellStyle name="SAPBEXHLevel0 4" xfId="807"/>
    <cellStyle name="SAPBEXHLevel0 4 2" xfId="7311"/>
    <cellStyle name="SAPBEXHLevel0 4 3" xfId="7312"/>
    <cellStyle name="SAPBEXHLevel0 5" xfId="7313"/>
    <cellStyle name="SAPBEXHLevel0 6" xfId="7314"/>
    <cellStyle name="SAPBEXHLevel0 6 2" xfId="7315"/>
    <cellStyle name="SAPBEXHLevel0 6 3" xfId="7316"/>
    <cellStyle name="SAPBEXHLevel0 7" xfId="7317"/>
    <cellStyle name="SAPBEXHLevel0 8" xfId="7318"/>
    <cellStyle name="SAPBEXHLevel0 9" xfId="7319"/>
    <cellStyle name="SAPBEXHLevel0 9 2" xfId="7320"/>
    <cellStyle name="SAPBEXHLevel0_2010-2012 Program Workbook Completed_Incent_V2" xfId="7321"/>
    <cellStyle name="SAPBEXHLevel0X" xfId="98"/>
    <cellStyle name="SAPBEXHLevel0X 10" xfId="7322"/>
    <cellStyle name="SAPBEXHLevel0X 11" xfId="7323"/>
    <cellStyle name="SAPBEXHLevel0X 12" xfId="7324"/>
    <cellStyle name="SAPBEXHLevel0X 2" xfId="367"/>
    <cellStyle name="SAPBEXHLevel0X 2 2" xfId="463"/>
    <cellStyle name="SAPBEXHLevel0X 2 2 2" xfId="940"/>
    <cellStyle name="SAPBEXHLevel0X 2 3" xfId="543"/>
    <cellStyle name="SAPBEXHLevel0X 2 3 2" xfId="999"/>
    <cellStyle name="SAPBEXHLevel0X 2 4" xfId="615"/>
    <cellStyle name="SAPBEXHLevel0X 2 4 2" xfId="1071"/>
    <cellStyle name="SAPBEXHLevel0X 2 5" xfId="427"/>
    <cellStyle name="SAPBEXHLevel0X 2 5 2" xfId="904"/>
    <cellStyle name="SAPBEXHLevel0X 2 6" xfId="846"/>
    <cellStyle name="SAPBEXHLevel0X 3" xfId="392"/>
    <cellStyle name="SAPBEXHLevel0X 3 2" xfId="482"/>
    <cellStyle name="SAPBEXHLevel0X 3 2 2" xfId="959"/>
    <cellStyle name="SAPBEXHLevel0X 3 3" xfId="566"/>
    <cellStyle name="SAPBEXHLevel0X 3 3 2" xfId="1022"/>
    <cellStyle name="SAPBEXHLevel0X 3 4" xfId="632"/>
    <cellStyle name="SAPBEXHLevel0X 3 4 2" xfId="1088"/>
    <cellStyle name="SAPBEXHLevel0X 3 5" xfId="686"/>
    <cellStyle name="SAPBEXHLevel0X 3 5 2" xfId="1142"/>
    <cellStyle name="SAPBEXHLevel0X 3 6" xfId="871"/>
    <cellStyle name="SAPBEXHLevel0X 4" xfId="504"/>
    <cellStyle name="SAPBEXHLevel0X 4 2" xfId="585"/>
    <cellStyle name="SAPBEXHLevel0X 4 2 2" xfId="1041"/>
    <cellStyle name="SAPBEXHLevel0X 4 3" xfId="650"/>
    <cellStyle name="SAPBEXHLevel0X 4 3 2" xfId="1106"/>
    <cellStyle name="SAPBEXHLevel0X 4 4" xfId="705"/>
    <cellStyle name="SAPBEXHLevel0X 4 4 2" xfId="1161"/>
    <cellStyle name="SAPBEXHLevel0X 5" xfId="808"/>
    <cellStyle name="SAPBEXHLevel0X 5 2" xfId="7325"/>
    <cellStyle name="SAPBEXHLevel0X 5 3" xfId="7326"/>
    <cellStyle name="SAPBEXHLevel0X 6" xfId="7327"/>
    <cellStyle name="SAPBEXHLevel0X 6 2" xfId="7328"/>
    <cellStyle name="SAPBEXHLevel0X 7" xfId="7329"/>
    <cellStyle name="SAPBEXHLevel0X 7 2" xfId="7330"/>
    <cellStyle name="SAPBEXHLevel0X 7 3" xfId="7331"/>
    <cellStyle name="SAPBEXHLevel0X 8" xfId="7332"/>
    <cellStyle name="SAPBEXHLevel0X 8 2" xfId="7333"/>
    <cellStyle name="SAPBEXHLevel0X 9" xfId="7334"/>
    <cellStyle name="SAPBEXHLevel0X_2010-2012 Program Workbook_Incent_FS" xfId="7335"/>
    <cellStyle name="SAPBEXHLevel1" xfId="99"/>
    <cellStyle name="SAPBEXHLevel1 10" xfId="7336"/>
    <cellStyle name="SAPBEXHLevel1 11" xfId="7337"/>
    <cellStyle name="SAPBEXHLevel1 12" xfId="7338"/>
    <cellStyle name="SAPBEXHLevel1 13" xfId="7339"/>
    <cellStyle name="SAPBEXHLevel1 14" xfId="7340"/>
    <cellStyle name="SAPBEXHLevel1 15" xfId="7341"/>
    <cellStyle name="SAPBEXHLevel1 2" xfId="368"/>
    <cellStyle name="SAPBEXHLevel1 2 2" xfId="544"/>
    <cellStyle name="SAPBEXHLevel1 2 2 2" xfId="1000"/>
    <cellStyle name="SAPBEXHLevel1 2 3" xfId="426"/>
    <cellStyle name="SAPBEXHLevel1 2 3 2" xfId="903"/>
    <cellStyle name="SAPBEXHLevel1 2 4" xfId="847"/>
    <cellStyle name="SAPBEXHLevel1 3" xfId="411"/>
    <cellStyle name="SAPBEXHLevel1 3 2" xfId="888"/>
    <cellStyle name="SAPBEXHLevel1 3 3" xfId="7342"/>
    <cellStyle name="SAPBEXHLevel1 4" xfId="809"/>
    <cellStyle name="SAPBEXHLevel1 4 2" xfId="7343"/>
    <cellStyle name="SAPBEXHLevel1 5" xfId="7344"/>
    <cellStyle name="SAPBEXHLevel1 5 2" xfId="7345"/>
    <cellStyle name="SAPBEXHLevel1 5 3" xfId="7346"/>
    <cellStyle name="SAPBEXHLevel1 6" xfId="7347"/>
    <cellStyle name="SAPBEXHLevel1 7" xfId="7348"/>
    <cellStyle name="SAPBEXHLevel1 8" xfId="7349"/>
    <cellStyle name="SAPBEXHLevel1 8 2" xfId="7350"/>
    <cellStyle name="SAPBEXHLevel1 9" xfId="7351"/>
    <cellStyle name="SAPBEXHLevel1 9 2" xfId="7352"/>
    <cellStyle name="SAPBEXHLevel1_DATA-12moDEC2010 Cap Targets" xfId="7353"/>
    <cellStyle name="SAPBEXHLevel1X" xfId="100"/>
    <cellStyle name="SAPBEXHLevel1X 10" xfId="7354"/>
    <cellStyle name="SAPBEXHLevel1X 11" xfId="7355"/>
    <cellStyle name="SAPBEXHLevel1X 12" xfId="7356"/>
    <cellStyle name="SAPBEXHLevel1X 2" xfId="369"/>
    <cellStyle name="SAPBEXHLevel1X 2 2" xfId="464"/>
    <cellStyle name="SAPBEXHLevel1X 2 2 2" xfId="941"/>
    <cellStyle name="SAPBEXHLevel1X 2 3" xfId="545"/>
    <cellStyle name="SAPBEXHLevel1X 2 3 2" xfId="1001"/>
    <cellStyle name="SAPBEXHLevel1X 2 4" xfId="616"/>
    <cellStyle name="SAPBEXHLevel1X 2 4 2" xfId="1072"/>
    <cellStyle name="SAPBEXHLevel1X 2 5" xfId="425"/>
    <cellStyle name="SAPBEXHLevel1X 2 5 2" xfId="902"/>
    <cellStyle name="SAPBEXHLevel1X 2 6" xfId="848"/>
    <cellStyle name="SAPBEXHLevel1X 3" xfId="391"/>
    <cellStyle name="SAPBEXHLevel1X 3 2" xfId="481"/>
    <cellStyle name="SAPBEXHLevel1X 3 2 2" xfId="958"/>
    <cellStyle name="SAPBEXHLevel1X 3 3" xfId="565"/>
    <cellStyle name="SAPBEXHLevel1X 3 3 2" xfId="1021"/>
    <cellStyle name="SAPBEXHLevel1X 3 4" xfId="631"/>
    <cellStyle name="SAPBEXHLevel1X 3 4 2" xfId="1087"/>
    <cellStyle name="SAPBEXHLevel1X 3 5" xfId="685"/>
    <cellStyle name="SAPBEXHLevel1X 3 5 2" xfId="1141"/>
    <cellStyle name="SAPBEXHLevel1X 3 6" xfId="870"/>
    <cellStyle name="SAPBEXHLevel1X 4" xfId="505"/>
    <cellStyle name="SAPBEXHLevel1X 4 2" xfId="586"/>
    <cellStyle name="SAPBEXHLevel1X 4 2 2" xfId="1042"/>
    <cellStyle name="SAPBEXHLevel1X 4 3" xfId="651"/>
    <cellStyle name="SAPBEXHLevel1X 4 3 2" xfId="1107"/>
    <cellStyle name="SAPBEXHLevel1X 4 4" xfId="706"/>
    <cellStyle name="SAPBEXHLevel1X 4 4 2" xfId="1162"/>
    <cellStyle name="SAPBEXHLevel1X 5" xfId="810"/>
    <cellStyle name="SAPBEXHLevel1X 5 2" xfId="7357"/>
    <cellStyle name="SAPBEXHLevel1X 5 3" xfId="7358"/>
    <cellStyle name="SAPBEXHLevel1X 6" xfId="7359"/>
    <cellStyle name="SAPBEXHLevel1X 6 2" xfId="7360"/>
    <cellStyle name="SAPBEXHLevel1X 7" xfId="7361"/>
    <cellStyle name="SAPBEXHLevel1X 7 2" xfId="7362"/>
    <cellStyle name="SAPBEXHLevel1X 7 3" xfId="7363"/>
    <cellStyle name="SAPBEXHLevel1X 8" xfId="7364"/>
    <cellStyle name="SAPBEXHLevel1X 8 2" xfId="7365"/>
    <cellStyle name="SAPBEXHLevel1X 9" xfId="7366"/>
    <cellStyle name="SAPBEXHLevel1X_2010-2012 Program Workbook_Incent_FS" xfId="7367"/>
    <cellStyle name="SAPBEXHLevel2" xfId="101"/>
    <cellStyle name="SAPBEXHLevel2 10" xfId="7368"/>
    <cellStyle name="SAPBEXHLevel2 2" xfId="370"/>
    <cellStyle name="SAPBEXHLevel2 2 2" xfId="546"/>
    <cellStyle name="SAPBEXHLevel2 2 2 2" xfId="1002"/>
    <cellStyle name="SAPBEXHLevel2 2 3" xfId="424"/>
    <cellStyle name="SAPBEXHLevel2 2 3 2" xfId="901"/>
    <cellStyle name="SAPBEXHLevel2 2 4" xfId="849"/>
    <cellStyle name="SAPBEXHLevel2 3" xfId="445"/>
    <cellStyle name="SAPBEXHLevel2 3 2" xfId="922"/>
    <cellStyle name="SAPBEXHLevel2 3 3" xfId="7369"/>
    <cellStyle name="SAPBEXHLevel2 4" xfId="811"/>
    <cellStyle name="SAPBEXHLevel2 4 2" xfId="7370"/>
    <cellStyle name="SAPBEXHLevel2 5" xfId="7371"/>
    <cellStyle name="SAPBEXHLevel2 5 2" xfId="7372"/>
    <cellStyle name="SAPBEXHLevel2 6" xfId="7373"/>
    <cellStyle name="SAPBEXHLevel2 7" xfId="7374"/>
    <cellStyle name="SAPBEXHLevel2 8" xfId="7375"/>
    <cellStyle name="SAPBEXHLevel2 9" xfId="7376"/>
    <cellStyle name="SAPBEXHLevel2X" xfId="102"/>
    <cellStyle name="SAPBEXHLevel2X 10" xfId="7377"/>
    <cellStyle name="SAPBEXHLevel2X 11" xfId="7378"/>
    <cellStyle name="SAPBEXHLevel2X 12" xfId="7379"/>
    <cellStyle name="SAPBEXHLevel2X 2" xfId="371"/>
    <cellStyle name="SAPBEXHLevel2X 2 2" xfId="465"/>
    <cellStyle name="SAPBEXHLevel2X 2 2 2" xfId="942"/>
    <cellStyle name="SAPBEXHLevel2X 2 3" xfId="547"/>
    <cellStyle name="SAPBEXHLevel2X 2 3 2" xfId="1003"/>
    <cellStyle name="SAPBEXHLevel2X 2 4" xfId="617"/>
    <cellStyle name="SAPBEXHLevel2X 2 4 2" xfId="1073"/>
    <cellStyle name="SAPBEXHLevel2X 2 5" xfId="414"/>
    <cellStyle name="SAPBEXHLevel2X 2 5 2" xfId="891"/>
    <cellStyle name="SAPBEXHLevel2X 2 6" xfId="850"/>
    <cellStyle name="SAPBEXHLevel2X 3" xfId="390"/>
    <cellStyle name="SAPBEXHLevel2X 3 2" xfId="480"/>
    <cellStyle name="SAPBEXHLevel2X 3 2 2" xfId="957"/>
    <cellStyle name="SAPBEXHLevel2X 3 3" xfId="564"/>
    <cellStyle name="SAPBEXHLevel2X 3 3 2" xfId="1020"/>
    <cellStyle name="SAPBEXHLevel2X 3 4" xfId="630"/>
    <cellStyle name="SAPBEXHLevel2X 3 4 2" xfId="1086"/>
    <cellStyle name="SAPBEXHLevel2X 3 5" xfId="684"/>
    <cellStyle name="SAPBEXHLevel2X 3 5 2" xfId="1140"/>
    <cellStyle name="SAPBEXHLevel2X 3 6" xfId="869"/>
    <cellStyle name="SAPBEXHLevel2X 4" xfId="506"/>
    <cellStyle name="SAPBEXHLevel2X 4 2" xfId="587"/>
    <cellStyle name="SAPBEXHLevel2X 4 2 2" xfId="1043"/>
    <cellStyle name="SAPBEXHLevel2X 4 3" xfId="652"/>
    <cellStyle name="SAPBEXHLevel2X 4 3 2" xfId="1108"/>
    <cellStyle name="SAPBEXHLevel2X 4 4" xfId="707"/>
    <cellStyle name="SAPBEXHLevel2X 4 4 2" xfId="1163"/>
    <cellStyle name="SAPBEXHLevel2X 5" xfId="812"/>
    <cellStyle name="SAPBEXHLevel2X 5 2" xfId="7380"/>
    <cellStyle name="SAPBEXHLevel2X 5 3" xfId="7381"/>
    <cellStyle name="SAPBEXHLevel2X 6" xfId="7382"/>
    <cellStyle name="SAPBEXHLevel2X 6 2" xfId="7383"/>
    <cellStyle name="SAPBEXHLevel2X 7" xfId="7384"/>
    <cellStyle name="SAPBEXHLevel2X 7 2" xfId="7385"/>
    <cellStyle name="SAPBEXHLevel2X 7 3" xfId="7386"/>
    <cellStyle name="SAPBEXHLevel2X 8" xfId="7387"/>
    <cellStyle name="SAPBEXHLevel2X 8 2" xfId="7388"/>
    <cellStyle name="SAPBEXHLevel2X 9" xfId="7389"/>
    <cellStyle name="SAPBEXHLevel2X_2010-2012 Program Workbook_Incent_FS" xfId="7390"/>
    <cellStyle name="SAPBEXHLevel3" xfId="103"/>
    <cellStyle name="SAPBEXHLevel3 10" xfId="7391"/>
    <cellStyle name="SAPBEXHLevel3 2" xfId="372"/>
    <cellStyle name="SAPBEXHLevel3 2 2" xfId="548"/>
    <cellStyle name="SAPBEXHLevel3 2 2 2" xfId="1004"/>
    <cellStyle name="SAPBEXHLevel3 2 3" xfId="668"/>
    <cellStyle name="SAPBEXHLevel3 2 3 2" xfId="1124"/>
    <cellStyle name="SAPBEXHLevel3 2 4" xfId="851"/>
    <cellStyle name="SAPBEXHLevel3 3" xfId="444"/>
    <cellStyle name="SAPBEXHLevel3 3 2" xfId="921"/>
    <cellStyle name="SAPBEXHLevel3 3 3" xfId="7392"/>
    <cellStyle name="SAPBEXHLevel3 4" xfId="813"/>
    <cellStyle name="SAPBEXHLevel3 4 2" xfId="7393"/>
    <cellStyle name="SAPBEXHLevel3 5" xfId="7394"/>
    <cellStyle name="SAPBEXHLevel3 5 2" xfId="7395"/>
    <cellStyle name="SAPBEXHLevel3 6" xfId="7396"/>
    <cellStyle name="SAPBEXHLevel3 7" xfId="7397"/>
    <cellStyle name="SAPBEXHLevel3 8" xfId="7398"/>
    <cellStyle name="SAPBEXHLevel3 9" xfId="7399"/>
    <cellStyle name="SAPBEXHLevel3_CC Feb 2011 Reporting" xfId="7400"/>
    <cellStyle name="SAPBEXHLevel3X" xfId="104"/>
    <cellStyle name="SAPBEXHLevel3X 10" xfId="7401"/>
    <cellStyle name="SAPBEXHLevel3X 11" xfId="7402"/>
    <cellStyle name="SAPBEXHLevel3X 12" xfId="7403"/>
    <cellStyle name="SAPBEXHLevel3X 2" xfId="373"/>
    <cellStyle name="SAPBEXHLevel3X 2 2" xfId="466"/>
    <cellStyle name="SAPBEXHLevel3X 2 2 2" xfId="943"/>
    <cellStyle name="SAPBEXHLevel3X 2 3" xfId="549"/>
    <cellStyle name="SAPBEXHLevel3X 2 3 2" xfId="1005"/>
    <cellStyle name="SAPBEXHLevel3X 2 4" xfId="618"/>
    <cellStyle name="SAPBEXHLevel3X 2 4 2" xfId="1074"/>
    <cellStyle name="SAPBEXHLevel3X 2 5" xfId="669"/>
    <cellStyle name="SAPBEXHLevel3X 2 5 2" xfId="1125"/>
    <cellStyle name="SAPBEXHLevel3X 2 6" xfId="852"/>
    <cellStyle name="SAPBEXHLevel3X 3" xfId="389"/>
    <cellStyle name="SAPBEXHLevel3X 3 2" xfId="479"/>
    <cellStyle name="SAPBEXHLevel3X 3 2 2" xfId="956"/>
    <cellStyle name="SAPBEXHLevel3X 3 3" xfId="563"/>
    <cellStyle name="SAPBEXHLevel3X 3 3 2" xfId="1019"/>
    <cellStyle name="SAPBEXHLevel3X 3 4" xfId="629"/>
    <cellStyle name="SAPBEXHLevel3X 3 4 2" xfId="1085"/>
    <cellStyle name="SAPBEXHLevel3X 3 5" xfId="683"/>
    <cellStyle name="SAPBEXHLevel3X 3 5 2" xfId="1139"/>
    <cellStyle name="SAPBEXHLevel3X 3 6" xfId="868"/>
    <cellStyle name="SAPBEXHLevel3X 4" xfId="507"/>
    <cellStyle name="SAPBEXHLevel3X 4 2" xfId="588"/>
    <cellStyle name="SAPBEXHLevel3X 4 2 2" xfId="1044"/>
    <cellStyle name="SAPBEXHLevel3X 4 3" xfId="653"/>
    <cellStyle name="SAPBEXHLevel3X 4 3 2" xfId="1109"/>
    <cellStyle name="SAPBEXHLevel3X 4 4" xfId="708"/>
    <cellStyle name="SAPBEXHLevel3X 4 4 2" xfId="1164"/>
    <cellStyle name="SAPBEXHLevel3X 5" xfId="814"/>
    <cellStyle name="SAPBEXHLevel3X 5 2" xfId="7404"/>
    <cellStyle name="SAPBEXHLevel3X 5 3" xfId="7405"/>
    <cellStyle name="SAPBEXHLevel3X 6" xfId="7406"/>
    <cellStyle name="SAPBEXHLevel3X 6 2" xfId="7407"/>
    <cellStyle name="SAPBEXHLevel3X 7" xfId="7408"/>
    <cellStyle name="SAPBEXHLevel3X 7 2" xfId="7409"/>
    <cellStyle name="SAPBEXHLevel3X 7 3" xfId="7410"/>
    <cellStyle name="SAPBEXHLevel3X 8" xfId="7411"/>
    <cellStyle name="SAPBEXHLevel3X 8 2" xfId="7412"/>
    <cellStyle name="SAPBEXHLevel3X 9" xfId="7413"/>
    <cellStyle name="SAPBEXHLevel3X_2010-2012 Program Workbook_Incent_FS" xfId="7414"/>
    <cellStyle name="SAPBEXinputData" xfId="334"/>
    <cellStyle name="SAPBEXinputData 2" xfId="405"/>
    <cellStyle name="SAPBEXinputData 2 2" xfId="579"/>
    <cellStyle name="SAPBEXinputData 2 2 2" xfId="1035"/>
    <cellStyle name="SAPBEXinputData 2 3" xfId="699"/>
    <cellStyle name="SAPBEXinputData 2 3 2" xfId="1155"/>
    <cellStyle name="SAPBEXinputData 2 4" xfId="884"/>
    <cellStyle name="SAPBEXinputData 3" xfId="415"/>
    <cellStyle name="SAPBEXinputData 3 2" xfId="892"/>
    <cellStyle name="SAPBEXinputData 3 2 2" xfId="7415"/>
    <cellStyle name="SAPBEXinputData 3 3" xfId="7416"/>
    <cellStyle name="SAPBEXinputData 4" xfId="825"/>
    <cellStyle name="SAPBEXinputData 4 2" xfId="7417"/>
    <cellStyle name="SAPBEXinputData 5" xfId="7418"/>
    <cellStyle name="SAPBEXinputData_2010-2012 Program Workbook_Incent_FS" xfId="7419"/>
    <cellStyle name="SAPBEXresData" xfId="105"/>
    <cellStyle name="SAPBEXresData 2" xfId="374"/>
    <cellStyle name="SAPBEXresData 2 2" xfId="467"/>
    <cellStyle name="SAPBEXresData 2 2 2" xfId="944"/>
    <cellStyle name="SAPBEXresData 2 3" xfId="550"/>
    <cellStyle name="SAPBEXresData 2 3 2" xfId="1006"/>
    <cellStyle name="SAPBEXresData 2 4" xfId="619"/>
    <cellStyle name="SAPBEXresData 2 4 2" xfId="1075"/>
    <cellStyle name="SAPBEXresData 2 5" xfId="670"/>
    <cellStyle name="SAPBEXresData 2 5 2" xfId="1126"/>
    <cellStyle name="SAPBEXresData 2 6" xfId="853"/>
    <cellStyle name="SAPBEXresData 3" xfId="388"/>
    <cellStyle name="SAPBEXresData 3 2" xfId="478"/>
    <cellStyle name="SAPBEXresData 3 2 2" xfId="955"/>
    <cellStyle name="SAPBEXresData 3 3" xfId="562"/>
    <cellStyle name="SAPBEXresData 3 3 2" xfId="1018"/>
    <cellStyle name="SAPBEXresData 3 4" xfId="628"/>
    <cellStyle name="SAPBEXresData 3 4 2" xfId="1084"/>
    <cellStyle name="SAPBEXresData 3 5" xfId="682"/>
    <cellStyle name="SAPBEXresData 3 5 2" xfId="1138"/>
    <cellStyle name="SAPBEXresData 3 6" xfId="867"/>
    <cellStyle name="SAPBEXresData 4" xfId="508"/>
    <cellStyle name="SAPBEXresData 4 2" xfId="589"/>
    <cellStyle name="SAPBEXresData 4 2 2" xfId="1045"/>
    <cellStyle name="SAPBEXresData 4 3" xfId="654"/>
    <cellStyle name="SAPBEXresData 4 3 2" xfId="1110"/>
    <cellStyle name="SAPBEXresData 4 4" xfId="709"/>
    <cellStyle name="SAPBEXresData 4 4 2" xfId="1165"/>
    <cellStyle name="SAPBEXresData 5" xfId="815"/>
    <cellStyle name="SAPBEXresData 6" xfId="7420"/>
    <cellStyle name="SAPBEXresDataEmph" xfId="106"/>
    <cellStyle name="SAPBEXresDataEmph 2" xfId="375"/>
    <cellStyle name="SAPBEXresDataEmph 2 2" xfId="468"/>
    <cellStyle name="SAPBEXresDataEmph 2 2 2" xfId="945"/>
    <cellStyle name="SAPBEXresDataEmph 2 3" xfId="551"/>
    <cellStyle name="SAPBEXresDataEmph 2 3 2" xfId="1007"/>
    <cellStyle name="SAPBEXresDataEmph 2 4" xfId="620"/>
    <cellStyle name="SAPBEXresDataEmph 2 4 2" xfId="1076"/>
    <cellStyle name="SAPBEXresDataEmph 2 5" xfId="671"/>
    <cellStyle name="SAPBEXresDataEmph 2 5 2" xfId="1127"/>
    <cellStyle name="SAPBEXresDataEmph 2 6" xfId="854"/>
    <cellStyle name="SAPBEXresDataEmph 3" xfId="387"/>
    <cellStyle name="SAPBEXresDataEmph 3 2" xfId="477"/>
    <cellStyle name="SAPBEXresDataEmph 3 2 2" xfId="954"/>
    <cellStyle name="SAPBEXresDataEmph 3 3" xfId="561"/>
    <cellStyle name="SAPBEXresDataEmph 3 3 2" xfId="1017"/>
    <cellStyle name="SAPBEXresDataEmph 3 4" xfId="627"/>
    <cellStyle name="SAPBEXresDataEmph 3 4 2" xfId="1083"/>
    <cellStyle name="SAPBEXresDataEmph 3 5" xfId="681"/>
    <cellStyle name="SAPBEXresDataEmph 3 5 2" xfId="1137"/>
    <cellStyle name="SAPBEXresDataEmph 3 6" xfId="866"/>
    <cellStyle name="SAPBEXresDataEmph 4" xfId="509"/>
    <cellStyle name="SAPBEXresDataEmph 4 2" xfId="590"/>
    <cellStyle name="SAPBEXresDataEmph 4 2 2" xfId="1046"/>
    <cellStyle name="SAPBEXresDataEmph 4 3" xfId="655"/>
    <cellStyle name="SAPBEXresDataEmph 4 3 2" xfId="1111"/>
    <cellStyle name="SAPBEXresDataEmph 4 4" xfId="710"/>
    <cellStyle name="SAPBEXresDataEmph 4 4 2" xfId="1166"/>
    <cellStyle name="SAPBEXresDataEmph 5" xfId="816"/>
    <cellStyle name="SAPBEXresExc1" xfId="107"/>
    <cellStyle name="SAPBEXresExc1Emph" xfId="108"/>
    <cellStyle name="SAPBEXresExc2" xfId="109"/>
    <cellStyle name="SAPBEXresExc2Emph" xfId="110"/>
    <cellStyle name="SAPBEXresItem" xfId="111"/>
    <cellStyle name="SAPBEXresItem 2" xfId="7421"/>
    <cellStyle name="SAPBEXresItem 3" xfId="7422"/>
    <cellStyle name="SAPBEXresItem 3 2" xfId="7423"/>
    <cellStyle name="SAPBEXresItem 4" xfId="7424"/>
    <cellStyle name="SAPBEXresItem 5" xfId="7425"/>
    <cellStyle name="SAPBEXresItemX" xfId="112"/>
    <cellStyle name="SAPBEXresItemX 2" xfId="376"/>
    <cellStyle name="SAPBEXresItemX 2 2" xfId="469"/>
    <cellStyle name="SAPBEXresItemX 2 2 2" xfId="946"/>
    <cellStyle name="SAPBEXresItemX 2 3" xfId="552"/>
    <cellStyle name="SAPBEXresItemX 2 3 2" xfId="1008"/>
    <cellStyle name="SAPBEXresItemX 2 4" xfId="621"/>
    <cellStyle name="SAPBEXresItemX 2 4 2" xfId="1077"/>
    <cellStyle name="SAPBEXresItemX 2 5" xfId="672"/>
    <cellStyle name="SAPBEXresItemX 2 5 2" xfId="1128"/>
    <cellStyle name="SAPBEXresItemX 2 6" xfId="855"/>
    <cellStyle name="SAPBEXresItemX 3" xfId="386"/>
    <cellStyle name="SAPBEXresItemX 3 2" xfId="476"/>
    <cellStyle name="SAPBEXresItemX 3 2 2" xfId="953"/>
    <cellStyle name="SAPBEXresItemX 3 3" xfId="560"/>
    <cellStyle name="SAPBEXresItemX 3 3 2" xfId="1016"/>
    <cellStyle name="SAPBEXresItemX 3 4" xfId="626"/>
    <cellStyle name="SAPBEXresItemX 3 4 2" xfId="1082"/>
    <cellStyle name="SAPBEXresItemX 3 5" xfId="680"/>
    <cellStyle name="SAPBEXresItemX 3 5 2" xfId="1136"/>
    <cellStyle name="SAPBEXresItemX 3 6" xfId="865"/>
    <cellStyle name="SAPBEXresItemX 4" xfId="510"/>
    <cellStyle name="SAPBEXresItemX 4 2" xfId="591"/>
    <cellStyle name="SAPBEXresItemX 4 2 2" xfId="1047"/>
    <cellStyle name="SAPBEXresItemX 4 3" xfId="656"/>
    <cellStyle name="SAPBEXresItemX 4 3 2" xfId="1112"/>
    <cellStyle name="SAPBEXresItemX 4 4" xfId="711"/>
    <cellStyle name="SAPBEXresItemX 4 4 2" xfId="1167"/>
    <cellStyle name="SAPBEXresItemX 5" xfId="817"/>
    <cellStyle name="SAPBEXresItemX 6" xfId="7426"/>
    <cellStyle name="SAPBEXRow_Headings_SA" xfId="113"/>
    <cellStyle name="SAPBEXRowResults_SA" xfId="114"/>
    <cellStyle name="SAPBEXstdData" xfId="115"/>
    <cellStyle name="SAPBEXstdData 2" xfId="116"/>
    <cellStyle name="SAPBEXstdData 2 2" xfId="377"/>
    <cellStyle name="SAPBEXstdData 2 2 2" xfId="553"/>
    <cellStyle name="SAPBEXstdData 2 2 2 2" xfId="1009"/>
    <cellStyle name="SAPBEXstdData 2 2 3" xfId="673"/>
    <cellStyle name="SAPBEXstdData 2 2 3 2" xfId="1129"/>
    <cellStyle name="SAPBEXstdData 2 2 4" xfId="856"/>
    <cellStyle name="SAPBEXstdData 2 3" xfId="441"/>
    <cellStyle name="SAPBEXstdData 2 3 2" xfId="918"/>
    <cellStyle name="SAPBEXstdData 2 4" xfId="818"/>
    <cellStyle name="SAPBEXstdData 3" xfId="7427"/>
    <cellStyle name="SAPBEXstdData 3 2" xfId="7428"/>
    <cellStyle name="SAPBEXstdData 4" xfId="7429"/>
    <cellStyle name="SAPBEXstdData 4 2" xfId="7430"/>
    <cellStyle name="SAPBEXstdData 5" xfId="7431"/>
    <cellStyle name="SAPBEXstdData 6" xfId="7432"/>
    <cellStyle name="SAPBEXstdData 7" xfId="7433"/>
    <cellStyle name="SAPBEXstdData_13737 3p Contracts v3" xfId="7434"/>
    <cellStyle name="SAPBEXstdDataEmph" xfId="117"/>
    <cellStyle name="SAPBEXstdDataEmph 2" xfId="378"/>
    <cellStyle name="SAPBEXstdDataEmph 2 2" xfId="470"/>
    <cellStyle name="SAPBEXstdDataEmph 2 2 2" xfId="947"/>
    <cellStyle name="SAPBEXstdDataEmph 2 3" xfId="554"/>
    <cellStyle name="SAPBEXstdDataEmph 2 3 2" xfId="1010"/>
    <cellStyle name="SAPBEXstdDataEmph 2 4" xfId="622"/>
    <cellStyle name="SAPBEXstdDataEmph 2 4 2" xfId="1078"/>
    <cellStyle name="SAPBEXstdDataEmph 2 5" xfId="674"/>
    <cellStyle name="SAPBEXstdDataEmph 2 5 2" xfId="1130"/>
    <cellStyle name="SAPBEXstdDataEmph 2 6" xfId="857"/>
    <cellStyle name="SAPBEXstdDataEmph 3" xfId="385"/>
    <cellStyle name="SAPBEXstdDataEmph 3 2" xfId="475"/>
    <cellStyle name="SAPBEXstdDataEmph 3 2 2" xfId="952"/>
    <cellStyle name="SAPBEXstdDataEmph 3 3" xfId="559"/>
    <cellStyle name="SAPBEXstdDataEmph 3 3 2" xfId="1015"/>
    <cellStyle name="SAPBEXstdDataEmph 3 4" xfId="625"/>
    <cellStyle name="SAPBEXstdDataEmph 3 4 2" xfId="1081"/>
    <cellStyle name="SAPBEXstdDataEmph 3 5" xfId="679"/>
    <cellStyle name="SAPBEXstdDataEmph 3 5 2" xfId="1135"/>
    <cellStyle name="SAPBEXstdDataEmph 3 6" xfId="864"/>
    <cellStyle name="SAPBEXstdDataEmph 4" xfId="511"/>
    <cellStyle name="SAPBEXstdDataEmph 4 2" xfId="592"/>
    <cellStyle name="SAPBEXstdDataEmph 4 2 2" xfId="1048"/>
    <cellStyle name="SAPBEXstdDataEmph 4 3" xfId="657"/>
    <cellStyle name="SAPBEXstdDataEmph 4 3 2" xfId="1113"/>
    <cellStyle name="SAPBEXstdDataEmph 4 4" xfId="712"/>
    <cellStyle name="SAPBEXstdDataEmph 4 4 2" xfId="1168"/>
    <cellStyle name="SAPBEXstdDataEmph 5" xfId="819"/>
    <cellStyle name="SAPBEXstdExc1" xfId="118"/>
    <cellStyle name="SAPBEXstdExc1Emph" xfId="119"/>
    <cellStyle name="SAPBEXstdExc2" xfId="120"/>
    <cellStyle name="SAPBEXstdExc2Emph" xfId="121"/>
    <cellStyle name="SAPBEXstdItem" xfId="122"/>
    <cellStyle name="SAPBEXstdItem 2" xfId="339"/>
    <cellStyle name="SAPBEXstdItem 2 2" xfId="406"/>
    <cellStyle name="SAPBEXstdItem 2 2 2" xfId="495"/>
    <cellStyle name="SAPBEXstdItem 2 2 2 2" xfId="972"/>
    <cellStyle name="SAPBEXstdItem 2 2 3" xfId="580"/>
    <cellStyle name="SAPBEXstdItem 2 2 3 2" xfId="1036"/>
    <cellStyle name="SAPBEXstdItem 2 2 4" xfId="645"/>
    <cellStyle name="SAPBEXstdItem 2 2 4 2" xfId="1101"/>
    <cellStyle name="SAPBEXstdItem 2 2 5" xfId="700"/>
    <cellStyle name="SAPBEXstdItem 2 2 5 2" xfId="1156"/>
    <cellStyle name="SAPBEXstdItem 2 2 6" xfId="724"/>
    <cellStyle name="SAPBEXstdItem 2 2 6 2" xfId="1180"/>
    <cellStyle name="SAPBEXstdItem 2 2 6 2 2" xfId="1200"/>
    <cellStyle name="SAPBEXstdItem 2 2 6 3" xfId="1199"/>
    <cellStyle name="SAPBEXstdItem 2 3" xfId="409"/>
    <cellStyle name="SAPBEXstdItem 2 3 2" xfId="498"/>
    <cellStyle name="SAPBEXstdItem 2 3 2 2" xfId="975"/>
    <cellStyle name="SAPBEXstdItem 2 3 3" xfId="581"/>
    <cellStyle name="SAPBEXstdItem 2 3 3 2" xfId="1037"/>
    <cellStyle name="SAPBEXstdItem 2 3 4" xfId="646"/>
    <cellStyle name="SAPBEXstdItem 2 3 4 2" xfId="1102"/>
    <cellStyle name="SAPBEXstdItem 2 3 5" xfId="701"/>
    <cellStyle name="SAPBEXstdItem 2 3 5 2" xfId="1157"/>
    <cellStyle name="SAPBEXstdItem 3" xfId="7435"/>
    <cellStyle name="SAPBEXstdItem 3 2" xfId="7436"/>
    <cellStyle name="SAPBEXstdItem 4" xfId="7437"/>
    <cellStyle name="SAPBEXstdItem 4 2" xfId="7438"/>
    <cellStyle name="SAPBEXstdItem 5" xfId="7439"/>
    <cellStyle name="SAPBEXstdItem 6" xfId="7440"/>
    <cellStyle name="SAPBEXstdItem_13737 3p Contracts v3" xfId="7441"/>
    <cellStyle name="SAPBEXstdItemX" xfId="123"/>
    <cellStyle name="SAPBEXstdItemX 2" xfId="124"/>
    <cellStyle name="SAPBEXstdItemX 2 2" xfId="380"/>
    <cellStyle name="SAPBEXstdItemX 2 2 2" xfId="556"/>
    <cellStyle name="SAPBEXstdItemX 2 2 2 2" xfId="1012"/>
    <cellStyle name="SAPBEXstdItemX 2 2 3" xfId="676"/>
    <cellStyle name="SAPBEXstdItemX 2 2 3 2" xfId="1132"/>
    <cellStyle name="SAPBEXstdItemX 2 2 4" xfId="859"/>
    <cellStyle name="SAPBEXstdItemX 2 3" xfId="433"/>
    <cellStyle name="SAPBEXstdItemX 2 3 2" xfId="910"/>
    <cellStyle name="SAPBEXstdItemX 2 4" xfId="821"/>
    <cellStyle name="SAPBEXstdItemX 3" xfId="379"/>
    <cellStyle name="SAPBEXstdItemX 3 2" xfId="555"/>
    <cellStyle name="SAPBEXstdItemX 3 2 2" xfId="1011"/>
    <cellStyle name="SAPBEXstdItemX 3 3" xfId="675"/>
    <cellStyle name="SAPBEXstdItemX 3 3 2" xfId="1131"/>
    <cellStyle name="SAPBEXstdItemX 3 4" xfId="858"/>
    <cellStyle name="SAPBEXstdItemX 4" xfId="434"/>
    <cellStyle name="SAPBEXstdItemX 4 2" xfId="911"/>
    <cellStyle name="SAPBEXstdItemX 5" xfId="820"/>
    <cellStyle name="SAPBEXstdItemX 6" xfId="7442"/>
    <cellStyle name="SAPBEXstdItemX 7" xfId="7443"/>
    <cellStyle name="SAPBEXstdItemX 8" xfId="7444"/>
    <cellStyle name="SAPBEXstdItemX_Budget Consolidation by Balancing Acct v1" xfId="7445"/>
    <cellStyle name="SAPBEXsubData" xfId="125"/>
    <cellStyle name="SAPBEXsubData 2" xfId="7446"/>
    <cellStyle name="SAPBEXsubDataEmph" xfId="126"/>
    <cellStyle name="SAPBEXsubDataEmph 2" xfId="7447"/>
    <cellStyle name="SAPBEXsubExc1" xfId="127"/>
    <cellStyle name="SAPBEXsubExc1 2" xfId="7448"/>
    <cellStyle name="SAPBEXsubExc1Emph" xfId="128"/>
    <cellStyle name="SAPBEXsubExc1Emph 2" xfId="7449"/>
    <cellStyle name="SAPBEXsubExc2" xfId="129"/>
    <cellStyle name="SAPBEXsubExc2Emph" xfId="130"/>
    <cellStyle name="SAPBEXsubItem" xfId="131"/>
    <cellStyle name="SAPBEXsubItem 2" xfId="7450"/>
    <cellStyle name="SAPBEXtitle" xfId="132"/>
    <cellStyle name="SAPBEXtitle 2" xfId="7451"/>
    <cellStyle name="SAPBEXtitle 2 2" xfId="7452"/>
    <cellStyle name="SAPBEXundefined" xfId="133"/>
    <cellStyle name="SAPBEXundefined 2" xfId="381"/>
    <cellStyle name="SAPBEXundefined 2 2" xfId="471"/>
    <cellStyle name="SAPBEXundefined 2 2 2" xfId="948"/>
    <cellStyle name="SAPBEXundefined 2 3" xfId="557"/>
    <cellStyle name="SAPBEXundefined 2 3 2" xfId="1013"/>
    <cellStyle name="SAPBEXundefined 2 4" xfId="623"/>
    <cellStyle name="SAPBEXundefined 2 4 2" xfId="1079"/>
    <cellStyle name="SAPBEXundefined 2 5" xfId="677"/>
    <cellStyle name="SAPBEXundefined 2 5 2" xfId="1133"/>
    <cellStyle name="SAPBEXundefined 2 6" xfId="860"/>
    <cellStyle name="SAPBEXundefined 3" xfId="384"/>
    <cellStyle name="SAPBEXundefined 3 2" xfId="474"/>
    <cellStyle name="SAPBEXundefined 3 2 2" xfId="951"/>
    <cellStyle name="SAPBEXundefined 3 3" xfId="558"/>
    <cellStyle name="SAPBEXundefined 3 3 2" xfId="1014"/>
    <cellStyle name="SAPBEXundefined 3 4" xfId="624"/>
    <cellStyle name="SAPBEXundefined 3 4 2" xfId="1080"/>
    <cellStyle name="SAPBEXundefined 3 5" xfId="678"/>
    <cellStyle name="SAPBEXundefined 3 5 2" xfId="1134"/>
    <cellStyle name="SAPBEXundefined 3 6" xfId="863"/>
    <cellStyle name="SAPBEXundefined 4" xfId="512"/>
    <cellStyle name="SAPBEXundefined 4 2" xfId="593"/>
    <cellStyle name="SAPBEXundefined 4 2 2" xfId="1049"/>
    <cellStyle name="SAPBEXundefined 4 3" xfId="658"/>
    <cellStyle name="SAPBEXundefined 4 3 2" xfId="1114"/>
    <cellStyle name="SAPBEXundefined 4 4" xfId="713"/>
    <cellStyle name="SAPBEXundefined 4 4 2" xfId="1169"/>
    <cellStyle name="SAPBEXundefined 5" xfId="822"/>
    <cellStyle name="SAPBEXundefined 6" xfId="7453"/>
    <cellStyle name="Sched" xfId="7454"/>
    <cellStyle name="Sched 2" xfId="7455"/>
    <cellStyle name="SEM-BPS-data" xfId="7456"/>
    <cellStyle name="SEM-BPS-head" xfId="7457"/>
    <cellStyle name="SEM-BPS-headdata" xfId="7458"/>
    <cellStyle name="SEM-BPS-headkey" xfId="7459"/>
    <cellStyle name="SEM-BPS-input-on" xfId="7460"/>
    <cellStyle name="SEM-BPS-key" xfId="7461"/>
    <cellStyle name="SEM-BPS-sub1" xfId="7462"/>
    <cellStyle name="SEM-BPS-sub2" xfId="7463"/>
    <cellStyle name="SEM-BPS-total" xfId="7464"/>
    <cellStyle name="Sheet Title" xfId="335"/>
    <cellStyle name="small" xfId="7465"/>
    <cellStyle name="small 2" xfId="7466"/>
    <cellStyle name="small 2 2" xfId="7467"/>
    <cellStyle name="small 2 3" xfId="7468"/>
    <cellStyle name="small 3" xfId="7469"/>
    <cellStyle name="small 4" xfId="7470"/>
    <cellStyle name="Style 1" xfId="343"/>
    <cellStyle name="Style 1 2" xfId="344"/>
    <cellStyle name="Style 2" xfId="7471"/>
    <cellStyle name="Style 2 2" xfId="7472"/>
    <cellStyle name="Style 26" xfId="7473"/>
    <cellStyle name="Style 28" xfId="7474"/>
    <cellStyle name="Style 28 2" xfId="7475"/>
    <cellStyle name="Style 3" xfId="7476"/>
    <cellStyle name="Style 35" xfId="7477"/>
    <cellStyle name="Style 36" xfId="7478"/>
    <cellStyle name="Subtitle" xfId="7479"/>
    <cellStyle name="Subtotal" xfId="7480"/>
    <cellStyle name="Table Header" xfId="7481"/>
    <cellStyle name="test a style" xfId="7482"/>
    <cellStyle name="Text" xfId="7483"/>
    <cellStyle name="Text 2" xfId="7484"/>
    <cellStyle name="Thousand" xfId="7485"/>
    <cellStyle name="Thousand 2" xfId="7486"/>
    <cellStyle name="Thousands" xfId="7487"/>
    <cellStyle name="Title" xfId="726" builtinId="15" customBuiltin="1"/>
    <cellStyle name="Title 2" xfId="336"/>
    <cellStyle name="Title 2 2" xfId="7488"/>
    <cellStyle name="Title 2 3" xfId="7489"/>
    <cellStyle name="Title 3" xfId="7490"/>
    <cellStyle name="Title 3 2" xfId="7491"/>
    <cellStyle name="Title 4" xfId="7492"/>
    <cellStyle name="Title 4 2" xfId="7493"/>
    <cellStyle name="Title 5" xfId="7494"/>
    <cellStyle name="Title 6" xfId="7495"/>
    <cellStyle name="Title 7" xfId="7496"/>
    <cellStyle name="Title 8" xfId="7497"/>
    <cellStyle name="Top Rule" xfId="7498"/>
    <cellStyle name="Total" xfId="741" builtinId="25" customBuiltin="1"/>
    <cellStyle name="Total 10" xfId="7499"/>
    <cellStyle name="Total 11" xfId="7500"/>
    <cellStyle name="Total 12" xfId="7501"/>
    <cellStyle name="Total 13" xfId="7502"/>
    <cellStyle name="Total 14" xfId="7503"/>
    <cellStyle name="Total 2" xfId="337"/>
    <cellStyle name="Total 2 2" xfId="7504"/>
    <cellStyle name="Total 2 2 2" xfId="7505"/>
    <cellStyle name="Total 2 2 3" xfId="7506"/>
    <cellStyle name="Total 2 3" xfId="7507"/>
    <cellStyle name="Total 2 4" xfId="7508"/>
    <cellStyle name="Total 2 5" xfId="7509"/>
    <cellStyle name="Total 2 6" xfId="7510"/>
    <cellStyle name="Total 3" xfId="7511"/>
    <cellStyle name="Total 3 2" xfId="7512"/>
    <cellStyle name="Total 3 2 2" xfId="7513"/>
    <cellStyle name="Total 3 3" xfId="7514"/>
    <cellStyle name="Total 3 4" xfId="7515"/>
    <cellStyle name="Total 4" xfId="7516"/>
    <cellStyle name="Total 4 2" xfId="7517"/>
    <cellStyle name="Total 4 2 2" xfId="7518"/>
    <cellStyle name="Total 4 3" xfId="7519"/>
    <cellStyle name="Total 4 4" xfId="7520"/>
    <cellStyle name="Total 5" xfId="7521"/>
    <cellStyle name="Total 5 2" xfId="7522"/>
    <cellStyle name="Total 5 2 2" xfId="7523"/>
    <cellStyle name="Total 5 3" xfId="7524"/>
    <cellStyle name="Total 5 4" xfId="7525"/>
    <cellStyle name="Total 5 5" xfId="7526"/>
    <cellStyle name="Total 6" xfId="7527"/>
    <cellStyle name="Total 6 2" xfId="7528"/>
    <cellStyle name="Total 6 2 2" xfId="7529"/>
    <cellStyle name="Total 6 3" xfId="7530"/>
    <cellStyle name="Total 6 4" xfId="7531"/>
    <cellStyle name="Total 6 5" xfId="7532"/>
    <cellStyle name="Total 7" xfId="7533"/>
    <cellStyle name="Total 7 2" xfId="7534"/>
    <cellStyle name="Total 7 2 2" xfId="7535"/>
    <cellStyle name="Total 7 3" xfId="7536"/>
    <cellStyle name="Total 7 4" xfId="7537"/>
    <cellStyle name="Total 7 5" xfId="7538"/>
    <cellStyle name="Total 8" xfId="7539"/>
    <cellStyle name="Total 8 2" xfId="7540"/>
    <cellStyle name="Total 9" xfId="7541"/>
    <cellStyle name="TotalHighlight" xfId="7542"/>
    <cellStyle name="Unprot" xfId="7543"/>
    <cellStyle name="Unprot 2" xfId="7544"/>
    <cellStyle name="Unprot$" xfId="7545"/>
    <cellStyle name="Unprot$ 2" xfId="7546"/>
    <cellStyle name="Unprot_01 05 Reports" xfId="7547"/>
    <cellStyle name="Unprotect" xfId="7548"/>
    <cellStyle name="USD" xfId="7549"/>
    <cellStyle name="USD billion" xfId="7550"/>
    <cellStyle name="USD million" xfId="7551"/>
    <cellStyle name="USD thousand" xfId="7552"/>
    <cellStyle name="Value" xfId="7553"/>
    <cellStyle name="Warning Text" xfId="739" builtinId="11" customBuiltin="1"/>
    <cellStyle name="Warning Text 2" xfId="338"/>
    <cellStyle name="Warning Text 2 2" xfId="7554"/>
    <cellStyle name="Warning Text 3" xfId="7555"/>
    <cellStyle name="Warning Text 3 2" xfId="7556"/>
    <cellStyle name="Warning Text 4" xfId="7557"/>
    <cellStyle name="Warning Text 4 2" xfId="7558"/>
    <cellStyle name="Warning Text 5" xfId="7559"/>
    <cellStyle name="Warning Text 6" xfId="7560"/>
    <cellStyle name="Warning Text 7" xfId="7561"/>
    <cellStyle name="Warning Text 8" xfId="7562"/>
    <cellStyle name="Year" xfId="7563"/>
    <cellStyle name="Year 2" xfId="7564"/>
    <cellStyle name="Year 2 2" xfId="7565"/>
    <cellStyle name="Year 3" xfId="7566"/>
    <cellStyle name="YrHeader" xfId="7567"/>
    <cellStyle name="敨瑥1渀欀" xfId="7568"/>
  </cellStyles>
  <dxfs count="0"/>
  <tableStyles count="0" defaultTableStyle="TableStyleMedium2" defaultPivotStyle="PivotStyleLight16"/>
  <colors>
    <mruColors>
      <color rgb="FFFFFFCC"/>
      <color rgb="FFFFFF0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0</xdr:rowOff>
    </xdr:from>
    <xdr:to>
      <xdr:col>3</xdr:col>
      <xdr:colOff>314325</xdr:colOff>
      <xdr:row>40</xdr:row>
      <xdr:rowOff>76200</xdr:rowOff>
    </xdr:to>
    <xdr:pic>
      <xdr:nvPicPr>
        <xdr:cNvPr id="2" name="Picture 2" descr="pgenotag222_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13450"/>
          <a:ext cx="2295525" cy="62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7h7\AppData\Local\Microsoft\Windows\Temporary%20Internet%20Files\Content.Outlook\Z4X5MBZ3\2018_2020_DR_Budget_Request_14Dec1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sps.utility.pge.com/Users/bill/AppData/Local/Temp/Temp1_DR%20Reporting%20Template%20REVISION_PGE_ver4.zip/E3_DR_AvoidedCostModel_Oct201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sps.utility.pge.com/Avoided%20Cost/BillG/RPS%20TODs/2010%20RPS%20TOD/QF_3-4-10_prices/wholehours_2010-13_Sunday-partial-pk/WINDOWS/Temporary%20Internet%20Files/OLK2B/200906%20SRACMI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sps.utility.pge.com/WINDOWS/Temporary%20Internet%20Files/Content.Outlook/2OJJSW81/DR%20and%20SmartAC%20Feburary%20YTD%20Actual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sps.utility.pge.com/Quant%20analysis/Bruce/Avoided%20Cost%20Update/Yumi/AvoidedCost_v2.2_0110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sps.utility.pge.com/WINDOWS/Temporary%20Internet%20Files/Content.Outlook/YK0DJH5Y/Ch%202%20-%20Smart%20AC%20Cost%20Model%20CONFIDENTI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utility.pge.com/Quant%20analysis/Bruce/LTPP%20DR%20Cost-Benefit%20analysis/New/AC%20Cycling_20070123_prices_to_20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utility.pge.com/Data/Demand%20Response/2012-2014%20DR%20Filing/cost%20effectiveness/DR2012-14_PGE_DR-Reporting-Template_1-of-2_with-PGE-A-facto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ps.utility.pge.com/Documents%20and%20Settings/nws/Local%20Settings/Temporary%20Internet%20Files/Content.Outlook/VMI53C5T/Model%20-%20September%207/RPS%20Calculator_2003_v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o310\gtspp\Quant%20analysis\Yumi's%20folder\DR\DSM%20Template\DREEM%20v1.12_041408Vintag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O260\Risk_Mgmt\RiskAnalysis\Models\HourlyPriceShape\Applications\RPS-2006\ExtrapolateForwards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ps.utility.pge.com/sites/SCG/Budget/Expense%20Reports/2013/09%202013/SOLAR%20Expenditure%20Detail%2009-1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ffs1\Projects\DOCUME~1\BRUCEP~1\LOCALS~1\Temp\PK153.tmp\Brattle_L%20Fix_%20Enrollment%20Fcst%20portfolio%201-in-2%20All_8July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_by_year"/>
      <sheetName val="Budget_by_admin_incent"/>
      <sheetName val="Budget_2017_Compare"/>
      <sheetName val="Budget_with_Labor_breakout"/>
      <sheetName val="Incentives"/>
      <sheetName val="For_Bill--&gt;"/>
      <sheetName val="2018_Budget"/>
      <sheetName val="2018_ADR_Alloc"/>
      <sheetName val="2018-22_EM&amp;V_DirectAssign"/>
      <sheetName val="2018_ME&amp;O_Alloc"/>
      <sheetName val="2018-22_Systems_Alloc"/>
      <sheetName val="LABOR--&gt;"/>
      <sheetName val="2018_Labor_Calc"/>
      <sheetName val="2018_Budget_Forecast"/>
      <sheetName val="2017_Auth_Budget"/>
      <sheetName val="2018_Benefit_Burden_Adj"/>
      <sheetName val="Benefit_Burden_Adj_xxx"/>
      <sheetName val="2016YTD_Labor"/>
      <sheetName val="CHIN_LABOR"/>
      <sheetName val="Policy_CHIN_2016"/>
      <sheetName val="EMV_CHIN_2016"/>
      <sheetName val="PLS_CHIN_2016"/>
      <sheetName val="SSP_CHIN_2016"/>
      <sheetName val="XSP_CHIN_2016"/>
      <sheetName val="SAC_Mkt_CHIN"/>
      <sheetName val="EMRGTECH_CHIN_2016"/>
      <sheetName val="ADR_CHIN_2016"/>
      <sheetName val="CBP_CHIN_2016"/>
      <sheetName val="SAC_CHIN_2016"/>
      <sheetName val="OBMC_CHIN_2016"/>
      <sheetName val="INTERACT_CHIN_2016"/>
      <sheetName val="DRE_CHIN_2016"/>
      <sheetName val="NOTIF_CHIN_2016"/>
      <sheetName val="ADR--&gt;"/>
      <sheetName val="All_ADR"/>
      <sheetName val="Res-ADR"/>
      <sheetName val="SYSTEMS--&gt;"/>
      <sheetName val="Sys Support alloc 2"/>
      <sheetName val="EM&amp;V--&gt;"/>
      <sheetName val="EM&amp;V"/>
      <sheetName val="SmartAC--&gt;"/>
      <sheetName val="SAC_Summary"/>
      <sheetName val="Cost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6">
          <cell r="E6">
            <v>4.3276623750069777E-2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15">
          <cell r="E15">
            <v>225</v>
          </cell>
        </row>
        <row r="30">
          <cell r="E30">
            <v>6</v>
          </cell>
        </row>
        <row r="42">
          <cell r="E42">
            <v>412000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puts"/>
      <sheetName val="Cost Calc"/>
      <sheetName val="DR Inputs"/>
      <sheetName val="Losses"/>
      <sheetName val="Market Dynamics"/>
      <sheetName val="Emissions"/>
      <sheetName val="T&amp;D Value"/>
      <sheetName val="Hourly Data"/>
      <sheetName val="CCGT Pro Forma"/>
      <sheetName val="CT Pro Forma"/>
      <sheetName val="Fuel Costs"/>
      <sheetName val="Avoided RPS"/>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E4">
            <v>3</v>
          </cell>
        </row>
        <row r="6">
          <cell r="E6">
            <v>1</v>
          </cell>
        </row>
        <row r="7">
          <cell r="E7">
            <v>1</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Index Formula"/>
      <sheetName val="Market Heat Rate"/>
      <sheetName val="Inputs"/>
    </sheetNames>
    <sheetDataSet>
      <sheetData sheetId="0"/>
      <sheetData sheetId="1"/>
      <sheetData sheetId="2" refreshError="1">
        <row r="4">
          <cell r="C4">
            <v>37987</v>
          </cell>
          <cell r="D4">
            <v>38018</v>
          </cell>
          <cell r="E4">
            <v>38047</v>
          </cell>
          <cell r="F4">
            <v>38078</v>
          </cell>
          <cell r="G4">
            <v>38108</v>
          </cell>
          <cell r="H4">
            <v>38139</v>
          </cell>
          <cell r="I4">
            <v>38169</v>
          </cell>
          <cell r="J4">
            <v>38200</v>
          </cell>
          <cell r="K4">
            <v>38231</v>
          </cell>
          <cell r="L4">
            <v>38261</v>
          </cell>
          <cell r="M4">
            <v>38292</v>
          </cell>
          <cell r="N4">
            <v>38322</v>
          </cell>
          <cell r="O4">
            <v>38353</v>
          </cell>
          <cell r="P4">
            <v>38384</v>
          </cell>
          <cell r="Q4">
            <v>38412</v>
          </cell>
          <cell r="R4">
            <v>38443</v>
          </cell>
          <cell r="S4">
            <v>38473</v>
          </cell>
          <cell r="T4">
            <v>38504</v>
          </cell>
          <cell r="U4">
            <v>38534</v>
          </cell>
          <cell r="V4">
            <v>38565</v>
          </cell>
          <cell r="W4">
            <v>38596</v>
          </cell>
          <cell r="X4">
            <v>38626</v>
          </cell>
          <cell r="Y4">
            <v>38657</v>
          </cell>
          <cell r="Z4">
            <v>38687</v>
          </cell>
          <cell r="AA4">
            <v>38718</v>
          </cell>
          <cell r="AB4">
            <v>38749</v>
          </cell>
          <cell r="AC4">
            <v>38777</v>
          </cell>
          <cell r="AD4">
            <v>38808</v>
          </cell>
          <cell r="AE4">
            <v>38838</v>
          </cell>
          <cell r="AF4">
            <v>38869</v>
          </cell>
          <cell r="AG4">
            <v>38899</v>
          </cell>
          <cell r="AH4">
            <v>38930</v>
          </cell>
          <cell r="AI4">
            <v>38961</v>
          </cell>
          <cell r="AJ4">
            <v>38991</v>
          </cell>
          <cell r="AK4">
            <v>39022</v>
          </cell>
          <cell r="AL4">
            <v>39052</v>
          </cell>
          <cell r="AM4">
            <v>39083</v>
          </cell>
          <cell r="AN4">
            <v>39114</v>
          </cell>
          <cell r="AO4">
            <v>39142</v>
          </cell>
          <cell r="AP4">
            <v>39173</v>
          </cell>
          <cell r="AQ4">
            <v>39203</v>
          </cell>
          <cell r="AR4">
            <v>39234</v>
          </cell>
          <cell r="AS4">
            <v>39264</v>
          </cell>
          <cell r="AT4">
            <v>39295</v>
          </cell>
          <cell r="AU4">
            <v>39326</v>
          </cell>
          <cell r="AV4">
            <v>39356</v>
          </cell>
          <cell r="AW4">
            <v>39387</v>
          </cell>
          <cell r="AX4">
            <v>39417</v>
          </cell>
          <cell r="AY4">
            <v>39448</v>
          </cell>
          <cell r="AZ4">
            <v>39479</v>
          </cell>
          <cell r="BA4">
            <v>39508</v>
          </cell>
          <cell r="BB4">
            <v>39539</v>
          </cell>
          <cell r="BC4">
            <v>39569</v>
          </cell>
          <cell r="BD4">
            <v>39600</v>
          </cell>
          <cell r="BE4">
            <v>39630</v>
          </cell>
          <cell r="BF4">
            <v>39661</v>
          </cell>
          <cell r="BG4">
            <v>39692</v>
          </cell>
          <cell r="BH4">
            <v>39722</v>
          </cell>
          <cell r="BI4">
            <v>39753</v>
          </cell>
          <cell r="BJ4">
            <v>39783</v>
          </cell>
          <cell r="BK4">
            <v>39814</v>
          </cell>
          <cell r="BL4">
            <v>39845</v>
          </cell>
          <cell r="BM4">
            <v>39873</v>
          </cell>
          <cell r="BN4">
            <v>39904</v>
          </cell>
          <cell r="BO4">
            <v>39934</v>
          </cell>
          <cell r="BP4">
            <v>39965</v>
          </cell>
          <cell r="BQ4">
            <v>39995</v>
          </cell>
          <cell r="BR4">
            <v>40026</v>
          </cell>
          <cell r="BS4">
            <v>40057</v>
          </cell>
          <cell r="BT4">
            <v>40087</v>
          </cell>
          <cell r="BU4">
            <v>40118</v>
          </cell>
          <cell r="BV4">
            <v>40148</v>
          </cell>
          <cell r="BW4">
            <v>40179</v>
          </cell>
          <cell r="BX4">
            <v>40210</v>
          </cell>
          <cell r="BY4">
            <v>40238</v>
          </cell>
          <cell r="BZ4">
            <v>40269</v>
          </cell>
          <cell r="CA4">
            <v>40299</v>
          </cell>
          <cell r="CB4">
            <v>40330</v>
          </cell>
          <cell r="CC4">
            <v>40360</v>
          </cell>
          <cell r="CD4">
            <v>40391</v>
          </cell>
          <cell r="CE4">
            <v>40422</v>
          </cell>
          <cell r="CF4">
            <v>40452</v>
          </cell>
          <cell r="CG4">
            <v>40483</v>
          </cell>
          <cell r="CH4">
            <v>40513</v>
          </cell>
        </row>
        <row r="5">
          <cell r="AY5" t="str">
            <v>Redwood: D.07-09-045</v>
          </cell>
          <cell r="BK5" t="str">
            <v>D.07-09-045</v>
          </cell>
          <cell r="BW5" t="str">
            <v>D.07-09-045</v>
          </cell>
        </row>
        <row r="6">
          <cell r="C6">
            <v>0.17565245901639348</v>
          </cell>
          <cell r="D6">
            <v>0.17565245901639348</v>
          </cell>
          <cell r="E6">
            <v>0.17565245901639348</v>
          </cell>
          <cell r="F6">
            <v>0.17565245901639348</v>
          </cell>
          <cell r="G6">
            <v>0.17565245901639348</v>
          </cell>
          <cell r="H6">
            <v>0.17565245901639348</v>
          </cell>
          <cell r="I6">
            <v>0.17420655737704918</v>
          </cell>
          <cell r="J6">
            <v>0.17420655737704918</v>
          </cell>
          <cell r="K6">
            <v>0.17420655737704918</v>
          </cell>
          <cell r="L6">
            <v>0.17420655737704918</v>
          </cell>
          <cell r="M6">
            <v>0.17420655737704918</v>
          </cell>
          <cell r="N6">
            <v>0.17420655737704918</v>
          </cell>
          <cell r="O6">
            <v>0.17282301369863015</v>
          </cell>
          <cell r="P6">
            <v>0.17282301369863015</v>
          </cell>
          <cell r="Q6">
            <v>0.17282301369863015</v>
          </cell>
          <cell r="R6">
            <v>0.17282301369863015</v>
          </cell>
          <cell r="S6">
            <v>0.17282301369863015</v>
          </cell>
          <cell r="T6">
            <v>0.17282301369863015</v>
          </cell>
          <cell r="U6">
            <v>0.17282301369863015</v>
          </cell>
          <cell r="V6">
            <v>0.17282301369863015</v>
          </cell>
          <cell r="W6">
            <v>0.17282301369863015</v>
          </cell>
          <cell r="X6">
            <v>0.17282301369863015</v>
          </cell>
          <cell r="Y6">
            <v>0.17282301369863015</v>
          </cell>
          <cell r="Z6">
            <v>0.17282301369863015</v>
          </cell>
          <cell r="AA6">
            <v>0.17784328767123289</v>
          </cell>
          <cell r="AB6">
            <v>0.17784328767123289</v>
          </cell>
          <cell r="AC6">
            <v>0.17784328767123289</v>
          </cell>
          <cell r="AD6">
            <v>0.17784328767123289</v>
          </cell>
          <cell r="AE6">
            <v>0.17784328767123289</v>
          </cell>
          <cell r="AF6">
            <v>0.17784328767123289</v>
          </cell>
          <cell r="AG6">
            <v>0.17784328767123289</v>
          </cell>
          <cell r="AH6">
            <v>0.17784328767123289</v>
          </cell>
          <cell r="AI6">
            <v>0.17784328767123289</v>
          </cell>
          <cell r="AJ6">
            <v>0.17784328767123289</v>
          </cell>
          <cell r="AK6">
            <v>0.17784328767123289</v>
          </cell>
          <cell r="AL6">
            <v>0.17784328767123289</v>
          </cell>
          <cell r="AM6">
            <v>0.17794520547945203</v>
          </cell>
          <cell r="AN6">
            <v>0.17794520547945203</v>
          </cell>
          <cell r="AO6">
            <v>0.17794520547945203</v>
          </cell>
          <cell r="AP6">
            <v>0.17794520547945203</v>
          </cell>
          <cell r="AQ6">
            <v>0.17794520547945203</v>
          </cell>
          <cell r="AR6">
            <v>0.17794520547945203</v>
          </cell>
          <cell r="AS6">
            <v>0.17794520547945203</v>
          </cell>
          <cell r="AT6">
            <v>0.17794520547945203</v>
          </cell>
          <cell r="AU6">
            <v>0.17794520547945203</v>
          </cell>
          <cell r="AV6">
            <v>0.17794520547945203</v>
          </cell>
          <cell r="AW6">
            <v>0.17794520547945203</v>
          </cell>
          <cell r="AX6">
            <v>0.17794520547945203</v>
          </cell>
          <cell r="AY6">
            <v>0.16959344262295084</v>
          </cell>
          <cell r="AZ6">
            <v>0.16959344262295084</v>
          </cell>
          <cell r="BA6">
            <v>0.16959344262295084</v>
          </cell>
          <cell r="BB6">
            <v>0.16959344262295084</v>
          </cell>
          <cell r="BC6">
            <v>0.16959344262295084</v>
          </cell>
          <cell r="BD6">
            <v>0.16959344262295084</v>
          </cell>
          <cell r="BE6">
            <v>0.16959344262295084</v>
          </cell>
          <cell r="BF6">
            <v>0.16959344262295084</v>
          </cell>
          <cell r="BG6">
            <v>0.16959344262295084</v>
          </cell>
          <cell r="BH6">
            <v>0.16959344262295084</v>
          </cell>
          <cell r="BI6">
            <v>0.16959344262295084</v>
          </cell>
          <cell r="BJ6">
            <v>0.16959344262295084</v>
          </cell>
          <cell r="BK6">
            <v>0.16834191780821919</v>
          </cell>
          <cell r="BL6">
            <v>0.16834191780821919</v>
          </cell>
          <cell r="BM6">
            <v>0.16834191780821919</v>
          </cell>
          <cell r="BN6">
            <v>0.16834191780821919</v>
          </cell>
          <cell r="BO6">
            <v>0.16834191780821919</v>
          </cell>
          <cell r="BP6">
            <v>0.16834191780821919</v>
          </cell>
          <cell r="BQ6">
            <v>0.16834191780821919</v>
          </cell>
          <cell r="BR6">
            <v>0.16834191780821919</v>
          </cell>
          <cell r="BS6">
            <v>0.16834191780821919</v>
          </cell>
          <cell r="BT6">
            <v>0.16834191780821919</v>
          </cell>
          <cell r="BU6">
            <v>0.16834191780821919</v>
          </cell>
          <cell r="BV6">
            <v>0.16834191780821919</v>
          </cell>
          <cell r="BW6">
            <v>0.16668493150684932</v>
          </cell>
          <cell r="BX6">
            <v>0.16668493150684932</v>
          </cell>
          <cell r="BY6">
            <v>0.16668493150684932</v>
          </cell>
          <cell r="BZ6">
            <v>0.16668493150684932</v>
          </cell>
          <cell r="CA6">
            <v>0.16668493150684932</v>
          </cell>
          <cell r="CB6">
            <v>0.16668493150684932</v>
          </cell>
          <cell r="CC6">
            <v>0.16668493150684932</v>
          </cell>
          <cell r="CD6">
            <v>0.16668493150684932</v>
          </cell>
          <cell r="CE6">
            <v>0.16668493150684932</v>
          </cell>
          <cell r="CF6">
            <v>0.16668493150684932</v>
          </cell>
          <cell r="CG6">
            <v>0.16668493150684932</v>
          </cell>
          <cell r="CH6">
            <v>0.16668493150684932</v>
          </cell>
        </row>
        <row r="7">
          <cell r="C7">
            <v>0.1236</v>
          </cell>
          <cell r="D7">
            <v>0.1236</v>
          </cell>
          <cell r="E7">
            <v>0.1236</v>
          </cell>
          <cell r="F7">
            <v>0.1236</v>
          </cell>
          <cell r="G7">
            <v>0.1236</v>
          </cell>
          <cell r="H7">
            <v>0.1236</v>
          </cell>
          <cell r="I7">
            <v>0.1236</v>
          </cell>
          <cell r="J7">
            <v>0.1236</v>
          </cell>
          <cell r="K7">
            <v>0.1236</v>
          </cell>
          <cell r="L7">
            <v>0.1236</v>
          </cell>
          <cell r="M7">
            <v>0.1236</v>
          </cell>
          <cell r="N7">
            <v>0.1236</v>
          </cell>
          <cell r="O7">
            <v>0.13539999999999999</v>
          </cell>
          <cell r="P7">
            <v>0.13539999999999999</v>
          </cell>
          <cell r="Q7">
            <v>0.13539999999999999</v>
          </cell>
          <cell r="R7">
            <v>0.13539999999999999</v>
          </cell>
          <cell r="S7">
            <v>0.13539999999999999</v>
          </cell>
          <cell r="T7">
            <v>0.13539999999999999</v>
          </cell>
          <cell r="U7">
            <v>0.13539999999999999</v>
          </cell>
          <cell r="V7">
            <v>0.13539999999999999</v>
          </cell>
          <cell r="W7">
            <v>0.13539999999999999</v>
          </cell>
          <cell r="X7">
            <v>0.13539999999999999</v>
          </cell>
          <cell r="Y7">
            <v>0.13539999999999999</v>
          </cell>
          <cell r="Z7">
            <v>0.13539999999999999</v>
          </cell>
          <cell r="AA7">
            <v>0.1363</v>
          </cell>
          <cell r="AB7">
            <v>0.1363</v>
          </cell>
          <cell r="AC7">
            <v>0.1363</v>
          </cell>
          <cell r="AD7">
            <v>0.1363</v>
          </cell>
          <cell r="AE7">
            <v>0.1363</v>
          </cell>
          <cell r="AF7">
            <v>0.1363</v>
          </cell>
          <cell r="AG7">
            <v>0.1363</v>
          </cell>
          <cell r="AH7">
            <v>0.1363</v>
          </cell>
          <cell r="AI7">
            <v>0.1363</v>
          </cell>
          <cell r="AJ7">
            <v>0.1363</v>
          </cell>
          <cell r="AK7">
            <v>0.1363</v>
          </cell>
          <cell r="AL7">
            <v>0.1363</v>
          </cell>
          <cell r="AM7">
            <v>0.13639999999999999</v>
          </cell>
          <cell r="AN7">
            <v>0.13639999999999999</v>
          </cell>
          <cell r="AO7">
            <v>0.13639999999999999</v>
          </cell>
          <cell r="AP7">
            <v>0.13639999999999999</v>
          </cell>
          <cell r="AQ7">
            <v>0.13639999999999999</v>
          </cell>
          <cell r="AR7">
            <v>0.13639999999999999</v>
          </cell>
          <cell r="AS7">
            <v>0.13639999999999999</v>
          </cell>
          <cell r="AT7">
            <v>0.13639999999999999</v>
          </cell>
          <cell r="AU7">
            <v>0.13639999999999999</v>
          </cell>
          <cell r="AV7">
            <v>0.13639999999999999</v>
          </cell>
          <cell r="AW7">
            <v>0.13639999999999999</v>
          </cell>
          <cell r="AX7">
            <v>0.13639999999999999</v>
          </cell>
          <cell r="AY7">
            <v>0.12989999999999999</v>
          </cell>
          <cell r="AZ7">
            <v>0.12989999999999999</v>
          </cell>
          <cell r="BA7">
            <v>0.12989999999999999</v>
          </cell>
          <cell r="BB7">
            <v>0.12989999999999999</v>
          </cell>
          <cell r="BC7">
            <v>0.12989999999999999</v>
          </cell>
          <cell r="BD7">
            <v>0.12989999999999999</v>
          </cell>
          <cell r="BE7">
            <v>0.12989999999999999</v>
          </cell>
          <cell r="BF7">
            <v>0.12989999999999999</v>
          </cell>
          <cell r="BG7">
            <v>0.12989999999999999</v>
          </cell>
          <cell r="BH7">
            <v>0.12989999999999999</v>
          </cell>
          <cell r="BI7">
            <v>0.12989999999999999</v>
          </cell>
          <cell r="BJ7">
            <v>0.12989999999999999</v>
          </cell>
          <cell r="BK7">
            <v>0.12859999999999999</v>
          </cell>
          <cell r="BL7">
            <v>0.12859999999999999</v>
          </cell>
          <cell r="BM7">
            <v>0.12859999999999999</v>
          </cell>
          <cell r="BN7">
            <v>0.12859999999999999</v>
          </cell>
          <cell r="BO7">
            <v>0.12859999999999999</v>
          </cell>
          <cell r="BP7">
            <v>0.12859999999999999</v>
          </cell>
          <cell r="BQ7">
            <v>0.12859999999999999</v>
          </cell>
          <cell r="BR7">
            <v>0.12859999999999999</v>
          </cell>
          <cell r="BS7">
            <v>0.12859999999999999</v>
          </cell>
          <cell r="BT7">
            <v>0.12859999999999999</v>
          </cell>
          <cell r="BU7">
            <v>0.12859999999999999</v>
          </cell>
          <cell r="BV7">
            <v>0.12859999999999999</v>
          </cell>
          <cell r="BW7">
            <v>0.12740000000000001</v>
          </cell>
          <cell r="BX7">
            <v>0.12740000000000001</v>
          </cell>
          <cell r="BY7">
            <v>0.12740000000000001</v>
          </cell>
          <cell r="BZ7">
            <v>0.12740000000000001</v>
          </cell>
          <cell r="CA7">
            <v>0.12740000000000001</v>
          </cell>
          <cell r="CB7">
            <v>0.12740000000000001</v>
          </cell>
          <cell r="CC7">
            <v>0.12740000000000001</v>
          </cell>
          <cell r="CD7">
            <v>0.12740000000000001</v>
          </cell>
          <cell r="CE7">
            <v>0.12740000000000001</v>
          </cell>
          <cell r="CF7">
            <v>0.12740000000000001</v>
          </cell>
          <cell r="CG7">
            <v>0.12740000000000001</v>
          </cell>
          <cell r="CH7">
            <v>0.12740000000000001</v>
          </cell>
        </row>
        <row r="8">
          <cell r="C8">
            <v>0.29930000000000001</v>
          </cell>
          <cell r="D8">
            <v>0.29930000000000001</v>
          </cell>
          <cell r="E8">
            <v>0.29930000000000001</v>
          </cell>
          <cell r="F8">
            <v>0.29930000000000001</v>
          </cell>
          <cell r="G8">
            <v>0.29930000000000001</v>
          </cell>
          <cell r="H8">
            <v>0.29930000000000001</v>
          </cell>
          <cell r="I8">
            <v>0.29780000000000001</v>
          </cell>
          <cell r="J8">
            <v>0.29780000000000001</v>
          </cell>
          <cell r="K8">
            <v>0.29780000000000001</v>
          </cell>
          <cell r="L8">
            <v>0.29780000000000001</v>
          </cell>
          <cell r="M8">
            <v>0.29780000000000001</v>
          </cell>
          <cell r="N8">
            <v>0.29780000000000001</v>
          </cell>
          <cell r="O8">
            <v>0.30819999999999997</v>
          </cell>
          <cell r="P8">
            <v>0.30819999999999997</v>
          </cell>
          <cell r="Q8">
            <v>0.30819999999999997</v>
          </cell>
          <cell r="R8">
            <v>0.30819999999999997</v>
          </cell>
          <cell r="S8">
            <v>0.30819999999999997</v>
          </cell>
          <cell r="T8">
            <v>0.30819999999999997</v>
          </cell>
          <cell r="U8">
            <v>0.30819999999999997</v>
          </cell>
          <cell r="V8">
            <v>0.30819999999999997</v>
          </cell>
          <cell r="W8">
            <v>0.30819999999999997</v>
          </cell>
          <cell r="X8">
            <v>0.30819999999999997</v>
          </cell>
          <cell r="Y8">
            <v>0.30819999999999997</v>
          </cell>
          <cell r="Z8">
            <v>0.30819999999999997</v>
          </cell>
          <cell r="AA8">
            <v>0.31409999999999999</v>
          </cell>
          <cell r="AB8">
            <v>0.31409999999999999</v>
          </cell>
          <cell r="AC8">
            <v>0.31409999999999999</v>
          </cell>
          <cell r="AD8">
            <v>0.31409999999999999</v>
          </cell>
          <cell r="AE8">
            <v>0.31409999999999999</v>
          </cell>
          <cell r="AF8">
            <v>0.31409999999999999</v>
          </cell>
          <cell r="AG8">
            <v>0.31409999999999999</v>
          </cell>
          <cell r="AH8">
            <v>0.31409999999999999</v>
          </cell>
          <cell r="AI8">
            <v>0.31409999999999999</v>
          </cell>
          <cell r="AJ8">
            <v>0.31409999999999999</v>
          </cell>
          <cell r="AK8">
            <v>0.31409999999999999</v>
          </cell>
          <cell r="AL8">
            <v>0.31409999999999999</v>
          </cell>
          <cell r="AM8">
            <v>0.31430000000000002</v>
          </cell>
          <cell r="AN8">
            <v>0.31430000000000002</v>
          </cell>
          <cell r="AO8">
            <v>0.31430000000000002</v>
          </cell>
          <cell r="AP8">
            <v>0.31430000000000002</v>
          </cell>
          <cell r="AQ8">
            <v>0.31430000000000002</v>
          </cell>
          <cell r="AR8">
            <v>0.31430000000000002</v>
          </cell>
          <cell r="AS8">
            <v>0.31430000000000002</v>
          </cell>
          <cell r="AT8">
            <v>0.31430000000000002</v>
          </cell>
          <cell r="AU8">
            <v>0.31430000000000002</v>
          </cell>
          <cell r="AV8">
            <v>0.31430000000000002</v>
          </cell>
          <cell r="AW8">
            <v>0.31430000000000002</v>
          </cell>
          <cell r="AX8">
            <v>0.31430000000000002</v>
          </cell>
          <cell r="AY8">
            <v>0.29949344262295086</v>
          </cell>
          <cell r="AZ8">
            <v>0.29949999999999999</v>
          </cell>
          <cell r="BA8">
            <v>0.29949999999999999</v>
          </cell>
          <cell r="BB8">
            <v>0.29949999999999999</v>
          </cell>
          <cell r="BC8">
            <v>0.29949999999999999</v>
          </cell>
          <cell r="BD8">
            <v>0.29949999999999999</v>
          </cell>
          <cell r="BE8">
            <v>0.29949999999999999</v>
          </cell>
          <cell r="BF8">
            <v>0.29949999999999999</v>
          </cell>
          <cell r="BG8">
            <v>0.29949999999999999</v>
          </cell>
          <cell r="BH8">
            <v>0.29949999999999999</v>
          </cell>
          <cell r="BI8">
            <v>0.29949999999999999</v>
          </cell>
          <cell r="BJ8">
            <v>0.29949999999999999</v>
          </cell>
          <cell r="BK8">
            <v>0.2969</v>
          </cell>
          <cell r="BL8">
            <v>0.2969</v>
          </cell>
          <cell r="BM8">
            <v>0.2969</v>
          </cell>
          <cell r="BN8">
            <v>0.2969</v>
          </cell>
          <cell r="BO8">
            <v>0.2969</v>
          </cell>
          <cell r="BP8">
            <v>0.2969</v>
          </cell>
          <cell r="BQ8">
            <v>0.2969</v>
          </cell>
          <cell r="BR8">
            <v>0.2969</v>
          </cell>
          <cell r="BS8">
            <v>0.2969</v>
          </cell>
          <cell r="BT8">
            <v>0.2969</v>
          </cell>
          <cell r="BU8">
            <v>0.2969</v>
          </cell>
          <cell r="BV8">
            <v>0.2969</v>
          </cell>
          <cell r="BW8">
            <v>0.29409999999999997</v>
          </cell>
          <cell r="BX8">
            <v>0.29409999999999997</v>
          </cell>
          <cell r="BY8">
            <v>0.29409999999999997</v>
          </cell>
          <cell r="BZ8">
            <v>0.29409999999999997</v>
          </cell>
          <cell r="CA8">
            <v>0.29409999999999997</v>
          </cell>
          <cell r="CB8">
            <v>0.29409999999999997</v>
          </cell>
          <cell r="CC8">
            <v>0.29409999999999997</v>
          </cell>
          <cell r="CD8">
            <v>0.29409999999999997</v>
          </cell>
          <cell r="CE8">
            <v>0.29409999999999997</v>
          </cell>
          <cell r="CF8">
            <v>0.29409999999999997</v>
          </cell>
          <cell r="CG8">
            <v>0.29409999999999997</v>
          </cell>
          <cell r="CH8">
            <v>0.29409999999999997</v>
          </cell>
        </row>
        <row r="9">
          <cell r="AY9" t="str">
            <v>Baja: D.07-09-045</v>
          </cell>
          <cell r="BK9" t="str">
            <v>D.07-09-045</v>
          </cell>
          <cell r="BW9" t="str">
            <v>D.07-09-045</v>
          </cell>
        </row>
        <row r="10">
          <cell r="C10">
            <v>0.14648524590163936</v>
          </cell>
          <cell r="D10">
            <v>0.14648524590163936</v>
          </cell>
          <cell r="E10">
            <v>0.14648524590163936</v>
          </cell>
          <cell r="F10">
            <v>0.14648524590163936</v>
          </cell>
          <cell r="G10">
            <v>0.14648524590163936</v>
          </cell>
          <cell r="H10">
            <v>0.14648524590163936</v>
          </cell>
          <cell r="I10">
            <v>0.14154426229508196</v>
          </cell>
          <cell r="J10">
            <v>0.14154426229508196</v>
          </cell>
          <cell r="K10">
            <v>0.14154426229508196</v>
          </cell>
          <cell r="L10">
            <v>0.14154426229508196</v>
          </cell>
          <cell r="M10">
            <v>0.14154426229508196</v>
          </cell>
          <cell r="N10">
            <v>0.14154426229508196</v>
          </cell>
          <cell r="O10">
            <v>0.19264109589041095</v>
          </cell>
          <cell r="P10">
            <v>0.19264109589041095</v>
          </cell>
          <cell r="Q10">
            <v>0.19264109589041095</v>
          </cell>
          <cell r="R10">
            <v>0.19264109589041095</v>
          </cell>
          <cell r="S10">
            <v>0.19264109589041095</v>
          </cell>
          <cell r="T10">
            <v>0.19264109589041095</v>
          </cell>
          <cell r="U10">
            <v>0.19264109589041095</v>
          </cell>
          <cell r="V10">
            <v>0.19264109589041095</v>
          </cell>
          <cell r="W10">
            <v>0.19264109589041095</v>
          </cell>
          <cell r="X10">
            <v>0.19264109589041095</v>
          </cell>
          <cell r="Y10">
            <v>0.19264109589041095</v>
          </cell>
          <cell r="Z10">
            <v>0.19264109589041095</v>
          </cell>
          <cell r="AA10">
            <v>0.2219704109589041</v>
          </cell>
          <cell r="AB10">
            <v>0.2219704109589041</v>
          </cell>
          <cell r="AC10">
            <v>0.2219704109589041</v>
          </cell>
          <cell r="AD10">
            <v>0.2219704109589041</v>
          </cell>
          <cell r="AE10">
            <v>0.2219704109589041</v>
          </cell>
          <cell r="AF10">
            <v>0.2219704109589041</v>
          </cell>
          <cell r="AG10">
            <v>0.2219704109589041</v>
          </cell>
          <cell r="AH10">
            <v>0.2219704109589041</v>
          </cell>
          <cell r="AI10">
            <v>0.2219704109589041</v>
          </cell>
          <cell r="AJ10">
            <v>0.2219704109589041</v>
          </cell>
          <cell r="AK10">
            <v>0.2219704109589041</v>
          </cell>
          <cell r="AL10">
            <v>0.2219704109589041</v>
          </cell>
          <cell r="AM10">
            <v>0.22210520547945203</v>
          </cell>
          <cell r="AN10">
            <v>0.22210520547945203</v>
          </cell>
          <cell r="AO10">
            <v>0.22210520547945203</v>
          </cell>
          <cell r="AP10">
            <v>0.22210520547945203</v>
          </cell>
          <cell r="AQ10">
            <v>0.22210520547945203</v>
          </cell>
          <cell r="AR10">
            <v>0.22210520547945203</v>
          </cell>
          <cell r="AS10">
            <v>0.22210520547945203</v>
          </cell>
          <cell r="AT10">
            <v>0.22210520547945203</v>
          </cell>
          <cell r="AU10">
            <v>0.22210520547945203</v>
          </cell>
          <cell r="AV10">
            <v>0.22210520547945203</v>
          </cell>
          <cell r="AW10">
            <v>0.22210520547945203</v>
          </cell>
          <cell r="AX10">
            <v>0.22210520547945203</v>
          </cell>
          <cell r="AY10">
            <v>0.23427213114754097</v>
          </cell>
          <cell r="AZ10">
            <v>0.23427213114754097</v>
          </cell>
          <cell r="BA10">
            <v>0.23427213114754097</v>
          </cell>
          <cell r="BB10">
            <v>0.23427213114754097</v>
          </cell>
          <cell r="BC10">
            <v>0.23427213114754097</v>
          </cell>
          <cell r="BD10">
            <v>0.23427213114754097</v>
          </cell>
          <cell r="BE10">
            <v>0.23427213114754097</v>
          </cell>
          <cell r="BF10">
            <v>0.23427213114754097</v>
          </cell>
          <cell r="BG10">
            <v>0.23427213114754097</v>
          </cell>
          <cell r="BH10">
            <v>0.23427213114754097</v>
          </cell>
          <cell r="BI10">
            <v>0.23427213114754097</v>
          </cell>
          <cell r="BJ10">
            <v>0.23427213114754097</v>
          </cell>
          <cell r="BK10">
            <v>0.232586301369863</v>
          </cell>
          <cell r="BL10">
            <v>0.232586301369863</v>
          </cell>
          <cell r="BM10">
            <v>0.232586301369863</v>
          </cell>
          <cell r="BN10">
            <v>0.232586301369863</v>
          </cell>
          <cell r="BO10">
            <v>0.232586301369863</v>
          </cell>
          <cell r="BP10">
            <v>0.232586301369863</v>
          </cell>
          <cell r="BQ10">
            <v>0.232586301369863</v>
          </cell>
          <cell r="BR10">
            <v>0.232586301369863</v>
          </cell>
          <cell r="BS10">
            <v>0.232586301369863</v>
          </cell>
          <cell r="BT10">
            <v>0.232586301369863</v>
          </cell>
          <cell r="BU10">
            <v>0.232586301369863</v>
          </cell>
          <cell r="BV10">
            <v>0.232586301369863</v>
          </cell>
          <cell r="BW10">
            <v>0.2302586301369863</v>
          </cell>
          <cell r="BX10">
            <v>0.2302586301369863</v>
          </cell>
          <cell r="BY10">
            <v>0.2302586301369863</v>
          </cell>
          <cell r="BZ10">
            <v>0.2302586301369863</v>
          </cell>
          <cell r="CA10">
            <v>0.2302586301369863</v>
          </cell>
          <cell r="CB10">
            <v>0.2302586301369863</v>
          </cell>
          <cell r="CC10">
            <v>0.2302586301369863</v>
          </cell>
          <cell r="CD10">
            <v>0.2302586301369863</v>
          </cell>
          <cell r="CE10">
            <v>0.2302586301369863</v>
          </cell>
          <cell r="CF10">
            <v>0.2302586301369863</v>
          </cell>
          <cell r="CG10">
            <v>0.2302586301369863</v>
          </cell>
          <cell r="CH10">
            <v>0.2302586301369863</v>
          </cell>
        </row>
        <row r="11">
          <cell r="C11">
            <v>4.48E-2</v>
          </cell>
          <cell r="D11">
            <v>4.48E-2</v>
          </cell>
          <cell r="E11">
            <v>4.48E-2</v>
          </cell>
          <cell r="F11">
            <v>4.48E-2</v>
          </cell>
          <cell r="G11">
            <v>4.48E-2</v>
          </cell>
          <cell r="H11">
            <v>4.48E-2</v>
          </cell>
          <cell r="I11">
            <v>4.48E-2</v>
          </cell>
          <cell r="J11">
            <v>4.48E-2</v>
          </cell>
          <cell r="K11">
            <v>4.48E-2</v>
          </cell>
          <cell r="L11">
            <v>4.48E-2</v>
          </cell>
          <cell r="M11">
            <v>4.48E-2</v>
          </cell>
          <cell r="N11">
            <v>4.48E-2</v>
          </cell>
          <cell r="O11">
            <v>8.5500000000000007E-2</v>
          </cell>
          <cell r="P11">
            <v>8.5500000000000007E-2</v>
          </cell>
          <cell r="Q11">
            <v>8.5500000000000007E-2</v>
          </cell>
          <cell r="R11">
            <v>8.5500000000000007E-2</v>
          </cell>
          <cell r="S11">
            <v>8.5500000000000007E-2</v>
          </cell>
          <cell r="T11">
            <v>8.5500000000000007E-2</v>
          </cell>
          <cell r="U11">
            <v>8.5500000000000007E-2</v>
          </cell>
          <cell r="V11">
            <v>8.5500000000000007E-2</v>
          </cell>
          <cell r="W11">
            <v>8.5500000000000007E-2</v>
          </cell>
          <cell r="X11">
            <v>8.5500000000000007E-2</v>
          </cell>
          <cell r="Y11">
            <v>8.5500000000000007E-2</v>
          </cell>
          <cell r="Z11">
            <v>8.5500000000000007E-2</v>
          </cell>
          <cell r="AA11">
            <v>8.5999999999999993E-2</v>
          </cell>
          <cell r="AB11">
            <v>8.5999999999999993E-2</v>
          </cell>
          <cell r="AC11">
            <v>8.5999999999999993E-2</v>
          </cell>
          <cell r="AD11">
            <v>8.5999999999999993E-2</v>
          </cell>
          <cell r="AE11">
            <v>8.5999999999999993E-2</v>
          </cell>
          <cell r="AF11">
            <v>8.5999999999999993E-2</v>
          </cell>
          <cell r="AG11">
            <v>8.5999999999999993E-2</v>
          </cell>
          <cell r="AH11">
            <v>8.5999999999999993E-2</v>
          </cell>
          <cell r="AI11">
            <v>8.5999999999999993E-2</v>
          </cell>
          <cell r="AJ11">
            <v>8.5999999999999993E-2</v>
          </cell>
          <cell r="AK11">
            <v>8.5999999999999993E-2</v>
          </cell>
          <cell r="AL11">
            <v>8.5999999999999993E-2</v>
          </cell>
          <cell r="AM11">
            <v>8.6099999999999996E-2</v>
          </cell>
          <cell r="AN11">
            <v>8.6099999999999996E-2</v>
          </cell>
          <cell r="AO11">
            <v>8.6099999999999996E-2</v>
          </cell>
          <cell r="AP11">
            <v>8.6099999999999996E-2</v>
          </cell>
          <cell r="AQ11">
            <v>8.6099999999999996E-2</v>
          </cell>
          <cell r="AR11">
            <v>8.6099999999999996E-2</v>
          </cell>
          <cell r="AS11">
            <v>8.6099999999999996E-2</v>
          </cell>
          <cell r="AT11">
            <v>8.6099999999999996E-2</v>
          </cell>
          <cell r="AU11">
            <v>8.6099999999999996E-2</v>
          </cell>
          <cell r="AV11">
            <v>8.6099999999999996E-2</v>
          </cell>
          <cell r="AW11">
            <v>8.6099999999999996E-2</v>
          </cell>
          <cell r="AX11">
            <v>8.6099999999999996E-2</v>
          </cell>
          <cell r="AY11">
            <v>9.0300000000000005E-2</v>
          </cell>
          <cell r="AZ11">
            <v>9.0300000000000005E-2</v>
          </cell>
          <cell r="BA11">
            <v>9.0300000000000005E-2</v>
          </cell>
          <cell r="BB11">
            <v>9.0300000000000005E-2</v>
          </cell>
          <cell r="BC11">
            <v>9.0300000000000005E-2</v>
          </cell>
          <cell r="BD11">
            <v>9.0300000000000005E-2</v>
          </cell>
          <cell r="BE11">
            <v>9.0300000000000005E-2</v>
          </cell>
          <cell r="BF11">
            <v>9.0300000000000005E-2</v>
          </cell>
          <cell r="BG11">
            <v>9.0300000000000005E-2</v>
          </cell>
          <cell r="BH11">
            <v>9.0300000000000005E-2</v>
          </cell>
          <cell r="BI11">
            <v>9.0300000000000005E-2</v>
          </cell>
          <cell r="BJ11">
            <v>9.0300000000000005E-2</v>
          </cell>
          <cell r="BK11">
            <v>8.9399999999999993E-2</v>
          </cell>
          <cell r="BL11">
            <v>8.9399999999999993E-2</v>
          </cell>
          <cell r="BM11">
            <v>8.9399999999999993E-2</v>
          </cell>
          <cell r="BN11">
            <v>8.9399999999999993E-2</v>
          </cell>
          <cell r="BO11">
            <v>8.9399999999999993E-2</v>
          </cell>
          <cell r="BP11">
            <v>8.9399999999999993E-2</v>
          </cell>
          <cell r="BQ11">
            <v>8.9399999999999993E-2</v>
          </cell>
          <cell r="BR11">
            <v>8.9399999999999993E-2</v>
          </cell>
          <cell r="BS11">
            <v>8.9399999999999993E-2</v>
          </cell>
          <cell r="BT11">
            <v>8.9399999999999993E-2</v>
          </cell>
          <cell r="BU11">
            <v>8.9399999999999993E-2</v>
          </cell>
          <cell r="BV11">
            <v>8.9399999999999993E-2</v>
          </cell>
          <cell r="BW11">
            <v>8.8499999999999995E-2</v>
          </cell>
          <cell r="BX11">
            <v>8.8499999999999995E-2</v>
          </cell>
          <cell r="BY11">
            <v>8.8499999999999995E-2</v>
          </cell>
          <cell r="BZ11">
            <v>8.8499999999999995E-2</v>
          </cell>
          <cell r="CA11">
            <v>8.8499999999999995E-2</v>
          </cell>
          <cell r="CB11">
            <v>8.8499999999999995E-2</v>
          </cell>
          <cell r="CC11">
            <v>8.8499999999999995E-2</v>
          </cell>
          <cell r="CD11">
            <v>8.8499999999999995E-2</v>
          </cell>
          <cell r="CE11">
            <v>8.8499999999999995E-2</v>
          </cell>
          <cell r="CF11">
            <v>8.8499999999999995E-2</v>
          </cell>
          <cell r="CG11">
            <v>8.8499999999999995E-2</v>
          </cell>
          <cell r="CH11">
            <v>8.8499999999999995E-2</v>
          </cell>
        </row>
        <row r="12">
          <cell r="C12">
            <v>0.1913</v>
          </cell>
          <cell r="D12">
            <v>0.1913</v>
          </cell>
          <cell r="E12">
            <v>0.1913</v>
          </cell>
          <cell r="F12">
            <v>0.1913</v>
          </cell>
          <cell r="G12">
            <v>0.1913</v>
          </cell>
          <cell r="H12">
            <v>0.1913</v>
          </cell>
          <cell r="I12">
            <v>0.18629999999999999</v>
          </cell>
          <cell r="J12">
            <v>0.18629999999999999</v>
          </cell>
          <cell r="K12">
            <v>0.18629999999999999</v>
          </cell>
          <cell r="L12">
            <v>0.18629999999999999</v>
          </cell>
          <cell r="M12">
            <v>0.18629999999999999</v>
          </cell>
          <cell r="N12">
            <v>0.18629999999999999</v>
          </cell>
          <cell r="O12">
            <v>0.27810000000000001</v>
          </cell>
          <cell r="P12">
            <v>0.27810000000000001</v>
          </cell>
          <cell r="Q12">
            <v>0.27810000000000001</v>
          </cell>
          <cell r="R12">
            <v>0.27810000000000001</v>
          </cell>
          <cell r="S12">
            <v>0.27810000000000001</v>
          </cell>
          <cell r="T12">
            <v>0.27810000000000001</v>
          </cell>
          <cell r="U12">
            <v>0.27810000000000001</v>
          </cell>
          <cell r="V12">
            <v>0.27810000000000001</v>
          </cell>
          <cell r="W12">
            <v>0.27810000000000001</v>
          </cell>
          <cell r="X12">
            <v>0.27810000000000001</v>
          </cell>
          <cell r="Y12">
            <v>0.27810000000000001</v>
          </cell>
          <cell r="Z12">
            <v>0.27810000000000001</v>
          </cell>
          <cell r="AA12">
            <v>0.308</v>
          </cell>
          <cell r="AB12">
            <v>0.308</v>
          </cell>
          <cell r="AC12">
            <v>0.308</v>
          </cell>
          <cell r="AD12">
            <v>0.308</v>
          </cell>
          <cell r="AE12">
            <v>0.308</v>
          </cell>
          <cell r="AF12">
            <v>0.308</v>
          </cell>
          <cell r="AG12">
            <v>0.308</v>
          </cell>
          <cell r="AH12">
            <v>0.308</v>
          </cell>
          <cell r="AI12">
            <v>0.308</v>
          </cell>
          <cell r="AJ12">
            <v>0.308</v>
          </cell>
          <cell r="AK12">
            <v>0.308</v>
          </cell>
          <cell r="AL12">
            <v>0.308</v>
          </cell>
          <cell r="AM12">
            <v>0.30819999999999997</v>
          </cell>
          <cell r="AN12">
            <v>0.30819999999999997</v>
          </cell>
          <cell r="AO12">
            <v>0.30819999999999997</v>
          </cell>
          <cell r="AP12">
            <v>0.30819999999999997</v>
          </cell>
          <cell r="AQ12">
            <v>0.30819999999999997</v>
          </cell>
          <cell r="AR12">
            <v>0.30819999999999997</v>
          </cell>
          <cell r="AS12">
            <v>0.30819999999999997</v>
          </cell>
          <cell r="AT12">
            <v>0.30819999999999997</v>
          </cell>
          <cell r="AU12">
            <v>0.30819999999999997</v>
          </cell>
          <cell r="AV12">
            <v>0.30819999999999997</v>
          </cell>
          <cell r="AW12">
            <v>0.30819999999999997</v>
          </cell>
          <cell r="AX12">
            <v>0.30819999999999997</v>
          </cell>
          <cell r="AY12">
            <v>0.3246</v>
          </cell>
          <cell r="AZ12">
            <v>0.3246</v>
          </cell>
          <cell r="BA12">
            <v>0.3246</v>
          </cell>
          <cell r="BB12">
            <v>0.3246</v>
          </cell>
          <cell r="BC12">
            <v>0.3246</v>
          </cell>
          <cell r="BD12">
            <v>0.3246</v>
          </cell>
          <cell r="BE12">
            <v>0.3246</v>
          </cell>
          <cell r="BF12">
            <v>0.3246</v>
          </cell>
          <cell r="BG12">
            <v>0.3246</v>
          </cell>
          <cell r="BH12">
            <v>0.3246</v>
          </cell>
          <cell r="BI12">
            <v>0.3246</v>
          </cell>
          <cell r="BJ12">
            <v>0.3246</v>
          </cell>
          <cell r="BK12">
            <v>0.32200000000000001</v>
          </cell>
          <cell r="BL12">
            <v>0.32200000000000001</v>
          </cell>
          <cell r="BM12">
            <v>0.32200000000000001</v>
          </cell>
          <cell r="BN12">
            <v>0.32200000000000001</v>
          </cell>
          <cell r="BO12">
            <v>0.32200000000000001</v>
          </cell>
          <cell r="BP12">
            <v>0.32200000000000001</v>
          </cell>
          <cell r="BQ12">
            <v>0.32200000000000001</v>
          </cell>
          <cell r="BR12">
            <v>0.32200000000000001</v>
          </cell>
          <cell r="BS12">
            <v>0.32200000000000001</v>
          </cell>
          <cell r="BT12">
            <v>0.32200000000000001</v>
          </cell>
          <cell r="BU12">
            <v>0.32200000000000001</v>
          </cell>
          <cell r="BV12">
            <v>0.32200000000000001</v>
          </cell>
          <cell r="BW12">
            <v>0.31879999999999997</v>
          </cell>
          <cell r="BX12">
            <v>0.31879999999999997</v>
          </cell>
          <cell r="BY12">
            <v>0.31879999999999997</v>
          </cell>
          <cell r="BZ12">
            <v>0.31879999999999997</v>
          </cell>
          <cell r="CA12">
            <v>0.31879999999999997</v>
          </cell>
          <cell r="CB12">
            <v>0.31879999999999997</v>
          </cell>
          <cell r="CC12">
            <v>0.31879999999999997</v>
          </cell>
          <cell r="CD12">
            <v>0.31879999999999997</v>
          </cell>
          <cell r="CE12">
            <v>0.31879999999999997</v>
          </cell>
          <cell r="CF12">
            <v>0.31879999999999997</v>
          </cell>
          <cell r="CG12">
            <v>0.31879999999999997</v>
          </cell>
          <cell r="CH12">
            <v>0.31879999999999997</v>
          </cell>
        </row>
        <row r="14">
          <cell r="C14">
            <v>1.2E-2</v>
          </cell>
          <cell r="D14">
            <v>1.2E-2</v>
          </cell>
          <cell r="E14">
            <v>1.2E-2</v>
          </cell>
          <cell r="F14">
            <v>1.2E-2</v>
          </cell>
          <cell r="G14">
            <v>1.2E-2</v>
          </cell>
          <cell r="H14">
            <v>1.2E-2</v>
          </cell>
          <cell r="I14">
            <v>1.2E-2</v>
          </cell>
          <cell r="J14">
            <v>1.2E-2</v>
          </cell>
          <cell r="K14">
            <v>1.2E-2</v>
          </cell>
          <cell r="L14">
            <v>1.2E-2</v>
          </cell>
          <cell r="M14">
            <v>1.2E-2</v>
          </cell>
          <cell r="N14">
            <v>1.2E-2</v>
          </cell>
          <cell r="O14">
            <v>1.2E-2</v>
          </cell>
          <cell r="P14">
            <v>1.2E-2</v>
          </cell>
          <cell r="Q14">
            <v>1.2E-2</v>
          </cell>
          <cell r="R14">
            <v>1.2E-2</v>
          </cell>
          <cell r="S14">
            <v>1.2E-2</v>
          </cell>
          <cell r="T14">
            <v>1.2E-2</v>
          </cell>
          <cell r="U14">
            <v>1.2E-2</v>
          </cell>
          <cell r="V14">
            <v>1.2E-2</v>
          </cell>
          <cell r="W14">
            <v>1.2E-2</v>
          </cell>
          <cell r="X14">
            <v>1.2E-2</v>
          </cell>
          <cell r="Y14">
            <v>1.2E-2</v>
          </cell>
          <cell r="Z14">
            <v>1.2E-2</v>
          </cell>
          <cell r="AA14">
            <v>1.2E-2</v>
          </cell>
          <cell r="AB14">
            <v>1.2E-2</v>
          </cell>
          <cell r="AC14">
            <v>1.2E-2</v>
          </cell>
          <cell r="AD14">
            <v>1.2E-2</v>
          </cell>
          <cell r="AE14">
            <v>1.2E-2</v>
          </cell>
          <cell r="AF14">
            <v>1.2E-2</v>
          </cell>
          <cell r="AG14">
            <v>1.2E-2</v>
          </cell>
          <cell r="AH14">
            <v>1.2E-2</v>
          </cell>
          <cell r="AI14">
            <v>1.2E-2</v>
          </cell>
          <cell r="AJ14">
            <v>1.2E-2</v>
          </cell>
          <cell r="AK14">
            <v>1.2999999999999999E-2</v>
          </cell>
          <cell r="AL14">
            <v>1.2999999999999999E-2</v>
          </cell>
          <cell r="AM14">
            <v>1.2999999999999999E-2</v>
          </cell>
          <cell r="AN14">
            <v>1.2999999999999999E-2</v>
          </cell>
          <cell r="AO14">
            <v>1.2999999999999999E-2</v>
          </cell>
          <cell r="AP14">
            <v>1.2999999999999999E-2</v>
          </cell>
          <cell r="AQ14">
            <v>1.2999999999999999E-2</v>
          </cell>
          <cell r="AR14">
            <v>1.2999999999999999E-2</v>
          </cell>
          <cell r="AS14">
            <v>1.2999999999999999E-2</v>
          </cell>
          <cell r="AT14">
            <v>1.2999999999999999E-2</v>
          </cell>
          <cell r="AU14">
            <v>1.2999999999999999E-2</v>
          </cell>
          <cell r="AV14">
            <v>1.2999999999999999E-2</v>
          </cell>
          <cell r="AW14">
            <v>1.2999999999999999E-2</v>
          </cell>
          <cell r="AX14">
            <v>1.2999999999999999E-2</v>
          </cell>
          <cell r="AY14">
            <v>1.2999999999999999E-2</v>
          </cell>
          <cell r="AZ14">
            <v>1.2999999999999999E-2</v>
          </cell>
          <cell r="BA14">
            <v>1.2999999999999999E-2</v>
          </cell>
          <cell r="BB14">
            <v>1.2999999999999999E-2</v>
          </cell>
          <cell r="BC14">
            <v>1.2999999999999999E-2</v>
          </cell>
          <cell r="BD14">
            <v>1.2999999999999999E-2</v>
          </cell>
          <cell r="BE14">
            <v>1.2999999999999999E-2</v>
          </cell>
          <cell r="BF14">
            <v>1.2999999999999999E-2</v>
          </cell>
          <cell r="BG14">
            <v>1.2999999999999999E-2</v>
          </cell>
          <cell r="BH14">
            <v>1.2999999999999999E-2</v>
          </cell>
          <cell r="BI14">
            <v>1.2999999999999999E-2</v>
          </cell>
          <cell r="BJ14">
            <v>1.2999999999999999E-2</v>
          </cell>
          <cell r="BK14">
            <v>1.2999999999999999E-2</v>
          </cell>
          <cell r="BL14">
            <v>1.2999999999999999E-2</v>
          </cell>
          <cell r="BM14">
            <v>1.2999999999999999E-2</v>
          </cell>
          <cell r="BN14">
            <v>1.2999999999999999E-2</v>
          </cell>
          <cell r="BO14">
            <v>1.2999999999999999E-2</v>
          </cell>
          <cell r="BP14">
            <v>1.2999999999999999E-2</v>
          </cell>
          <cell r="BQ14">
            <v>1.2999999999999999E-2</v>
          </cell>
          <cell r="BR14">
            <v>1.2999999999999999E-2</v>
          </cell>
          <cell r="BS14">
            <v>1.2999999999999999E-2</v>
          </cell>
          <cell r="BT14">
            <v>1.2999999999999999E-2</v>
          </cell>
          <cell r="BU14">
            <v>1.2999999999999999E-2</v>
          </cell>
          <cell r="BV14">
            <v>1.2999999999999999E-2</v>
          </cell>
          <cell r="BW14">
            <v>1.2999999999999999E-2</v>
          </cell>
          <cell r="BX14">
            <v>1.2999999999999999E-2</v>
          </cell>
          <cell r="BY14">
            <v>1.2999999999999999E-2</v>
          </cell>
          <cell r="BZ14">
            <v>1.2999999999999999E-2</v>
          </cell>
          <cell r="CA14">
            <v>1.2999999999999999E-2</v>
          </cell>
          <cell r="CB14">
            <v>1.2999999999999999E-2</v>
          </cell>
          <cell r="CC14">
            <v>1.2999999999999999E-2</v>
          </cell>
          <cell r="CD14">
            <v>1.2999999999999999E-2</v>
          </cell>
          <cell r="CE14">
            <v>1.2999999999999999E-2</v>
          </cell>
          <cell r="CF14">
            <v>1.2999999999999999E-2</v>
          </cell>
          <cell r="CG14">
            <v>1.2999999999999999E-2</v>
          </cell>
          <cell r="CH14">
            <v>1.2999999999999999E-2</v>
          </cell>
        </row>
        <row r="15">
          <cell r="AY15" t="str">
            <v>G-EG 1/1/2008 expected  in AL to be filed shortly</v>
          </cell>
        </row>
        <row r="16">
          <cell r="C16">
            <v>0.26440000000000002</v>
          </cell>
          <cell r="D16">
            <v>0.2029</v>
          </cell>
          <cell r="E16">
            <v>0.2029</v>
          </cell>
          <cell r="F16">
            <v>0.19350000000000001</v>
          </cell>
          <cell r="G16">
            <v>0.19350000000000001</v>
          </cell>
          <cell r="H16">
            <v>0.19350000000000001</v>
          </cell>
          <cell r="I16">
            <v>0.1898</v>
          </cell>
          <cell r="J16">
            <v>0.1898</v>
          </cell>
          <cell r="K16">
            <v>0.1898</v>
          </cell>
          <cell r="L16">
            <v>0.1898</v>
          </cell>
          <cell r="M16">
            <v>0.1898</v>
          </cell>
          <cell r="N16">
            <v>0.1898</v>
          </cell>
          <cell r="O16">
            <v>0.15310000000000001</v>
          </cell>
          <cell r="P16">
            <v>0.15310000000000001</v>
          </cell>
          <cell r="Q16">
            <v>0.15310000000000001</v>
          </cell>
          <cell r="R16">
            <v>0.15310000000000001</v>
          </cell>
          <cell r="S16">
            <v>0.15310000000000001</v>
          </cell>
          <cell r="T16">
            <v>0.15310000000000001</v>
          </cell>
          <cell r="U16">
            <v>0.18180000000000002</v>
          </cell>
          <cell r="V16">
            <v>0.18180000000000002</v>
          </cell>
          <cell r="W16">
            <v>0.18180000000000002</v>
          </cell>
          <cell r="X16">
            <v>0.18180000000000002</v>
          </cell>
          <cell r="Y16">
            <v>0.18180000000000002</v>
          </cell>
          <cell r="Z16">
            <v>0.18180000000000002</v>
          </cell>
          <cell r="AA16">
            <v>0.23369999999999999</v>
          </cell>
          <cell r="AB16">
            <v>0.23369999999999999</v>
          </cell>
          <cell r="AC16">
            <v>0.23369999999999999</v>
          </cell>
          <cell r="AD16">
            <v>0.25280000000000002</v>
          </cell>
          <cell r="AE16">
            <v>0.25280000000000002</v>
          </cell>
          <cell r="AF16">
            <v>0.25280000000000002</v>
          </cell>
          <cell r="AG16">
            <v>0.25280000000000002</v>
          </cell>
          <cell r="AH16">
            <v>0.25280000000000002</v>
          </cell>
          <cell r="AI16">
            <v>0.25280000000000002</v>
          </cell>
          <cell r="AJ16">
            <v>0.25280000000000002</v>
          </cell>
          <cell r="AK16">
            <v>0.25280000000000002</v>
          </cell>
          <cell r="AL16">
            <v>0.25280000000000002</v>
          </cell>
          <cell r="AM16">
            <v>0.23449999999999999</v>
          </cell>
          <cell r="AN16">
            <v>0.23449999999999999</v>
          </cell>
          <cell r="AO16">
            <v>0.23449999999999999</v>
          </cell>
          <cell r="AP16">
            <v>0.23480000000000001</v>
          </cell>
          <cell r="AQ16">
            <v>0.23480000000000001</v>
          </cell>
          <cell r="AR16">
            <v>0.23480000000000001</v>
          </cell>
          <cell r="AS16">
            <v>0.2341</v>
          </cell>
          <cell r="AT16">
            <v>0.2341</v>
          </cell>
          <cell r="AU16">
            <v>0.2341</v>
          </cell>
          <cell r="AV16">
            <v>0.2341</v>
          </cell>
          <cell r="AW16">
            <v>0.2341</v>
          </cell>
          <cell r="AX16">
            <v>0.2341</v>
          </cell>
          <cell r="AY16">
            <v>0.1827</v>
          </cell>
          <cell r="AZ16">
            <v>0.1827</v>
          </cell>
          <cell r="BA16">
            <v>0.1827</v>
          </cell>
          <cell r="BB16">
            <v>0.1827</v>
          </cell>
          <cell r="BC16">
            <v>0.1827</v>
          </cell>
          <cell r="BD16">
            <v>0.1827</v>
          </cell>
          <cell r="BE16">
            <v>0.1827</v>
          </cell>
          <cell r="BF16">
            <v>0.1827</v>
          </cell>
          <cell r="BG16">
            <v>0.1827</v>
          </cell>
          <cell r="BH16">
            <v>0.1827</v>
          </cell>
          <cell r="BI16">
            <v>0.1827</v>
          </cell>
          <cell r="BJ16">
            <v>0.1827</v>
          </cell>
          <cell r="BK16">
            <v>0.188</v>
          </cell>
          <cell r="BL16">
            <v>0.188</v>
          </cell>
          <cell r="BM16">
            <v>0.188</v>
          </cell>
          <cell r="BN16">
            <v>0.188</v>
          </cell>
          <cell r="BO16">
            <v>0.188</v>
          </cell>
          <cell r="BP16">
            <v>0.188</v>
          </cell>
          <cell r="BQ16">
            <v>0.188</v>
          </cell>
          <cell r="BR16">
            <v>0.188</v>
          </cell>
          <cell r="BS16">
            <v>0.188</v>
          </cell>
          <cell r="BT16">
            <v>0.188</v>
          </cell>
          <cell r="BU16">
            <v>0.188</v>
          </cell>
          <cell r="BV16">
            <v>0.188</v>
          </cell>
          <cell r="BW16">
            <v>0.188</v>
          </cell>
          <cell r="BX16">
            <v>0.188</v>
          </cell>
          <cell r="BY16">
            <v>0.188</v>
          </cell>
          <cell r="BZ16">
            <v>0.188</v>
          </cell>
          <cell r="CA16">
            <v>0.188</v>
          </cell>
          <cell r="CB16">
            <v>0.188</v>
          </cell>
          <cell r="CC16">
            <v>0.188</v>
          </cell>
          <cell r="CD16">
            <v>0.188</v>
          </cell>
          <cell r="CE16">
            <v>0.188</v>
          </cell>
          <cell r="CF16">
            <v>0.188</v>
          </cell>
          <cell r="CG16">
            <v>0.188</v>
          </cell>
          <cell r="CH16">
            <v>0.188</v>
          </cell>
        </row>
        <row r="18">
          <cell r="C18">
            <v>2.5</v>
          </cell>
          <cell r="D18">
            <v>2.5</v>
          </cell>
          <cell r="E18">
            <v>2.5</v>
          </cell>
          <cell r="F18">
            <v>2.5</v>
          </cell>
          <cell r="G18">
            <v>2.5</v>
          </cell>
          <cell r="H18">
            <v>2.5</v>
          </cell>
          <cell r="I18">
            <v>2.5</v>
          </cell>
          <cell r="J18">
            <v>2.5</v>
          </cell>
          <cell r="K18">
            <v>2.5</v>
          </cell>
          <cell r="L18">
            <v>2.5</v>
          </cell>
          <cell r="M18">
            <v>2.5</v>
          </cell>
          <cell r="N18">
            <v>2.5</v>
          </cell>
          <cell r="O18">
            <v>2.5499999999999998</v>
          </cell>
          <cell r="P18">
            <v>2.5499999999999998</v>
          </cell>
          <cell r="Q18">
            <v>2.5499999999999998</v>
          </cell>
          <cell r="R18">
            <v>2.5499999999999998</v>
          </cell>
          <cell r="S18">
            <v>2.5499999999999998</v>
          </cell>
          <cell r="T18">
            <v>2.5499999999999998</v>
          </cell>
          <cell r="U18">
            <v>2.5499999999999998</v>
          </cell>
          <cell r="V18">
            <v>2.5499999999999998</v>
          </cell>
          <cell r="W18">
            <v>2.5499999999999998</v>
          </cell>
          <cell r="X18">
            <v>2.5499999999999998</v>
          </cell>
          <cell r="Y18">
            <v>2.5499999999999998</v>
          </cell>
          <cell r="Z18">
            <v>2.5499999999999998</v>
          </cell>
          <cell r="AA18">
            <v>2.601</v>
          </cell>
          <cell r="AB18">
            <v>2.601</v>
          </cell>
          <cell r="AC18">
            <v>2.601</v>
          </cell>
          <cell r="AD18">
            <v>2.601</v>
          </cell>
          <cell r="AE18">
            <v>2.601</v>
          </cell>
          <cell r="AF18">
            <v>2.601</v>
          </cell>
          <cell r="AG18">
            <v>2.601</v>
          </cell>
          <cell r="AH18">
            <v>2.601</v>
          </cell>
          <cell r="AI18">
            <v>2.601</v>
          </cell>
          <cell r="AJ18">
            <v>2.601</v>
          </cell>
          <cell r="AK18">
            <v>2.601</v>
          </cell>
          <cell r="AL18">
            <v>2.601</v>
          </cell>
          <cell r="AM18">
            <v>2.653</v>
          </cell>
          <cell r="AN18">
            <v>2.653</v>
          </cell>
          <cell r="AO18">
            <v>2.653</v>
          </cell>
          <cell r="AP18">
            <v>2.653</v>
          </cell>
          <cell r="AQ18">
            <v>2.653</v>
          </cell>
          <cell r="AR18">
            <v>2.653</v>
          </cell>
          <cell r="AS18">
            <v>2.653</v>
          </cell>
          <cell r="AT18">
            <v>2.653</v>
          </cell>
          <cell r="AU18">
            <v>2.653</v>
          </cell>
          <cell r="AV18">
            <v>2.653</v>
          </cell>
          <cell r="AW18">
            <v>2.653</v>
          </cell>
          <cell r="AX18">
            <v>2.653</v>
          </cell>
          <cell r="AY18">
            <v>2.706</v>
          </cell>
          <cell r="AZ18">
            <v>2.706</v>
          </cell>
          <cell r="BA18">
            <v>2.706</v>
          </cell>
          <cell r="BB18">
            <v>2.706</v>
          </cell>
          <cell r="BC18">
            <v>2.706</v>
          </cell>
          <cell r="BD18">
            <v>2.706</v>
          </cell>
          <cell r="BE18">
            <v>2.706</v>
          </cell>
          <cell r="BF18">
            <v>2.706</v>
          </cell>
          <cell r="BG18">
            <v>2.706</v>
          </cell>
          <cell r="BH18">
            <v>2.706</v>
          </cell>
          <cell r="BI18">
            <v>2.706</v>
          </cell>
          <cell r="BJ18">
            <v>2.706</v>
          </cell>
          <cell r="BK18">
            <v>2.76</v>
          </cell>
          <cell r="BL18">
            <v>2.76</v>
          </cell>
          <cell r="BM18">
            <v>2.76</v>
          </cell>
          <cell r="BN18">
            <v>2.76</v>
          </cell>
          <cell r="BO18">
            <v>2.76</v>
          </cell>
          <cell r="BP18">
            <v>2.76</v>
          </cell>
          <cell r="BQ18">
            <v>2.76</v>
          </cell>
          <cell r="BR18">
            <v>2.76</v>
          </cell>
          <cell r="BS18">
            <v>2.76</v>
          </cell>
          <cell r="BT18">
            <v>2.76</v>
          </cell>
          <cell r="BU18">
            <v>2.76</v>
          </cell>
          <cell r="BV18">
            <v>2.76</v>
          </cell>
          <cell r="BW18">
            <v>2.8149999999999999</v>
          </cell>
          <cell r="BX18">
            <v>2.8149999999999999</v>
          </cell>
          <cell r="BY18">
            <v>2.8149999999999999</v>
          </cell>
          <cell r="BZ18">
            <v>2.8149999999999999</v>
          </cell>
          <cell r="CA18">
            <v>2.8149999999999999</v>
          </cell>
          <cell r="CB18">
            <v>2.8149999999999999</v>
          </cell>
          <cell r="CC18">
            <v>2.8149999999999999</v>
          </cell>
          <cell r="CD18">
            <v>2.8149999999999999</v>
          </cell>
          <cell r="CE18">
            <v>2.8149999999999999</v>
          </cell>
          <cell r="CF18">
            <v>2.8149999999999999</v>
          </cell>
          <cell r="CG18">
            <v>2.8149999999999999</v>
          </cell>
          <cell r="CH18">
            <v>2.8149999999999999</v>
          </cell>
        </row>
        <row r="20">
          <cell r="C20">
            <v>2004</v>
          </cell>
          <cell r="D20">
            <v>2005</v>
          </cell>
          <cell r="E20">
            <v>2006</v>
          </cell>
          <cell r="F20">
            <v>2007</v>
          </cell>
          <cell r="G20">
            <v>2008</v>
          </cell>
          <cell r="H20">
            <v>2009</v>
          </cell>
          <cell r="I20">
            <v>2010</v>
          </cell>
          <cell r="J20" t="str">
            <v>Escalation per D.07-09-040</v>
          </cell>
        </row>
        <row r="21">
          <cell r="C21">
            <v>2.5</v>
          </cell>
          <cell r="D21">
            <v>2.5499999999999998</v>
          </cell>
          <cell r="E21">
            <v>2.601</v>
          </cell>
          <cell r="F21">
            <v>2.653</v>
          </cell>
          <cell r="G21">
            <v>2.706</v>
          </cell>
          <cell r="H21">
            <v>2.76</v>
          </cell>
          <cell r="I21">
            <v>2.8149999999999999</v>
          </cell>
        </row>
        <row r="24">
          <cell r="C24">
            <v>37987</v>
          </cell>
          <cell r="D24">
            <v>38018</v>
          </cell>
          <cell r="E24">
            <v>38047</v>
          </cell>
          <cell r="F24">
            <v>38078</v>
          </cell>
          <cell r="G24">
            <v>38108</v>
          </cell>
          <cell r="H24">
            <v>38139</v>
          </cell>
          <cell r="I24">
            <v>38169</v>
          </cell>
          <cell r="J24">
            <v>38200</v>
          </cell>
          <cell r="K24">
            <v>38231</v>
          </cell>
          <cell r="L24">
            <v>38261</v>
          </cell>
          <cell r="M24">
            <v>38292</v>
          </cell>
          <cell r="N24">
            <v>38322</v>
          </cell>
          <cell r="O24">
            <v>38353</v>
          </cell>
          <cell r="P24">
            <v>38384</v>
          </cell>
          <cell r="Q24">
            <v>38412</v>
          </cell>
          <cell r="R24">
            <v>38443</v>
          </cell>
          <cell r="S24">
            <v>38473</v>
          </cell>
          <cell r="T24">
            <v>38504</v>
          </cell>
          <cell r="U24">
            <v>38534</v>
          </cell>
          <cell r="V24">
            <v>38565</v>
          </cell>
          <cell r="W24">
            <v>38596</v>
          </cell>
          <cell r="X24">
            <v>38626</v>
          </cell>
          <cell r="Y24">
            <v>38657</v>
          </cell>
          <cell r="Z24">
            <v>38687</v>
          </cell>
          <cell r="AA24">
            <v>38718</v>
          </cell>
          <cell r="AB24">
            <v>38749</v>
          </cell>
          <cell r="AC24">
            <v>38777</v>
          </cell>
          <cell r="AD24">
            <v>38808</v>
          </cell>
          <cell r="AE24">
            <v>38838</v>
          </cell>
          <cell r="AF24">
            <v>38869</v>
          </cell>
          <cell r="AG24">
            <v>38899</v>
          </cell>
          <cell r="AH24">
            <v>38930</v>
          </cell>
          <cell r="AI24">
            <v>38961</v>
          </cell>
          <cell r="AJ24">
            <v>38991</v>
          </cell>
          <cell r="AK24">
            <v>39022</v>
          </cell>
          <cell r="AL24">
            <v>39052</v>
          </cell>
          <cell r="AM24">
            <v>39083</v>
          </cell>
          <cell r="AN24">
            <v>39114</v>
          </cell>
          <cell r="AO24">
            <v>39142</v>
          </cell>
          <cell r="AP24">
            <v>39173</v>
          </cell>
          <cell r="AQ24">
            <v>39203</v>
          </cell>
          <cell r="AR24">
            <v>39234</v>
          </cell>
          <cell r="AS24">
            <v>39264</v>
          </cell>
          <cell r="AT24">
            <v>39295</v>
          </cell>
          <cell r="AU24">
            <v>39326</v>
          </cell>
          <cell r="AV24">
            <v>39356</v>
          </cell>
          <cell r="AW24">
            <v>39387</v>
          </cell>
          <cell r="AX24">
            <v>39417</v>
          </cell>
          <cell r="AY24">
            <v>39448</v>
          </cell>
          <cell r="AZ24">
            <v>39479</v>
          </cell>
          <cell r="BA24">
            <v>39508</v>
          </cell>
          <cell r="BB24">
            <v>39539</v>
          </cell>
          <cell r="BC24">
            <v>39569</v>
          </cell>
          <cell r="BD24">
            <v>39600</v>
          </cell>
          <cell r="BE24">
            <v>39630</v>
          </cell>
          <cell r="BF24">
            <v>39661</v>
          </cell>
          <cell r="BG24">
            <v>39692</v>
          </cell>
          <cell r="BH24">
            <v>39722</v>
          </cell>
          <cell r="BI24">
            <v>39753</v>
          </cell>
          <cell r="BJ24">
            <v>39783</v>
          </cell>
          <cell r="BK24">
            <v>39814</v>
          </cell>
          <cell r="BL24">
            <v>39845</v>
          </cell>
          <cell r="BM24">
            <v>39873</v>
          </cell>
          <cell r="BN24">
            <v>39904</v>
          </cell>
          <cell r="BO24">
            <v>39934</v>
          </cell>
          <cell r="BP24">
            <v>39965</v>
          </cell>
          <cell r="BQ24">
            <v>39995</v>
          </cell>
          <cell r="BR24">
            <v>40026</v>
          </cell>
          <cell r="BS24">
            <v>40057</v>
          </cell>
          <cell r="BT24">
            <v>40087</v>
          </cell>
          <cell r="BU24">
            <v>40118</v>
          </cell>
          <cell r="BV24">
            <v>40148</v>
          </cell>
          <cell r="BW24">
            <v>40179</v>
          </cell>
          <cell r="BX24">
            <v>40210</v>
          </cell>
          <cell r="BY24">
            <v>40238</v>
          </cell>
          <cell r="BZ24">
            <v>40269</v>
          </cell>
          <cell r="CA24">
            <v>40299</v>
          </cell>
          <cell r="CB24">
            <v>40330</v>
          </cell>
          <cell r="CC24">
            <v>40360</v>
          </cell>
          <cell r="CD24">
            <v>40391</v>
          </cell>
          <cell r="CE24">
            <v>40422</v>
          </cell>
          <cell r="CF24">
            <v>40452</v>
          </cell>
          <cell r="CG24">
            <v>40483</v>
          </cell>
          <cell r="CH24">
            <v>40513</v>
          </cell>
        </row>
        <row r="25">
          <cell r="C25">
            <v>31</v>
          </cell>
          <cell r="D25">
            <v>29</v>
          </cell>
          <cell r="E25">
            <v>31</v>
          </cell>
          <cell r="F25">
            <v>30</v>
          </cell>
          <cell r="G25">
            <v>31</v>
          </cell>
          <cell r="H25">
            <v>30</v>
          </cell>
          <cell r="I25">
            <v>31</v>
          </cell>
          <cell r="J25">
            <v>31</v>
          </cell>
          <cell r="K25">
            <v>30</v>
          </cell>
          <cell r="L25">
            <v>31</v>
          </cell>
          <cell r="M25">
            <v>30</v>
          </cell>
          <cell r="N25">
            <v>31</v>
          </cell>
          <cell r="O25">
            <v>31</v>
          </cell>
          <cell r="P25">
            <v>28</v>
          </cell>
          <cell r="Q25">
            <v>31</v>
          </cell>
          <cell r="R25">
            <v>30</v>
          </cell>
          <cell r="S25">
            <v>31</v>
          </cell>
          <cell r="T25">
            <v>30</v>
          </cell>
          <cell r="U25">
            <v>31</v>
          </cell>
          <cell r="V25">
            <v>31</v>
          </cell>
          <cell r="W25">
            <v>30</v>
          </cell>
          <cell r="X25">
            <v>31</v>
          </cell>
          <cell r="Y25">
            <v>30</v>
          </cell>
          <cell r="Z25">
            <v>31</v>
          </cell>
          <cell r="AA25">
            <v>31</v>
          </cell>
          <cell r="AB25">
            <v>28</v>
          </cell>
          <cell r="AC25">
            <v>31</v>
          </cell>
          <cell r="AD25">
            <v>30</v>
          </cell>
          <cell r="AE25">
            <v>31</v>
          </cell>
          <cell r="AF25">
            <v>30</v>
          </cell>
          <cell r="AG25">
            <v>31</v>
          </cell>
          <cell r="AH25">
            <v>31</v>
          </cell>
          <cell r="AI25">
            <v>30</v>
          </cell>
          <cell r="AJ25">
            <v>31</v>
          </cell>
          <cell r="AK25">
            <v>30</v>
          </cell>
          <cell r="AL25">
            <v>31</v>
          </cell>
          <cell r="AM25">
            <v>31</v>
          </cell>
          <cell r="AN25">
            <v>28</v>
          </cell>
          <cell r="AO25">
            <v>31</v>
          </cell>
          <cell r="AP25">
            <v>30</v>
          </cell>
          <cell r="AQ25">
            <v>31</v>
          </cell>
          <cell r="AR25">
            <v>30</v>
          </cell>
          <cell r="AS25">
            <v>31</v>
          </cell>
          <cell r="AT25">
            <v>31</v>
          </cell>
          <cell r="AU25">
            <v>30</v>
          </cell>
          <cell r="AV25">
            <v>31</v>
          </cell>
          <cell r="AW25">
            <v>30</v>
          </cell>
          <cell r="AX25">
            <v>31</v>
          </cell>
          <cell r="AY25">
            <v>31</v>
          </cell>
          <cell r="AZ25">
            <v>29</v>
          </cell>
          <cell r="BA25">
            <v>31</v>
          </cell>
          <cell r="BB25">
            <v>30</v>
          </cell>
          <cell r="BC25">
            <v>31</v>
          </cell>
          <cell r="BD25">
            <v>30</v>
          </cell>
          <cell r="BE25">
            <v>31</v>
          </cell>
          <cell r="BF25">
            <v>31</v>
          </cell>
          <cell r="BG25">
            <v>30</v>
          </cell>
          <cell r="BH25">
            <v>31</v>
          </cell>
          <cell r="BI25">
            <v>30</v>
          </cell>
          <cell r="BJ25">
            <v>31</v>
          </cell>
          <cell r="BK25">
            <v>31</v>
          </cell>
          <cell r="BL25">
            <v>28</v>
          </cell>
          <cell r="BM25">
            <v>31</v>
          </cell>
          <cell r="BN25">
            <v>30</v>
          </cell>
          <cell r="BO25">
            <v>31</v>
          </cell>
          <cell r="BP25">
            <v>30</v>
          </cell>
          <cell r="BQ25">
            <v>31</v>
          </cell>
          <cell r="BR25">
            <v>31</v>
          </cell>
          <cell r="BS25">
            <v>30</v>
          </cell>
          <cell r="BT25">
            <v>31</v>
          </cell>
          <cell r="BU25">
            <v>30</v>
          </cell>
          <cell r="BV25">
            <v>31</v>
          </cell>
          <cell r="BW25">
            <v>31</v>
          </cell>
        </row>
        <row r="27">
          <cell r="C27">
            <v>0</v>
          </cell>
          <cell r="D27">
            <v>0</v>
          </cell>
          <cell r="E27">
            <v>0</v>
          </cell>
          <cell r="F27">
            <v>0</v>
          </cell>
          <cell r="G27">
            <v>120</v>
          </cell>
          <cell r="H27">
            <v>132</v>
          </cell>
          <cell r="I27">
            <v>126</v>
          </cell>
          <cell r="J27">
            <v>132</v>
          </cell>
          <cell r="K27">
            <v>126</v>
          </cell>
          <cell r="L27">
            <v>126</v>
          </cell>
          <cell r="M27">
            <v>0</v>
          </cell>
          <cell r="N27">
            <v>0</v>
          </cell>
          <cell r="O27">
            <v>0</v>
          </cell>
          <cell r="P27">
            <v>0</v>
          </cell>
          <cell r="Q27">
            <v>0</v>
          </cell>
          <cell r="R27">
            <v>0</v>
          </cell>
          <cell r="S27">
            <v>126</v>
          </cell>
          <cell r="T27">
            <v>132</v>
          </cell>
          <cell r="U27">
            <v>120</v>
          </cell>
          <cell r="V27">
            <v>138</v>
          </cell>
          <cell r="W27">
            <v>126</v>
          </cell>
          <cell r="X27">
            <v>126</v>
          </cell>
          <cell r="Y27">
            <v>0</v>
          </cell>
          <cell r="Z27">
            <v>0</v>
          </cell>
          <cell r="AA27">
            <v>0</v>
          </cell>
          <cell r="AB27">
            <v>0</v>
          </cell>
          <cell r="AC27">
            <v>0</v>
          </cell>
          <cell r="AD27">
            <v>0</v>
          </cell>
          <cell r="AE27">
            <v>132</v>
          </cell>
          <cell r="AF27">
            <v>132</v>
          </cell>
          <cell r="AG27">
            <v>120</v>
          </cell>
          <cell r="AH27">
            <v>138</v>
          </cell>
          <cell r="AI27">
            <v>120</v>
          </cell>
          <cell r="AJ27">
            <v>132</v>
          </cell>
          <cell r="AK27">
            <v>0</v>
          </cell>
          <cell r="AL27">
            <v>0</v>
          </cell>
          <cell r="AM27">
            <v>0</v>
          </cell>
          <cell r="AN27">
            <v>0</v>
          </cell>
          <cell r="AO27">
            <v>0</v>
          </cell>
          <cell r="AP27">
            <v>0</v>
          </cell>
          <cell r="AQ27">
            <v>132</v>
          </cell>
          <cell r="AR27">
            <v>126</v>
          </cell>
          <cell r="AS27">
            <v>126</v>
          </cell>
          <cell r="AT27">
            <v>138</v>
          </cell>
          <cell r="AU27">
            <v>114</v>
          </cell>
          <cell r="AV27">
            <v>138</v>
          </cell>
          <cell r="AW27">
            <v>0</v>
          </cell>
          <cell r="AX27">
            <v>0</v>
          </cell>
          <cell r="AY27">
            <v>0</v>
          </cell>
          <cell r="AZ27">
            <v>0</v>
          </cell>
          <cell r="BA27">
            <v>0</v>
          </cell>
          <cell r="BB27">
            <v>0</v>
          </cell>
          <cell r="BC27">
            <v>126</v>
          </cell>
          <cell r="BD27">
            <v>126</v>
          </cell>
          <cell r="BE27">
            <v>132</v>
          </cell>
          <cell r="BF27">
            <v>126</v>
          </cell>
          <cell r="BG27">
            <v>126</v>
          </cell>
          <cell r="BH27">
            <v>138</v>
          </cell>
          <cell r="BI27">
            <v>0</v>
          </cell>
          <cell r="BJ27">
            <v>0</v>
          </cell>
          <cell r="BK27">
            <v>0</v>
          </cell>
          <cell r="BL27">
            <v>0</v>
          </cell>
          <cell r="BM27">
            <v>0</v>
          </cell>
          <cell r="BN27">
            <v>0</v>
          </cell>
          <cell r="BO27">
            <v>120</v>
          </cell>
          <cell r="BP27">
            <v>132</v>
          </cell>
          <cell r="BQ27">
            <v>138</v>
          </cell>
          <cell r="BR27">
            <v>126</v>
          </cell>
          <cell r="BS27">
            <v>126</v>
          </cell>
          <cell r="BT27">
            <v>132</v>
          </cell>
          <cell r="BU27">
            <v>0</v>
          </cell>
          <cell r="BV27">
            <v>0</v>
          </cell>
        </row>
        <row r="28">
          <cell r="C28">
            <v>273</v>
          </cell>
          <cell r="D28">
            <v>247</v>
          </cell>
          <cell r="E28">
            <v>299</v>
          </cell>
          <cell r="F28">
            <v>286</v>
          </cell>
          <cell r="G28">
            <v>140</v>
          </cell>
          <cell r="H28">
            <v>154</v>
          </cell>
          <cell r="I28">
            <v>147</v>
          </cell>
          <cell r="J28">
            <v>154</v>
          </cell>
          <cell r="K28">
            <v>147</v>
          </cell>
          <cell r="L28">
            <v>147</v>
          </cell>
          <cell r="M28">
            <v>260</v>
          </cell>
          <cell r="N28">
            <v>299</v>
          </cell>
          <cell r="O28">
            <v>273</v>
          </cell>
          <cell r="P28">
            <v>247</v>
          </cell>
          <cell r="Q28">
            <v>299</v>
          </cell>
          <cell r="R28">
            <v>273</v>
          </cell>
          <cell r="S28">
            <v>147</v>
          </cell>
          <cell r="T28">
            <v>154</v>
          </cell>
          <cell r="U28">
            <v>140</v>
          </cell>
          <cell r="V28">
            <v>161</v>
          </cell>
          <cell r="W28">
            <v>147</v>
          </cell>
          <cell r="X28">
            <v>147</v>
          </cell>
          <cell r="Y28">
            <v>260</v>
          </cell>
          <cell r="Z28">
            <v>273</v>
          </cell>
          <cell r="AA28">
            <v>273</v>
          </cell>
          <cell r="AB28">
            <v>247</v>
          </cell>
          <cell r="AC28">
            <v>299</v>
          </cell>
          <cell r="AD28">
            <v>260</v>
          </cell>
          <cell r="AE28">
            <v>154</v>
          </cell>
          <cell r="AF28">
            <v>154</v>
          </cell>
          <cell r="AG28">
            <v>140</v>
          </cell>
          <cell r="AH28">
            <v>161</v>
          </cell>
          <cell r="AI28">
            <v>140</v>
          </cell>
          <cell r="AJ28">
            <v>154</v>
          </cell>
          <cell r="AK28">
            <v>273</v>
          </cell>
          <cell r="AL28">
            <v>273</v>
          </cell>
          <cell r="AM28">
            <v>286</v>
          </cell>
          <cell r="AN28">
            <v>247</v>
          </cell>
          <cell r="AO28">
            <v>286</v>
          </cell>
          <cell r="AP28">
            <v>273</v>
          </cell>
          <cell r="AQ28">
            <v>154</v>
          </cell>
          <cell r="AR28">
            <v>147</v>
          </cell>
          <cell r="AS28">
            <v>147</v>
          </cell>
          <cell r="AT28">
            <v>161</v>
          </cell>
          <cell r="AU28">
            <v>133</v>
          </cell>
          <cell r="AV28">
            <v>161</v>
          </cell>
          <cell r="AW28">
            <v>260</v>
          </cell>
          <cell r="AX28">
            <v>260</v>
          </cell>
          <cell r="AY28">
            <v>286</v>
          </cell>
          <cell r="AZ28">
            <v>260</v>
          </cell>
          <cell r="BA28">
            <v>273</v>
          </cell>
          <cell r="BB28">
            <v>286</v>
          </cell>
          <cell r="BC28">
            <v>147</v>
          </cell>
          <cell r="BD28">
            <v>147</v>
          </cell>
          <cell r="BE28">
            <v>154</v>
          </cell>
          <cell r="BF28">
            <v>147</v>
          </cell>
          <cell r="BG28">
            <v>147</v>
          </cell>
          <cell r="BH28">
            <v>161</v>
          </cell>
          <cell r="BI28">
            <v>234</v>
          </cell>
          <cell r="BJ28">
            <v>286</v>
          </cell>
          <cell r="BK28">
            <v>273</v>
          </cell>
          <cell r="BL28">
            <v>247</v>
          </cell>
          <cell r="BM28">
            <v>286</v>
          </cell>
          <cell r="BN28">
            <v>286</v>
          </cell>
          <cell r="BO28">
            <v>140</v>
          </cell>
          <cell r="BP28">
            <v>154</v>
          </cell>
          <cell r="BQ28">
            <v>161</v>
          </cell>
          <cell r="BR28">
            <v>147</v>
          </cell>
          <cell r="BS28">
            <v>147</v>
          </cell>
          <cell r="BT28">
            <v>154</v>
          </cell>
          <cell r="BU28">
            <v>247</v>
          </cell>
          <cell r="BV28">
            <v>286</v>
          </cell>
        </row>
        <row r="29">
          <cell r="C29">
            <v>347</v>
          </cell>
          <cell r="D29">
            <v>333</v>
          </cell>
          <cell r="E29">
            <v>321</v>
          </cell>
          <cell r="F29">
            <v>314</v>
          </cell>
          <cell r="G29">
            <v>360</v>
          </cell>
          <cell r="H29">
            <v>314</v>
          </cell>
          <cell r="I29">
            <v>347</v>
          </cell>
          <cell r="J29">
            <v>334</v>
          </cell>
          <cell r="K29">
            <v>327</v>
          </cell>
          <cell r="L29">
            <v>347</v>
          </cell>
          <cell r="M29">
            <v>340</v>
          </cell>
          <cell r="N29">
            <v>321</v>
          </cell>
          <cell r="O29">
            <v>347</v>
          </cell>
          <cell r="P29">
            <v>313</v>
          </cell>
          <cell r="Q29">
            <v>321</v>
          </cell>
          <cell r="R29">
            <v>327</v>
          </cell>
          <cell r="S29">
            <v>347</v>
          </cell>
          <cell r="T29">
            <v>314</v>
          </cell>
          <cell r="U29">
            <v>360</v>
          </cell>
          <cell r="V29">
            <v>321</v>
          </cell>
          <cell r="W29">
            <v>327</v>
          </cell>
          <cell r="X29">
            <v>347</v>
          </cell>
          <cell r="Y29">
            <v>340</v>
          </cell>
          <cell r="Z29">
            <v>347</v>
          </cell>
          <cell r="AA29">
            <v>347</v>
          </cell>
          <cell r="AB29">
            <v>313</v>
          </cell>
          <cell r="AC29">
            <v>321</v>
          </cell>
          <cell r="AD29">
            <v>340</v>
          </cell>
          <cell r="AE29">
            <v>334</v>
          </cell>
          <cell r="AF29">
            <v>314</v>
          </cell>
          <cell r="AG29">
            <v>360</v>
          </cell>
          <cell r="AH29">
            <v>321</v>
          </cell>
          <cell r="AI29">
            <v>340</v>
          </cell>
          <cell r="AJ29">
            <v>334</v>
          </cell>
          <cell r="AK29">
            <v>327</v>
          </cell>
          <cell r="AL29">
            <v>347</v>
          </cell>
          <cell r="AM29">
            <v>334</v>
          </cell>
          <cell r="AN29">
            <v>313</v>
          </cell>
          <cell r="AO29">
            <v>334</v>
          </cell>
          <cell r="AP29">
            <v>327</v>
          </cell>
          <cell r="AQ29">
            <v>334</v>
          </cell>
          <cell r="AR29">
            <v>327</v>
          </cell>
          <cell r="AS29">
            <v>347</v>
          </cell>
          <cell r="AT29">
            <v>321</v>
          </cell>
          <cell r="AU29">
            <v>353</v>
          </cell>
          <cell r="AV29">
            <v>321</v>
          </cell>
          <cell r="AW29">
            <v>340</v>
          </cell>
          <cell r="AX29">
            <v>360</v>
          </cell>
          <cell r="AY29">
            <v>334</v>
          </cell>
          <cell r="AZ29">
            <v>320</v>
          </cell>
          <cell r="BA29">
            <v>347</v>
          </cell>
          <cell r="BB29">
            <v>314</v>
          </cell>
          <cell r="BC29">
            <v>347</v>
          </cell>
          <cell r="BD29">
            <v>327</v>
          </cell>
          <cell r="BE29">
            <v>334</v>
          </cell>
          <cell r="BF29">
            <v>347</v>
          </cell>
          <cell r="BG29">
            <v>327</v>
          </cell>
          <cell r="BH29">
            <v>321</v>
          </cell>
          <cell r="BI29">
            <v>366</v>
          </cell>
          <cell r="BJ29">
            <v>334</v>
          </cell>
          <cell r="BK29">
            <v>347</v>
          </cell>
          <cell r="BL29">
            <v>313</v>
          </cell>
          <cell r="BM29">
            <v>334</v>
          </cell>
          <cell r="BN29">
            <v>314</v>
          </cell>
          <cell r="BO29">
            <v>360</v>
          </cell>
          <cell r="BP29">
            <v>314</v>
          </cell>
          <cell r="BQ29">
            <v>321</v>
          </cell>
          <cell r="BR29">
            <v>347</v>
          </cell>
          <cell r="BS29">
            <v>327</v>
          </cell>
          <cell r="BT29">
            <v>334</v>
          </cell>
          <cell r="BU29">
            <v>353</v>
          </cell>
          <cell r="BV29">
            <v>334</v>
          </cell>
        </row>
        <row r="30">
          <cell r="C30">
            <v>124</v>
          </cell>
          <cell r="D30">
            <v>116</v>
          </cell>
          <cell r="E30">
            <v>124</v>
          </cell>
          <cell r="F30">
            <v>119</v>
          </cell>
          <cell r="G30">
            <v>124</v>
          </cell>
          <cell r="H30">
            <v>120</v>
          </cell>
          <cell r="I30">
            <v>124</v>
          </cell>
          <cell r="J30">
            <v>124</v>
          </cell>
          <cell r="K30">
            <v>120</v>
          </cell>
          <cell r="L30">
            <v>125</v>
          </cell>
          <cell r="M30">
            <v>120</v>
          </cell>
          <cell r="N30">
            <v>124</v>
          </cell>
          <cell r="O30">
            <v>124</v>
          </cell>
          <cell r="P30">
            <v>112</v>
          </cell>
          <cell r="Q30">
            <v>124</v>
          </cell>
          <cell r="R30">
            <v>119</v>
          </cell>
          <cell r="S30">
            <v>124</v>
          </cell>
          <cell r="T30">
            <v>120</v>
          </cell>
          <cell r="U30">
            <v>124</v>
          </cell>
          <cell r="V30">
            <v>124</v>
          </cell>
          <cell r="W30">
            <v>120</v>
          </cell>
          <cell r="X30">
            <v>125</v>
          </cell>
          <cell r="Y30">
            <v>120</v>
          </cell>
          <cell r="Z30">
            <v>124</v>
          </cell>
          <cell r="AA30">
            <v>124</v>
          </cell>
          <cell r="AB30">
            <v>112</v>
          </cell>
          <cell r="AC30">
            <v>124</v>
          </cell>
          <cell r="AD30">
            <v>119</v>
          </cell>
          <cell r="AE30">
            <v>124</v>
          </cell>
          <cell r="AF30">
            <v>120</v>
          </cell>
          <cell r="AG30">
            <v>124</v>
          </cell>
          <cell r="AH30">
            <v>124</v>
          </cell>
          <cell r="AI30">
            <v>120</v>
          </cell>
          <cell r="AJ30">
            <v>125</v>
          </cell>
          <cell r="AK30">
            <v>120</v>
          </cell>
          <cell r="AL30">
            <v>124</v>
          </cell>
          <cell r="AM30">
            <v>124</v>
          </cell>
          <cell r="AN30">
            <v>112</v>
          </cell>
          <cell r="AO30">
            <v>123</v>
          </cell>
          <cell r="AP30">
            <v>120</v>
          </cell>
          <cell r="AQ30">
            <v>124</v>
          </cell>
          <cell r="AR30">
            <v>120</v>
          </cell>
          <cell r="AS30">
            <v>124</v>
          </cell>
          <cell r="AT30">
            <v>124</v>
          </cell>
          <cell r="AU30">
            <v>120</v>
          </cell>
          <cell r="AV30">
            <v>124</v>
          </cell>
          <cell r="AW30">
            <v>121</v>
          </cell>
          <cell r="AX30">
            <v>124</v>
          </cell>
          <cell r="AY30">
            <v>124</v>
          </cell>
          <cell r="AZ30">
            <v>116</v>
          </cell>
          <cell r="BA30">
            <v>123</v>
          </cell>
          <cell r="BB30">
            <v>120</v>
          </cell>
          <cell r="BC30">
            <v>124</v>
          </cell>
          <cell r="BD30">
            <v>120</v>
          </cell>
          <cell r="BE30">
            <v>124</v>
          </cell>
          <cell r="BF30">
            <v>124</v>
          </cell>
          <cell r="BG30">
            <v>120</v>
          </cell>
          <cell r="BH30">
            <v>124</v>
          </cell>
          <cell r="BI30">
            <v>121</v>
          </cell>
          <cell r="BJ30">
            <v>124</v>
          </cell>
          <cell r="BK30">
            <v>124</v>
          </cell>
          <cell r="BL30">
            <v>112</v>
          </cell>
          <cell r="BM30">
            <v>123</v>
          </cell>
          <cell r="BN30">
            <v>120</v>
          </cell>
          <cell r="BO30">
            <v>124</v>
          </cell>
          <cell r="BP30">
            <v>120</v>
          </cell>
          <cell r="BQ30">
            <v>124</v>
          </cell>
          <cell r="BR30">
            <v>124</v>
          </cell>
          <cell r="BS30">
            <v>120</v>
          </cell>
          <cell r="BT30">
            <v>124</v>
          </cell>
          <cell r="BU30">
            <v>121</v>
          </cell>
          <cell r="BV30">
            <v>124</v>
          </cell>
        </row>
        <row r="31">
          <cell r="C31">
            <v>744</v>
          </cell>
          <cell r="D31">
            <v>696</v>
          </cell>
          <cell r="E31">
            <v>744</v>
          </cell>
          <cell r="F31">
            <v>719</v>
          </cell>
          <cell r="G31">
            <v>744</v>
          </cell>
          <cell r="H31">
            <v>720</v>
          </cell>
          <cell r="I31">
            <v>744</v>
          </cell>
          <cell r="J31">
            <v>744</v>
          </cell>
          <cell r="K31">
            <v>720</v>
          </cell>
          <cell r="L31">
            <v>745</v>
          </cell>
          <cell r="M31">
            <v>720</v>
          </cell>
          <cell r="N31">
            <v>744</v>
          </cell>
          <cell r="O31">
            <v>744</v>
          </cell>
          <cell r="P31">
            <v>672</v>
          </cell>
          <cell r="Q31">
            <v>744</v>
          </cell>
          <cell r="R31">
            <v>719</v>
          </cell>
          <cell r="S31">
            <v>744</v>
          </cell>
          <cell r="T31">
            <v>720</v>
          </cell>
          <cell r="U31">
            <v>744</v>
          </cell>
          <cell r="V31">
            <v>744</v>
          </cell>
          <cell r="W31">
            <v>720</v>
          </cell>
          <cell r="X31">
            <v>745</v>
          </cell>
          <cell r="Y31">
            <v>720</v>
          </cell>
          <cell r="Z31">
            <v>744</v>
          </cell>
          <cell r="AA31">
            <v>744</v>
          </cell>
          <cell r="AB31">
            <v>672</v>
          </cell>
          <cell r="AC31">
            <v>744</v>
          </cell>
          <cell r="AD31">
            <v>719</v>
          </cell>
          <cell r="AE31">
            <v>744</v>
          </cell>
          <cell r="AF31">
            <v>720</v>
          </cell>
          <cell r="AG31">
            <v>744</v>
          </cell>
          <cell r="AH31">
            <v>744</v>
          </cell>
          <cell r="AI31">
            <v>720</v>
          </cell>
          <cell r="AJ31">
            <v>745</v>
          </cell>
          <cell r="AK31">
            <v>720</v>
          </cell>
          <cell r="AL31">
            <v>744</v>
          </cell>
          <cell r="AM31">
            <v>744</v>
          </cell>
          <cell r="AN31">
            <v>672</v>
          </cell>
          <cell r="AO31">
            <v>743</v>
          </cell>
          <cell r="AP31">
            <v>720</v>
          </cell>
          <cell r="AQ31">
            <v>744</v>
          </cell>
          <cell r="AR31">
            <v>720</v>
          </cell>
          <cell r="AS31">
            <v>744</v>
          </cell>
          <cell r="AT31">
            <v>744</v>
          </cell>
          <cell r="AU31">
            <v>720</v>
          </cell>
          <cell r="AV31">
            <v>744</v>
          </cell>
          <cell r="AW31">
            <v>721</v>
          </cell>
          <cell r="AX31">
            <v>744</v>
          </cell>
          <cell r="AY31">
            <v>744</v>
          </cell>
          <cell r="AZ31">
            <v>696</v>
          </cell>
          <cell r="BA31">
            <v>743</v>
          </cell>
          <cell r="BB31">
            <v>720</v>
          </cell>
          <cell r="BC31">
            <v>744</v>
          </cell>
          <cell r="BD31">
            <v>720</v>
          </cell>
          <cell r="BE31">
            <v>744</v>
          </cell>
          <cell r="BF31">
            <v>744</v>
          </cell>
          <cell r="BG31">
            <v>720</v>
          </cell>
          <cell r="BH31">
            <v>744</v>
          </cell>
          <cell r="BI31">
            <v>721</v>
          </cell>
          <cell r="BJ31">
            <v>744</v>
          </cell>
          <cell r="BK31">
            <v>744</v>
          </cell>
          <cell r="BL31">
            <v>672</v>
          </cell>
          <cell r="BM31">
            <v>743</v>
          </cell>
          <cell r="BN31">
            <v>720</v>
          </cell>
          <cell r="BO31">
            <v>744</v>
          </cell>
          <cell r="BP31">
            <v>720</v>
          </cell>
          <cell r="BQ31">
            <v>744</v>
          </cell>
          <cell r="BR31">
            <v>744</v>
          </cell>
          <cell r="BS31">
            <v>720</v>
          </cell>
          <cell r="BT31">
            <v>744</v>
          </cell>
          <cell r="BU31">
            <v>721</v>
          </cell>
          <cell r="BV31">
            <v>744</v>
          </cell>
          <cell r="BW31">
            <v>0</v>
          </cell>
        </row>
        <row r="32">
          <cell r="C32">
            <v>0</v>
          </cell>
          <cell r="D32">
            <v>0</v>
          </cell>
          <cell r="E32">
            <v>0</v>
          </cell>
          <cell r="F32">
            <v>0</v>
          </cell>
          <cell r="G32">
            <v>1.0649999999999999</v>
          </cell>
          <cell r="H32">
            <v>1.0649999999999999</v>
          </cell>
          <cell r="I32">
            <v>1.0649999999999999</v>
          </cell>
          <cell r="J32">
            <v>1.0649999999999999</v>
          </cell>
          <cell r="K32">
            <v>1.0649999999999999</v>
          </cell>
          <cell r="L32">
            <v>1.0649999999999999</v>
          </cell>
          <cell r="M32">
            <v>0</v>
          </cell>
          <cell r="N32">
            <v>0</v>
          </cell>
          <cell r="O32">
            <v>0</v>
          </cell>
          <cell r="P32">
            <v>0</v>
          </cell>
          <cell r="Q32">
            <v>0</v>
          </cell>
          <cell r="R32">
            <v>0</v>
          </cell>
          <cell r="S32">
            <v>1.0649999999999999</v>
          </cell>
          <cell r="T32">
            <v>1.0649999999999999</v>
          </cell>
          <cell r="U32">
            <v>1.0649999999999999</v>
          </cell>
          <cell r="V32">
            <v>1.0649999999999999</v>
          </cell>
          <cell r="W32">
            <v>1.0649999999999999</v>
          </cell>
          <cell r="X32">
            <v>1.0649999999999999</v>
          </cell>
          <cell r="Y32">
            <v>0</v>
          </cell>
          <cell r="Z32">
            <v>0</v>
          </cell>
          <cell r="AA32">
            <v>0</v>
          </cell>
          <cell r="AB32">
            <v>0</v>
          </cell>
          <cell r="AC32">
            <v>0</v>
          </cell>
          <cell r="AD32">
            <v>0</v>
          </cell>
          <cell r="AE32">
            <v>1.0649999999999999</v>
          </cell>
          <cell r="AF32">
            <v>1.0649999999999999</v>
          </cell>
          <cell r="AG32">
            <v>1.0649999999999999</v>
          </cell>
          <cell r="AH32">
            <v>1.0649999999999999</v>
          </cell>
          <cell r="AI32">
            <v>1.0649999999999999</v>
          </cell>
          <cell r="AJ32">
            <v>1.0649999999999999</v>
          </cell>
          <cell r="AK32">
            <v>0</v>
          </cell>
          <cell r="AL32">
            <v>0</v>
          </cell>
          <cell r="AM32">
            <v>0</v>
          </cell>
          <cell r="AN32">
            <v>0</v>
          </cell>
          <cell r="AO32">
            <v>0</v>
          </cell>
          <cell r="AP32">
            <v>0</v>
          </cell>
          <cell r="AQ32">
            <v>1.0649999999999999</v>
          </cell>
          <cell r="AR32">
            <v>1.0649999999999999</v>
          </cell>
          <cell r="AS32">
            <v>1.0649999999999999</v>
          </cell>
          <cell r="AT32">
            <v>1.0649999999999999</v>
          </cell>
          <cell r="AU32">
            <v>1.0649999999999999</v>
          </cell>
          <cell r="AV32">
            <v>1.0649999999999999</v>
          </cell>
          <cell r="AW32">
            <v>0</v>
          </cell>
          <cell r="AX32">
            <v>0</v>
          </cell>
          <cell r="AY32">
            <v>0</v>
          </cell>
          <cell r="AZ32">
            <v>0</v>
          </cell>
          <cell r="BA32">
            <v>0</v>
          </cell>
          <cell r="BB32">
            <v>0</v>
          </cell>
          <cell r="BC32">
            <v>1.0649999999999999</v>
          </cell>
          <cell r="BD32">
            <v>1.0649999999999999</v>
          </cell>
          <cell r="BE32">
            <v>1.0649999999999999</v>
          </cell>
          <cell r="BF32">
            <v>1.0649999999999999</v>
          </cell>
          <cell r="BG32">
            <v>1.0649999999999999</v>
          </cell>
          <cell r="BH32">
            <v>1.0649999999999999</v>
          </cell>
          <cell r="BI32">
            <v>0</v>
          </cell>
          <cell r="BJ32">
            <v>0</v>
          </cell>
          <cell r="BK32">
            <v>0</v>
          </cell>
          <cell r="BL32">
            <v>0</v>
          </cell>
          <cell r="BM32">
            <v>0</v>
          </cell>
          <cell r="BN32">
            <v>0</v>
          </cell>
          <cell r="BO32">
            <v>1.0649999999999999</v>
          </cell>
          <cell r="BP32">
            <v>1.0649999999999999</v>
          </cell>
          <cell r="BQ32">
            <v>1.0649999999999999</v>
          </cell>
          <cell r="BR32">
            <v>1.0649999999999999</v>
          </cell>
          <cell r="BS32">
            <v>1.0649999999999999</v>
          </cell>
          <cell r="BT32">
            <v>1.0649999999999999</v>
          </cell>
          <cell r="BU32">
            <v>0</v>
          </cell>
          <cell r="BV32">
            <v>0</v>
          </cell>
        </row>
        <row r="33">
          <cell r="C33">
            <v>1.032</v>
          </cell>
          <cell r="D33">
            <v>1.032</v>
          </cell>
          <cell r="E33">
            <v>1.032</v>
          </cell>
          <cell r="F33">
            <v>1.032</v>
          </cell>
          <cell r="G33">
            <v>1.022</v>
          </cell>
          <cell r="H33">
            <v>1.022</v>
          </cell>
          <cell r="I33">
            <v>1.022</v>
          </cell>
          <cell r="J33">
            <v>1.022</v>
          </cell>
          <cell r="K33">
            <v>1.022</v>
          </cell>
          <cell r="L33">
            <v>1.022</v>
          </cell>
          <cell r="M33">
            <v>1.032</v>
          </cell>
          <cell r="N33">
            <v>1.032</v>
          </cell>
          <cell r="O33">
            <v>1.032</v>
          </cell>
          <cell r="P33">
            <v>1.032</v>
          </cell>
          <cell r="Q33">
            <v>1.032</v>
          </cell>
          <cell r="R33">
            <v>1.032</v>
          </cell>
          <cell r="S33">
            <v>1.022</v>
          </cell>
          <cell r="T33">
            <v>1.022</v>
          </cell>
          <cell r="U33">
            <v>1.022</v>
          </cell>
          <cell r="V33">
            <v>1.022</v>
          </cell>
          <cell r="W33">
            <v>1.022</v>
          </cell>
          <cell r="X33">
            <v>1.022</v>
          </cell>
          <cell r="Y33">
            <v>1.032</v>
          </cell>
          <cell r="Z33">
            <v>1.032</v>
          </cell>
          <cell r="AA33">
            <v>1.032</v>
          </cell>
          <cell r="AB33">
            <v>1.032</v>
          </cell>
          <cell r="AC33">
            <v>1.032</v>
          </cell>
          <cell r="AD33">
            <v>1.032</v>
          </cell>
          <cell r="AE33">
            <v>1.022</v>
          </cell>
          <cell r="AF33">
            <v>1.022</v>
          </cell>
          <cell r="AG33">
            <v>1.022</v>
          </cell>
          <cell r="AH33">
            <v>1.022</v>
          </cell>
          <cell r="AI33">
            <v>1.022</v>
          </cell>
          <cell r="AJ33">
            <v>1.022</v>
          </cell>
          <cell r="AK33">
            <v>1.032</v>
          </cell>
          <cell r="AL33">
            <v>1.032</v>
          </cell>
          <cell r="AM33">
            <v>1.032</v>
          </cell>
          <cell r="AN33">
            <v>1.032</v>
          </cell>
          <cell r="AO33">
            <v>1.032</v>
          </cell>
          <cell r="AP33">
            <v>1.032</v>
          </cell>
          <cell r="AQ33">
            <v>1.022</v>
          </cell>
          <cell r="AR33">
            <v>1.022</v>
          </cell>
          <cell r="AS33">
            <v>1.022</v>
          </cell>
          <cell r="AT33">
            <v>1.022</v>
          </cell>
          <cell r="AU33">
            <v>1.022</v>
          </cell>
          <cell r="AV33">
            <v>1.022</v>
          </cell>
          <cell r="AW33">
            <v>1.032</v>
          </cell>
          <cell r="AX33">
            <v>1.032</v>
          </cell>
          <cell r="AY33">
            <v>1.032</v>
          </cell>
          <cell r="AZ33">
            <v>1.032</v>
          </cell>
          <cell r="BA33">
            <v>1.032</v>
          </cell>
          <cell r="BB33">
            <v>1.032</v>
          </cell>
          <cell r="BC33">
            <v>1.022</v>
          </cell>
          <cell r="BD33">
            <v>1.022</v>
          </cell>
          <cell r="BE33">
            <v>1.022</v>
          </cell>
          <cell r="BF33">
            <v>1.022</v>
          </cell>
          <cell r="BG33">
            <v>1.022</v>
          </cell>
          <cell r="BH33">
            <v>1.022</v>
          </cell>
          <cell r="BI33">
            <v>1.032</v>
          </cell>
          <cell r="BJ33">
            <v>1.032</v>
          </cell>
          <cell r="BK33">
            <v>1.032</v>
          </cell>
          <cell r="BL33">
            <v>1.032</v>
          </cell>
          <cell r="BM33">
            <v>1.032</v>
          </cell>
          <cell r="BN33">
            <v>1.032</v>
          </cell>
          <cell r="BO33">
            <v>1.022</v>
          </cell>
          <cell r="BP33">
            <v>1.022</v>
          </cell>
          <cell r="BQ33">
            <v>1.022</v>
          </cell>
          <cell r="BR33">
            <v>1.022</v>
          </cell>
          <cell r="BS33">
            <v>1.022</v>
          </cell>
          <cell r="BT33">
            <v>1.022</v>
          </cell>
          <cell r="BU33">
            <v>1.032</v>
          </cell>
          <cell r="BV33">
            <v>1.032</v>
          </cell>
        </row>
        <row r="34">
          <cell r="C34">
            <v>0.99269164265129683</v>
          </cell>
          <cell r="D34">
            <v>0.99368168168168169</v>
          </cell>
          <cell r="E34">
            <v>0.98950778816199381</v>
          </cell>
          <cell r="F34">
            <v>0.98980254777070065</v>
          </cell>
          <cell r="G34">
            <v>0.98837777777777791</v>
          </cell>
          <cell r="H34">
            <v>0.98252229299363081</v>
          </cell>
          <cell r="I34">
            <v>0.98637463976945228</v>
          </cell>
          <cell r="J34">
            <v>0.98421556886227568</v>
          </cell>
          <cell r="K34">
            <v>0.9848807339449539</v>
          </cell>
          <cell r="L34">
            <v>0.98653025936599392</v>
          </cell>
          <cell r="M34">
            <v>0.99317647058823533</v>
          </cell>
          <cell r="N34">
            <v>0.98950778816199381</v>
          </cell>
          <cell r="O34">
            <v>0.99269164265129683</v>
          </cell>
          <cell r="P34">
            <v>0.99263897763578279</v>
          </cell>
          <cell r="Q34">
            <v>0.98950778816199381</v>
          </cell>
          <cell r="R34">
            <v>0.99148012232415905</v>
          </cell>
          <cell r="S34">
            <v>0.98637463976945228</v>
          </cell>
          <cell r="T34">
            <v>0.98252229299363081</v>
          </cell>
          <cell r="U34">
            <v>0.98837777777777791</v>
          </cell>
          <cell r="V34">
            <v>0.98188161993769463</v>
          </cell>
          <cell r="W34">
            <v>0.9848807339449539</v>
          </cell>
          <cell r="X34">
            <v>0.98653025936599392</v>
          </cell>
          <cell r="Y34">
            <v>0.99317647058823533</v>
          </cell>
          <cell r="Z34">
            <v>0.99269164265129683</v>
          </cell>
          <cell r="AA34">
            <v>0.99269164265129683</v>
          </cell>
          <cell r="AB34">
            <v>0.99263897763578279</v>
          </cell>
          <cell r="AC34">
            <v>0.98950778816199381</v>
          </cell>
          <cell r="AD34">
            <v>0.99302941176470583</v>
          </cell>
          <cell r="AE34">
            <v>0.98421556886227568</v>
          </cell>
          <cell r="AF34">
            <v>0.98252229299363081</v>
          </cell>
          <cell r="AG34">
            <v>0.98837777777777791</v>
          </cell>
          <cell r="AH34">
            <v>0.98188161993769463</v>
          </cell>
          <cell r="AI34">
            <v>0.98705882352941188</v>
          </cell>
          <cell r="AJ34">
            <v>0.9843772455089822</v>
          </cell>
          <cell r="AK34">
            <v>0.99163302752293581</v>
          </cell>
          <cell r="AL34">
            <v>0.99269164265129683</v>
          </cell>
          <cell r="AM34">
            <v>0.99116167664670662</v>
          </cell>
          <cell r="AN34">
            <v>0.99263897763578279</v>
          </cell>
          <cell r="AO34">
            <v>0.99101197604790436</v>
          </cell>
          <cell r="AP34">
            <v>0.99163302752293581</v>
          </cell>
          <cell r="AQ34">
            <v>0.98421556886227568</v>
          </cell>
          <cell r="AR34">
            <v>0.9848807339449539</v>
          </cell>
          <cell r="AS34">
            <v>0.98637463976945228</v>
          </cell>
          <cell r="AT34">
            <v>0.98188161993769463</v>
          </cell>
          <cell r="AU34">
            <v>0.98907648725212471</v>
          </cell>
          <cell r="AV34">
            <v>0.98188161993769463</v>
          </cell>
          <cell r="AW34">
            <v>0.99332352941176472</v>
          </cell>
          <cell r="AX34">
            <v>0.99411111111111106</v>
          </cell>
          <cell r="AY34">
            <v>0.99116167664670662</v>
          </cell>
          <cell r="AZ34">
            <v>0.99212500000000003</v>
          </cell>
          <cell r="BA34">
            <v>0.9925475504322766</v>
          </cell>
          <cell r="BB34">
            <v>0.98996178343949048</v>
          </cell>
          <cell r="BC34">
            <v>0.98637463976945228</v>
          </cell>
          <cell r="BD34">
            <v>0.9848807339449539</v>
          </cell>
          <cell r="BE34">
            <v>0.98421556886227568</v>
          </cell>
          <cell r="BF34">
            <v>0.98637463976945228</v>
          </cell>
          <cell r="BG34">
            <v>0.9848807339449539</v>
          </cell>
          <cell r="BH34">
            <v>0.98188161993769463</v>
          </cell>
          <cell r="BI34">
            <v>0.99607103825136611</v>
          </cell>
          <cell r="BJ34">
            <v>0.99116167664670662</v>
          </cell>
          <cell r="BK34">
            <v>0.99269164265129683</v>
          </cell>
          <cell r="BL34">
            <v>0.99263897763578279</v>
          </cell>
          <cell r="BM34">
            <v>0.99101197604790436</v>
          </cell>
          <cell r="BN34">
            <v>0.98996178343949048</v>
          </cell>
          <cell r="BO34">
            <v>0.98837777777777791</v>
          </cell>
          <cell r="BP34">
            <v>0.98252229299363081</v>
          </cell>
          <cell r="BQ34">
            <v>0.98188161993769463</v>
          </cell>
          <cell r="BR34">
            <v>0.98637463976945228</v>
          </cell>
          <cell r="BS34">
            <v>0.9848807339449539</v>
          </cell>
          <cell r="BT34">
            <v>0.98421556886227568</v>
          </cell>
          <cell r="BU34">
            <v>0.99474787535410769</v>
          </cell>
          <cell r="BV34">
            <v>0.99116167664670662</v>
          </cell>
        </row>
        <row r="35">
          <cell r="C35">
            <v>0.95</v>
          </cell>
          <cell r="D35">
            <v>0.95</v>
          </cell>
          <cell r="E35">
            <v>0.95</v>
          </cell>
          <cell r="F35">
            <v>0.95</v>
          </cell>
          <cell r="G35">
            <v>0.94599999999999995</v>
          </cell>
          <cell r="H35">
            <v>0.94599999999999995</v>
          </cell>
          <cell r="I35">
            <v>0.94599999999999995</v>
          </cell>
          <cell r="J35">
            <v>0.94599999999999995</v>
          </cell>
          <cell r="K35">
            <v>0.94599999999999995</v>
          </cell>
          <cell r="L35">
            <v>0.94599999999999995</v>
          </cell>
          <cell r="M35">
            <v>0.95</v>
          </cell>
          <cell r="N35">
            <v>0.95</v>
          </cell>
          <cell r="O35">
            <v>0.95</v>
          </cell>
          <cell r="P35">
            <v>0.95</v>
          </cell>
          <cell r="Q35">
            <v>0.95</v>
          </cell>
          <cell r="R35">
            <v>0.95</v>
          </cell>
          <cell r="S35">
            <v>0.94599999999999995</v>
          </cell>
          <cell r="T35">
            <v>0.94599999999999995</v>
          </cell>
          <cell r="U35">
            <v>0.94599999999999995</v>
          </cell>
          <cell r="V35">
            <v>0.94599999999999995</v>
          </cell>
          <cell r="W35">
            <v>0.94599999999999995</v>
          </cell>
          <cell r="X35">
            <v>0.94599999999999995</v>
          </cell>
          <cell r="Y35">
            <v>0.95</v>
          </cell>
          <cell r="Z35">
            <v>0.95</v>
          </cell>
          <cell r="AA35">
            <v>0.95</v>
          </cell>
          <cell r="AB35">
            <v>0.95</v>
          </cell>
          <cell r="AC35">
            <v>0.95</v>
          </cell>
          <cell r="AD35">
            <v>0.95</v>
          </cell>
          <cell r="AE35">
            <v>0.94599999999999995</v>
          </cell>
          <cell r="AF35">
            <v>0.94599999999999995</v>
          </cell>
          <cell r="AG35">
            <v>0.94599999999999995</v>
          </cell>
          <cell r="AH35">
            <v>0.94599999999999995</v>
          </cell>
          <cell r="AI35">
            <v>0.94599999999999995</v>
          </cell>
          <cell r="AJ35">
            <v>0.94599999999999995</v>
          </cell>
          <cell r="AK35">
            <v>0.95</v>
          </cell>
          <cell r="AL35">
            <v>0.95</v>
          </cell>
          <cell r="AM35">
            <v>0.95</v>
          </cell>
          <cell r="AN35">
            <v>0.95</v>
          </cell>
          <cell r="AO35">
            <v>0.95</v>
          </cell>
          <cell r="AP35">
            <v>0.95</v>
          </cell>
          <cell r="AQ35">
            <v>0.94599999999999995</v>
          </cell>
          <cell r="AR35">
            <v>0.94599999999999995</v>
          </cell>
          <cell r="AS35">
            <v>0.94599999999999995</v>
          </cell>
          <cell r="AT35">
            <v>0.94599999999999995</v>
          </cell>
          <cell r="AU35">
            <v>0.94599999999999995</v>
          </cell>
          <cell r="AV35">
            <v>0.94599999999999995</v>
          </cell>
          <cell r="AW35">
            <v>0.95</v>
          </cell>
          <cell r="AX35">
            <v>0.95</v>
          </cell>
          <cell r="AY35">
            <v>0.95</v>
          </cell>
          <cell r="AZ35">
            <v>0.95</v>
          </cell>
          <cell r="BA35">
            <v>0.95</v>
          </cell>
          <cell r="BB35">
            <v>0.95</v>
          </cell>
          <cell r="BC35">
            <v>0.94599999999999995</v>
          </cell>
          <cell r="BD35">
            <v>0.94599999999999995</v>
          </cell>
          <cell r="BE35">
            <v>0.94599999999999995</v>
          </cell>
          <cell r="BF35">
            <v>0.94599999999999995</v>
          </cell>
          <cell r="BG35">
            <v>0.94599999999999995</v>
          </cell>
          <cell r="BH35">
            <v>0.94599999999999995</v>
          </cell>
          <cell r="BI35">
            <v>0.95</v>
          </cell>
          <cell r="BJ35">
            <v>0.95</v>
          </cell>
          <cell r="BK35">
            <v>0.95</v>
          </cell>
          <cell r="BL35">
            <v>0.95</v>
          </cell>
          <cell r="BM35">
            <v>0.95</v>
          </cell>
          <cell r="BN35">
            <v>0.95</v>
          </cell>
          <cell r="BO35">
            <v>0.94599999999999995</v>
          </cell>
          <cell r="BP35">
            <v>0.94599999999999995</v>
          </cell>
          <cell r="BQ35">
            <v>0.94599999999999995</v>
          </cell>
          <cell r="BR35">
            <v>0.94599999999999995</v>
          </cell>
          <cell r="BS35">
            <v>0.94599999999999995</v>
          </cell>
          <cell r="BT35">
            <v>0.94599999999999995</v>
          </cell>
          <cell r="BU35">
            <v>0.95</v>
          </cell>
          <cell r="BV35">
            <v>0.95</v>
          </cell>
        </row>
        <row r="36">
          <cell r="C36">
            <v>1</v>
          </cell>
          <cell r="D36">
            <v>1</v>
          </cell>
          <cell r="E36">
            <v>1</v>
          </cell>
          <cell r="F36">
            <v>1</v>
          </cell>
          <cell r="G36">
            <v>1</v>
          </cell>
          <cell r="H36">
            <v>1</v>
          </cell>
          <cell r="I36">
            <v>0.99999999999999989</v>
          </cell>
          <cell r="J36">
            <v>1</v>
          </cell>
          <cell r="K36">
            <v>0.99999999999999989</v>
          </cell>
          <cell r="L36">
            <v>0.99999999999999989</v>
          </cell>
          <cell r="M36">
            <v>1</v>
          </cell>
          <cell r="N36">
            <v>1</v>
          </cell>
          <cell r="O36">
            <v>1</v>
          </cell>
          <cell r="P36">
            <v>1</v>
          </cell>
          <cell r="Q36">
            <v>1</v>
          </cell>
          <cell r="R36">
            <v>1</v>
          </cell>
          <cell r="S36">
            <v>0.99999999999999989</v>
          </cell>
          <cell r="T36">
            <v>1</v>
          </cell>
          <cell r="U36">
            <v>1</v>
          </cell>
          <cell r="V36">
            <v>0.99999999999999989</v>
          </cell>
          <cell r="W36">
            <v>0.99999999999999989</v>
          </cell>
          <cell r="X36">
            <v>0.99999999999999989</v>
          </cell>
          <cell r="Y36">
            <v>1</v>
          </cell>
          <cell r="Z36">
            <v>1</v>
          </cell>
          <cell r="AA36">
            <v>1</v>
          </cell>
          <cell r="AB36">
            <v>1</v>
          </cell>
          <cell r="AC36">
            <v>1</v>
          </cell>
          <cell r="AD36">
            <v>1</v>
          </cell>
          <cell r="AE36">
            <v>1</v>
          </cell>
          <cell r="AF36">
            <v>1</v>
          </cell>
          <cell r="AG36">
            <v>1</v>
          </cell>
          <cell r="AH36">
            <v>0.99999999999999989</v>
          </cell>
          <cell r="AI36">
            <v>1</v>
          </cell>
          <cell r="AJ36">
            <v>1</v>
          </cell>
          <cell r="AK36">
            <v>1</v>
          </cell>
          <cell r="AL36">
            <v>1</v>
          </cell>
          <cell r="AM36">
            <v>1</v>
          </cell>
          <cell r="AN36">
            <v>1</v>
          </cell>
          <cell r="AO36">
            <v>1.0000000000000002</v>
          </cell>
          <cell r="AP36">
            <v>1</v>
          </cell>
          <cell r="AQ36">
            <v>1</v>
          </cell>
          <cell r="AR36">
            <v>0.99999999999999989</v>
          </cell>
          <cell r="AS36">
            <v>0.99999999999999989</v>
          </cell>
          <cell r="AT36">
            <v>0.99999999999999989</v>
          </cell>
          <cell r="AU36">
            <v>1</v>
          </cell>
          <cell r="AV36">
            <v>0.99999999999999989</v>
          </cell>
          <cell r="AW36">
            <v>1</v>
          </cell>
          <cell r="AX36">
            <v>1</v>
          </cell>
          <cell r="AY36">
            <v>1</v>
          </cell>
          <cell r="AZ36">
            <v>1</v>
          </cell>
          <cell r="BA36">
            <v>1</v>
          </cell>
          <cell r="BB36">
            <v>1</v>
          </cell>
          <cell r="BC36">
            <v>0.99999999999999989</v>
          </cell>
          <cell r="BD36">
            <v>0.99999999999999989</v>
          </cell>
          <cell r="BE36">
            <v>1</v>
          </cell>
          <cell r="BF36">
            <v>0.99999999999999989</v>
          </cell>
          <cell r="BG36">
            <v>0.99999999999999989</v>
          </cell>
          <cell r="BH36">
            <v>0.99999999999999989</v>
          </cell>
          <cell r="BI36">
            <v>1</v>
          </cell>
          <cell r="BJ36">
            <v>1</v>
          </cell>
          <cell r="BK36">
            <v>1</v>
          </cell>
          <cell r="BL36">
            <v>1</v>
          </cell>
          <cell r="BM36">
            <v>1.0000000000000002</v>
          </cell>
          <cell r="BN36">
            <v>1</v>
          </cell>
          <cell r="BO36">
            <v>1</v>
          </cell>
          <cell r="BP36">
            <v>1</v>
          </cell>
          <cell r="BQ36">
            <v>0.99999999999999989</v>
          </cell>
          <cell r="BR36">
            <v>0.99999999999999989</v>
          </cell>
          <cell r="BS36">
            <v>0.99999999999999989</v>
          </cell>
          <cell r="BT36">
            <v>1</v>
          </cell>
          <cell r="BU36">
            <v>1</v>
          </cell>
          <cell r="BV36">
            <v>1</v>
          </cell>
        </row>
        <row r="40">
          <cell r="C40">
            <v>744</v>
          </cell>
          <cell r="D40">
            <v>696</v>
          </cell>
          <cell r="E40">
            <v>744</v>
          </cell>
          <cell r="F40">
            <v>719</v>
          </cell>
          <cell r="G40">
            <v>744</v>
          </cell>
          <cell r="H40">
            <v>720</v>
          </cell>
          <cell r="I40">
            <v>744</v>
          </cell>
          <cell r="J40">
            <v>744</v>
          </cell>
          <cell r="K40">
            <v>720</v>
          </cell>
          <cell r="L40">
            <v>745</v>
          </cell>
          <cell r="M40">
            <v>720</v>
          </cell>
          <cell r="N40">
            <v>744</v>
          </cell>
          <cell r="O40">
            <v>744</v>
          </cell>
          <cell r="P40">
            <v>672</v>
          </cell>
          <cell r="Q40">
            <v>744</v>
          </cell>
          <cell r="R40">
            <v>719</v>
          </cell>
          <cell r="S40">
            <v>744</v>
          </cell>
          <cell r="T40">
            <v>720</v>
          </cell>
          <cell r="U40">
            <v>744</v>
          </cell>
          <cell r="V40">
            <v>744</v>
          </cell>
          <cell r="W40">
            <v>720</v>
          </cell>
          <cell r="X40">
            <v>745</v>
          </cell>
          <cell r="Y40">
            <v>720</v>
          </cell>
          <cell r="Z40">
            <v>744</v>
          </cell>
          <cell r="AA40">
            <v>744</v>
          </cell>
          <cell r="AB40">
            <v>672</v>
          </cell>
          <cell r="AC40">
            <v>744</v>
          </cell>
          <cell r="AD40">
            <v>719</v>
          </cell>
          <cell r="AE40">
            <v>744</v>
          </cell>
          <cell r="AF40">
            <v>720</v>
          </cell>
          <cell r="AG40">
            <v>744</v>
          </cell>
          <cell r="AH40">
            <v>744</v>
          </cell>
          <cell r="AI40">
            <v>720</v>
          </cell>
          <cell r="AJ40">
            <v>745</v>
          </cell>
          <cell r="AK40">
            <v>720</v>
          </cell>
          <cell r="AL40">
            <v>744</v>
          </cell>
          <cell r="AM40">
            <v>744</v>
          </cell>
          <cell r="AN40">
            <v>672</v>
          </cell>
          <cell r="AO40">
            <v>743</v>
          </cell>
          <cell r="AP40">
            <v>720</v>
          </cell>
          <cell r="AQ40">
            <v>744</v>
          </cell>
          <cell r="AR40">
            <v>720</v>
          </cell>
          <cell r="AS40">
            <v>744</v>
          </cell>
          <cell r="AT40">
            <v>744</v>
          </cell>
          <cell r="AU40">
            <v>720</v>
          </cell>
          <cell r="AV40">
            <v>744</v>
          </cell>
          <cell r="AW40">
            <v>721</v>
          </cell>
          <cell r="AX40">
            <v>744</v>
          </cell>
          <cell r="AY40">
            <v>744</v>
          </cell>
          <cell r="AZ40">
            <v>696</v>
          </cell>
          <cell r="BA40">
            <v>743</v>
          </cell>
          <cell r="BB40">
            <v>720</v>
          </cell>
          <cell r="BC40">
            <v>744</v>
          </cell>
          <cell r="BD40">
            <v>720</v>
          </cell>
          <cell r="BE40">
            <v>744</v>
          </cell>
          <cell r="BF40">
            <v>744</v>
          </cell>
          <cell r="BG40">
            <v>720</v>
          </cell>
          <cell r="BH40">
            <v>744</v>
          </cell>
          <cell r="BI40">
            <v>721</v>
          </cell>
          <cell r="BJ40">
            <v>744</v>
          </cell>
          <cell r="BK40">
            <v>744</v>
          </cell>
          <cell r="BL40">
            <v>672</v>
          </cell>
          <cell r="BM40">
            <v>743</v>
          </cell>
          <cell r="BN40">
            <v>720</v>
          </cell>
          <cell r="BO40">
            <v>744</v>
          </cell>
          <cell r="BP40">
            <v>720</v>
          </cell>
          <cell r="BQ40">
            <v>744</v>
          </cell>
          <cell r="BR40">
            <v>744</v>
          </cell>
          <cell r="BS40">
            <v>720</v>
          </cell>
          <cell r="BT40">
            <v>744</v>
          </cell>
          <cell r="BU40">
            <v>721</v>
          </cell>
          <cell r="BV40">
            <v>744</v>
          </cell>
          <cell r="BW40">
            <v>744</v>
          </cell>
          <cell r="BX40">
            <v>672</v>
          </cell>
          <cell r="BY40">
            <v>743</v>
          </cell>
          <cell r="BZ40">
            <v>720</v>
          </cell>
          <cell r="CA40">
            <v>744</v>
          </cell>
          <cell r="CB40">
            <v>720</v>
          </cell>
          <cell r="CC40">
            <v>744</v>
          </cell>
          <cell r="CD40">
            <v>744</v>
          </cell>
          <cell r="CE40">
            <v>720</v>
          </cell>
          <cell r="CF40">
            <v>744</v>
          </cell>
          <cell r="CG40">
            <v>721</v>
          </cell>
          <cell r="CH40">
            <v>744</v>
          </cell>
        </row>
        <row r="41">
          <cell r="C41">
            <v>416</v>
          </cell>
          <cell r="D41">
            <v>384</v>
          </cell>
          <cell r="E41">
            <v>432</v>
          </cell>
          <cell r="F41">
            <v>416</v>
          </cell>
          <cell r="G41">
            <v>400</v>
          </cell>
          <cell r="H41">
            <v>416</v>
          </cell>
          <cell r="I41">
            <v>416</v>
          </cell>
          <cell r="J41">
            <v>416</v>
          </cell>
          <cell r="K41">
            <v>400</v>
          </cell>
          <cell r="L41">
            <v>416</v>
          </cell>
          <cell r="M41">
            <v>400</v>
          </cell>
          <cell r="N41">
            <v>416</v>
          </cell>
          <cell r="O41">
            <v>400</v>
          </cell>
          <cell r="P41">
            <v>384</v>
          </cell>
          <cell r="Q41">
            <v>432</v>
          </cell>
          <cell r="R41">
            <v>416</v>
          </cell>
          <cell r="S41">
            <v>400</v>
          </cell>
          <cell r="T41">
            <v>416</v>
          </cell>
          <cell r="U41">
            <v>400</v>
          </cell>
          <cell r="V41">
            <v>432</v>
          </cell>
          <cell r="W41">
            <v>400</v>
          </cell>
          <cell r="X41">
            <v>416</v>
          </cell>
          <cell r="Y41">
            <v>400</v>
          </cell>
          <cell r="Z41">
            <v>416</v>
          </cell>
          <cell r="AA41">
            <v>400</v>
          </cell>
          <cell r="AB41">
            <v>384</v>
          </cell>
          <cell r="AC41">
            <v>432</v>
          </cell>
          <cell r="AD41">
            <v>400</v>
          </cell>
          <cell r="AE41">
            <v>416</v>
          </cell>
          <cell r="AF41">
            <v>416</v>
          </cell>
          <cell r="AG41">
            <v>400</v>
          </cell>
          <cell r="AH41">
            <v>432</v>
          </cell>
          <cell r="AI41">
            <v>400</v>
          </cell>
          <cell r="AJ41">
            <v>416</v>
          </cell>
          <cell r="AK41">
            <v>400</v>
          </cell>
          <cell r="AL41">
            <v>400</v>
          </cell>
          <cell r="AM41">
            <v>416</v>
          </cell>
          <cell r="AN41">
            <v>384</v>
          </cell>
          <cell r="AO41">
            <v>432</v>
          </cell>
          <cell r="AP41">
            <v>400</v>
          </cell>
          <cell r="AQ41">
            <v>416</v>
          </cell>
          <cell r="AR41">
            <v>416</v>
          </cell>
          <cell r="AS41">
            <v>400</v>
          </cell>
          <cell r="AT41">
            <v>432</v>
          </cell>
          <cell r="AU41">
            <v>384</v>
          </cell>
          <cell r="AV41">
            <v>432</v>
          </cell>
          <cell r="AW41">
            <v>400</v>
          </cell>
          <cell r="AX41">
            <v>400</v>
          </cell>
          <cell r="AY41">
            <v>416</v>
          </cell>
          <cell r="AZ41">
            <v>400</v>
          </cell>
          <cell r="BA41">
            <v>416</v>
          </cell>
          <cell r="BB41">
            <v>416</v>
          </cell>
          <cell r="BC41">
            <v>416</v>
          </cell>
          <cell r="BD41">
            <v>400</v>
          </cell>
          <cell r="BE41">
            <v>416</v>
          </cell>
          <cell r="BF41">
            <v>416</v>
          </cell>
          <cell r="BG41">
            <v>400</v>
          </cell>
          <cell r="BH41">
            <v>432</v>
          </cell>
          <cell r="BI41">
            <v>384</v>
          </cell>
          <cell r="BJ41">
            <v>416</v>
          </cell>
          <cell r="BK41">
            <v>416</v>
          </cell>
          <cell r="BL41">
            <v>384</v>
          </cell>
          <cell r="BM41">
            <v>416</v>
          </cell>
          <cell r="BN41">
            <v>416</v>
          </cell>
          <cell r="BO41">
            <v>400</v>
          </cell>
          <cell r="BP41">
            <v>416</v>
          </cell>
          <cell r="BQ41">
            <v>416</v>
          </cell>
          <cell r="BR41">
            <v>416</v>
          </cell>
          <cell r="BS41">
            <v>400</v>
          </cell>
          <cell r="BT41">
            <v>432</v>
          </cell>
          <cell r="BU41">
            <v>384</v>
          </cell>
          <cell r="BV41">
            <v>416</v>
          </cell>
          <cell r="BW41">
            <v>400</v>
          </cell>
          <cell r="BX41">
            <v>384</v>
          </cell>
          <cell r="BY41">
            <v>432</v>
          </cell>
          <cell r="BZ41">
            <v>416</v>
          </cell>
          <cell r="CA41">
            <v>400</v>
          </cell>
          <cell r="CB41">
            <v>416</v>
          </cell>
          <cell r="CC41">
            <v>416</v>
          </cell>
          <cell r="CD41">
            <v>416</v>
          </cell>
          <cell r="CE41">
            <v>400</v>
          </cell>
          <cell r="CF41">
            <v>416</v>
          </cell>
          <cell r="CG41">
            <v>400</v>
          </cell>
          <cell r="CH41">
            <v>416</v>
          </cell>
        </row>
        <row r="42">
          <cell r="C42">
            <v>328</v>
          </cell>
          <cell r="D42">
            <v>312</v>
          </cell>
          <cell r="E42">
            <v>312</v>
          </cell>
          <cell r="F42">
            <v>303</v>
          </cell>
          <cell r="G42">
            <v>344</v>
          </cell>
          <cell r="H42">
            <v>304</v>
          </cell>
          <cell r="I42">
            <v>328</v>
          </cell>
          <cell r="J42">
            <v>328</v>
          </cell>
          <cell r="K42">
            <v>320</v>
          </cell>
          <cell r="L42">
            <v>329</v>
          </cell>
          <cell r="M42">
            <v>320</v>
          </cell>
          <cell r="N42">
            <v>328</v>
          </cell>
          <cell r="O42">
            <v>344</v>
          </cell>
          <cell r="P42">
            <v>288</v>
          </cell>
          <cell r="Q42">
            <v>312</v>
          </cell>
          <cell r="R42">
            <v>303</v>
          </cell>
          <cell r="S42">
            <v>344</v>
          </cell>
          <cell r="T42">
            <v>304</v>
          </cell>
          <cell r="U42">
            <v>344</v>
          </cell>
          <cell r="V42">
            <v>312</v>
          </cell>
          <cell r="W42">
            <v>320</v>
          </cell>
          <cell r="X42">
            <v>329</v>
          </cell>
          <cell r="Y42">
            <v>320</v>
          </cell>
          <cell r="Z42">
            <v>328</v>
          </cell>
          <cell r="AA42">
            <v>344</v>
          </cell>
          <cell r="AB42">
            <v>288</v>
          </cell>
          <cell r="AC42">
            <v>312</v>
          </cell>
          <cell r="AD42">
            <v>319</v>
          </cell>
          <cell r="AE42">
            <v>328</v>
          </cell>
          <cell r="AF42">
            <v>304</v>
          </cell>
          <cell r="AG42">
            <v>344</v>
          </cell>
          <cell r="AH42">
            <v>312</v>
          </cell>
          <cell r="AI42">
            <v>320</v>
          </cell>
          <cell r="AJ42">
            <v>329</v>
          </cell>
          <cell r="AK42">
            <v>320</v>
          </cell>
          <cell r="AL42">
            <v>344</v>
          </cell>
          <cell r="AM42">
            <v>328</v>
          </cell>
          <cell r="AN42">
            <v>288</v>
          </cell>
          <cell r="AO42">
            <v>311</v>
          </cell>
          <cell r="AP42">
            <v>320</v>
          </cell>
          <cell r="AQ42">
            <v>328</v>
          </cell>
          <cell r="AR42">
            <v>304</v>
          </cell>
          <cell r="AS42">
            <v>344</v>
          </cell>
          <cell r="AT42">
            <v>312</v>
          </cell>
          <cell r="AU42">
            <v>336</v>
          </cell>
          <cell r="AV42">
            <v>312</v>
          </cell>
          <cell r="AW42">
            <v>321</v>
          </cell>
          <cell r="AX42">
            <v>344</v>
          </cell>
          <cell r="AY42">
            <v>328</v>
          </cell>
          <cell r="AZ42">
            <v>296</v>
          </cell>
          <cell r="BA42">
            <v>327</v>
          </cell>
          <cell r="BB42">
            <v>304</v>
          </cell>
          <cell r="BC42">
            <v>328</v>
          </cell>
          <cell r="BD42">
            <v>320</v>
          </cell>
          <cell r="BE42">
            <v>328</v>
          </cell>
          <cell r="BF42">
            <v>328</v>
          </cell>
          <cell r="BG42">
            <v>320</v>
          </cell>
          <cell r="BH42">
            <v>312</v>
          </cell>
          <cell r="BI42">
            <v>337</v>
          </cell>
          <cell r="BJ42">
            <v>328</v>
          </cell>
          <cell r="BK42">
            <v>328</v>
          </cell>
          <cell r="BL42">
            <v>288</v>
          </cell>
          <cell r="BM42">
            <v>327</v>
          </cell>
          <cell r="BN42">
            <v>304</v>
          </cell>
          <cell r="BO42">
            <v>344</v>
          </cell>
          <cell r="BP42">
            <v>304</v>
          </cell>
          <cell r="BQ42">
            <v>328</v>
          </cell>
          <cell r="BR42">
            <v>328</v>
          </cell>
          <cell r="BS42">
            <v>320</v>
          </cell>
          <cell r="BT42">
            <v>312</v>
          </cell>
          <cell r="BU42">
            <v>337</v>
          </cell>
          <cell r="BV42">
            <v>328</v>
          </cell>
          <cell r="BW42">
            <v>344</v>
          </cell>
          <cell r="BX42">
            <v>288</v>
          </cell>
          <cell r="BY42">
            <v>311</v>
          </cell>
          <cell r="BZ42">
            <v>304</v>
          </cell>
          <cell r="CA42">
            <v>344</v>
          </cell>
          <cell r="CB42">
            <v>304</v>
          </cell>
          <cell r="CC42">
            <v>328</v>
          </cell>
          <cell r="CD42">
            <v>328</v>
          </cell>
          <cell r="CE42">
            <v>320</v>
          </cell>
          <cell r="CF42">
            <v>328</v>
          </cell>
          <cell r="CG42">
            <v>321</v>
          </cell>
          <cell r="CH42">
            <v>328</v>
          </cell>
        </row>
        <row r="44">
          <cell r="C44">
            <v>0.55910000000000004</v>
          </cell>
          <cell r="D44">
            <v>0.55169999999999997</v>
          </cell>
          <cell r="E44">
            <v>0.5806</v>
          </cell>
          <cell r="F44">
            <v>0.5786</v>
          </cell>
          <cell r="G44">
            <v>0.53759999999999997</v>
          </cell>
          <cell r="H44">
            <v>0.57779999999999998</v>
          </cell>
          <cell r="I44">
            <v>0.55910000000000004</v>
          </cell>
          <cell r="J44">
            <v>0.55910000000000004</v>
          </cell>
          <cell r="K44">
            <v>0.55559999999999998</v>
          </cell>
          <cell r="L44">
            <v>0.55840000000000001</v>
          </cell>
          <cell r="M44">
            <v>0.55559999999999998</v>
          </cell>
          <cell r="N44">
            <v>0.55910000000000004</v>
          </cell>
          <cell r="O44">
            <v>0.53759999999999997</v>
          </cell>
          <cell r="P44">
            <v>0.57140000000000002</v>
          </cell>
          <cell r="Q44">
            <v>0.5806</v>
          </cell>
          <cell r="R44">
            <v>0.5786</v>
          </cell>
          <cell r="S44">
            <v>0.53759999999999997</v>
          </cell>
          <cell r="T44">
            <v>0.57779999999999998</v>
          </cell>
          <cell r="U44">
            <v>0.53759999999999997</v>
          </cell>
          <cell r="V44">
            <v>0.5806</v>
          </cell>
          <cell r="W44">
            <v>0.55559999999999998</v>
          </cell>
          <cell r="X44">
            <v>0.55840000000000001</v>
          </cell>
          <cell r="Y44">
            <v>0.55559999999999998</v>
          </cell>
          <cell r="Z44">
            <v>0.55910000000000004</v>
          </cell>
          <cell r="AA44">
            <v>0.53759999999999997</v>
          </cell>
          <cell r="AB44">
            <v>0.57140000000000002</v>
          </cell>
          <cell r="AC44">
            <v>0.5806</v>
          </cell>
          <cell r="AD44">
            <v>0.55630000000000002</v>
          </cell>
          <cell r="AE44">
            <v>0.55910000000000004</v>
          </cell>
          <cell r="AF44">
            <v>0.57779999999999998</v>
          </cell>
          <cell r="AG44">
            <v>0.53759999999999997</v>
          </cell>
          <cell r="AH44">
            <v>0.5806</v>
          </cell>
          <cell r="AI44">
            <v>0.55559999999999998</v>
          </cell>
          <cell r="AJ44">
            <v>0.55840000000000001</v>
          </cell>
          <cell r="AK44">
            <v>0.55559999999999998</v>
          </cell>
          <cell r="AL44">
            <v>0.53759999999999997</v>
          </cell>
          <cell r="AM44">
            <v>0.55910000000000004</v>
          </cell>
          <cell r="AN44">
            <v>0.57140000000000002</v>
          </cell>
          <cell r="AO44">
            <v>0.58140000000000003</v>
          </cell>
          <cell r="AP44">
            <v>0.55559999999999998</v>
          </cell>
          <cell r="AQ44">
            <v>0.55910000000000004</v>
          </cell>
          <cell r="AR44">
            <v>0.57779999999999998</v>
          </cell>
          <cell r="AS44">
            <v>0.53759999999999997</v>
          </cell>
          <cell r="AT44">
            <v>0.5806</v>
          </cell>
          <cell r="AU44">
            <v>0.5333</v>
          </cell>
          <cell r="AV44">
            <v>0.5806</v>
          </cell>
          <cell r="AW44">
            <v>0.55479999999999996</v>
          </cell>
          <cell r="AX44">
            <v>0.53759999999999997</v>
          </cell>
          <cell r="AY44">
            <v>0.55910000000000004</v>
          </cell>
          <cell r="AZ44">
            <v>0.57469999999999999</v>
          </cell>
          <cell r="BA44">
            <v>0.55989999999999995</v>
          </cell>
          <cell r="BB44">
            <v>0.57779999999999998</v>
          </cell>
          <cell r="BC44">
            <v>0.55910000000000004</v>
          </cell>
          <cell r="BD44">
            <v>0.55559999999999998</v>
          </cell>
          <cell r="BE44">
            <v>0.55910000000000004</v>
          </cell>
          <cell r="BF44">
            <v>0.55910000000000004</v>
          </cell>
          <cell r="BG44">
            <v>0.55559999999999998</v>
          </cell>
          <cell r="BH44">
            <v>0.5806</v>
          </cell>
          <cell r="BI44">
            <v>0.53259999999999996</v>
          </cell>
          <cell r="BJ44">
            <v>0.55910000000000004</v>
          </cell>
          <cell r="BK44">
            <v>0.55910000000000004</v>
          </cell>
          <cell r="BL44">
            <v>0.57140000000000002</v>
          </cell>
          <cell r="BM44">
            <v>0.55989999999999995</v>
          </cell>
          <cell r="BN44">
            <v>0.57779999999999998</v>
          </cell>
          <cell r="BO44">
            <v>0.53759999999999997</v>
          </cell>
          <cell r="BP44">
            <v>0.57779999999999998</v>
          </cell>
          <cell r="BQ44">
            <v>0.55910000000000004</v>
          </cell>
          <cell r="BR44">
            <v>0.55910000000000004</v>
          </cell>
          <cell r="BS44">
            <v>0.55559999999999998</v>
          </cell>
          <cell r="BT44">
            <v>0.5806</v>
          </cell>
          <cell r="BU44">
            <v>0.53259999999999996</v>
          </cell>
          <cell r="BV44">
            <v>0.55910000000000004</v>
          </cell>
          <cell r="BW44">
            <v>0.53759999999999997</v>
          </cell>
          <cell r="BX44">
            <v>0.57140000000000002</v>
          </cell>
          <cell r="BY44">
            <v>0.58140000000000003</v>
          </cell>
          <cell r="BZ44">
            <v>0.57779999999999998</v>
          </cell>
          <cell r="CA44">
            <v>0.53759999999999997</v>
          </cell>
          <cell r="CB44">
            <v>0.57779999999999998</v>
          </cell>
          <cell r="CC44">
            <v>0.55910000000000004</v>
          </cell>
          <cell r="CD44">
            <v>0.55910000000000004</v>
          </cell>
          <cell r="CE44">
            <v>0.55559999999999998</v>
          </cell>
          <cell r="CF44">
            <v>0.55910000000000004</v>
          </cell>
          <cell r="CG44">
            <v>0.55479999999999996</v>
          </cell>
          <cell r="CH44">
            <v>0.55910000000000004</v>
          </cell>
        </row>
        <row r="45">
          <cell r="C45">
            <v>0.44090000000000001</v>
          </cell>
          <cell r="D45">
            <v>0.44829999999999998</v>
          </cell>
          <cell r="E45">
            <v>0.4194</v>
          </cell>
          <cell r="F45">
            <v>0.4214</v>
          </cell>
          <cell r="G45">
            <v>0.46239999999999998</v>
          </cell>
          <cell r="H45">
            <v>0.42220000000000002</v>
          </cell>
          <cell r="I45">
            <v>0.44090000000000001</v>
          </cell>
          <cell r="J45">
            <v>0.44090000000000001</v>
          </cell>
          <cell r="K45">
            <v>0.44440000000000002</v>
          </cell>
          <cell r="L45">
            <v>0.44159999999999999</v>
          </cell>
          <cell r="M45">
            <v>0.44440000000000002</v>
          </cell>
          <cell r="N45">
            <v>0.44090000000000001</v>
          </cell>
          <cell r="O45">
            <v>0.46239999999999998</v>
          </cell>
          <cell r="P45">
            <v>0.42859999999999998</v>
          </cell>
          <cell r="Q45">
            <v>0.4194</v>
          </cell>
          <cell r="R45">
            <v>0.4214</v>
          </cell>
          <cell r="S45">
            <v>0.46239999999999998</v>
          </cell>
          <cell r="T45">
            <v>0.42220000000000002</v>
          </cell>
          <cell r="U45">
            <v>0.46239999999999998</v>
          </cell>
          <cell r="V45">
            <v>0.4194</v>
          </cell>
          <cell r="W45">
            <v>0.44440000000000002</v>
          </cell>
          <cell r="X45">
            <v>0.44159999999999999</v>
          </cell>
          <cell r="Y45">
            <v>0.44440000000000002</v>
          </cell>
          <cell r="Z45">
            <v>0.44090000000000001</v>
          </cell>
          <cell r="AA45">
            <v>0.46239999999999998</v>
          </cell>
          <cell r="AB45">
            <v>0.42859999999999998</v>
          </cell>
          <cell r="AC45">
            <v>0.4194</v>
          </cell>
          <cell r="AD45">
            <v>0.44369999999999998</v>
          </cell>
          <cell r="AE45">
            <v>0.44090000000000001</v>
          </cell>
          <cell r="AF45">
            <v>0.42220000000000002</v>
          </cell>
          <cell r="AG45">
            <v>0.46239999999999998</v>
          </cell>
          <cell r="AH45">
            <v>0.4194</v>
          </cell>
          <cell r="AI45">
            <v>0.44440000000000002</v>
          </cell>
          <cell r="AJ45">
            <v>0.44159999999999999</v>
          </cell>
          <cell r="AK45">
            <v>0.44440000000000002</v>
          </cell>
          <cell r="AL45">
            <v>0.46239999999999998</v>
          </cell>
          <cell r="AM45">
            <v>0.44090000000000001</v>
          </cell>
          <cell r="AN45">
            <v>0.42859999999999998</v>
          </cell>
          <cell r="AO45">
            <v>0.41860000000000003</v>
          </cell>
          <cell r="AP45">
            <v>0.44440000000000002</v>
          </cell>
          <cell r="AQ45">
            <v>0.44090000000000001</v>
          </cell>
          <cell r="AR45">
            <v>0.42220000000000002</v>
          </cell>
          <cell r="AS45">
            <v>0.46239999999999998</v>
          </cell>
          <cell r="AT45">
            <v>0.4194</v>
          </cell>
          <cell r="AU45">
            <v>0.4667</v>
          </cell>
          <cell r="AV45">
            <v>0.4194</v>
          </cell>
          <cell r="AW45">
            <v>0.44519999999999998</v>
          </cell>
          <cell r="AX45">
            <v>0.46239999999999998</v>
          </cell>
          <cell r="AY45">
            <v>0.44090000000000001</v>
          </cell>
          <cell r="AZ45">
            <v>0.42530000000000001</v>
          </cell>
          <cell r="BA45">
            <v>0.44009999999999999</v>
          </cell>
          <cell r="BB45">
            <v>0.42220000000000002</v>
          </cell>
          <cell r="BC45">
            <v>0.44090000000000001</v>
          </cell>
          <cell r="BD45">
            <v>0.44440000000000002</v>
          </cell>
          <cell r="BE45">
            <v>0.44090000000000001</v>
          </cell>
          <cell r="BF45">
            <v>0.44090000000000001</v>
          </cell>
          <cell r="BG45">
            <v>0.44440000000000002</v>
          </cell>
          <cell r="BH45">
            <v>0.4194</v>
          </cell>
          <cell r="BI45">
            <v>0.46739999999999998</v>
          </cell>
          <cell r="BJ45">
            <v>0.44090000000000001</v>
          </cell>
          <cell r="BK45">
            <v>0.44090000000000001</v>
          </cell>
          <cell r="BL45">
            <v>0.42859999999999998</v>
          </cell>
          <cell r="BM45">
            <v>0.44009999999999999</v>
          </cell>
          <cell r="BN45">
            <v>0.42220000000000002</v>
          </cell>
          <cell r="BO45">
            <v>0.46239999999999998</v>
          </cell>
          <cell r="BP45">
            <v>0.42220000000000002</v>
          </cell>
          <cell r="BQ45">
            <v>0.44090000000000001</v>
          </cell>
          <cell r="BR45">
            <v>0.44090000000000001</v>
          </cell>
          <cell r="BS45">
            <v>0.44440000000000002</v>
          </cell>
          <cell r="BT45">
            <v>0.4194</v>
          </cell>
          <cell r="BU45">
            <v>0.46739999999999998</v>
          </cell>
          <cell r="BV45">
            <v>0.44090000000000001</v>
          </cell>
          <cell r="BW45">
            <v>0.46239999999999998</v>
          </cell>
          <cell r="BX45">
            <v>0.42859999999999998</v>
          </cell>
          <cell r="BY45">
            <v>0.41860000000000003</v>
          </cell>
          <cell r="BZ45">
            <v>0.42220000000000002</v>
          </cell>
          <cell r="CA45">
            <v>0.46239999999999998</v>
          </cell>
          <cell r="CB45">
            <v>0.42220000000000002</v>
          </cell>
          <cell r="CC45">
            <v>0.44090000000000001</v>
          </cell>
          <cell r="CD45">
            <v>0.44090000000000001</v>
          </cell>
          <cell r="CE45">
            <v>0.44440000000000002</v>
          </cell>
          <cell r="CF45">
            <v>0.44090000000000001</v>
          </cell>
          <cell r="CG45">
            <v>0.44519999999999998</v>
          </cell>
          <cell r="CH45">
            <v>0.44090000000000001</v>
          </cell>
        </row>
        <row r="46">
          <cell r="C46">
            <v>1</v>
          </cell>
          <cell r="D46">
            <v>1</v>
          </cell>
          <cell r="E46">
            <v>1</v>
          </cell>
          <cell r="F46">
            <v>1</v>
          </cell>
          <cell r="G46">
            <v>1</v>
          </cell>
          <cell r="H46">
            <v>1</v>
          </cell>
          <cell r="I46">
            <v>1</v>
          </cell>
          <cell r="J46">
            <v>1</v>
          </cell>
          <cell r="K46">
            <v>1</v>
          </cell>
          <cell r="L46">
            <v>1</v>
          </cell>
          <cell r="M46">
            <v>1</v>
          </cell>
          <cell r="N46">
            <v>1</v>
          </cell>
          <cell r="O46">
            <v>1</v>
          </cell>
          <cell r="P46">
            <v>1</v>
          </cell>
          <cell r="Q46">
            <v>1</v>
          </cell>
          <cell r="R46">
            <v>1</v>
          </cell>
          <cell r="S46">
            <v>1</v>
          </cell>
          <cell r="T46">
            <v>1</v>
          </cell>
          <cell r="U46">
            <v>1</v>
          </cell>
          <cell r="V46">
            <v>1</v>
          </cell>
          <cell r="W46">
            <v>1</v>
          </cell>
          <cell r="X46">
            <v>1</v>
          </cell>
          <cell r="Y46">
            <v>1</v>
          </cell>
          <cell r="Z46">
            <v>1</v>
          </cell>
          <cell r="AA46">
            <v>1</v>
          </cell>
          <cell r="AB46">
            <v>1</v>
          </cell>
          <cell r="AC46">
            <v>1</v>
          </cell>
          <cell r="AD46">
            <v>1</v>
          </cell>
          <cell r="AE46">
            <v>1</v>
          </cell>
          <cell r="AF46">
            <v>1</v>
          </cell>
          <cell r="AG46">
            <v>1</v>
          </cell>
          <cell r="AH46">
            <v>1</v>
          </cell>
          <cell r="AI46">
            <v>1</v>
          </cell>
          <cell r="AJ46">
            <v>1</v>
          </cell>
          <cell r="AK46">
            <v>1</v>
          </cell>
          <cell r="AL46">
            <v>1</v>
          </cell>
          <cell r="AM46">
            <v>1</v>
          </cell>
          <cell r="AN46">
            <v>1</v>
          </cell>
          <cell r="AO46">
            <v>1</v>
          </cell>
          <cell r="AP46">
            <v>1</v>
          </cell>
          <cell r="AQ46">
            <v>1</v>
          </cell>
          <cell r="AR46">
            <v>1</v>
          </cell>
          <cell r="AS46">
            <v>1</v>
          </cell>
          <cell r="AT46">
            <v>1</v>
          </cell>
          <cell r="AU46">
            <v>1</v>
          </cell>
          <cell r="AV46">
            <v>1</v>
          </cell>
          <cell r="AW46">
            <v>1</v>
          </cell>
          <cell r="AX46">
            <v>1</v>
          </cell>
          <cell r="AY46">
            <v>1</v>
          </cell>
          <cell r="AZ46">
            <v>1</v>
          </cell>
          <cell r="BA46">
            <v>1</v>
          </cell>
          <cell r="BB46">
            <v>1</v>
          </cell>
          <cell r="BC46">
            <v>1</v>
          </cell>
          <cell r="BD46">
            <v>1</v>
          </cell>
          <cell r="BE46">
            <v>1</v>
          </cell>
          <cell r="BF46">
            <v>1</v>
          </cell>
          <cell r="BG46">
            <v>1</v>
          </cell>
          <cell r="BH46">
            <v>1</v>
          </cell>
          <cell r="BI46">
            <v>1</v>
          </cell>
          <cell r="BJ46">
            <v>1</v>
          </cell>
          <cell r="BK46">
            <v>1</v>
          </cell>
          <cell r="BL46">
            <v>1</v>
          </cell>
          <cell r="BM46">
            <v>1</v>
          </cell>
          <cell r="BN46">
            <v>1</v>
          </cell>
          <cell r="BO46">
            <v>1</v>
          </cell>
          <cell r="BP46">
            <v>1</v>
          </cell>
          <cell r="BQ46">
            <v>1</v>
          </cell>
          <cell r="BR46">
            <v>1</v>
          </cell>
          <cell r="BS46">
            <v>1</v>
          </cell>
          <cell r="BT46">
            <v>1</v>
          </cell>
          <cell r="BU46">
            <v>1</v>
          </cell>
          <cell r="BV46">
            <v>1</v>
          </cell>
          <cell r="BW46">
            <v>1</v>
          </cell>
          <cell r="BX46">
            <v>1</v>
          </cell>
          <cell r="BY46">
            <v>1</v>
          </cell>
          <cell r="BZ46">
            <v>1</v>
          </cell>
          <cell r="CA46">
            <v>1</v>
          </cell>
          <cell r="CB46">
            <v>1</v>
          </cell>
          <cell r="CC46">
            <v>1</v>
          </cell>
          <cell r="CD46">
            <v>1</v>
          </cell>
          <cell r="CE46">
            <v>1</v>
          </cell>
          <cell r="CF46">
            <v>1</v>
          </cell>
          <cell r="CG46">
            <v>1</v>
          </cell>
          <cell r="CH46">
            <v>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ProgramKey"/>
      <sheetName val="DREBA2012"/>
      <sheetName val="ACEBA2012"/>
      <sheetName val="DREBA Detail"/>
      <sheetName val="ACEBA Detail"/>
      <sheetName val="PCClookup"/>
      <sheetName val="BC Reference"/>
      <sheetName val="ORDERS BW"/>
      <sheetName val="Sheet1"/>
    </sheetNames>
    <sheetDataSet>
      <sheetData sheetId="0"/>
      <sheetData sheetId="1"/>
      <sheetData sheetId="2"/>
      <sheetData sheetId="3"/>
      <sheetData sheetId="4"/>
      <sheetData sheetId="5"/>
      <sheetData sheetId="6"/>
      <sheetData sheetId="7">
        <row r="2">
          <cell r="C2">
            <v>2</v>
          </cell>
          <cell r="D2">
            <v>3</v>
          </cell>
          <cell r="E2">
            <v>4</v>
          </cell>
          <cell r="F2">
            <v>5</v>
          </cell>
          <cell r="G2">
            <v>6</v>
          </cell>
          <cell r="H2">
            <v>7</v>
          </cell>
        </row>
        <row r="4">
          <cell r="C4" t="str">
            <v>Order Description</v>
          </cell>
          <cell r="D4" t="str">
            <v>RespCC</v>
          </cell>
          <cell r="E4" t="str">
            <v>RespCC Name</v>
          </cell>
          <cell r="F4" t="str">
            <v>Funding Cycle Name</v>
          </cell>
          <cell r="G4" t="str">
            <v>Program level 3</v>
          </cell>
          <cell r="H4" t="str">
            <v>CEE Cost Type</v>
          </cell>
        </row>
        <row r="5">
          <cell r="C5" t="str">
            <v>DEMAND RESPONSE-ACEBA</v>
          </cell>
          <cell r="D5" t="str">
            <v>13983</v>
          </cell>
          <cell r="E5" t="str">
            <v>Emerging Information Products &amp; Platform</v>
          </cell>
          <cell r="F5" t="str">
            <v>ACEBA2007-11</v>
          </cell>
          <cell r="G5" t="str">
            <v>ACEBA2007-11</v>
          </cell>
          <cell r="H5" t="str">
            <v>A</v>
          </cell>
        </row>
        <row r="6">
          <cell r="C6" t="str">
            <v>BUDGET-2012-CES-BAL-13678-ACEBA2012-14</v>
          </cell>
          <cell r="D6" t="str">
            <v>13678</v>
          </cell>
          <cell r="E6" t="str">
            <v>Large Business: Govt, Com, AG</v>
          </cell>
          <cell r="F6" t="str">
            <v>ACEBA2007-11</v>
          </cell>
          <cell r="G6" t="str">
            <v>ACEBA2007-11</v>
          </cell>
          <cell r="H6" t="str">
            <v>#</v>
          </cell>
        </row>
        <row r="7">
          <cell r="C7" t="str">
            <v>BUDGET-2012-CES-BAL-13723-ACEBA2012-14</v>
          </cell>
          <cell r="D7" t="str">
            <v>13723</v>
          </cell>
          <cell r="E7" t="str">
            <v>Policy Planning</v>
          </cell>
          <cell r="F7" t="str">
            <v>ACEBA2007-11</v>
          </cell>
          <cell r="G7" t="str">
            <v>ACEBA2007-11</v>
          </cell>
          <cell r="H7" t="str">
            <v>#</v>
          </cell>
        </row>
        <row r="8">
          <cell r="C8" t="str">
            <v>BUDGET-2012-CES-BAL-13636-ACEBA2012-14</v>
          </cell>
          <cell r="D8" t="str">
            <v>13636</v>
          </cell>
          <cell r="E8" t="str">
            <v>Portfolio Data &amp; Analysis/SHIN</v>
          </cell>
          <cell r="F8" t="str">
            <v>ACEBA2007-11</v>
          </cell>
          <cell r="G8" t="str">
            <v>ACEBA2007-11</v>
          </cell>
          <cell r="H8" t="str">
            <v>#</v>
          </cell>
        </row>
        <row r="9">
          <cell r="C9" t="str">
            <v>BUDGET-2012-CES-BAL-12832-ACEBA2012-14</v>
          </cell>
          <cell r="D9" t="str">
            <v>12832</v>
          </cell>
          <cell r="E9" t="str">
            <v>Enrollment &amp; Incentive Mgmt (IPC)</v>
          </cell>
          <cell r="F9" t="str">
            <v>ACEBA2007-11</v>
          </cell>
          <cell r="G9" t="str">
            <v>ACEBA2007-11</v>
          </cell>
          <cell r="H9" t="str">
            <v>#</v>
          </cell>
        </row>
        <row r="10">
          <cell r="C10" t="str">
            <v>BUDGET-2012-CES-BAL-14714-ACEBA2012-14</v>
          </cell>
          <cell r="D10" t="str">
            <v>14714</v>
          </cell>
          <cell r="E10" t="str">
            <v>Operations Support</v>
          </cell>
          <cell r="F10" t="str">
            <v>ACEBA2007-11</v>
          </cell>
          <cell r="G10" t="str">
            <v>ACEBA2007-11</v>
          </cell>
          <cell r="H10" t="str">
            <v>#</v>
          </cell>
        </row>
        <row r="11">
          <cell r="C11" t="str">
            <v>BUDGET-2012-CES-BAL-10847-ACEBA2012-14</v>
          </cell>
          <cell r="D11" t="str">
            <v>10847</v>
          </cell>
          <cell r="E11" t="str">
            <v>Emerging Markets - Demand Response</v>
          </cell>
          <cell r="F11" t="str">
            <v>ACEBA2007-11</v>
          </cell>
          <cell r="G11" t="str">
            <v>ACEBA2007-11</v>
          </cell>
          <cell r="H11" t="str">
            <v>#</v>
          </cell>
        </row>
        <row r="12">
          <cell r="C12" t="str">
            <v>BUDGET-2012-CES-BAL-13983-ACEBA2012-14</v>
          </cell>
          <cell r="D12" t="str">
            <v>13983</v>
          </cell>
          <cell r="E12" t="str">
            <v>Emerging Information Products &amp; Platform</v>
          </cell>
          <cell r="F12" t="str">
            <v>ACEBA2007-11</v>
          </cell>
          <cell r="G12" t="str">
            <v>ACEBA2007-11</v>
          </cell>
          <cell r="H12" t="str">
            <v>#</v>
          </cell>
        </row>
        <row r="13">
          <cell r="C13" t="str">
            <v>BUDGET-2012-CES-BAL-11115-ACEBA2012-14</v>
          </cell>
          <cell r="D13" t="str">
            <v>11115</v>
          </cell>
          <cell r="E13" t="str">
            <v>Inspection Verification Admin</v>
          </cell>
          <cell r="F13" t="str">
            <v>ACEBA2007-11</v>
          </cell>
          <cell r="G13" t="str">
            <v>ACEBA2007-11</v>
          </cell>
          <cell r="H13" t="str">
            <v>#</v>
          </cell>
        </row>
        <row r="14">
          <cell r="C14" t="str">
            <v>BUDGET-2012-CES-BAL-12835-ACEBA2012-14</v>
          </cell>
          <cell r="D14" t="str">
            <v>12835</v>
          </cell>
          <cell r="E14" t="str">
            <v>Demand Response Operations</v>
          </cell>
          <cell r="F14" t="str">
            <v>ACEBA2007-11</v>
          </cell>
          <cell r="G14" t="str">
            <v>ACEBA2007-11</v>
          </cell>
          <cell r="H14" t="str">
            <v>#</v>
          </cell>
        </row>
        <row r="15">
          <cell r="C15" t="str">
            <v>EQUIPMENT INSTALLATION-A/C CYCLING-ACEBA</v>
          </cell>
          <cell r="D15" t="str">
            <v>10847</v>
          </cell>
          <cell r="E15" t="str">
            <v>Emerging Markets - Demand Response</v>
          </cell>
          <cell r="F15" t="str">
            <v>ACEBA2007-11</v>
          </cell>
          <cell r="G15" t="str">
            <v>ACEBA2007-11</v>
          </cell>
          <cell r="H15" t="str">
            <v>A</v>
          </cell>
        </row>
        <row r="16">
          <cell r="C16" t="str">
            <v>EQUIPMENT MAINTENANCE-A/C CYCLING-ACEBA</v>
          </cell>
          <cell r="D16" t="str">
            <v>10847</v>
          </cell>
          <cell r="E16" t="str">
            <v>Emerging Markets - Demand Response</v>
          </cell>
          <cell r="F16" t="str">
            <v>ACEBA2007-11</v>
          </cell>
          <cell r="G16" t="str">
            <v>ACEBA2007-11</v>
          </cell>
          <cell r="H16" t="str">
            <v>A</v>
          </cell>
        </row>
        <row r="17">
          <cell r="C17" t="str">
            <v>AUDIT-A/C CYCLING - ACEBA</v>
          </cell>
          <cell r="D17" t="str">
            <v>10847</v>
          </cell>
          <cell r="E17" t="str">
            <v>Emerging Markets - Demand Response</v>
          </cell>
          <cell r="F17" t="str">
            <v>ACEBA2007-11</v>
          </cell>
          <cell r="G17" t="str">
            <v>ACEBA2007-11</v>
          </cell>
          <cell r="H17" t="str">
            <v>A</v>
          </cell>
        </row>
        <row r="18">
          <cell r="C18" t="str">
            <v>CUSTMR SRVC CALL CNTRS-A/C CYCLING-ACEBA</v>
          </cell>
          <cell r="D18" t="str">
            <v>10847</v>
          </cell>
          <cell r="E18" t="str">
            <v>Emerging Markets - Demand Response</v>
          </cell>
          <cell r="F18" t="str">
            <v>ACEBA2007-11</v>
          </cell>
          <cell r="G18" t="str">
            <v>ACEBA2007-11</v>
          </cell>
          <cell r="H18" t="str">
            <v>A</v>
          </cell>
        </row>
        <row r="19">
          <cell r="C19" t="str">
            <v>IT SUPPORT &amp; DEVLPMNT-A/C CYCLING-ACEBA</v>
          </cell>
          <cell r="D19" t="str">
            <v>10847</v>
          </cell>
          <cell r="E19" t="str">
            <v>Emerging Markets - Demand Response</v>
          </cell>
          <cell r="F19" t="str">
            <v>ACEBA2007-11</v>
          </cell>
          <cell r="G19" t="str">
            <v>ACEBA2007-11</v>
          </cell>
          <cell r="H19" t="str">
            <v>A</v>
          </cell>
        </row>
        <row r="20">
          <cell r="C20" t="str">
            <v>PROGRAM MGMT-A/C CYCLING - ACEBA</v>
          </cell>
          <cell r="D20" t="str">
            <v>10847</v>
          </cell>
          <cell r="E20" t="str">
            <v>Emerging Markets - Demand Response</v>
          </cell>
          <cell r="F20" t="str">
            <v>ACEBA2007-11</v>
          </cell>
          <cell r="G20" t="str">
            <v>ACEBA2007-11</v>
          </cell>
          <cell r="H20" t="str">
            <v>A</v>
          </cell>
        </row>
        <row r="21">
          <cell r="C21" t="str">
            <v>PROG MKTG-A/C CYCLING-MATS&amp;RESRCH-ACEBA</v>
          </cell>
          <cell r="D21" t="str">
            <v>10847</v>
          </cell>
          <cell r="E21" t="str">
            <v>Emerging Markets - Demand Response</v>
          </cell>
          <cell r="F21" t="str">
            <v>ACEBA2007-11</v>
          </cell>
          <cell r="G21" t="str">
            <v>ACEBA2007-11</v>
          </cell>
          <cell r="H21" t="str">
            <v>M</v>
          </cell>
        </row>
        <row r="22">
          <cell r="C22" t="str">
            <v>INCENTIVE PAYMENTS-A/C CYCLING - ACEBA</v>
          </cell>
          <cell r="D22" t="str">
            <v>10847</v>
          </cell>
          <cell r="E22" t="str">
            <v>Emerging Markets - Demand Response</v>
          </cell>
          <cell r="F22" t="str">
            <v>ACEBA2007-11</v>
          </cell>
          <cell r="G22" t="str">
            <v>ACEBA2007-11</v>
          </cell>
          <cell r="H22" t="str">
            <v>C</v>
          </cell>
        </row>
        <row r="23">
          <cell r="C23" t="str">
            <v>M&amp;E-SMART AC 2008 EX POST LD IMP</v>
          </cell>
          <cell r="D23" t="str">
            <v>13982</v>
          </cell>
          <cell r="E23" t="str">
            <v>DR Policy-Planning &amp; Analysis</v>
          </cell>
          <cell r="F23" t="str">
            <v>ACEBA2007-11</v>
          </cell>
          <cell r="G23" t="str">
            <v>ACEBA2007-11</v>
          </cell>
          <cell r="H23" t="str">
            <v>A</v>
          </cell>
        </row>
        <row r="24">
          <cell r="C24" t="str">
            <v>M&amp;E-SMART AC 2009-2020 EX ANTE LD IMP</v>
          </cell>
          <cell r="D24" t="str">
            <v>13982</v>
          </cell>
          <cell r="E24" t="str">
            <v>DR Policy-Planning &amp; Analysis</v>
          </cell>
          <cell r="F24" t="str">
            <v>ACEBA2007-11</v>
          </cell>
          <cell r="G24" t="str">
            <v>ACEBA2007-11</v>
          </cell>
          <cell r="H24" t="str">
            <v>A</v>
          </cell>
        </row>
        <row r="25">
          <cell r="C25" t="str">
            <v>PROG MKTG-A/C CYCLING-OTHER LABOR-ACEBA</v>
          </cell>
          <cell r="D25" t="str">
            <v>10847</v>
          </cell>
          <cell r="E25" t="str">
            <v>Emerging Markets - Demand Response</v>
          </cell>
          <cell r="F25" t="str">
            <v>ACEBA2007-11</v>
          </cell>
          <cell r="G25" t="str">
            <v>ACEBA2007-11</v>
          </cell>
          <cell r="H25" t="str">
            <v>A</v>
          </cell>
        </row>
        <row r="26">
          <cell r="C26" t="str">
            <v>MATLS &amp; REF FEES-AFFILIATES-ACEBA</v>
          </cell>
          <cell r="D26" t="str">
            <v>10847</v>
          </cell>
          <cell r="E26" t="str">
            <v>Emerging Markets - Demand Response</v>
          </cell>
          <cell r="F26" t="str">
            <v>ACEBA2007-11</v>
          </cell>
          <cell r="G26" t="str">
            <v>ACEBA2007-11</v>
          </cell>
          <cell r="H26" t="str">
            <v>A</v>
          </cell>
        </row>
        <row r="27">
          <cell r="C27" t="str">
            <v>MATLS &amp; REF FEES-SERVICE &amp; SALES-ACEBA</v>
          </cell>
          <cell r="D27" t="str">
            <v>10847</v>
          </cell>
          <cell r="E27" t="str">
            <v>Emerging Markets - Demand Response</v>
          </cell>
          <cell r="F27" t="str">
            <v>ACEBA2007-11</v>
          </cell>
          <cell r="G27" t="str">
            <v>ACEBA2007-11</v>
          </cell>
          <cell r="H27" t="str">
            <v>A</v>
          </cell>
        </row>
        <row r="28">
          <cell r="C28" t="str">
            <v>M&amp;E-SMRTAC 2009 EX PST/2010-21 EX ANT LD</v>
          </cell>
          <cell r="D28" t="str">
            <v>13768</v>
          </cell>
          <cell r="E28" t="str">
            <v>EM&amp;V</v>
          </cell>
          <cell r="F28" t="str">
            <v>ACEBA2007-11</v>
          </cell>
          <cell r="G28" t="str">
            <v>ACEBA2007-11</v>
          </cell>
          <cell r="H28" t="str">
            <v>A</v>
          </cell>
        </row>
        <row r="29">
          <cell r="C29" t="str">
            <v>M&amp;E-SMRTAC 2010 EX PST/2011-22 EX ANT LD</v>
          </cell>
          <cell r="D29" t="str">
            <v>13768</v>
          </cell>
          <cell r="E29" t="str">
            <v>EM&amp;V</v>
          </cell>
          <cell r="F29" t="str">
            <v>ACEBA2007-11</v>
          </cell>
          <cell r="G29" t="str">
            <v>ACEBA2007-11</v>
          </cell>
          <cell r="H29" t="str">
            <v>A</v>
          </cell>
        </row>
        <row r="30">
          <cell r="C30" t="str">
            <v>M&amp;E-SMRTAC 2011 EX PST/2012-23 EX ANT LD</v>
          </cell>
          <cell r="D30" t="str">
            <v>13768</v>
          </cell>
          <cell r="E30" t="str">
            <v>EM&amp;V</v>
          </cell>
          <cell r="F30" t="str">
            <v>ACEBA2007-11</v>
          </cell>
          <cell r="G30" t="str">
            <v>ACEBA2007-11</v>
          </cell>
          <cell r="H30" t="str">
            <v>A</v>
          </cell>
        </row>
        <row r="31">
          <cell r="C31" t="str">
            <v>ACEBA2007-11 DR OPS SUPPORT-A</v>
          </cell>
          <cell r="D31" t="str">
            <v>13840</v>
          </cell>
          <cell r="E31" t="str">
            <v>Solut Mktg - Residential</v>
          </cell>
          <cell r="F31" t="str">
            <v>ACEBA2007-11</v>
          </cell>
          <cell r="G31" t="str">
            <v>ACEBA2007-11</v>
          </cell>
          <cell r="H31" t="str">
            <v>A</v>
          </cell>
        </row>
        <row r="32">
          <cell r="C32" t="str">
            <v>ACEBA2012-14A-11115-A</v>
          </cell>
          <cell r="D32" t="str">
            <v>11115</v>
          </cell>
          <cell r="E32" t="str">
            <v>Inspection Verification Admin</v>
          </cell>
          <cell r="F32" t="str">
            <v>ACEBA2012-14</v>
          </cell>
          <cell r="G32" t="str">
            <v>ACEBA2012-14</v>
          </cell>
          <cell r="H32" t="str">
            <v>A</v>
          </cell>
        </row>
        <row r="33">
          <cell r="C33" t="str">
            <v>ACEBA2012-14-12832-A</v>
          </cell>
          <cell r="D33" t="str">
            <v>12832</v>
          </cell>
          <cell r="E33" t="str">
            <v>Enrollment &amp; Incentive Mgmt (IPC)</v>
          </cell>
          <cell r="F33" t="str">
            <v>ACEBA2012-14</v>
          </cell>
          <cell r="G33" t="str">
            <v>ACEBA2012-14</v>
          </cell>
          <cell r="H33" t="str">
            <v>A</v>
          </cell>
        </row>
        <row r="34">
          <cell r="C34" t="str">
            <v>ACEBA2012-14-13636-A</v>
          </cell>
          <cell r="D34" t="str">
            <v>13636</v>
          </cell>
          <cell r="E34" t="str">
            <v>Portfolio Data &amp; Analysis/SHIN</v>
          </cell>
          <cell r="F34" t="str">
            <v>ACEBA2012-14</v>
          </cell>
          <cell r="G34" t="str">
            <v>ACEBA2012-14</v>
          </cell>
          <cell r="H34" t="str">
            <v>A</v>
          </cell>
        </row>
        <row r="35">
          <cell r="C35" t="str">
            <v>ACEBA2012-14-13678-A</v>
          </cell>
          <cell r="D35" t="str">
            <v>13678</v>
          </cell>
          <cell r="E35" t="str">
            <v>Large Business: Govt, Com, AG</v>
          </cell>
          <cell r="F35" t="str">
            <v>ACEBA2012-14</v>
          </cell>
          <cell r="G35" t="str">
            <v>ACEBA2012-14</v>
          </cell>
          <cell r="H35" t="str">
            <v>A</v>
          </cell>
        </row>
        <row r="36">
          <cell r="C36" t="str">
            <v>ACEBA2012-14-13723-A</v>
          </cell>
          <cell r="D36" t="str">
            <v>13723</v>
          </cell>
          <cell r="E36" t="str">
            <v>Policy Planning</v>
          </cell>
          <cell r="F36" t="str">
            <v>ACEBA2012-14</v>
          </cell>
          <cell r="G36" t="str">
            <v>ACEBA2012-14</v>
          </cell>
          <cell r="H36" t="str">
            <v>A</v>
          </cell>
        </row>
        <row r="37">
          <cell r="C37" t="str">
            <v>ACEBA2012-14-14714-A</v>
          </cell>
          <cell r="D37" t="str">
            <v>14714</v>
          </cell>
          <cell r="E37" t="str">
            <v>Operations Support</v>
          </cell>
          <cell r="F37" t="str">
            <v>ACEBA2012-14</v>
          </cell>
          <cell r="G37" t="str">
            <v>ACEBA2012-14</v>
          </cell>
          <cell r="H37" t="str">
            <v>A</v>
          </cell>
        </row>
        <row r="38">
          <cell r="C38" t="str">
            <v>ACEBA2012-14ACEBA2007-11-10847-A-CHIN</v>
          </cell>
          <cell r="D38" t="str">
            <v>10847</v>
          </cell>
          <cell r="E38" t="str">
            <v>Emerging Markets - Demand Response</v>
          </cell>
          <cell r="F38" t="str">
            <v>ACEBA2012-14</v>
          </cell>
          <cell r="G38" t="str">
            <v>ACEBA2007-11</v>
          </cell>
          <cell r="H38" t="str">
            <v>A</v>
          </cell>
        </row>
        <row r="39">
          <cell r="C39" t="str">
            <v>ACEBA2012-14-13636-A-CHIN</v>
          </cell>
          <cell r="D39" t="str">
            <v>13636</v>
          </cell>
          <cell r="E39" t="str">
            <v>Portfolio Data &amp; Analysis/SHIN</v>
          </cell>
          <cell r="F39" t="str">
            <v>ACEBA2012-14</v>
          </cell>
          <cell r="G39" t="str">
            <v>ACEBA2012-14</v>
          </cell>
          <cell r="H39" t="str">
            <v>A</v>
          </cell>
        </row>
        <row r="40">
          <cell r="C40" t="str">
            <v>SMARTAC MARKETING-ACEBA-13840</v>
          </cell>
          <cell r="D40" t="str">
            <v>13840</v>
          </cell>
          <cell r="E40" t="str">
            <v>Solut Mktg - Residential</v>
          </cell>
          <cell r="F40" t="str">
            <v>ACEBA2012-14</v>
          </cell>
          <cell r="G40" t="str">
            <v>ACEBA2012-14</v>
          </cell>
          <cell r="H40" t="str">
            <v>A</v>
          </cell>
        </row>
        <row r="41">
          <cell r="C41" t="str">
            <v>ACEBA2012-14 DR OPS SUPPORT-12835-A</v>
          </cell>
          <cell r="D41" t="str">
            <v>12835</v>
          </cell>
          <cell r="E41" t="str">
            <v>Demand Response Operations</v>
          </cell>
          <cell r="F41" t="str">
            <v>ACEBA2012-14</v>
          </cell>
          <cell r="G41" t="str">
            <v>ACEBA2012-14</v>
          </cell>
          <cell r="H41" t="str">
            <v>A</v>
          </cell>
        </row>
        <row r="42">
          <cell r="C42" t="str">
            <v>ACEBA2012-14PRGM MGM-A/C CYCLING-11070-A</v>
          </cell>
          <cell r="D42" t="str">
            <v>11070</v>
          </cell>
          <cell r="E42" t="str">
            <v>Quality &amp; Excellence</v>
          </cell>
          <cell r="F42" t="str">
            <v>ACEBA2012-14</v>
          </cell>
          <cell r="G42" t="str">
            <v>ACEBA2012-14</v>
          </cell>
          <cell r="H42" t="str">
            <v>A</v>
          </cell>
        </row>
        <row r="43">
          <cell r="C43" t="str">
            <v>ACEBA2012-14PRGMKG-A/CCYCOTHLAB-11070-A</v>
          </cell>
          <cell r="D43" t="str">
            <v>11070</v>
          </cell>
          <cell r="E43" t="str">
            <v>Quality &amp; Excellence</v>
          </cell>
          <cell r="F43" t="str">
            <v>ACEBA2012-14</v>
          </cell>
          <cell r="G43" t="str">
            <v>ACEBA2012-14</v>
          </cell>
          <cell r="H43" t="str">
            <v>A</v>
          </cell>
        </row>
        <row r="44">
          <cell r="C44" t="str">
            <v>ACEBA2012-14-AUDIT-A/C CYCLING-11070-A</v>
          </cell>
          <cell r="D44" t="str">
            <v>11070</v>
          </cell>
          <cell r="E44" t="str">
            <v>Quality &amp; Excellence</v>
          </cell>
          <cell r="F44" t="str">
            <v>ACEBA2012-14</v>
          </cell>
          <cell r="G44" t="str">
            <v>ACEBA2012-14</v>
          </cell>
          <cell r="H44" t="str">
            <v>A</v>
          </cell>
        </row>
        <row r="45">
          <cell r="C45" t="str">
            <v>ACEBA2012-14 DR OPS SUPPORT-11070-A</v>
          </cell>
          <cell r="D45" t="str">
            <v>11070</v>
          </cell>
          <cell r="E45" t="str">
            <v>Quality &amp; Excellence</v>
          </cell>
          <cell r="F45" t="str">
            <v>ACEBA2012-14</v>
          </cell>
          <cell r="G45" t="str">
            <v>ACEBA2012-14</v>
          </cell>
          <cell r="H45" t="str">
            <v>A</v>
          </cell>
        </row>
        <row r="46">
          <cell r="C46" t="str">
            <v>ACEBA2012-14PROG MGMT-A/CCYCLING-14045-A</v>
          </cell>
          <cell r="D46" t="str">
            <v>14045</v>
          </cell>
          <cell r="E46" t="str">
            <v>Policy Implementation &amp; Reporting</v>
          </cell>
          <cell r="F46" t="str">
            <v>ACEBA2012-14</v>
          </cell>
          <cell r="G46" t="str">
            <v>ACEBA2012-14</v>
          </cell>
          <cell r="H46" t="str">
            <v>A</v>
          </cell>
        </row>
        <row r="47">
          <cell r="C47" t="str">
            <v>EQUIPMNT INSTALL-A/C CYCLING-ACEBA-10847</v>
          </cell>
          <cell r="D47" t="str">
            <v>10847</v>
          </cell>
          <cell r="E47" t="str">
            <v>Emerging Markets - Demand Response</v>
          </cell>
          <cell r="F47" t="str">
            <v>ACEBA2012-14</v>
          </cell>
          <cell r="G47" t="str">
            <v>ACEBA2012-14</v>
          </cell>
          <cell r="H47" t="str">
            <v>A</v>
          </cell>
        </row>
        <row r="48">
          <cell r="C48" t="str">
            <v>EQUIPMNT MNTNANCE-A/C CYCLE-ACEBA-10847</v>
          </cell>
          <cell r="D48" t="str">
            <v>10847</v>
          </cell>
          <cell r="E48" t="str">
            <v>Emerging Markets - Demand Response</v>
          </cell>
          <cell r="F48" t="str">
            <v>ACEBA2012-14</v>
          </cell>
          <cell r="G48" t="str">
            <v>ACEBA2012-14</v>
          </cell>
          <cell r="H48" t="str">
            <v>A</v>
          </cell>
        </row>
        <row r="49">
          <cell r="C49" t="str">
            <v>AUDIT-A/C CYCLING - ACEBA-10847</v>
          </cell>
          <cell r="D49" t="str">
            <v>10847</v>
          </cell>
          <cell r="E49" t="str">
            <v>Emerging Markets - Demand Response</v>
          </cell>
          <cell r="F49" t="str">
            <v>ACEBA2012-14</v>
          </cell>
          <cell r="G49" t="str">
            <v>ACEBA2012-14</v>
          </cell>
          <cell r="H49" t="str">
            <v>A</v>
          </cell>
        </row>
        <row r="50">
          <cell r="C50" t="str">
            <v>CUSTMRSRVCCALLCNTR-A/C CYCLE-ACEBA-10847</v>
          </cell>
          <cell r="D50" t="str">
            <v>10847</v>
          </cell>
          <cell r="E50" t="str">
            <v>Emerging Markets - Demand Response</v>
          </cell>
          <cell r="F50" t="str">
            <v>ACEBA2012-14</v>
          </cell>
          <cell r="G50" t="str">
            <v>ACEBA2012-14</v>
          </cell>
          <cell r="H50" t="str">
            <v>A</v>
          </cell>
        </row>
        <row r="51">
          <cell r="C51" t="str">
            <v>IT SUPRT&amp;DEVLPMNT-A/C CYCLE-ACEBA-10847</v>
          </cell>
          <cell r="D51" t="str">
            <v>10847</v>
          </cell>
          <cell r="E51" t="str">
            <v>Emerging Markets - Demand Response</v>
          </cell>
          <cell r="F51" t="str">
            <v>ACEBA2012-14</v>
          </cell>
          <cell r="G51" t="str">
            <v>ACEBA2012-14</v>
          </cell>
          <cell r="H51" t="str">
            <v>A</v>
          </cell>
        </row>
        <row r="52">
          <cell r="C52" t="str">
            <v>ACEBA12-14-PROG MKTG-CYCL-MATL-10847-A</v>
          </cell>
          <cell r="D52" t="str">
            <v>10847</v>
          </cell>
          <cell r="E52" t="str">
            <v>Emerging Markets - Demand Response</v>
          </cell>
          <cell r="F52" t="str">
            <v>ACEBA2012-14</v>
          </cell>
          <cell r="G52" t="str">
            <v>ACEBA2012-14</v>
          </cell>
          <cell r="H52" t="str">
            <v>A</v>
          </cell>
        </row>
        <row r="53">
          <cell r="C53" t="str">
            <v>PROGMKTG-A/C CYCLE-OTHRLABOR-ACEBA-10847</v>
          </cell>
          <cell r="D53" t="str">
            <v>10847</v>
          </cell>
          <cell r="E53" t="str">
            <v>Emerging Markets - Demand Response</v>
          </cell>
          <cell r="F53" t="str">
            <v>ACEBA2012-14</v>
          </cell>
          <cell r="G53" t="str">
            <v>ACEBA2012-14</v>
          </cell>
          <cell r="H53" t="str">
            <v>A</v>
          </cell>
        </row>
        <row r="54">
          <cell r="C54" t="str">
            <v>MATLS &amp; REF FEES-AFFILIATES-ACEBA-10847</v>
          </cell>
          <cell r="D54" t="str">
            <v>10847</v>
          </cell>
          <cell r="E54" t="str">
            <v>Emerging Markets - Demand Response</v>
          </cell>
          <cell r="F54" t="str">
            <v>ACEBA2012-14</v>
          </cell>
          <cell r="G54" t="str">
            <v>ACEBA2012-14</v>
          </cell>
          <cell r="H54" t="str">
            <v>A</v>
          </cell>
        </row>
        <row r="55">
          <cell r="C55" t="str">
            <v>MATLS &amp; REF FEES-S&amp;S-ACEBA-10847</v>
          </cell>
          <cell r="D55" t="str">
            <v>10847</v>
          </cell>
          <cell r="E55" t="str">
            <v>Emerging Markets - Demand Response</v>
          </cell>
          <cell r="F55" t="str">
            <v>ACEBA2012-14</v>
          </cell>
          <cell r="G55" t="str">
            <v>ACEBA2012-14</v>
          </cell>
          <cell r="H55" t="str">
            <v>A</v>
          </cell>
        </row>
        <row r="56">
          <cell r="C56" t="str">
            <v>ACEBA2012-14 DR OPS SUPPORT-10847-A</v>
          </cell>
          <cell r="D56" t="str">
            <v>10847</v>
          </cell>
          <cell r="E56" t="str">
            <v>Emerging Markets - Demand Response</v>
          </cell>
          <cell r="F56" t="str">
            <v>ACEBA2012-14</v>
          </cell>
          <cell r="G56" t="str">
            <v>ACEBA2012-14</v>
          </cell>
          <cell r="H56" t="str">
            <v>A</v>
          </cell>
        </row>
        <row r="57">
          <cell r="C57" t="str">
            <v>SMARTAC MARKETING-ACEBA-13984</v>
          </cell>
          <cell r="D57" t="str">
            <v>13984</v>
          </cell>
          <cell r="E57" t="str">
            <v>Customer Insight &amp; Strategy Director</v>
          </cell>
          <cell r="F57" t="str">
            <v>ACEBA2012-14</v>
          </cell>
          <cell r="G57" t="str">
            <v>ACEBA2012-14</v>
          </cell>
          <cell r="H57" t="str">
            <v>A</v>
          </cell>
        </row>
        <row r="58">
          <cell r="C58" t="str">
            <v>ACEBA2012-14 ACEBA2007-11-14710-A</v>
          </cell>
          <cell r="D58" t="str">
            <v>14710</v>
          </cell>
          <cell r="E58" t="str">
            <v>Small Medium Bus Energy Solution &amp; Svc</v>
          </cell>
          <cell r="F58" t="str">
            <v>ACEBA2012-14</v>
          </cell>
          <cell r="G58" t="str">
            <v>ACEBA2012-14</v>
          </cell>
          <cell r="H58" t="str">
            <v>A</v>
          </cell>
        </row>
        <row r="59">
          <cell r="C59" t="str">
            <v>ACEBA12-14-PROG MKTG-CYCL-MATL-10847-M</v>
          </cell>
          <cell r="D59" t="str">
            <v>10847</v>
          </cell>
          <cell r="E59" t="str">
            <v>Emerging Markets - Demand Response</v>
          </cell>
          <cell r="F59" t="str">
            <v>ACEBA2012-14</v>
          </cell>
          <cell r="G59" t="str">
            <v>ACEBA2012-14</v>
          </cell>
          <cell r="H59" t="str">
            <v>M</v>
          </cell>
        </row>
        <row r="60">
          <cell r="C60" t="str">
            <v>ACEBA2012-PROGMGMT-10847-A</v>
          </cell>
          <cell r="D60" t="str">
            <v>10847</v>
          </cell>
          <cell r="E60" t="str">
            <v>Emerging Markets - Demand Response</v>
          </cell>
          <cell r="F60" t="str">
            <v>ACEBA2012-14</v>
          </cell>
          <cell r="G60" t="str">
            <v>ACEBA2012-14</v>
          </cell>
          <cell r="H60" t="str">
            <v>A</v>
          </cell>
        </row>
        <row r="61">
          <cell r="C61" t="str">
            <v>INCENTIVE PAYMENTS-BIP</v>
          </cell>
          <cell r="D61" t="str">
            <v>12835</v>
          </cell>
          <cell r="E61" t="str">
            <v>Demand Response Operations</v>
          </cell>
          <cell r="F61" t="str">
            <v>DREBA2006-08</v>
          </cell>
          <cell r="G61" t="str">
            <v>OTHER_01</v>
          </cell>
          <cell r="H61" t="str">
            <v>C</v>
          </cell>
        </row>
        <row r="62">
          <cell r="C62" t="str">
            <v>STANDARD COST VARIANCE - CSR RT - MWC ID</v>
          </cell>
          <cell r="D62" t="str">
            <v>12835</v>
          </cell>
          <cell r="E62" t="str">
            <v>Demand Response Operations</v>
          </cell>
          <cell r="F62" t="str">
            <v>DREBA2009-11</v>
          </cell>
          <cell r="G62" t="str">
            <v>OTHER_01</v>
          </cell>
          <cell r="H62" t="str">
            <v>A</v>
          </cell>
        </row>
        <row r="63">
          <cell r="C63" t="str">
            <v>DEMAND RESPONSE WG2</v>
          </cell>
          <cell r="D63" t="str">
            <v>12835</v>
          </cell>
          <cell r="E63" t="str">
            <v>Demand Response Operations</v>
          </cell>
          <cell r="F63" t="str">
            <v>DREBA2006-08</v>
          </cell>
          <cell r="G63" t="str">
            <v>OTHER_01</v>
          </cell>
          <cell r="H63" t="str">
            <v>A</v>
          </cell>
        </row>
        <row r="64">
          <cell r="C64" t="str">
            <v>PLS INCENTIVES</v>
          </cell>
          <cell r="D64" t="str">
            <v>13776</v>
          </cell>
          <cell r="E64" t="str">
            <v>CES Products Senior Director</v>
          </cell>
          <cell r="F64" t="str">
            <v>DREBA2006-08</v>
          </cell>
          <cell r="G64" t="str">
            <v>PERM LOAD SH</v>
          </cell>
          <cell r="H64" t="str">
            <v>C</v>
          </cell>
        </row>
        <row r="65">
          <cell r="C65" t="str">
            <v>DEMAND RESPONSE-DBP PROGRAM</v>
          </cell>
          <cell r="D65" t="str">
            <v>12835</v>
          </cell>
          <cell r="E65" t="str">
            <v>Demand Response Operations</v>
          </cell>
          <cell r="F65" t="str">
            <v>DREBA2009-11</v>
          </cell>
          <cell r="G65" t="str">
            <v>DEMAND BIDD</v>
          </cell>
          <cell r="H65" t="str">
            <v>A</v>
          </cell>
        </row>
        <row r="66">
          <cell r="C66" t="str">
            <v>DEMAND RESPONSE-CBP PROGRAM</v>
          </cell>
          <cell r="D66" t="str">
            <v>12835</v>
          </cell>
          <cell r="E66" t="str">
            <v>Demand Response Operations</v>
          </cell>
          <cell r="F66" t="str">
            <v>DREBA2009-11</v>
          </cell>
          <cell r="G66" t="str">
            <v>CAPACIT BIDD</v>
          </cell>
          <cell r="H66" t="str">
            <v>A</v>
          </cell>
        </row>
        <row r="67">
          <cell r="C67" t="str">
            <v>DEMAND RESPONSE-BIP PROGRAM</v>
          </cell>
          <cell r="D67" t="str">
            <v>12835</v>
          </cell>
          <cell r="E67" t="str">
            <v>Demand Response Operations</v>
          </cell>
          <cell r="F67" t="str">
            <v>DREBA2009-11</v>
          </cell>
          <cell r="G67" t="str">
            <v>BASEINTERRUP</v>
          </cell>
          <cell r="H67" t="str">
            <v>A</v>
          </cell>
        </row>
        <row r="68">
          <cell r="C68" t="str">
            <v>DEMAND RESPONSE-AMP PROGRAM</v>
          </cell>
          <cell r="D68" t="str">
            <v>12835</v>
          </cell>
          <cell r="E68" t="str">
            <v>Demand Response Operations</v>
          </cell>
          <cell r="F68" t="str">
            <v>DREBA2009-11</v>
          </cell>
          <cell r="G68" t="str">
            <v>AGGR MAN PFO</v>
          </cell>
          <cell r="H68" t="str">
            <v>A</v>
          </cell>
        </row>
        <row r="69">
          <cell r="C69" t="str">
            <v>DEMAND RESPONSE-AUTO DR PROGRAM</v>
          </cell>
          <cell r="D69" t="str">
            <v>13983</v>
          </cell>
          <cell r="E69" t="str">
            <v>Emerging Information Products &amp; Platform</v>
          </cell>
          <cell r="F69" t="str">
            <v>DREBA2009-11</v>
          </cell>
          <cell r="G69" t="str">
            <v>AUTO DR</v>
          </cell>
          <cell r="H69" t="str">
            <v>A</v>
          </cell>
        </row>
        <row r="70">
          <cell r="C70" t="str">
            <v>DEMAND RESPONSE-PLS PROGRAM</v>
          </cell>
          <cell r="D70" t="str">
            <v>13983</v>
          </cell>
          <cell r="E70" t="str">
            <v>Emerging Information Products &amp; Platform</v>
          </cell>
          <cell r="F70" t="str">
            <v>DREBA2009-11</v>
          </cell>
          <cell r="G70" t="str">
            <v>PERM LOAD_01</v>
          </cell>
          <cell r="H70" t="str">
            <v>A</v>
          </cell>
        </row>
        <row r="71">
          <cell r="C71" t="str">
            <v>DEMAND RESPONSE-PEAKCHOICE PROGRAM</v>
          </cell>
          <cell r="D71" t="str">
            <v>12835</v>
          </cell>
          <cell r="E71" t="str">
            <v>Demand Response Operations</v>
          </cell>
          <cell r="F71" t="str">
            <v>DREBA2009-11</v>
          </cell>
          <cell r="G71" t="str">
            <v>PEAK CHOICE</v>
          </cell>
          <cell r="H71" t="str">
            <v>A</v>
          </cell>
        </row>
        <row r="72">
          <cell r="C72" t="str">
            <v>DEMAND RESPONSE-EMERG TECH PROGRAM</v>
          </cell>
          <cell r="D72" t="str">
            <v>13983</v>
          </cell>
          <cell r="E72" t="str">
            <v>Emerging Information Products &amp; Platform</v>
          </cell>
          <cell r="F72" t="str">
            <v>DREBA2009-11</v>
          </cell>
          <cell r="G72" t="str">
            <v>EMRGTEK</v>
          </cell>
          <cell r="H72" t="str">
            <v>A</v>
          </cell>
        </row>
        <row r="73">
          <cell r="C73" t="str">
            <v>DEMAND RESPONSE-PEAK PROGRAM</v>
          </cell>
          <cell r="D73" t="str">
            <v>13983</v>
          </cell>
          <cell r="E73" t="str">
            <v>Emerging Information Products &amp; Platform</v>
          </cell>
          <cell r="F73" t="str">
            <v>DREBA2009-11</v>
          </cell>
          <cell r="G73" t="str">
            <v>PEAK_01</v>
          </cell>
          <cell r="H73" t="str">
            <v>A</v>
          </cell>
        </row>
        <row r="74">
          <cell r="C74" t="str">
            <v>DEMAND RESPONSE-DRE PROGRAM</v>
          </cell>
          <cell r="D74" t="str">
            <v>12835</v>
          </cell>
          <cell r="E74" t="str">
            <v>Demand Response Operations</v>
          </cell>
          <cell r="F74" t="str">
            <v>DREBA2009-11</v>
          </cell>
          <cell r="G74" t="str">
            <v>DR ONLN EROL</v>
          </cell>
          <cell r="H74" t="str">
            <v>A</v>
          </cell>
        </row>
        <row r="75">
          <cell r="C75" t="str">
            <v>DEMAND RESPONSE-INTERACT PROGRAM</v>
          </cell>
          <cell r="D75" t="str">
            <v>12835</v>
          </cell>
          <cell r="E75" t="str">
            <v>Demand Response Operations</v>
          </cell>
          <cell r="F75" t="str">
            <v>DREBA2009-11</v>
          </cell>
          <cell r="G75" t="str">
            <v>INTERACT</v>
          </cell>
          <cell r="H75" t="str">
            <v>A</v>
          </cell>
        </row>
        <row r="76">
          <cell r="C76" t="str">
            <v>DEMAND RESPONSE-M&amp;E</v>
          </cell>
          <cell r="D76" t="str">
            <v>13768</v>
          </cell>
          <cell r="E76" t="str">
            <v>EM&amp;V</v>
          </cell>
          <cell r="F76" t="str">
            <v>DREBA2009-11</v>
          </cell>
          <cell r="G76" t="str">
            <v>EM&amp;V_01</v>
          </cell>
          <cell r="H76" t="str">
            <v>A</v>
          </cell>
        </row>
        <row r="77">
          <cell r="C77" t="str">
            <v>STATEWIDE DR AWARENESS CAMPAIGN</v>
          </cell>
          <cell r="D77" t="str">
            <v>13983</v>
          </cell>
          <cell r="E77" t="str">
            <v>Emerging Information Products &amp; Platform</v>
          </cell>
          <cell r="F77" t="str">
            <v>DREBA2009-11</v>
          </cell>
          <cell r="G77" t="str">
            <v>STW DR AWR C</v>
          </cell>
          <cell r="H77" t="str">
            <v>A</v>
          </cell>
        </row>
        <row r="78">
          <cell r="C78" t="str">
            <v>DEMAND RESPONSE-OBMC/SLRP PROGRAM</v>
          </cell>
          <cell r="D78" t="str">
            <v>12835</v>
          </cell>
          <cell r="E78" t="str">
            <v>Demand Response Operations</v>
          </cell>
          <cell r="F78" t="str">
            <v>DREBA2009-11</v>
          </cell>
          <cell r="G78" t="str">
            <v>OBMC/SLRP</v>
          </cell>
          <cell r="H78" t="str">
            <v>A</v>
          </cell>
        </row>
        <row r="79">
          <cell r="C79" t="str">
            <v>DEMAND RESPONSE-INTERGRTD SALES TRAINING</v>
          </cell>
          <cell r="D79" t="str">
            <v>13983</v>
          </cell>
          <cell r="E79" t="str">
            <v>Emerging Information Products &amp; Platform</v>
          </cell>
          <cell r="F79" t="str">
            <v>DREBA2009-11</v>
          </cell>
          <cell r="G79" t="str">
            <v>INTG SALES T</v>
          </cell>
          <cell r="H79" t="str">
            <v>A</v>
          </cell>
        </row>
        <row r="80">
          <cell r="C80" t="str">
            <v>PROGRAM MARKETING-SPP</v>
          </cell>
          <cell r="D80" t="str">
            <v>13983</v>
          </cell>
          <cell r="E80" t="str">
            <v>Emerging Information Products &amp; Platform</v>
          </cell>
          <cell r="F80" t="str">
            <v>DREBA2006-08</v>
          </cell>
          <cell r="G80" t="str">
            <v>OTHER_01</v>
          </cell>
          <cell r="H80" t="str">
            <v>A</v>
          </cell>
        </row>
        <row r="81">
          <cell r="C81" t="str">
            <v>M&amp;E-PGMSTUDYANALYSIS(WG2)</v>
          </cell>
          <cell r="D81" t="str">
            <v>13982</v>
          </cell>
          <cell r="E81" t="str">
            <v>DR Policy-Planning &amp; Analysis</v>
          </cell>
          <cell r="F81" t="str">
            <v>DREBA2006-08</v>
          </cell>
          <cell r="G81" t="str">
            <v>EM&amp;V</v>
          </cell>
          <cell r="H81" t="str">
            <v>A</v>
          </cell>
        </row>
        <row r="82">
          <cell r="C82" t="str">
            <v>M&amp;E-TA/TI</v>
          </cell>
          <cell r="D82" t="str">
            <v>13982</v>
          </cell>
          <cell r="E82" t="str">
            <v>DR Policy-Planning &amp; Analysis</v>
          </cell>
          <cell r="F82" t="str">
            <v>DREBA2006-08</v>
          </cell>
          <cell r="G82" t="str">
            <v>EM&amp;V</v>
          </cell>
          <cell r="H82" t="str">
            <v>A</v>
          </cell>
        </row>
        <row r="83">
          <cell r="C83" t="str">
            <v>M&amp;E-FYPN</v>
          </cell>
          <cell r="D83" t="str">
            <v>13982</v>
          </cell>
          <cell r="E83" t="str">
            <v>DR Policy-Planning &amp; Analysis</v>
          </cell>
          <cell r="F83" t="str">
            <v>DREBA2006-08</v>
          </cell>
          <cell r="G83" t="str">
            <v>EM&amp;V</v>
          </cell>
          <cell r="H83" t="str">
            <v>A</v>
          </cell>
        </row>
        <row r="84">
          <cell r="C84" t="str">
            <v>PROGRAM MARKETING-A/C CYCLING</v>
          </cell>
          <cell r="D84" t="str">
            <v>10847</v>
          </cell>
          <cell r="E84" t="str">
            <v>Emerging Markets - Demand Response</v>
          </cell>
          <cell r="F84" t="str">
            <v>DREBA2006-08</v>
          </cell>
          <cell r="G84" t="str">
            <v>OTHER_01</v>
          </cell>
          <cell r="H84" t="str">
            <v>A</v>
          </cell>
        </row>
        <row r="85">
          <cell r="C85" t="str">
            <v>INCENTIVE PAYMENTS-A/C CYCLING</v>
          </cell>
          <cell r="D85" t="str">
            <v>10847</v>
          </cell>
          <cell r="E85" t="str">
            <v>Emerging Markets - Demand Response</v>
          </cell>
          <cell r="F85" t="str">
            <v>DREBA2006-08</v>
          </cell>
          <cell r="G85" t="str">
            <v>OTHER_01</v>
          </cell>
          <cell r="H85" t="str">
            <v>C</v>
          </cell>
        </row>
        <row r="86">
          <cell r="C86" t="str">
            <v>INCENTIVE PAYMENTS-PERM LOAD SHIFT</v>
          </cell>
          <cell r="D86" t="str">
            <v>10847</v>
          </cell>
          <cell r="E86" t="str">
            <v>Emerging Markets - Demand Response</v>
          </cell>
          <cell r="F86" t="str">
            <v>DREBA2006-08</v>
          </cell>
          <cell r="G86" t="str">
            <v>PERM LOAD SH</v>
          </cell>
          <cell r="H86" t="str">
            <v>C</v>
          </cell>
        </row>
        <row r="87">
          <cell r="C87" t="str">
            <v>M&amp;E- EX ANTE LOAD IMPACT PROTCLS DEVELOP</v>
          </cell>
          <cell r="D87" t="str">
            <v>13982</v>
          </cell>
          <cell r="E87" t="str">
            <v>DR Policy-Planning &amp; Analysis</v>
          </cell>
          <cell r="F87" t="str">
            <v>DREBA2006-08</v>
          </cell>
          <cell r="G87" t="str">
            <v>EM&amp;V</v>
          </cell>
          <cell r="H87" t="str">
            <v>A</v>
          </cell>
        </row>
        <row r="88">
          <cell r="C88" t="str">
            <v>PROGRAM DESIGN-M&amp;E</v>
          </cell>
          <cell r="D88" t="str">
            <v>13982</v>
          </cell>
          <cell r="E88" t="str">
            <v>DR Policy-Planning &amp; Analysis</v>
          </cell>
          <cell r="F88" t="str">
            <v>DREBA2006-08</v>
          </cell>
          <cell r="G88" t="str">
            <v>EM&amp;V</v>
          </cell>
          <cell r="H88" t="str">
            <v>A</v>
          </cell>
        </row>
        <row r="89">
          <cell r="C89" t="str">
            <v>PROGRAM MANAGEMENT-PERM LOAD SHIFT</v>
          </cell>
          <cell r="D89" t="str">
            <v>10847</v>
          </cell>
          <cell r="E89" t="str">
            <v>Emerging Markets - Demand Response</v>
          </cell>
          <cell r="F89" t="str">
            <v>DREBA2006-08</v>
          </cell>
          <cell r="G89" t="str">
            <v>PERM LOAD SH</v>
          </cell>
          <cell r="H89" t="str">
            <v>A</v>
          </cell>
        </row>
        <row r="90">
          <cell r="C90" t="str">
            <v>PROGRAM MGMT-M&amp;E</v>
          </cell>
          <cell r="D90" t="str">
            <v>13982</v>
          </cell>
          <cell r="E90" t="str">
            <v>DR Policy-Planning &amp; Analysis</v>
          </cell>
          <cell r="F90" t="str">
            <v>DREBA2006-08</v>
          </cell>
          <cell r="G90" t="str">
            <v>EM&amp;V</v>
          </cell>
          <cell r="H90" t="str">
            <v>A</v>
          </cell>
        </row>
        <row r="91">
          <cell r="C91" t="str">
            <v>DR POTENTIAL STUDY-M&amp;E</v>
          </cell>
          <cell r="D91" t="str">
            <v>13982</v>
          </cell>
          <cell r="E91" t="str">
            <v>DR Policy-Planning &amp; Analysis</v>
          </cell>
          <cell r="F91" t="str">
            <v>DREBA2006-08</v>
          </cell>
          <cell r="G91" t="str">
            <v>EM&amp;V</v>
          </cell>
          <cell r="H91" t="str">
            <v>A</v>
          </cell>
        </row>
        <row r="92">
          <cell r="C92" t="str">
            <v>M&amp;E-STWD AMP/CBP 2008 EX POST LD IMPACT</v>
          </cell>
          <cell r="D92" t="str">
            <v>13982</v>
          </cell>
          <cell r="E92" t="str">
            <v>DR Policy-Planning &amp; Analysis</v>
          </cell>
          <cell r="F92" t="str">
            <v>DREBA2006-08</v>
          </cell>
          <cell r="G92" t="str">
            <v>EM&amp;V</v>
          </cell>
          <cell r="H92" t="str">
            <v>A</v>
          </cell>
        </row>
        <row r="93">
          <cell r="C93" t="str">
            <v>M&amp;E-STWD AMP/CBP 2009-20 EX ANTE LD IMP</v>
          </cell>
          <cell r="D93" t="str">
            <v>13982</v>
          </cell>
          <cell r="E93" t="str">
            <v>DR Policy-Planning &amp; Analysis</v>
          </cell>
          <cell r="F93" t="str">
            <v>DREBA2006-08</v>
          </cell>
          <cell r="G93" t="str">
            <v>EM&amp;V</v>
          </cell>
          <cell r="H93" t="str">
            <v>A</v>
          </cell>
        </row>
        <row r="94">
          <cell r="C94" t="str">
            <v>BEC-PROGRAM MGMT-2009-11</v>
          </cell>
          <cell r="D94" t="str">
            <v>10847</v>
          </cell>
          <cell r="E94" t="str">
            <v>Emerging Markets - Demand Response</v>
          </cell>
          <cell r="F94" t="str">
            <v>DREBA2009-11</v>
          </cell>
          <cell r="G94" t="str">
            <v>BUS ENE COAL</v>
          </cell>
          <cell r="H94" t="str">
            <v>A</v>
          </cell>
        </row>
        <row r="95">
          <cell r="C95" t="str">
            <v>PEAK-PROGRAM MANAGEMENT-2009-11</v>
          </cell>
          <cell r="D95" t="str">
            <v>10847</v>
          </cell>
          <cell r="E95" t="str">
            <v>Emerging Markets - Demand Response</v>
          </cell>
          <cell r="F95" t="str">
            <v>DREBA2009-11</v>
          </cell>
          <cell r="G95" t="str">
            <v>PEAK_01</v>
          </cell>
          <cell r="H95" t="str">
            <v>A</v>
          </cell>
        </row>
        <row r="96">
          <cell r="C96" t="str">
            <v>PEAK-PROGRAM MARKETING-2009-11</v>
          </cell>
          <cell r="D96" t="str">
            <v>10847</v>
          </cell>
          <cell r="E96" t="str">
            <v>Emerging Markets - Demand Response</v>
          </cell>
          <cell r="F96" t="str">
            <v>DREBA2009-11</v>
          </cell>
          <cell r="G96" t="str">
            <v>PEAK_01</v>
          </cell>
          <cell r="H96" t="str">
            <v>A</v>
          </cell>
        </row>
        <row r="97">
          <cell r="C97" t="str">
            <v>AUTO DR-PROGRAM DESIGN-2009-11</v>
          </cell>
          <cell r="D97" t="str">
            <v>10847</v>
          </cell>
          <cell r="E97" t="str">
            <v>Emerging Markets - Demand Response</v>
          </cell>
          <cell r="F97" t="str">
            <v>DREBA2009-11</v>
          </cell>
          <cell r="G97" t="str">
            <v>AUTO DR</v>
          </cell>
          <cell r="H97" t="str">
            <v>A</v>
          </cell>
        </row>
        <row r="98">
          <cell r="C98" t="str">
            <v>EMERG TECH-PROGRAM DESIGN-2009-11</v>
          </cell>
          <cell r="D98" t="str">
            <v>10847</v>
          </cell>
          <cell r="E98" t="str">
            <v>Emerging Markets - Demand Response</v>
          </cell>
          <cell r="F98" t="str">
            <v>DREBA2009-11</v>
          </cell>
          <cell r="G98" t="str">
            <v>EMRGTEK</v>
          </cell>
          <cell r="H98" t="str">
            <v>A</v>
          </cell>
        </row>
        <row r="99">
          <cell r="C99" t="str">
            <v>CBP-PROGRAM MANAGEMENT-2009-11</v>
          </cell>
          <cell r="D99" t="str">
            <v>12835</v>
          </cell>
          <cell r="E99" t="str">
            <v>Demand Response Operations</v>
          </cell>
          <cell r="F99" t="str">
            <v>DREBA2009-11</v>
          </cell>
          <cell r="G99" t="str">
            <v>CAPACIT BIDD</v>
          </cell>
          <cell r="H99" t="str">
            <v>A</v>
          </cell>
        </row>
        <row r="100">
          <cell r="C100" t="str">
            <v>DBP-PROGRAM MARKETING-2009-11</v>
          </cell>
          <cell r="D100" t="str">
            <v>12835</v>
          </cell>
          <cell r="E100" t="str">
            <v>Demand Response Operations</v>
          </cell>
          <cell r="F100" t="str">
            <v>DREBA2009-11</v>
          </cell>
          <cell r="G100" t="str">
            <v>DEMAND BIDD</v>
          </cell>
          <cell r="H100" t="str">
            <v>A</v>
          </cell>
        </row>
        <row r="101">
          <cell r="C101" t="str">
            <v>CPP-PROGRAM MARKETING-2009-11</v>
          </cell>
          <cell r="D101" t="str">
            <v>12835</v>
          </cell>
          <cell r="E101" t="str">
            <v>Demand Response Operations</v>
          </cell>
          <cell r="F101" t="str">
            <v>DREBA2009-11</v>
          </cell>
          <cell r="G101" t="str">
            <v>CR PEAK PRIC</v>
          </cell>
          <cell r="H101" t="str">
            <v>A</v>
          </cell>
        </row>
        <row r="102">
          <cell r="C102" t="str">
            <v>BIP-PROGRAM MARKETING-2009-11</v>
          </cell>
          <cell r="D102" t="str">
            <v>12835</v>
          </cell>
          <cell r="E102" t="str">
            <v>Demand Response Operations</v>
          </cell>
          <cell r="F102" t="str">
            <v>DREBA2009-11</v>
          </cell>
          <cell r="G102" t="str">
            <v>BASEINTERRUP</v>
          </cell>
          <cell r="H102" t="str">
            <v>A</v>
          </cell>
        </row>
        <row r="103">
          <cell r="C103" t="str">
            <v>INTERACT-VENDORS PAYMENT-2009-11</v>
          </cell>
          <cell r="D103" t="str">
            <v>12835</v>
          </cell>
          <cell r="E103" t="str">
            <v>Demand Response Operations</v>
          </cell>
          <cell r="F103" t="str">
            <v>DREBA2009-11</v>
          </cell>
          <cell r="G103" t="str">
            <v>INTERACT</v>
          </cell>
          <cell r="H103" t="str">
            <v>A</v>
          </cell>
        </row>
        <row r="104">
          <cell r="C104" t="str">
            <v>M&amp;E-RES TOU 2009-2020 EX ANTE LOAD IMP</v>
          </cell>
          <cell r="D104" t="str">
            <v>13982</v>
          </cell>
          <cell r="E104" t="str">
            <v>DR Policy-Planning &amp; Analysis</v>
          </cell>
          <cell r="F104" t="str">
            <v>DREBA2006-08</v>
          </cell>
          <cell r="G104" t="str">
            <v>EM&amp;V</v>
          </cell>
          <cell r="H104" t="str">
            <v>A</v>
          </cell>
        </row>
        <row r="105">
          <cell r="C105" t="str">
            <v>M&amp;E-NON RES TOU 2008 EX POST LOAD IMPACT</v>
          </cell>
          <cell r="D105" t="str">
            <v>13982</v>
          </cell>
          <cell r="E105" t="str">
            <v>DR Policy-Planning &amp; Analysis</v>
          </cell>
          <cell r="F105" t="str">
            <v>DREBA2006-08</v>
          </cell>
          <cell r="G105" t="str">
            <v>EM&amp;V</v>
          </cell>
          <cell r="H105" t="str">
            <v>A</v>
          </cell>
        </row>
        <row r="106">
          <cell r="C106" t="str">
            <v>M&amp;E-NON RES TOU 2009-2020 EX ANTE LD IMP</v>
          </cell>
          <cell r="D106" t="str">
            <v>13982</v>
          </cell>
          <cell r="E106" t="str">
            <v>DR Policy-Planning &amp; Analysis</v>
          </cell>
          <cell r="F106" t="str">
            <v>DREBA2006-08</v>
          </cell>
          <cell r="G106" t="str">
            <v>EM&amp;V</v>
          </cell>
          <cell r="H106" t="str">
            <v>A</v>
          </cell>
        </row>
        <row r="107">
          <cell r="C107" t="str">
            <v>AMP-1-PROGRAM MANAGEMENT-2009-11</v>
          </cell>
          <cell r="D107" t="str">
            <v>12835</v>
          </cell>
          <cell r="E107" t="str">
            <v>Demand Response Operations</v>
          </cell>
          <cell r="F107" t="str">
            <v>DREBA2009-11</v>
          </cell>
          <cell r="G107" t="str">
            <v>AGGR MAN PFO</v>
          </cell>
          <cell r="H107" t="str">
            <v>A</v>
          </cell>
        </row>
        <row r="108">
          <cell r="C108" t="str">
            <v>AMP-DATA RETRIEVAL AND SVCS-2009-11</v>
          </cell>
          <cell r="D108" t="str">
            <v>12835</v>
          </cell>
          <cell r="E108" t="str">
            <v>Demand Response Operations</v>
          </cell>
          <cell r="F108" t="str">
            <v>DREBA2009-11</v>
          </cell>
          <cell r="G108" t="str">
            <v>AGGR MAN PFO</v>
          </cell>
          <cell r="H108" t="str">
            <v>A</v>
          </cell>
        </row>
        <row r="109">
          <cell r="C109" t="str">
            <v>AMP-MDSS-ISTS APPL DEV-2009-11</v>
          </cell>
          <cell r="D109" t="str">
            <v>12835</v>
          </cell>
          <cell r="E109" t="str">
            <v>Demand Response Operations</v>
          </cell>
          <cell r="F109" t="str">
            <v>DREBA2009-11</v>
          </cell>
          <cell r="G109" t="str">
            <v>AGGR MAN PFO</v>
          </cell>
          <cell r="H109" t="str">
            <v>A</v>
          </cell>
        </row>
        <row r="110">
          <cell r="C110" t="str">
            <v>AMP-MDSS-ISTS O&amp;M-2009-11</v>
          </cell>
          <cell r="D110" t="str">
            <v>12835</v>
          </cell>
          <cell r="E110" t="str">
            <v>Demand Response Operations</v>
          </cell>
          <cell r="F110" t="str">
            <v>DREBA2009-11</v>
          </cell>
          <cell r="G110" t="str">
            <v>AGGR MAN PFO</v>
          </cell>
          <cell r="H110" t="str">
            <v>A</v>
          </cell>
        </row>
        <row r="111">
          <cell r="C111" t="str">
            <v>AUTO DR-INCENTIVE PAYMENTS-2009-11</v>
          </cell>
          <cell r="D111" t="str">
            <v>10847</v>
          </cell>
          <cell r="E111" t="str">
            <v>Emerging Markets - Demand Response</v>
          </cell>
          <cell r="F111" t="str">
            <v>DREBA2009-11</v>
          </cell>
          <cell r="G111" t="str">
            <v>AUTO DR</v>
          </cell>
          <cell r="H111" t="str">
            <v>C</v>
          </cell>
        </row>
        <row r="112">
          <cell r="C112" t="str">
            <v>AUTO DR-INITIATIVES IMPLMT-2009-11</v>
          </cell>
          <cell r="D112" t="str">
            <v>10847</v>
          </cell>
          <cell r="E112" t="str">
            <v>Emerging Markets - Demand Response</v>
          </cell>
          <cell r="F112" t="str">
            <v>DREBA2009-11</v>
          </cell>
          <cell r="G112" t="str">
            <v>AUTO DR</v>
          </cell>
          <cell r="H112" t="str">
            <v>A</v>
          </cell>
        </row>
        <row r="113">
          <cell r="C113" t="str">
            <v>AUTO DR-MDSS-ISTS O&amp;M-2009-11</v>
          </cell>
          <cell r="D113" t="str">
            <v>10847</v>
          </cell>
          <cell r="E113" t="str">
            <v>Emerging Markets - Demand Response</v>
          </cell>
          <cell r="F113" t="str">
            <v>DREBA2009-11</v>
          </cell>
          <cell r="G113" t="str">
            <v>AUTO DR</v>
          </cell>
          <cell r="H113" t="str">
            <v>A</v>
          </cell>
        </row>
        <row r="114">
          <cell r="C114" t="str">
            <v>AUTO DR-PROGRAM MANAGEMENT-2009-11</v>
          </cell>
          <cell r="D114" t="str">
            <v>10847</v>
          </cell>
          <cell r="E114" t="str">
            <v>Emerging Markets - Demand Response</v>
          </cell>
          <cell r="F114" t="str">
            <v>DREBA2009-11</v>
          </cell>
          <cell r="G114" t="str">
            <v>AUTO DR</v>
          </cell>
          <cell r="H114" t="str">
            <v>A</v>
          </cell>
        </row>
        <row r="115">
          <cell r="C115" t="str">
            <v>BIP-BILLING SUPPORT-2009-11</v>
          </cell>
          <cell r="D115" t="str">
            <v>12835</v>
          </cell>
          <cell r="E115" t="str">
            <v>Demand Response Operations</v>
          </cell>
          <cell r="F115" t="str">
            <v>DREBA2009-11</v>
          </cell>
          <cell r="G115" t="str">
            <v>BASEINTERRUP</v>
          </cell>
          <cell r="H115" t="str">
            <v>A</v>
          </cell>
        </row>
        <row r="116">
          <cell r="C116" t="str">
            <v>BIP-DATARETRIEVAL AND SVCS-2009-11</v>
          </cell>
          <cell r="D116" t="str">
            <v>12835</v>
          </cell>
          <cell r="E116" t="str">
            <v>Demand Response Operations</v>
          </cell>
          <cell r="F116" t="str">
            <v>DREBA2009-11</v>
          </cell>
          <cell r="G116" t="str">
            <v>BASEINTERRUP</v>
          </cell>
          <cell r="H116" t="str">
            <v>A</v>
          </cell>
        </row>
        <row r="117">
          <cell r="C117" t="str">
            <v>BIP-PROGRAM MANAGEMENT-2009-11</v>
          </cell>
          <cell r="D117" t="str">
            <v>12835</v>
          </cell>
          <cell r="E117" t="str">
            <v>Demand Response Operations</v>
          </cell>
          <cell r="F117" t="str">
            <v>DREBA2009-11</v>
          </cell>
          <cell r="G117" t="str">
            <v>BASEINTERRUP</v>
          </cell>
          <cell r="H117" t="str">
            <v>A</v>
          </cell>
        </row>
        <row r="118">
          <cell r="C118" t="str">
            <v>CBP-DATARETRIEVAL AND SVCS-2009-11</v>
          </cell>
          <cell r="D118" t="str">
            <v>12835</v>
          </cell>
          <cell r="E118" t="str">
            <v>Demand Response Operations</v>
          </cell>
          <cell r="F118" t="str">
            <v>DREBA2009-11</v>
          </cell>
          <cell r="G118" t="str">
            <v>CAPACIT BIDD</v>
          </cell>
          <cell r="H118" t="str">
            <v>A</v>
          </cell>
        </row>
        <row r="119">
          <cell r="C119" t="str">
            <v>CBP-EQUIPMENT INSTALLATION-2009-11</v>
          </cell>
          <cell r="D119" t="str">
            <v>12835</v>
          </cell>
          <cell r="E119" t="str">
            <v>Demand Response Operations</v>
          </cell>
          <cell r="F119" t="str">
            <v>DREBA2009-11</v>
          </cell>
          <cell r="G119" t="str">
            <v>CAPACIT BIDD</v>
          </cell>
          <cell r="H119" t="str">
            <v>A</v>
          </cell>
        </row>
        <row r="120">
          <cell r="C120" t="str">
            <v>CBP-INCENTIVE PAYMENTS-2009-11</v>
          </cell>
          <cell r="D120" t="str">
            <v>12835</v>
          </cell>
          <cell r="E120" t="str">
            <v>Demand Response Operations</v>
          </cell>
          <cell r="F120" t="str">
            <v>DREBA2009-11</v>
          </cell>
          <cell r="G120" t="str">
            <v>CAPACIT BIDD</v>
          </cell>
          <cell r="H120" t="str">
            <v>C</v>
          </cell>
        </row>
        <row r="121">
          <cell r="C121" t="str">
            <v>CBP-MDSS-ISTS O&amp;M-2009-11</v>
          </cell>
          <cell r="D121" t="str">
            <v>12835</v>
          </cell>
          <cell r="E121" t="str">
            <v>Demand Response Operations</v>
          </cell>
          <cell r="F121" t="str">
            <v>DREBA2009-11</v>
          </cell>
          <cell r="G121" t="str">
            <v>CAPACIT BIDD</v>
          </cell>
          <cell r="H121" t="str">
            <v>A</v>
          </cell>
        </row>
        <row r="122">
          <cell r="C122" t="str">
            <v>CONTRACT CLEAR-PROGRAM MGMT-2009-11</v>
          </cell>
          <cell r="D122" t="str">
            <v>12835</v>
          </cell>
          <cell r="E122" t="str">
            <v>Demand Response Operations</v>
          </cell>
          <cell r="F122" t="str">
            <v>DREBA2009-11</v>
          </cell>
          <cell r="G122" t="str">
            <v>DR ONLN EROL</v>
          </cell>
          <cell r="H122" t="str">
            <v>A</v>
          </cell>
        </row>
        <row r="123">
          <cell r="C123" t="str">
            <v>CPP-BILLING SUPPORT-2009-11</v>
          </cell>
          <cell r="D123" t="str">
            <v>12835</v>
          </cell>
          <cell r="E123" t="str">
            <v>Demand Response Operations</v>
          </cell>
          <cell r="F123" t="str">
            <v>DREBA2009-11</v>
          </cell>
          <cell r="G123" t="str">
            <v>CR PEAK PRIC</v>
          </cell>
          <cell r="H123" t="str">
            <v>A</v>
          </cell>
        </row>
        <row r="124">
          <cell r="C124" t="str">
            <v>CPP-DATARETRIEVAL AND SVCS-2009-11</v>
          </cell>
          <cell r="D124" t="str">
            <v>12835</v>
          </cell>
          <cell r="E124" t="str">
            <v>Demand Response Operations</v>
          </cell>
          <cell r="F124" t="str">
            <v>DREBA2009-11</v>
          </cell>
          <cell r="G124" t="str">
            <v>CR PEAK PRIC</v>
          </cell>
          <cell r="H124" t="str">
            <v>A</v>
          </cell>
        </row>
        <row r="125">
          <cell r="C125" t="str">
            <v>CPP-PROGRAM MANAGEMENT-2009-11</v>
          </cell>
          <cell r="D125" t="str">
            <v>12835</v>
          </cell>
          <cell r="E125" t="str">
            <v>Demand Response Operations</v>
          </cell>
          <cell r="F125" t="str">
            <v>DREBA2009-11</v>
          </cell>
          <cell r="G125" t="str">
            <v>CR PEAK PRIC</v>
          </cell>
          <cell r="H125" t="str">
            <v>A</v>
          </cell>
        </row>
        <row r="126">
          <cell r="C126" t="str">
            <v>DBP-BILLING SUPPORT-2009-11</v>
          </cell>
          <cell r="D126" t="str">
            <v>12835</v>
          </cell>
          <cell r="E126" t="str">
            <v>Demand Response Operations</v>
          </cell>
          <cell r="F126" t="str">
            <v>DREBA2009-11</v>
          </cell>
          <cell r="G126" t="str">
            <v>DEMAND BIDD</v>
          </cell>
          <cell r="H126" t="str">
            <v>A</v>
          </cell>
        </row>
        <row r="127">
          <cell r="C127" t="str">
            <v>DBP-DATARETRIEVAL AND SVCS-2009-11</v>
          </cell>
          <cell r="D127" t="str">
            <v>12835</v>
          </cell>
          <cell r="E127" t="str">
            <v>Demand Response Operations</v>
          </cell>
          <cell r="F127" t="str">
            <v>DREBA2009-11</v>
          </cell>
          <cell r="G127" t="str">
            <v>DEMAND BIDD</v>
          </cell>
          <cell r="H127" t="str">
            <v>A</v>
          </cell>
        </row>
        <row r="128">
          <cell r="C128" t="str">
            <v>DBP-EQUIPMENT INSTALLATION-2009-11</v>
          </cell>
          <cell r="D128" t="str">
            <v>12835</v>
          </cell>
          <cell r="E128" t="str">
            <v>Demand Response Operations</v>
          </cell>
          <cell r="F128" t="str">
            <v>DREBA2009-11</v>
          </cell>
          <cell r="G128" t="str">
            <v>DEMAND BIDD</v>
          </cell>
          <cell r="H128" t="str">
            <v>A</v>
          </cell>
        </row>
        <row r="129">
          <cell r="C129" t="str">
            <v>DBP-INCENTIVE PAYMENTS-2009-11</v>
          </cell>
          <cell r="D129" t="str">
            <v>12835</v>
          </cell>
          <cell r="E129" t="str">
            <v>Demand Response Operations</v>
          </cell>
          <cell r="F129" t="str">
            <v>DREBA2009-11</v>
          </cell>
          <cell r="G129" t="str">
            <v>DEMAND BIDD</v>
          </cell>
          <cell r="H129" t="str">
            <v>C</v>
          </cell>
        </row>
        <row r="130">
          <cell r="C130" t="str">
            <v>DBP-PROGRAM MANAGEMENT-2009-11</v>
          </cell>
          <cell r="D130" t="str">
            <v>12835</v>
          </cell>
          <cell r="E130" t="str">
            <v>Demand Response Operations</v>
          </cell>
          <cell r="F130" t="str">
            <v>DREBA2009-11</v>
          </cell>
          <cell r="G130" t="str">
            <v>DEMAND BIDD</v>
          </cell>
          <cell r="H130" t="str">
            <v>A</v>
          </cell>
        </row>
        <row r="131">
          <cell r="C131" t="str">
            <v>DBP-MDSS-ISTS O&amp;M-2009-11</v>
          </cell>
          <cell r="D131" t="str">
            <v>12835</v>
          </cell>
          <cell r="E131" t="str">
            <v>Demand Response Operations</v>
          </cell>
          <cell r="F131" t="str">
            <v>DREBA2009-11</v>
          </cell>
          <cell r="G131" t="str">
            <v>DEMAND BIDD</v>
          </cell>
          <cell r="H131" t="str">
            <v>A</v>
          </cell>
        </row>
        <row r="132">
          <cell r="C132" t="str">
            <v>DRE-ENHANCEMENT PROJECT-2009-11</v>
          </cell>
          <cell r="D132" t="str">
            <v>12835</v>
          </cell>
          <cell r="E132" t="str">
            <v>Demand Response Operations</v>
          </cell>
          <cell r="F132" t="str">
            <v>DREBA2009-11</v>
          </cell>
          <cell r="G132" t="str">
            <v>DR ONLN EROL</v>
          </cell>
          <cell r="H132" t="str">
            <v>A</v>
          </cell>
        </row>
        <row r="133">
          <cell r="C133" t="str">
            <v>DRE-IT OPERS &amp; MAINT-2009-11</v>
          </cell>
          <cell r="D133" t="str">
            <v>12835</v>
          </cell>
          <cell r="E133" t="str">
            <v>Demand Response Operations</v>
          </cell>
          <cell r="F133" t="str">
            <v>DREBA2009-11</v>
          </cell>
          <cell r="G133" t="str">
            <v>DR ONLN EROL</v>
          </cell>
          <cell r="H133" t="str">
            <v>A</v>
          </cell>
        </row>
        <row r="134">
          <cell r="C134" t="str">
            <v>DRE-MDSS-ISTS O&amp;M-2009-11</v>
          </cell>
          <cell r="D134" t="str">
            <v>12835</v>
          </cell>
          <cell r="E134" t="str">
            <v>Demand Response Operations</v>
          </cell>
          <cell r="F134" t="str">
            <v>DREBA2009-11</v>
          </cell>
          <cell r="G134" t="str">
            <v>DR ONLN EROL</v>
          </cell>
          <cell r="H134" t="str">
            <v>A</v>
          </cell>
        </row>
        <row r="135">
          <cell r="C135" t="str">
            <v>EMERG TECH-PROGRAM MGMT-2009-11</v>
          </cell>
          <cell r="D135" t="str">
            <v>10847</v>
          </cell>
          <cell r="E135" t="str">
            <v>Emerging Markets - Demand Response</v>
          </cell>
          <cell r="F135" t="str">
            <v>DREBA2009-11</v>
          </cell>
          <cell r="G135" t="str">
            <v>EMRGTEK</v>
          </cell>
          <cell r="H135" t="str">
            <v>A</v>
          </cell>
        </row>
        <row r="136">
          <cell r="C136" t="str">
            <v>CORE DR TRAINING-MDSS ISTS AD-2009-11</v>
          </cell>
          <cell r="D136" t="str">
            <v>10847</v>
          </cell>
          <cell r="E136" t="str">
            <v>Emerging Markets - Demand Response</v>
          </cell>
          <cell r="F136" t="str">
            <v>DREBA2009-11</v>
          </cell>
          <cell r="G136" t="str">
            <v>DR CORE E&amp;T</v>
          </cell>
          <cell r="H136" t="str">
            <v>A</v>
          </cell>
        </row>
        <row r="137">
          <cell r="C137" t="str">
            <v>CORE DR TRAINING-PROG MARKETING-2009-11</v>
          </cell>
          <cell r="D137" t="str">
            <v>10847</v>
          </cell>
          <cell r="E137" t="str">
            <v>Emerging Markets - Demand Response</v>
          </cell>
          <cell r="F137" t="str">
            <v>DREBA2009-11</v>
          </cell>
          <cell r="G137" t="str">
            <v>DR CORE E&amp;T</v>
          </cell>
          <cell r="H137" t="str">
            <v>A</v>
          </cell>
        </row>
        <row r="138">
          <cell r="C138" t="str">
            <v>CORE DR TRAINING-PROGRAM MGMT-2009-11</v>
          </cell>
          <cell r="D138" t="str">
            <v>10847</v>
          </cell>
          <cell r="E138" t="str">
            <v>Emerging Markets - Demand Response</v>
          </cell>
          <cell r="F138" t="str">
            <v>DREBA2009-11</v>
          </cell>
          <cell r="G138" t="str">
            <v>DR CORE E&amp;T</v>
          </cell>
          <cell r="H138" t="str">
            <v>A</v>
          </cell>
        </row>
        <row r="139">
          <cell r="C139" t="str">
            <v>IDSM-CUSTRECRUITMENT&amp;EDU-2009-11</v>
          </cell>
          <cell r="D139" t="str">
            <v>13678</v>
          </cell>
          <cell r="E139" t="str">
            <v>Large Business: Govt, Com, AG</v>
          </cell>
          <cell r="F139" t="str">
            <v>DREBA2009-11</v>
          </cell>
          <cell r="G139" t="str">
            <v>DR CORE MKT</v>
          </cell>
          <cell r="H139" t="str">
            <v>A</v>
          </cell>
        </row>
        <row r="140">
          <cell r="C140" t="str">
            <v>IDSM-NON MDSS IT SERVICES-2009-11</v>
          </cell>
          <cell r="D140" t="str">
            <v>10847</v>
          </cell>
          <cell r="E140" t="str">
            <v>Emerging Markets - Demand Response</v>
          </cell>
          <cell r="F140" t="str">
            <v>DREBA2009-11</v>
          </cell>
          <cell r="G140" t="str">
            <v>DR CORE MKT</v>
          </cell>
          <cell r="H140" t="str">
            <v>A</v>
          </cell>
        </row>
        <row r="141">
          <cell r="C141" t="str">
            <v>IDSM-MDSS-ISTS APPL DEV-2009-11</v>
          </cell>
          <cell r="D141" t="str">
            <v>10847</v>
          </cell>
          <cell r="E141" t="str">
            <v>Emerging Markets - Demand Response</v>
          </cell>
          <cell r="F141" t="str">
            <v>DREBA2009-11</v>
          </cell>
          <cell r="G141" t="str">
            <v>DR CORE MKT</v>
          </cell>
          <cell r="H141" t="str">
            <v>A</v>
          </cell>
        </row>
        <row r="142">
          <cell r="C142" t="str">
            <v>IDSM-PROGRAM DESIGN-2009-11</v>
          </cell>
          <cell r="D142" t="str">
            <v>10847</v>
          </cell>
          <cell r="E142" t="str">
            <v>Emerging Markets - Demand Response</v>
          </cell>
          <cell r="F142" t="str">
            <v>DREBA2009-11</v>
          </cell>
          <cell r="G142" t="str">
            <v>DR CORE MKT</v>
          </cell>
          <cell r="H142" t="str">
            <v>A</v>
          </cell>
        </row>
        <row r="143">
          <cell r="C143" t="str">
            <v>IDSM-PROGRAM MANAGEMENT-2009-11</v>
          </cell>
          <cell r="D143" t="str">
            <v>10847</v>
          </cell>
          <cell r="E143" t="str">
            <v>Emerging Markets - Demand Response</v>
          </cell>
          <cell r="F143" t="str">
            <v>DREBA2009-11</v>
          </cell>
          <cell r="G143" t="str">
            <v>DR CORE MKT</v>
          </cell>
          <cell r="H143" t="str">
            <v>A</v>
          </cell>
        </row>
        <row r="144">
          <cell r="C144" t="str">
            <v>IDSM-PROGRAM MARKETING-2009-11</v>
          </cell>
          <cell r="D144" t="str">
            <v>13678</v>
          </cell>
          <cell r="E144" t="str">
            <v>Large Business: Govt, Com, AG</v>
          </cell>
          <cell r="F144" t="str">
            <v>DREBA2009-11</v>
          </cell>
          <cell r="G144" t="str">
            <v>DR CORE MKT</v>
          </cell>
          <cell r="H144" t="str">
            <v>A</v>
          </cell>
        </row>
        <row r="145">
          <cell r="C145" t="str">
            <v>INTERACT-IT ENHANCEMENT-2009-11</v>
          </cell>
          <cell r="D145" t="str">
            <v>12835</v>
          </cell>
          <cell r="E145" t="str">
            <v>Demand Response Operations</v>
          </cell>
          <cell r="F145" t="str">
            <v>DREBA2009-11</v>
          </cell>
          <cell r="G145" t="str">
            <v>INTERACT</v>
          </cell>
          <cell r="H145" t="str">
            <v>A</v>
          </cell>
        </row>
        <row r="146">
          <cell r="C146" t="str">
            <v>INTERACT-PROGRAM MANAGEMENT-2009-11</v>
          </cell>
          <cell r="D146" t="str">
            <v>12835</v>
          </cell>
          <cell r="E146" t="str">
            <v>Demand Response Operations</v>
          </cell>
          <cell r="F146" t="str">
            <v>DREBA2009-11</v>
          </cell>
          <cell r="G146" t="str">
            <v>INTERACT</v>
          </cell>
          <cell r="H146" t="str">
            <v>A</v>
          </cell>
        </row>
        <row r="147">
          <cell r="C147" t="str">
            <v>MTRS&gt;200KW INTG-DATARETRIEVAL-2009-11</v>
          </cell>
          <cell r="D147" t="str">
            <v>12835</v>
          </cell>
          <cell r="E147" t="str">
            <v>Demand Response Operations</v>
          </cell>
          <cell r="F147" t="str">
            <v>DREBA2009-11</v>
          </cell>
          <cell r="G147" t="str">
            <v>INTERACT</v>
          </cell>
          <cell r="H147" t="str">
            <v>A</v>
          </cell>
        </row>
        <row r="148">
          <cell r="C148" t="str">
            <v>MTRS&gt;200KW INTG-PGM MGMT-2009-11</v>
          </cell>
          <cell r="D148" t="str">
            <v>12835</v>
          </cell>
          <cell r="E148" t="str">
            <v>Demand Response Operations</v>
          </cell>
          <cell r="F148" t="str">
            <v>DREBA2009-11</v>
          </cell>
          <cell r="G148" t="str">
            <v>INTERACT</v>
          </cell>
          <cell r="H148" t="str">
            <v>A</v>
          </cell>
        </row>
        <row r="149">
          <cell r="C149" t="str">
            <v>PEAKCHOICE-BILLING SUPPORT-2009-11</v>
          </cell>
          <cell r="D149" t="str">
            <v>12835</v>
          </cell>
          <cell r="E149" t="str">
            <v>Demand Response Operations</v>
          </cell>
          <cell r="F149" t="str">
            <v>DREBA2009-11</v>
          </cell>
          <cell r="G149" t="str">
            <v>PEAK CHOICE</v>
          </cell>
          <cell r="H149" t="str">
            <v>A</v>
          </cell>
        </row>
        <row r="150">
          <cell r="C150" t="str">
            <v>PEAKCHOICE-INCENTIVE PAYMENTS-2009-11</v>
          </cell>
          <cell r="D150" t="str">
            <v>12835</v>
          </cell>
          <cell r="E150" t="str">
            <v>Demand Response Operations</v>
          </cell>
          <cell r="F150" t="str">
            <v>DREBA2009-11</v>
          </cell>
          <cell r="G150" t="str">
            <v>PEAK CHOICE</v>
          </cell>
          <cell r="H150" t="str">
            <v>C</v>
          </cell>
        </row>
        <row r="151">
          <cell r="C151" t="str">
            <v>PEAKCHOICE-PROGRAM DESIGN-2009-11</v>
          </cell>
          <cell r="D151" t="str">
            <v>12835</v>
          </cell>
          <cell r="E151" t="str">
            <v>Demand Response Operations</v>
          </cell>
          <cell r="F151" t="str">
            <v>DREBA2009-11</v>
          </cell>
          <cell r="G151" t="str">
            <v>PEAK CHOICE</v>
          </cell>
          <cell r="H151" t="str">
            <v>A</v>
          </cell>
        </row>
        <row r="152">
          <cell r="C152" t="str">
            <v>PEAKCHOICE-PROGRAM MARKETING-2009-11</v>
          </cell>
          <cell r="D152" t="str">
            <v>13678</v>
          </cell>
          <cell r="E152" t="str">
            <v>Large Business: Govt, Com, AG</v>
          </cell>
          <cell r="F152" t="str">
            <v>DREBA2009-11</v>
          </cell>
          <cell r="G152" t="str">
            <v>PEAK CHOICE</v>
          </cell>
          <cell r="H152" t="str">
            <v>A</v>
          </cell>
        </row>
        <row r="153">
          <cell r="C153" t="str">
            <v>PEAKCHOICE-PROGRAM MGMT-2009-11</v>
          </cell>
          <cell r="D153" t="str">
            <v>12835</v>
          </cell>
          <cell r="E153" t="str">
            <v>Demand Response Operations</v>
          </cell>
          <cell r="F153" t="str">
            <v>DREBA2009-11</v>
          </cell>
          <cell r="G153" t="str">
            <v>PEAK CHOICE</v>
          </cell>
          <cell r="H153" t="str">
            <v>A</v>
          </cell>
        </row>
        <row r="154">
          <cell r="C154" t="str">
            <v>PERM LOAD SHIFT-PROGRAM MGMT-2009-11</v>
          </cell>
          <cell r="D154" t="str">
            <v>10847</v>
          </cell>
          <cell r="E154" t="str">
            <v>Emerging Markets - Demand Response</v>
          </cell>
          <cell r="F154" t="str">
            <v>DREBA2009-11</v>
          </cell>
          <cell r="G154" t="str">
            <v>PERM LOAD_01</v>
          </cell>
          <cell r="H154" t="str">
            <v>A</v>
          </cell>
        </row>
        <row r="155">
          <cell r="C155" t="str">
            <v>SFCP-MDSS-ISTS O&amp;M-2009-11</v>
          </cell>
          <cell r="D155" t="str">
            <v>12835</v>
          </cell>
          <cell r="E155" t="str">
            <v>Demand Response Operations</v>
          </cell>
          <cell r="F155" t="str">
            <v>DREBA2009-11</v>
          </cell>
          <cell r="G155" t="str">
            <v>SFPWR SL AGG</v>
          </cell>
          <cell r="H155" t="str">
            <v>A</v>
          </cell>
        </row>
        <row r="156">
          <cell r="C156" t="str">
            <v>SFCP-PROGRAM MANAGEMENT-2009-11</v>
          </cell>
          <cell r="D156" t="str">
            <v>12835</v>
          </cell>
          <cell r="E156" t="str">
            <v>Demand Response Operations</v>
          </cell>
          <cell r="F156" t="str">
            <v>DREBA2009-11</v>
          </cell>
          <cell r="G156" t="str">
            <v>SFPWR SL AGG</v>
          </cell>
          <cell r="H156" t="str">
            <v>A</v>
          </cell>
        </row>
        <row r="157">
          <cell r="C157" t="str">
            <v>TA-ADMIN AUDIT ACTIVITIES-2009-11</v>
          </cell>
          <cell r="D157" t="str">
            <v>10847</v>
          </cell>
          <cell r="E157" t="str">
            <v>Emerging Markets - Demand Response</v>
          </cell>
          <cell r="F157" t="str">
            <v>DREBA2009-11</v>
          </cell>
          <cell r="G157" t="str">
            <v>INTG ENE AUD</v>
          </cell>
          <cell r="H157" t="str">
            <v>A</v>
          </cell>
        </row>
        <row r="158">
          <cell r="C158" t="str">
            <v>TA-INTEGRTD AUDIT ACTIVITIES-2009-11</v>
          </cell>
          <cell r="D158" t="str">
            <v>10847</v>
          </cell>
          <cell r="E158" t="str">
            <v>Emerging Markets - Demand Response</v>
          </cell>
          <cell r="F158" t="str">
            <v>DREBA2009-11</v>
          </cell>
          <cell r="G158" t="str">
            <v>INTG ENE AUD</v>
          </cell>
          <cell r="H158" t="str">
            <v>A</v>
          </cell>
        </row>
        <row r="159">
          <cell r="C159" t="str">
            <v>TI-CUST INCENT PAY PROC-IPC-2009-11</v>
          </cell>
          <cell r="D159" t="str">
            <v>10847</v>
          </cell>
          <cell r="E159" t="str">
            <v>Emerging Markets - Demand Response</v>
          </cell>
          <cell r="F159" t="str">
            <v>DREBA2009-11</v>
          </cell>
          <cell r="G159" t="str">
            <v>TECHNOL INCV</v>
          </cell>
          <cell r="H159" t="str">
            <v>A</v>
          </cell>
        </row>
        <row r="160">
          <cell r="C160" t="str">
            <v>TI-DATA RETRIEVAL AND SVCS-2009-11</v>
          </cell>
          <cell r="D160" t="str">
            <v>10847</v>
          </cell>
          <cell r="E160" t="str">
            <v>Emerging Markets - Demand Response</v>
          </cell>
          <cell r="F160" t="str">
            <v>DREBA2009-11</v>
          </cell>
          <cell r="G160" t="str">
            <v>TECHNOL INCV</v>
          </cell>
          <cell r="H160" t="str">
            <v>A</v>
          </cell>
        </row>
        <row r="161">
          <cell r="C161" t="str">
            <v>TI-INCENTIVE PAYMENTS-2009-11</v>
          </cell>
          <cell r="D161" t="str">
            <v>10847</v>
          </cell>
          <cell r="E161" t="str">
            <v>Emerging Markets - Demand Response</v>
          </cell>
          <cell r="F161" t="str">
            <v>DREBA2009-11</v>
          </cell>
          <cell r="G161" t="str">
            <v>TECHNOL INCV</v>
          </cell>
          <cell r="H161" t="str">
            <v>C</v>
          </cell>
        </row>
        <row r="162">
          <cell r="C162" t="str">
            <v>TI-MDSS-ISTS APPL DEV-2009-11</v>
          </cell>
          <cell r="D162" t="str">
            <v>10847</v>
          </cell>
          <cell r="E162" t="str">
            <v>Emerging Markets - Demand Response</v>
          </cell>
          <cell r="F162" t="str">
            <v>DREBA2009-11</v>
          </cell>
          <cell r="G162" t="str">
            <v>TECHNOL INCV</v>
          </cell>
          <cell r="H162" t="str">
            <v>A</v>
          </cell>
        </row>
        <row r="163">
          <cell r="C163" t="str">
            <v>TI-MDSS-ISTS O&amp;M-2009-11</v>
          </cell>
          <cell r="D163" t="str">
            <v>10847</v>
          </cell>
          <cell r="E163" t="str">
            <v>Emerging Markets - Demand Response</v>
          </cell>
          <cell r="F163" t="str">
            <v>DREBA2009-11</v>
          </cell>
          <cell r="G163" t="str">
            <v>TECHNOL INCV</v>
          </cell>
          <cell r="H163" t="str">
            <v>A</v>
          </cell>
        </row>
        <row r="164">
          <cell r="C164" t="str">
            <v>TI-PROGRAM MANAGEMENT-2009-11</v>
          </cell>
          <cell r="D164" t="str">
            <v>10847</v>
          </cell>
          <cell r="E164" t="str">
            <v>Emerging Markets - Demand Response</v>
          </cell>
          <cell r="F164" t="str">
            <v>DREBA2009-11</v>
          </cell>
          <cell r="G164" t="str">
            <v>TECHNOL INCV</v>
          </cell>
          <cell r="H164" t="str">
            <v>A</v>
          </cell>
        </row>
        <row r="165">
          <cell r="C165" t="str">
            <v>TI-PROGRAM MARKETING-2009-11</v>
          </cell>
          <cell r="D165" t="str">
            <v>10847</v>
          </cell>
          <cell r="E165" t="str">
            <v>Emerging Markets - Demand Response</v>
          </cell>
          <cell r="F165" t="str">
            <v>DREBA2009-11</v>
          </cell>
          <cell r="G165" t="str">
            <v>TECHNOL INCV</v>
          </cell>
          <cell r="H165" t="str">
            <v>A</v>
          </cell>
        </row>
        <row r="166">
          <cell r="C166" t="str">
            <v>CORE DR EDUCATION-MDSS ISTS AD-2009-11</v>
          </cell>
          <cell r="D166" t="str">
            <v>10847</v>
          </cell>
          <cell r="E166" t="str">
            <v>Emerging Markets - Demand Response</v>
          </cell>
          <cell r="F166" t="str">
            <v>DREBA2009-11</v>
          </cell>
          <cell r="G166" t="str">
            <v>DR CORE E&amp;T</v>
          </cell>
          <cell r="H166" t="str">
            <v>A</v>
          </cell>
        </row>
        <row r="167">
          <cell r="C167" t="str">
            <v>CORE DR EDUCATION-PROGRAM MGMT-2009-11</v>
          </cell>
          <cell r="D167" t="str">
            <v>10847</v>
          </cell>
          <cell r="E167" t="str">
            <v>Emerging Markets - Demand Response</v>
          </cell>
          <cell r="F167" t="str">
            <v>DREBA2009-11</v>
          </cell>
          <cell r="G167" t="str">
            <v>DR CORE E&amp;T</v>
          </cell>
          <cell r="H167" t="str">
            <v>A</v>
          </cell>
        </row>
        <row r="168">
          <cell r="C168" t="str">
            <v>SDRAC-PROGRAM IMPLEMNTER COSTS-2009-11</v>
          </cell>
          <cell r="D168" t="str">
            <v>10847</v>
          </cell>
          <cell r="E168" t="str">
            <v>Emerging Markets - Demand Response</v>
          </cell>
          <cell r="F168" t="str">
            <v>DREBA2009-11</v>
          </cell>
          <cell r="G168" t="str">
            <v>STW DR AWR C</v>
          </cell>
          <cell r="H168" t="str">
            <v>A</v>
          </cell>
        </row>
        <row r="169">
          <cell r="C169" t="str">
            <v>SDRAC-PROGRAM MANAGEMENT-2009-11</v>
          </cell>
          <cell r="D169" t="str">
            <v>10847</v>
          </cell>
          <cell r="E169" t="str">
            <v>Emerging Markets - Demand Response</v>
          </cell>
          <cell r="F169" t="str">
            <v>DREBA2009-11</v>
          </cell>
          <cell r="G169" t="str">
            <v>STW DR AWR C</v>
          </cell>
          <cell r="H169" t="str">
            <v>A</v>
          </cell>
        </row>
        <row r="170">
          <cell r="C170" t="str">
            <v>OBMC/SLRP-PROGRAM MANAGEMENT-2009-11</v>
          </cell>
          <cell r="D170" t="str">
            <v>12835</v>
          </cell>
          <cell r="E170" t="str">
            <v>Demand Response Operations</v>
          </cell>
          <cell r="F170" t="str">
            <v>DREBA2009-11</v>
          </cell>
          <cell r="G170" t="str">
            <v>OBMC/SLRP</v>
          </cell>
          <cell r="H170" t="str">
            <v>A</v>
          </cell>
        </row>
        <row r="171">
          <cell r="C171" t="str">
            <v>OBMC/SLRP-EQUIPMENT MAINT-2009-11</v>
          </cell>
          <cell r="D171" t="str">
            <v>12835</v>
          </cell>
          <cell r="E171" t="str">
            <v>Demand Response Operations</v>
          </cell>
          <cell r="F171" t="str">
            <v>DREBA2009-11</v>
          </cell>
          <cell r="G171" t="str">
            <v>OBMC/SLRP</v>
          </cell>
          <cell r="H171" t="str">
            <v>A</v>
          </cell>
        </row>
        <row r="172">
          <cell r="C172" t="str">
            <v>OBMC/SLRP-DATA RETR &amp; SVCS-2009-11</v>
          </cell>
          <cell r="D172" t="str">
            <v>12835</v>
          </cell>
          <cell r="E172" t="str">
            <v>Demand Response Operations</v>
          </cell>
          <cell r="F172" t="str">
            <v>DREBA2009-11</v>
          </cell>
          <cell r="G172" t="str">
            <v>OBMC/SLRP</v>
          </cell>
          <cell r="H172" t="str">
            <v>A</v>
          </cell>
        </row>
        <row r="173">
          <cell r="C173" t="str">
            <v>OBMC/SLRP-BILLING SUPPORT-2009-11</v>
          </cell>
          <cell r="D173" t="str">
            <v>12835</v>
          </cell>
          <cell r="E173" t="str">
            <v>Demand Response Operations</v>
          </cell>
          <cell r="F173" t="str">
            <v>DREBA2009-11</v>
          </cell>
          <cell r="G173" t="str">
            <v>OBMC/SLRP</v>
          </cell>
          <cell r="H173" t="str">
            <v>A</v>
          </cell>
        </row>
        <row r="174">
          <cell r="C174" t="str">
            <v>SMARTAC AS PILOT-PROGRAM MGMT-2009-11</v>
          </cell>
          <cell r="D174" t="str">
            <v>10847</v>
          </cell>
          <cell r="E174" t="str">
            <v>Emerging Markets - Demand Response</v>
          </cell>
          <cell r="F174" t="str">
            <v>DREBA2009-11</v>
          </cell>
          <cell r="G174" t="str">
            <v>SMRT A/C ANC</v>
          </cell>
          <cell r="H174" t="str">
            <v>A</v>
          </cell>
        </row>
        <row r="175">
          <cell r="C175" t="str">
            <v>CIAS PILOT-PROGRAM MANAGEMENT-2009-11</v>
          </cell>
          <cell r="D175" t="str">
            <v>10847</v>
          </cell>
          <cell r="E175" t="str">
            <v>Emerging Markets - Demand Response</v>
          </cell>
          <cell r="F175" t="str">
            <v>DREBA2009-11</v>
          </cell>
          <cell r="G175" t="str">
            <v>COMM&amp;IND ANC</v>
          </cell>
          <cell r="H175" t="str">
            <v>A</v>
          </cell>
        </row>
        <row r="176">
          <cell r="C176" t="str">
            <v>CIAS PILOT-PROGRAM MARKETING-2009-11</v>
          </cell>
          <cell r="D176" t="str">
            <v>10847</v>
          </cell>
          <cell r="E176" t="str">
            <v>Emerging Markets - Demand Response</v>
          </cell>
          <cell r="F176" t="str">
            <v>DREBA2009-11</v>
          </cell>
          <cell r="G176" t="str">
            <v>COMM&amp;IND ANC</v>
          </cell>
          <cell r="H176" t="str">
            <v>A</v>
          </cell>
        </row>
        <row r="177">
          <cell r="C177" t="str">
            <v>CIAS PILOT-INCENTIVE PAYMENTS-2009-11</v>
          </cell>
          <cell r="D177" t="str">
            <v>10847</v>
          </cell>
          <cell r="E177" t="str">
            <v>Emerging Markets - Demand Response</v>
          </cell>
          <cell r="F177" t="str">
            <v>DREBA2009-11</v>
          </cell>
          <cell r="G177" t="str">
            <v>COMM&amp;IND ANC</v>
          </cell>
          <cell r="H177" t="str">
            <v>C</v>
          </cell>
        </row>
        <row r="178">
          <cell r="C178" t="str">
            <v>CIAS PILOT-DATA RETR &amp; SVCS-2009-11</v>
          </cell>
          <cell r="D178" t="str">
            <v>10847</v>
          </cell>
          <cell r="E178" t="str">
            <v>Emerging Markets - Demand Response</v>
          </cell>
          <cell r="F178" t="str">
            <v>DREBA2009-11</v>
          </cell>
          <cell r="G178" t="str">
            <v>COMM&amp;IND ANC</v>
          </cell>
          <cell r="H178" t="str">
            <v>A</v>
          </cell>
        </row>
        <row r="179">
          <cell r="C179" t="str">
            <v>IDSM-M&amp;O DR WEBSITE DEVEL-2009-11</v>
          </cell>
          <cell r="D179" t="str">
            <v>10847</v>
          </cell>
          <cell r="E179" t="str">
            <v>Emerging Markets - Demand Response</v>
          </cell>
          <cell r="F179" t="str">
            <v>DREBA2009-11</v>
          </cell>
          <cell r="G179" t="str">
            <v>DR CORE MKT</v>
          </cell>
          <cell r="H179" t="str">
            <v>A</v>
          </cell>
        </row>
        <row r="180">
          <cell r="C180" t="str">
            <v>IDSM-M&amp;O DR 3P REFERRAL-2009-11</v>
          </cell>
          <cell r="D180" t="str">
            <v>10847</v>
          </cell>
          <cell r="E180" t="str">
            <v>Emerging Markets - Demand Response</v>
          </cell>
          <cell r="F180" t="str">
            <v>DREBA2009-11</v>
          </cell>
          <cell r="G180" t="str">
            <v>DR CORE MKT</v>
          </cell>
          <cell r="H180" t="str">
            <v>A</v>
          </cell>
        </row>
        <row r="181">
          <cell r="C181" t="str">
            <v>PEAKCHOICE-DATA RETRIEVAL &amp; SVCS-2009-11</v>
          </cell>
          <cell r="D181" t="str">
            <v>12835</v>
          </cell>
          <cell r="E181" t="str">
            <v>Demand Response Operations</v>
          </cell>
          <cell r="F181" t="str">
            <v>DREBA2009-11</v>
          </cell>
          <cell r="G181" t="str">
            <v>PEAK CHOICE</v>
          </cell>
          <cell r="H181" t="str">
            <v>A</v>
          </cell>
        </row>
        <row r="182">
          <cell r="C182" t="str">
            <v>CORE DR TRAINING-VENDORS-2009-11</v>
          </cell>
          <cell r="D182" t="str">
            <v>10847</v>
          </cell>
          <cell r="E182" t="str">
            <v>Emerging Markets - Demand Response</v>
          </cell>
          <cell r="F182" t="str">
            <v>DREBA2009-11</v>
          </cell>
          <cell r="G182" t="str">
            <v>DR CORE E&amp;T</v>
          </cell>
          <cell r="H182" t="str">
            <v>A</v>
          </cell>
        </row>
        <row r="183">
          <cell r="C183" t="str">
            <v>CORE DR EDUCATION-VENDORS-2009-11</v>
          </cell>
          <cell r="D183" t="str">
            <v>10847</v>
          </cell>
          <cell r="E183" t="str">
            <v>Emerging Markets - Demand Response</v>
          </cell>
          <cell r="F183" t="str">
            <v>DREBA2009-11</v>
          </cell>
          <cell r="G183" t="str">
            <v>DR CORE E&amp;T</v>
          </cell>
          <cell r="H183" t="str">
            <v>A</v>
          </cell>
        </row>
        <row r="184">
          <cell r="C184" t="str">
            <v>IDSM-INTEGRTD M&amp;O-PROG MGMT-2009-11</v>
          </cell>
          <cell r="D184" t="str">
            <v>10847</v>
          </cell>
          <cell r="E184" t="str">
            <v>Emerging Markets - Demand Response</v>
          </cell>
          <cell r="F184" t="str">
            <v>DREBA2009-11</v>
          </cell>
          <cell r="G184" t="str">
            <v>INTGRTED MKT</v>
          </cell>
          <cell r="H184" t="str">
            <v>A</v>
          </cell>
        </row>
        <row r="185">
          <cell r="C185" t="str">
            <v>IDSM-INTEGRTD ET-PROG MGMT-2009-11</v>
          </cell>
          <cell r="D185" t="str">
            <v>13772</v>
          </cell>
          <cell r="E185" t="str">
            <v>Education Centers</v>
          </cell>
          <cell r="F185" t="str">
            <v>DREBA2009-11</v>
          </cell>
          <cell r="G185" t="str">
            <v>INTGRTED E&amp;T</v>
          </cell>
          <cell r="H185" t="str">
            <v>A</v>
          </cell>
        </row>
        <row r="186">
          <cell r="C186" t="str">
            <v>PEAKCHOICE-PROG MKTG-OTHER LABOR-2009-11</v>
          </cell>
          <cell r="D186" t="str">
            <v>12835</v>
          </cell>
          <cell r="E186" t="str">
            <v>Demand Response Operations</v>
          </cell>
          <cell r="F186" t="str">
            <v>DREBA2009-11</v>
          </cell>
          <cell r="G186" t="str">
            <v>PEAK CHOICE</v>
          </cell>
          <cell r="H186" t="str">
            <v>A</v>
          </cell>
        </row>
        <row r="187">
          <cell r="C187" t="str">
            <v>IDSM-DR SERVICE&amp;SALES INCENTIVE-2009-11</v>
          </cell>
          <cell r="D187" t="str">
            <v>10847</v>
          </cell>
          <cell r="E187" t="str">
            <v>Emerging Markets - Demand Response</v>
          </cell>
          <cell r="F187" t="str">
            <v>DREBA2009-11</v>
          </cell>
          <cell r="G187" t="str">
            <v>DR CORE MKT</v>
          </cell>
          <cell r="H187" t="str">
            <v>A</v>
          </cell>
        </row>
        <row r="188">
          <cell r="C188" t="str">
            <v>IDSM-SF POWER CONTRACTS-2009-11</v>
          </cell>
          <cell r="D188" t="str">
            <v>10847</v>
          </cell>
          <cell r="E188" t="str">
            <v>Emerging Markets - Demand Response</v>
          </cell>
          <cell r="F188" t="str">
            <v>DREBA2009-11</v>
          </cell>
          <cell r="G188" t="str">
            <v>DR CORE MKT</v>
          </cell>
          <cell r="H188" t="str">
            <v>A</v>
          </cell>
        </row>
        <row r="189">
          <cell r="C189" t="str">
            <v>IDSM-INTEGRTD E&amp;T-PROG MARKETING-2009-11</v>
          </cell>
          <cell r="D189" t="str">
            <v>10847</v>
          </cell>
          <cell r="E189" t="str">
            <v>Emerging Markets - Demand Response</v>
          </cell>
          <cell r="F189" t="str">
            <v>DREBA2009-11</v>
          </cell>
          <cell r="G189" t="str">
            <v>INTGRTED E&amp;T</v>
          </cell>
          <cell r="H189" t="str">
            <v>A</v>
          </cell>
        </row>
        <row r="190">
          <cell r="C190" t="str">
            <v>IDSM-INTEGRTD M&amp;O-PROG MKTG-2009-11</v>
          </cell>
          <cell r="D190" t="str">
            <v>10847</v>
          </cell>
          <cell r="E190" t="str">
            <v>Emerging Markets - Demand Response</v>
          </cell>
          <cell r="F190" t="str">
            <v>DREBA2009-11</v>
          </cell>
          <cell r="G190" t="str">
            <v>INTGRTED MKT</v>
          </cell>
          <cell r="H190" t="str">
            <v>A</v>
          </cell>
        </row>
        <row r="191">
          <cell r="C191" t="str">
            <v>IDSM-INTEGRTD M&amp;O-SUPP SVCS-2009-11</v>
          </cell>
          <cell r="D191" t="str">
            <v>10847</v>
          </cell>
          <cell r="E191" t="str">
            <v>Emerging Markets - Demand Response</v>
          </cell>
          <cell r="F191" t="str">
            <v>DREBA2009-11</v>
          </cell>
          <cell r="G191" t="str">
            <v>INTGRTED MKT</v>
          </cell>
          <cell r="H191" t="str">
            <v>A</v>
          </cell>
        </row>
        <row r="192">
          <cell r="C192" t="str">
            <v>PEAKCHOICE-DR AS SPECIALISTS-2009-11</v>
          </cell>
          <cell r="D192" t="str">
            <v>12835</v>
          </cell>
          <cell r="E192" t="str">
            <v>Demand Response Operations</v>
          </cell>
          <cell r="F192" t="str">
            <v>DREBA2009-11</v>
          </cell>
          <cell r="G192" t="str">
            <v>PEAK CHOICE</v>
          </cell>
          <cell r="H192" t="str">
            <v>A</v>
          </cell>
        </row>
        <row r="193">
          <cell r="C193" t="str">
            <v>DBP-DR AS SPECIALISTS-2009-11</v>
          </cell>
          <cell r="D193" t="str">
            <v>12835</v>
          </cell>
          <cell r="E193" t="str">
            <v>Demand Response Operations</v>
          </cell>
          <cell r="F193" t="str">
            <v>DREBA2009-11</v>
          </cell>
          <cell r="G193" t="str">
            <v>DEMAND BIDD</v>
          </cell>
          <cell r="H193" t="str">
            <v>A</v>
          </cell>
        </row>
        <row r="194">
          <cell r="C194" t="str">
            <v>CPP-DR AS SPECIALIST-2009-11</v>
          </cell>
          <cell r="D194" t="str">
            <v>12835</v>
          </cell>
          <cell r="E194" t="str">
            <v>Demand Response Operations</v>
          </cell>
          <cell r="F194" t="str">
            <v>DREBA2009-11</v>
          </cell>
          <cell r="G194" t="str">
            <v>CR PEAK PRIC</v>
          </cell>
          <cell r="H194" t="str">
            <v>A</v>
          </cell>
        </row>
        <row r="195">
          <cell r="C195" t="str">
            <v>BIP-DR AS SPECIALIST-2009-11</v>
          </cell>
          <cell r="D195" t="str">
            <v>12835</v>
          </cell>
          <cell r="E195" t="str">
            <v>Demand Response Operations</v>
          </cell>
          <cell r="F195" t="str">
            <v>DREBA2009-11</v>
          </cell>
          <cell r="G195" t="str">
            <v>BASEINTERRUP</v>
          </cell>
          <cell r="H195" t="str">
            <v>A</v>
          </cell>
        </row>
        <row r="196">
          <cell r="C196" t="str">
            <v>M&amp;E-CPP/BIP 2009 PROCESS EVALUATION-A</v>
          </cell>
          <cell r="D196" t="str">
            <v>13982</v>
          </cell>
          <cell r="E196" t="str">
            <v>DR Policy-Planning &amp; Analysis</v>
          </cell>
          <cell r="F196" t="str">
            <v>DREBA2009-11</v>
          </cell>
          <cell r="G196" t="str">
            <v>EM&amp;V_01</v>
          </cell>
          <cell r="H196" t="str">
            <v>A</v>
          </cell>
        </row>
        <row r="197">
          <cell r="C197" t="str">
            <v>DR ENROLLMENT ENHANCEMENTS - 2009-11</v>
          </cell>
          <cell r="D197" t="str">
            <v>12835</v>
          </cell>
          <cell r="E197" t="str">
            <v>Demand Response Operations</v>
          </cell>
          <cell r="F197" t="str">
            <v>DREBA2009-11</v>
          </cell>
          <cell r="G197" t="str">
            <v>DR ONLN EROL</v>
          </cell>
          <cell r="H197" t="str">
            <v>A</v>
          </cell>
        </row>
        <row r="198">
          <cell r="C198" t="str">
            <v>DRE-IT PROJ DEVELOPMENT - PH 3-2009-11</v>
          </cell>
          <cell r="D198" t="str">
            <v>12835</v>
          </cell>
          <cell r="E198" t="str">
            <v>Demand Response Operations</v>
          </cell>
          <cell r="F198" t="str">
            <v>DREBA2009-11</v>
          </cell>
          <cell r="G198" t="str">
            <v>DR ONLN EROL</v>
          </cell>
          <cell r="H198" t="str">
            <v>A</v>
          </cell>
        </row>
        <row r="199">
          <cell r="C199" t="str">
            <v>M&amp;E-DR 2010-20 RES ENROLLMENT FORECAST-A</v>
          </cell>
          <cell r="D199" t="str">
            <v>13982</v>
          </cell>
          <cell r="E199" t="str">
            <v>DR Policy-Planning &amp; Analysis</v>
          </cell>
          <cell r="F199" t="str">
            <v>DREBA2009-11</v>
          </cell>
          <cell r="G199" t="str">
            <v>EM&amp;V_01</v>
          </cell>
          <cell r="H199" t="str">
            <v>A</v>
          </cell>
        </row>
        <row r="200">
          <cell r="C200" t="str">
            <v>TECH INCENT-SVC &amp; SALES SUP-2009-11</v>
          </cell>
          <cell r="D200" t="str">
            <v>10847</v>
          </cell>
          <cell r="E200" t="str">
            <v>Emerging Markets - Demand Response</v>
          </cell>
          <cell r="F200" t="str">
            <v>DREBA2009-11</v>
          </cell>
          <cell r="G200" t="str">
            <v>TECHNOL INCV</v>
          </cell>
          <cell r="H200" t="str">
            <v>A</v>
          </cell>
        </row>
        <row r="201">
          <cell r="C201" t="str">
            <v>INTEGRTD AUDITS-SVC &amp; SALES SUP-2009-11</v>
          </cell>
          <cell r="D201" t="str">
            <v>10847</v>
          </cell>
          <cell r="E201" t="str">
            <v>Emerging Markets - Demand Response</v>
          </cell>
          <cell r="F201" t="str">
            <v>DREBA2009-11</v>
          </cell>
          <cell r="G201" t="str">
            <v>INTG ENE AUD</v>
          </cell>
          <cell r="H201" t="str">
            <v>A</v>
          </cell>
        </row>
        <row r="202">
          <cell r="C202" t="str">
            <v>AUTO DR-SVC &amp; SALES SUPPORT-2009-11</v>
          </cell>
          <cell r="D202" t="str">
            <v>10847</v>
          </cell>
          <cell r="E202" t="str">
            <v>Emerging Markets - Demand Response</v>
          </cell>
          <cell r="F202" t="str">
            <v>DREBA2009-11</v>
          </cell>
          <cell r="G202" t="str">
            <v>AUTO DR</v>
          </cell>
          <cell r="H202" t="str">
            <v>A</v>
          </cell>
        </row>
        <row r="203">
          <cell r="C203" t="str">
            <v>DRE-SVC &amp; SALES SUPPORT-2009-11</v>
          </cell>
          <cell r="D203" t="str">
            <v>12835</v>
          </cell>
          <cell r="E203" t="str">
            <v>Demand Response Operations</v>
          </cell>
          <cell r="F203" t="str">
            <v>DREBA2009-11</v>
          </cell>
          <cell r="G203" t="str">
            <v>DR ONLN EROL</v>
          </cell>
          <cell r="H203" t="str">
            <v>A</v>
          </cell>
        </row>
        <row r="204">
          <cell r="C204" t="str">
            <v>CIIR PILOT-PROGRAM MANAGEMENT</v>
          </cell>
          <cell r="D204" t="str">
            <v>10847</v>
          </cell>
          <cell r="E204" t="str">
            <v>Emerging Markets - Demand Response</v>
          </cell>
          <cell r="F204" t="str">
            <v>DREBA2009-11</v>
          </cell>
          <cell r="G204" t="str">
            <v>C&amp;I INTM RSC</v>
          </cell>
          <cell r="H204" t="str">
            <v>A</v>
          </cell>
        </row>
        <row r="205">
          <cell r="C205" t="str">
            <v>CIIR PILOT-PROGRAM MARKETING</v>
          </cell>
          <cell r="D205" t="str">
            <v>10847</v>
          </cell>
          <cell r="E205" t="str">
            <v>Emerging Markets - Demand Response</v>
          </cell>
          <cell r="F205" t="str">
            <v>DREBA2009-11</v>
          </cell>
          <cell r="G205" t="str">
            <v>C&amp;I INTM RSC</v>
          </cell>
          <cell r="H205" t="str">
            <v>A</v>
          </cell>
        </row>
        <row r="206">
          <cell r="C206" t="str">
            <v>CIIR PILOT-INCENTIVE PAYMENTS</v>
          </cell>
          <cell r="D206" t="str">
            <v>13983</v>
          </cell>
          <cell r="E206" t="str">
            <v>Emerging Information Products &amp; Platform</v>
          </cell>
          <cell r="F206" t="str">
            <v>DREBA2009-11</v>
          </cell>
          <cell r="G206" t="str">
            <v>C&amp;I INTM RSC</v>
          </cell>
          <cell r="H206" t="str">
            <v>C</v>
          </cell>
        </row>
        <row r="207">
          <cell r="C207" t="str">
            <v>CIIR PILOT-EQUIPMENT MAINT</v>
          </cell>
          <cell r="D207" t="str">
            <v>13983</v>
          </cell>
          <cell r="E207" t="str">
            <v>Emerging Information Products &amp; Platform</v>
          </cell>
          <cell r="F207" t="str">
            <v>DREBA2009-11</v>
          </cell>
          <cell r="G207" t="str">
            <v>C&amp;I INTM RSC</v>
          </cell>
          <cell r="H207" t="str">
            <v>A</v>
          </cell>
        </row>
        <row r="208">
          <cell r="C208" t="str">
            <v>CIIR PILOT-DATA RETR &amp; SVCS</v>
          </cell>
          <cell r="D208" t="str">
            <v>13983</v>
          </cell>
          <cell r="E208" t="str">
            <v>Emerging Information Products &amp; Platform</v>
          </cell>
          <cell r="F208" t="str">
            <v>DREBA2009-11</v>
          </cell>
          <cell r="G208" t="str">
            <v>C&amp;I INTM RSC</v>
          </cell>
          <cell r="H208" t="str">
            <v>A</v>
          </cell>
        </row>
        <row r="209">
          <cell r="C209" t="str">
            <v>CIIR PILOT-BILLING SUPPORT</v>
          </cell>
          <cell r="D209" t="str">
            <v>13983</v>
          </cell>
          <cell r="E209" t="str">
            <v>Emerging Information Products &amp; Platform</v>
          </cell>
          <cell r="F209" t="str">
            <v>DREBA2009-11</v>
          </cell>
          <cell r="G209" t="str">
            <v>C&amp;I INTM RSC</v>
          </cell>
          <cell r="H209" t="str">
            <v>A</v>
          </cell>
        </row>
        <row r="210">
          <cell r="C210" t="str">
            <v>M&amp;E-RES TOU 2009 EX-P 2010-20 EX-A LD IM</v>
          </cell>
          <cell r="D210" t="str">
            <v>13768</v>
          </cell>
          <cell r="E210" t="str">
            <v>EM&amp;V</v>
          </cell>
          <cell r="F210" t="str">
            <v>DREBA2009-11</v>
          </cell>
          <cell r="G210" t="str">
            <v>EM&amp;V_01</v>
          </cell>
          <cell r="H210" t="str">
            <v>A</v>
          </cell>
        </row>
        <row r="211">
          <cell r="C211" t="str">
            <v>M&amp;E-AMP/CBP STWD 09 EX-P 2010-20 EX-A LI</v>
          </cell>
          <cell r="D211" t="str">
            <v>13768</v>
          </cell>
          <cell r="E211" t="str">
            <v>EM&amp;V</v>
          </cell>
          <cell r="F211" t="str">
            <v>DREBA2009-11</v>
          </cell>
          <cell r="G211" t="str">
            <v>EM&amp;V_01</v>
          </cell>
          <cell r="H211" t="str">
            <v>A</v>
          </cell>
        </row>
        <row r="212">
          <cell r="C212" t="str">
            <v>M&amp;E-BIP STWD 2009 EX-P/2010-20 EX-A LD I</v>
          </cell>
          <cell r="D212" t="str">
            <v>13768</v>
          </cell>
          <cell r="E212" t="str">
            <v>EM&amp;V</v>
          </cell>
          <cell r="F212" t="str">
            <v>DREBA2009-11</v>
          </cell>
          <cell r="G212" t="str">
            <v>EM&amp;V_01</v>
          </cell>
          <cell r="H212" t="str">
            <v>A</v>
          </cell>
        </row>
        <row r="213">
          <cell r="C213" t="str">
            <v>M&amp;E-CPP/PDP STWD 09 EX-P/2010-20 EX-A LI</v>
          </cell>
          <cell r="D213" t="str">
            <v>13768</v>
          </cell>
          <cell r="E213" t="str">
            <v>EM&amp;V</v>
          </cell>
          <cell r="F213" t="str">
            <v>DREBA2009-11</v>
          </cell>
          <cell r="G213" t="str">
            <v>EM&amp;V_01</v>
          </cell>
          <cell r="H213" t="str">
            <v>A</v>
          </cell>
        </row>
        <row r="214">
          <cell r="C214" t="str">
            <v>M&amp;E-DBP STWD 2009 EX-P/2010-20 EX-A LD I</v>
          </cell>
          <cell r="D214" t="str">
            <v>13768</v>
          </cell>
          <cell r="E214" t="str">
            <v>EM&amp;V</v>
          </cell>
          <cell r="F214" t="str">
            <v>DREBA2009-11</v>
          </cell>
          <cell r="G214" t="str">
            <v>EM&amp;V_01</v>
          </cell>
          <cell r="H214" t="str">
            <v>A</v>
          </cell>
        </row>
        <row r="215">
          <cell r="C215" t="str">
            <v>M&amp;E-PKCHOICE 2009 EX-P/2010-20 EX-A LD I</v>
          </cell>
          <cell r="D215" t="str">
            <v>13768</v>
          </cell>
          <cell r="E215" t="str">
            <v>EM&amp;V</v>
          </cell>
          <cell r="F215" t="str">
            <v>DREBA2009-11</v>
          </cell>
          <cell r="G215" t="str">
            <v>EM&amp;V_01</v>
          </cell>
          <cell r="H215" t="str">
            <v>A</v>
          </cell>
        </row>
        <row r="216">
          <cell r="C216" t="str">
            <v>M&amp;E-NON-RES TOU 09 EX-P/2010-20 EX-A LI</v>
          </cell>
          <cell r="D216" t="str">
            <v>13768</v>
          </cell>
          <cell r="E216" t="str">
            <v>EM&amp;V</v>
          </cell>
          <cell r="F216" t="str">
            <v>DREBA2009-11</v>
          </cell>
          <cell r="G216" t="str">
            <v>EM&amp;V_01</v>
          </cell>
          <cell r="H216" t="str">
            <v>A</v>
          </cell>
        </row>
        <row r="217">
          <cell r="C217" t="str">
            <v>M&amp;E-NON-RES ENROLLMENT FORECAST 2010-20</v>
          </cell>
          <cell r="D217" t="str">
            <v>13768</v>
          </cell>
          <cell r="E217" t="str">
            <v>EM&amp;V</v>
          </cell>
          <cell r="F217" t="str">
            <v>DREBA2009-11</v>
          </cell>
          <cell r="G217" t="str">
            <v>EM&amp;V_01</v>
          </cell>
          <cell r="H217" t="str">
            <v>A</v>
          </cell>
        </row>
        <row r="218">
          <cell r="C218" t="str">
            <v>M&amp;E-DR PORTFOLIO REPORT</v>
          </cell>
          <cell r="D218" t="str">
            <v>13768</v>
          </cell>
          <cell r="E218" t="str">
            <v>EM&amp;V</v>
          </cell>
          <cell r="F218" t="str">
            <v>DREBA2009-11</v>
          </cell>
          <cell r="G218" t="str">
            <v>EM&amp;V_01</v>
          </cell>
          <cell r="H218" t="str">
            <v>A</v>
          </cell>
        </row>
        <row r="219">
          <cell r="C219" t="str">
            <v>M&amp;E-PLS 2009 EX-P/2010-20 EX-A LD IMP</v>
          </cell>
          <cell r="D219" t="str">
            <v>13768</v>
          </cell>
          <cell r="E219" t="str">
            <v>EM&amp;V</v>
          </cell>
          <cell r="F219" t="str">
            <v>DREBA2009-11</v>
          </cell>
          <cell r="G219" t="str">
            <v>EM&amp;V_01</v>
          </cell>
          <cell r="H219" t="str">
            <v>A</v>
          </cell>
        </row>
        <row r="220">
          <cell r="C220" t="str">
            <v>PHEV/EV PILOT-PROGRAM MANAGEMENT</v>
          </cell>
          <cell r="D220" t="str">
            <v>11168</v>
          </cell>
          <cell r="E220" t="str">
            <v>Core Products - Clean Air Transportation</v>
          </cell>
          <cell r="F220" t="str">
            <v>DREBA2009-11</v>
          </cell>
          <cell r="G220" t="str">
            <v>PHEV/EV PILO</v>
          </cell>
          <cell r="H220" t="str">
            <v>A</v>
          </cell>
        </row>
        <row r="221">
          <cell r="C221" t="str">
            <v>PHEV/EV PILOT-EQUIPMENT</v>
          </cell>
          <cell r="D221" t="str">
            <v>11168</v>
          </cell>
          <cell r="E221" t="str">
            <v>Core Products - Clean Air Transportation</v>
          </cell>
          <cell r="F221" t="str">
            <v>DREBA2009-11</v>
          </cell>
          <cell r="G221" t="str">
            <v>PHEV/EV PILO</v>
          </cell>
          <cell r="H221" t="str">
            <v>A</v>
          </cell>
        </row>
        <row r="222">
          <cell r="C222" t="str">
            <v>PHEV/EV PILOT-FIELD SUPPORT</v>
          </cell>
          <cell r="D222" t="str">
            <v>11168</v>
          </cell>
          <cell r="E222" t="str">
            <v>Core Products - Clean Air Transportation</v>
          </cell>
          <cell r="F222" t="str">
            <v>DREBA2009-11</v>
          </cell>
          <cell r="G222" t="str">
            <v>PHEV/EV PILO</v>
          </cell>
          <cell r="H222" t="str">
            <v>C</v>
          </cell>
        </row>
        <row r="223">
          <cell r="C223" t="str">
            <v>TI-NEW CNST CUST INC PAY PROC-IPC 09-11</v>
          </cell>
          <cell r="D223" t="str">
            <v>10847</v>
          </cell>
          <cell r="E223" t="str">
            <v>Emerging Markets - Demand Response</v>
          </cell>
          <cell r="F223" t="str">
            <v>DREBA2009-11</v>
          </cell>
          <cell r="G223" t="str">
            <v>TECHNOL INCV</v>
          </cell>
          <cell r="H223" t="str">
            <v>A</v>
          </cell>
        </row>
        <row r="224">
          <cell r="C224" t="str">
            <v>TI-NEW CNST CUST INCENTIVE PAYMTS 09-11</v>
          </cell>
          <cell r="D224" t="str">
            <v>10847</v>
          </cell>
          <cell r="E224" t="str">
            <v>Emerging Markets - Demand Response</v>
          </cell>
          <cell r="F224" t="str">
            <v>DREBA2009-11</v>
          </cell>
          <cell r="G224" t="str">
            <v>TECHNOL INCV</v>
          </cell>
          <cell r="H224" t="str">
            <v>C</v>
          </cell>
        </row>
        <row r="225">
          <cell r="C225" t="str">
            <v>TI-NEW CNST MDSS ISTS APPL DEV 09-11</v>
          </cell>
          <cell r="D225" t="str">
            <v>10847</v>
          </cell>
          <cell r="E225" t="str">
            <v>Emerging Markets - Demand Response</v>
          </cell>
          <cell r="F225" t="str">
            <v>DREBA2009-11</v>
          </cell>
          <cell r="G225" t="str">
            <v>TECHNOL INCV</v>
          </cell>
          <cell r="H225" t="str">
            <v>A</v>
          </cell>
        </row>
        <row r="226">
          <cell r="C226" t="str">
            <v>TI-NEW CNST MDSS ISTS O&amp;M 09-11</v>
          </cell>
          <cell r="D226" t="str">
            <v>10847</v>
          </cell>
          <cell r="E226" t="str">
            <v>Emerging Markets - Demand Response</v>
          </cell>
          <cell r="F226" t="str">
            <v>DREBA2009-11</v>
          </cell>
          <cell r="G226" t="str">
            <v>TECHNOL INCV</v>
          </cell>
          <cell r="H226" t="str">
            <v>A</v>
          </cell>
        </row>
        <row r="227">
          <cell r="C227" t="str">
            <v>TI-NEW CNST PROGRAM MGMT 09-11</v>
          </cell>
          <cell r="D227" t="str">
            <v>10847</v>
          </cell>
          <cell r="E227" t="str">
            <v>Emerging Markets - Demand Response</v>
          </cell>
          <cell r="F227" t="str">
            <v>DREBA2009-11</v>
          </cell>
          <cell r="G227" t="str">
            <v>TECHNOL INCV</v>
          </cell>
          <cell r="H227" t="str">
            <v>A</v>
          </cell>
        </row>
        <row r="228">
          <cell r="C228" t="str">
            <v>TI-NEW CNST PROGRAM MKTG 09-11</v>
          </cell>
          <cell r="D228" t="str">
            <v>10847</v>
          </cell>
          <cell r="E228" t="str">
            <v>Emerging Markets - Demand Response</v>
          </cell>
          <cell r="F228" t="str">
            <v>DREBA2009-11</v>
          </cell>
          <cell r="G228" t="str">
            <v>TECHNOL INCV</v>
          </cell>
          <cell r="H228" t="str">
            <v>A</v>
          </cell>
        </row>
        <row r="229">
          <cell r="C229" t="str">
            <v>TI-NEW CNST ADMIN DESIGN ACTV 09-11</v>
          </cell>
          <cell r="D229" t="str">
            <v>10847</v>
          </cell>
          <cell r="E229" t="str">
            <v>Emerging Markets - Demand Response</v>
          </cell>
          <cell r="F229" t="str">
            <v>DREBA2009-11</v>
          </cell>
          <cell r="G229" t="str">
            <v>TECHNOL INCV</v>
          </cell>
          <cell r="H229" t="str">
            <v>A</v>
          </cell>
        </row>
        <row r="230">
          <cell r="C230" t="str">
            <v>IDSM M&amp;O-SERVICE &amp; SALES OUTREACH-09-11</v>
          </cell>
          <cell r="D230" t="str">
            <v>10847</v>
          </cell>
          <cell r="E230" t="str">
            <v>Emerging Markets - Demand Response</v>
          </cell>
          <cell r="F230" t="str">
            <v>DREBA2009-11</v>
          </cell>
          <cell r="G230" t="str">
            <v>DR CORE MKT</v>
          </cell>
          <cell r="H230" t="str">
            <v>A</v>
          </cell>
        </row>
        <row r="231">
          <cell r="C231" t="str">
            <v>M&amp;E - TI 2009+</v>
          </cell>
          <cell r="D231" t="str">
            <v>13768</v>
          </cell>
          <cell r="E231" t="str">
            <v>EM&amp;V</v>
          </cell>
          <cell r="F231" t="str">
            <v>DREBA2009-11</v>
          </cell>
          <cell r="G231" t="str">
            <v>EM&amp;V_01</v>
          </cell>
          <cell r="H231" t="str">
            <v>A</v>
          </cell>
        </row>
        <row r="232">
          <cell r="C232" t="str">
            <v>M&amp;E - AUTO DR 2009+</v>
          </cell>
          <cell r="D232" t="str">
            <v>13768</v>
          </cell>
          <cell r="E232" t="str">
            <v>EM&amp;V</v>
          </cell>
          <cell r="F232" t="str">
            <v>DREBA2009-11</v>
          </cell>
          <cell r="G232" t="str">
            <v>EM&amp;V_01</v>
          </cell>
          <cell r="H232" t="str">
            <v>A</v>
          </cell>
        </row>
        <row r="233">
          <cell r="C233" t="str">
            <v>M&amp;E-OTHER STATEEVAL &amp; DEV RES 2009+</v>
          </cell>
          <cell r="D233" t="str">
            <v>13768</v>
          </cell>
          <cell r="E233" t="str">
            <v>EM&amp;V</v>
          </cell>
          <cell r="F233" t="str">
            <v>DREBA2009-11</v>
          </cell>
          <cell r="G233" t="str">
            <v>EM&amp;V_01</v>
          </cell>
          <cell r="H233" t="str">
            <v>A</v>
          </cell>
        </row>
        <row r="234">
          <cell r="C234" t="str">
            <v>M&amp;E-DR LI PROTOCOLS DEV &amp; FORC 2009+</v>
          </cell>
          <cell r="D234" t="str">
            <v>13768</v>
          </cell>
          <cell r="E234" t="str">
            <v>EM&amp;V</v>
          </cell>
          <cell r="F234" t="str">
            <v>DREBA2009-11</v>
          </cell>
          <cell r="G234" t="str">
            <v>EM&amp;V_01</v>
          </cell>
          <cell r="H234" t="str">
            <v>A</v>
          </cell>
        </row>
        <row r="235">
          <cell r="C235" t="str">
            <v>AMP - DR AS SPECIALISTS - 2010-11</v>
          </cell>
          <cell r="D235" t="str">
            <v>12835</v>
          </cell>
          <cell r="E235" t="str">
            <v>Demand Response Operations</v>
          </cell>
          <cell r="F235" t="str">
            <v>DREBA2009-11</v>
          </cell>
          <cell r="G235" t="str">
            <v>AGGR MAN PFO</v>
          </cell>
          <cell r="H235" t="str">
            <v>A</v>
          </cell>
        </row>
        <row r="236">
          <cell r="C236" t="str">
            <v>IDSM SUPPORT-PROG MGMT-2009-11</v>
          </cell>
          <cell r="D236" t="str">
            <v>10847</v>
          </cell>
          <cell r="E236" t="str">
            <v>Emerging Markets - Demand Response</v>
          </cell>
          <cell r="F236" t="str">
            <v>DREBA2009-11</v>
          </cell>
          <cell r="G236" t="str">
            <v>IDSM SUPP CL</v>
          </cell>
          <cell r="H236" t="str">
            <v>A</v>
          </cell>
        </row>
        <row r="237">
          <cell r="C237" t="str">
            <v>IDSM SUPPORT-PROG SVCS-2009-11</v>
          </cell>
          <cell r="D237" t="str">
            <v>10847</v>
          </cell>
          <cell r="E237" t="str">
            <v>Emerging Markets - Demand Response</v>
          </cell>
          <cell r="F237" t="str">
            <v>DREBA2009-11</v>
          </cell>
          <cell r="G237" t="str">
            <v>IDSM SUPP CL</v>
          </cell>
          <cell r="H237" t="str">
            <v>A</v>
          </cell>
        </row>
        <row r="238">
          <cell r="C238" t="str">
            <v>IDSM-INTGD SALES TRNG-PROG MGMT-2009-11</v>
          </cell>
          <cell r="D238" t="str">
            <v>10847</v>
          </cell>
          <cell r="E238" t="str">
            <v>Emerging Markets - Demand Response</v>
          </cell>
          <cell r="F238" t="str">
            <v>DREBA2009-11</v>
          </cell>
          <cell r="G238" t="str">
            <v>INTG SALES T</v>
          </cell>
          <cell r="H238" t="str">
            <v>A</v>
          </cell>
        </row>
        <row r="239">
          <cell r="C239" t="str">
            <v>CBP-IT APPL DEV-2009-11</v>
          </cell>
          <cell r="D239" t="str">
            <v>12835</v>
          </cell>
          <cell r="E239" t="str">
            <v>Demand Response Operations</v>
          </cell>
          <cell r="F239" t="str">
            <v>DREBA2009-11</v>
          </cell>
          <cell r="G239" t="str">
            <v>CAPACIT BIDD</v>
          </cell>
          <cell r="H239" t="str">
            <v>A</v>
          </cell>
        </row>
        <row r="240">
          <cell r="C240" t="str">
            <v>AMP-PDP DUAL PARTICIPTN STUDY-2009-11-A</v>
          </cell>
          <cell r="D240" t="str">
            <v>12835</v>
          </cell>
          <cell r="E240" t="str">
            <v>Demand Response Operations</v>
          </cell>
          <cell r="F240" t="str">
            <v>DREBA2009-11</v>
          </cell>
          <cell r="G240" t="str">
            <v>AGGR MAN PFO</v>
          </cell>
          <cell r="H240" t="str">
            <v>A</v>
          </cell>
        </row>
        <row r="241">
          <cell r="C241" t="str">
            <v>PHEV/EV PILOT - IT SUPPORT 2009-11-A</v>
          </cell>
          <cell r="D241" t="str">
            <v>11168</v>
          </cell>
          <cell r="E241" t="str">
            <v>Core Products - Clean Air Transportation</v>
          </cell>
          <cell r="F241" t="str">
            <v>DREBA2009-11</v>
          </cell>
          <cell r="G241" t="str">
            <v>PHEV/EV PILO</v>
          </cell>
          <cell r="H241" t="str">
            <v>A</v>
          </cell>
        </row>
        <row r="242">
          <cell r="C242" t="str">
            <v>M&amp;E-AMP/CBP STWD 10 EX-P 2011-21 EX-A LI</v>
          </cell>
          <cell r="D242" t="str">
            <v>13768</v>
          </cell>
          <cell r="E242" t="str">
            <v>EM&amp;V</v>
          </cell>
          <cell r="F242" t="str">
            <v>DREBA2009-11</v>
          </cell>
          <cell r="G242" t="str">
            <v>EM&amp;V_01</v>
          </cell>
          <cell r="H242" t="str">
            <v>A</v>
          </cell>
        </row>
        <row r="243">
          <cell r="C243" t="str">
            <v>M&amp;E-BIP STWD 2010 EX-P/2011-21 EX-A LD I</v>
          </cell>
          <cell r="D243" t="str">
            <v>13768</v>
          </cell>
          <cell r="E243" t="str">
            <v>EM&amp;V</v>
          </cell>
          <cell r="F243" t="str">
            <v>DREBA2009-11</v>
          </cell>
          <cell r="G243" t="str">
            <v>EM&amp;V_01</v>
          </cell>
          <cell r="H243" t="str">
            <v>A</v>
          </cell>
        </row>
        <row r="244">
          <cell r="C244" t="str">
            <v>M&amp;E-CPP/PDP STWD 10 EX-P/2011-21 EX-A LI</v>
          </cell>
          <cell r="D244" t="str">
            <v>13768</v>
          </cell>
          <cell r="E244" t="str">
            <v>EM&amp;V</v>
          </cell>
          <cell r="F244" t="str">
            <v>DREBA2009-11</v>
          </cell>
          <cell r="G244" t="str">
            <v>EM&amp;V_01</v>
          </cell>
          <cell r="H244" t="str">
            <v>A</v>
          </cell>
        </row>
        <row r="245">
          <cell r="C245" t="str">
            <v>M&amp;E-DBP STWD 2010 EX-P/2011-21 EX-A LD I</v>
          </cell>
          <cell r="D245" t="str">
            <v>13768</v>
          </cell>
          <cell r="E245" t="str">
            <v>EM&amp;V</v>
          </cell>
          <cell r="F245" t="str">
            <v>DREBA2009-11</v>
          </cell>
          <cell r="G245" t="str">
            <v>EM&amp;V_01</v>
          </cell>
          <cell r="H245" t="str">
            <v>A</v>
          </cell>
        </row>
        <row r="246">
          <cell r="C246" t="str">
            <v>M&amp;E-PKCHOICE 2010 EX-P/2011-21 EX-A LD I</v>
          </cell>
          <cell r="D246" t="str">
            <v>13768</v>
          </cell>
          <cell r="E246" t="str">
            <v>EM&amp;V</v>
          </cell>
          <cell r="F246" t="str">
            <v>DREBA2009-11</v>
          </cell>
          <cell r="G246" t="str">
            <v>EM&amp;V_01</v>
          </cell>
          <cell r="H246" t="str">
            <v>A</v>
          </cell>
        </row>
        <row r="247">
          <cell r="C247" t="str">
            <v>M&amp;E- HIGH VARIABLE LOAD CUSTOMER STUDY</v>
          </cell>
          <cell r="D247" t="str">
            <v>13768</v>
          </cell>
          <cell r="E247" t="str">
            <v>EM&amp;V</v>
          </cell>
          <cell r="F247" t="str">
            <v>DREBA2009-11</v>
          </cell>
          <cell r="G247" t="str">
            <v>EM&amp;V_01</v>
          </cell>
          <cell r="H247" t="str">
            <v>A</v>
          </cell>
        </row>
        <row r="248">
          <cell r="C248" t="str">
            <v>M&amp;E-NON-RES TOU 10 EX-P/2011-21 EX-A LI</v>
          </cell>
          <cell r="D248" t="str">
            <v>13768</v>
          </cell>
          <cell r="E248" t="str">
            <v>EM&amp;V</v>
          </cell>
          <cell r="F248" t="str">
            <v>DREBA2009-11</v>
          </cell>
          <cell r="G248" t="str">
            <v>EM&amp;V_01</v>
          </cell>
          <cell r="H248" t="str">
            <v>A</v>
          </cell>
        </row>
        <row r="249">
          <cell r="C249" t="str">
            <v>M&amp;E-NON-RES ENROLLMENT FORECAST 2011-21</v>
          </cell>
          <cell r="D249" t="str">
            <v>13768</v>
          </cell>
          <cell r="E249" t="str">
            <v>EM&amp;V</v>
          </cell>
          <cell r="F249" t="str">
            <v>DREBA2009-11</v>
          </cell>
          <cell r="G249" t="str">
            <v>EM&amp;V_01</v>
          </cell>
          <cell r="H249" t="str">
            <v>A</v>
          </cell>
        </row>
        <row r="250">
          <cell r="C250" t="str">
            <v>M&amp;E-PLS 2010 EX-P/2011-21 EX-A LD IMP</v>
          </cell>
          <cell r="D250" t="str">
            <v>13768</v>
          </cell>
          <cell r="E250" t="str">
            <v>EM&amp;V</v>
          </cell>
          <cell r="F250" t="str">
            <v>DREBA2009-11</v>
          </cell>
          <cell r="G250" t="str">
            <v>EM&amp;V_01</v>
          </cell>
          <cell r="H250" t="str">
            <v>A</v>
          </cell>
        </row>
        <row r="251">
          <cell r="C251" t="str">
            <v>IDSM DR AUDITS 10%</v>
          </cell>
          <cell r="D251" t="str">
            <v>14709</v>
          </cell>
          <cell r="E251" t="str">
            <v>Information Technology Products</v>
          </cell>
          <cell r="F251" t="str">
            <v>DREBA2009-11</v>
          </cell>
          <cell r="G251" t="str">
            <v>INTG ENE AUD</v>
          </cell>
          <cell r="H251" t="str">
            <v>A</v>
          </cell>
        </row>
        <row r="252">
          <cell r="C252" t="str">
            <v>AMP-VENDOR PAYMENTS-2009-11-A</v>
          </cell>
          <cell r="D252" t="str">
            <v>12835</v>
          </cell>
          <cell r="E252" t="str">
            <v>Demand Response Operations</v>
          </cell>
          <cell r="F252" t="str">
            <v>DREBA2009-11</v>
          </cell>
          <cell r="G252" t="str">
            <v>AGGR MAN PFO</v>
          </cell>
          <cell r="H252" t="str">
            <v>A</v>
          </cell>
        </row>
        <row r="253">
          <cell r="C253" t="str">
            <v>DREBA2009-11 INCT CUST INFO SYNCH/CONFIG</v>
          </cell>
          <cell r="D253" t="str">
            <v>12835</v>
          </cell>
          <cell r="E253" t="str">
            <v>Demand Response Operations</v>
          </cell>
          <cell r="F253" t="str">
            <v>DREBA2009-11</v>
          </cell>
          <cell r="G253" t="str">
            <v>INTERACT</v>
          </cell>
          <cell r="H253" t="str">
            <v>A</v>
          </cell>
        </row>
        <row r="254">
          <cell r="C254" t="str">
            <v>PTP STAFF-PDP TEAM (LG C&amp;I)</v>
          </cell>
          <cell r="D254" t="str">
            <v>10487</v>
          </cell>
          <cell r="E254" t="str">
            <v>Energy Trading Director-BLOCKED 2/10/04</v>
          </cell>
          <cell r="F254" t="str">
            <v>DREBA2009-11</v>
          </cell>
          <cell r="G254" t="str">
            <v>DR CORE MKT</v>
          </cell>
          <cell r="H254" t="str">
            <v>A</v>
          </cell>
        </row>
        <row r="255">
          <cell r="C255" t="str">
            <v>A&amp;E (SOLUTIONS MARKETING)</v>
          </cell>
          <cell r="D255" t="str">
            <v>14804</v>
          </cell>
          <cell r="E255" t="str">
            <v>PDP Solutions Marketing</v>
          </cell>
          <cell r="F255" t="str">
            <v>DREBA2009-11</v>
          </cell>
          <cell r="G255" t="str">
            <v>DR CORE MKT</v>
          </cell>
          <cell r="H255" t="str">
            <v>A</v>
          </cell>
        </row>
        <row r="256">
          <cell r="C256" t="str">
            <v>DREBA2009-11 FORECASTING DRMI-10847</v>
          </cell>
          <cell r="D256" t="str">
            <v>10847</v>
          </cell>
          <cell r="E256" t="str">
            <v>Emerging Markets - Demand Response</v>
          </cell>
          <cell r="F256" t="str">
            <v>DREBA2009-11</v>
          </cell>
          <cell r="G256" t="str">
            <v>PEAK CHOICE</v>
          </cell>
          <cell r="H256" t="str">
            <v>A</v>
          </cell>
        </row>
        <row r="257">
          <cell r="C257" t="str">
            <v>DREBA2009-11 DR AVAILABITLIY DRMI-10847</v>
          </cell>
          <cell r="D257" t="str">
            <v>10847</v>
          </cell>
          <cell r="E257" t="str">
            <v>Emerging Markets - Demand Response</v>
          </cell>
          <cell r="F257" t="str">
            <v>DREBA2009-11</v>
          </cell>
          <cell r="G257" t="str">
            <v>PEAK CHOICE</v>
          </cell>
          <cell r="H257" t="str">
            <v>A</v>
          </cell>
        </row>
        <row r="258">
          <cell r="C258" t="str">
            <v>DREBA2009-11 BID RQST CREAT DRMI-10847</v>
          </cell>
          <cell r="D258" t="str">
            <v>10847</v>
          </cell>
          <cell r="E258" t="str">
            <v>Emerging Markets - Demand Response</v>
          </cell>
          <cell r="F258" t="str">
            <v>DREBA2009-11</v>
          </cell>
          <cell r="G258" t="str">
            <v>PEAK CHOICE</v>
          </cell>
          <cell r="H258" t="str">
            <v>A</v>
          </cell>
        </row>
        <row r="259">
          <cell r="C259" t="str">
            <v>DREBA2009-11 CUSTMG&amp;RSCSDRMI-10847</v>
          </cell>
          <cell r="D259" t="str">
            <v>10847</v>
          </cell>
          <cell r="E259" t="str">
            <v>Emerging Markets - Demand Response</v>
          </cell>
          <cell r="F259" t="str">
            <v>DREBA2009-11</v>
          </cell>
          <cell r="G259" t="str">
            <v>PEAK CHOICE</v>
          </cell>
          <cell r="H259" t="str">
            <v>A</v>
          </cell>
        </row>
        <row r="260">
          <cell r="C260" t="str">
            <v>DREBA2009-11 CUSTDIS&amp;CRM DRMI-10847</v>
          </cell>
          <cell r="D260" t="str">
            <v>10847</v>
          </cell>
          <cell r="E260" t="str">
            <v>Emerging Markets - Demand Response</v>
          </cell>
          <cell r="F260" t="str">
            <v>DREBA2009-11</v>
          </cell>
          <cell r="G260" t="str">
            <v>PEAK CHOICE</v>
          </cell>
          <cell r="H260" t="str">
            <v>A</v>
          </cell>
        </row>
        <row r="261">
          <cell r="C261" t="str">
            <v>DREBA2009-11 POLICY DRMI-10847</v>
          </cell>
          <cell r="D261" t="str">
            <v>10847</v>
          </cell>
          <cell r="E261" t="str">
            <v>Emerging Markets - Demand Response</v>
          </cell>
          <cell r="F261" t="str">
            <v>DREBA2009-11</v>
          </cell>
          <cell r="G261" t="str">
            <v>PEAK CHOICE</v>
          </cell>
          <cell r="H261" t="str">
            <v>A</v>
          </cell>
        </row>
        <row r="262">
          <cell r="C262" t="str">
            <v>DREBA2009-11 METERDATAMN DRMI-10847</v>
          </cell>
          <cell r="D262" t="str">
            <v>10847</v>
          </cell>
          <cell r="E262" t="str">
            <v>Emerging Markets - Demand Response</v>
          </cell>
          <cell r="F262" t="str">
            <v>DREBA2009-11</v>
          </cell>
          <cell r="G262" t="str">
            <v>PEAK CHOICE</v>
          </cell>
          <cell r="H262" t="str">
            <v>A</v>
          </cell>
        </row>
        <row r="263">
          <cell r="C263" t="str">
            <v>DREBA2009-11 ISOSTLMENTS DRMI-10847</v>
          </cell>
          <cell r="D263" t="str">
            <v>10847</v>
          </cell>
          <cell r="E263" t="str">
            <v>Emerging Markets - Demand Response</v>
          </cell>
          <cell r="F263" t="str">
            <v>DREBA2009-11</v>
          </cell>
          <cell r="G263" t="str">
            <v>PEAK CHOICE</v>
          </cell>
          <cell r="H263" t="str">
            <v>A</v>
          </cell>
        </row>
        <row r="264">
          <cell r="C264" t="str">
            <v>DREBA2009-11 PROGRAMMGM DRMI-10847</v>
          </cell>
          <cell r="D264" t="str">
            <v>10847</v>
          </cell>
          <cell r="E264" t="str">
            <v>Emerging Markets - Demand Response</v>
          </cell>
          <cell r="F264" t="str">
            <v>DREBA2009-11</v>
          </cell>
          <cell r="G264" t="str">
            <v>PEAK CHOICE</v>
          </cell>
          <cell r="H264" t="str">
            <v>A</v>
          </cell>
        </row>
        <row r="265">
          <cell r="C265" t="str">
            <v>DREBA2009-11 TECH ARCH DRMI-10847</v>
          </cell>
          <cell r="D265" t="str">
            <v>10847</v>
          </cell>
          <cell r="E265" t="str">
            <v>Emerging Markets - Demand Response</v>
          </cell>
          <cell r="F265" t="str">
            <v>DREBA2009-11</v>
          </cell>
          <cell r="G265" t="str">
            <v>PEAK CHOICE</v>
          </cell>
          <cell r="H265" t="str">
            <v>A</v>
          </cell>
        </row>
        <row r="266">
          <cell r="C266" t="str">
            <v>DREBA2009-11 OPENADE PLATFORM-10847</v>
          </cell>
          <cell r="D266" t="str">
            <v>10847</v>
          </cell>
          <cell r="E266" t="str">
            <v>Emerging Markets - Demand Response</v>
          </cell>
          <cell r="F266" t="str">
            <v>DREBA2009-11</v>
          </cell>
          <cell r="G266" t="str">
            <v>PEAK CHOICE</v>
          </cell>
          <cell r="H266" t="str">
            <v>A</v>
          </cell>
        </row>
        <row r="267">
          <cell r="C267" t="str">
            <v>DREBA2009-11 OPENADE DRMI-10847</v>
          </cell>
          <cell r="D267" t="str">
            <v>10847</v>
          </cell>
          <cell r="E267" t="str">
            <v>Emerging Markets - Demand Response</v>
          </cell>
          <cell r="F267" t="str">
            <v>DREBA2009-11</v>
          </cell>
          <cell r="G267" t="str">
            <v>PEAK CHOICE</v>
          </cell>
          <cell r="H267" t="str">
            <v>A</v>
          </cell>
        </row>
        <row r="268">
          <cell r="C268" t="str">
            <v>PTP STAFF-PDP TEAM (LG AG)</v>
          </cell>
          <cell r="D268" t="str">
            <v>10487</v>
          </cell>
          <cell r="E268" t="str">
            <v>Energy Trading Director-BLOCKED 2/10/04</v>
          </cell>
          <cell r="F268" t="str">
            <v>DREBA2009-11</v>
          </cell>
          <cell r="G268" t="str">
            <v>DR CORE MKT</v>
          </cell>
          <cell r="H268" t="str">
            <v>A</v>
          </cell>
        </row>
        <row r="269">
          <cell r="C269" t="str">
            <v>PTP STAFF-PDP TEAM (SM AG)</v>
          </cell>
          <cell r="D269" t="str">
            <v>10487</v>
          </cell>
          <cell r="E269" t="str">
            <v>Energy Trading Director-BLOCKED 2/10/04</v>
          </cell>
          <cell r="F269" t="str">
            <v>DREBA2009-11</v>
          </cell>
          <cell r="G269" t="str">
            <v>DR CORE MKT</v>
          </cell>
          <cell r="H269" t="str">
            <v>A</v>
          </cell>
        </row>
        <row r="270">
          <cell r="C270" t="str">
            <v>PTP STAFF-PDP FIELD (LG C&amp;I)</v>
          </cell>
          <cell r="D270" t="str">
            <v>10487</v>
          </cell>
          <cell r="E270" t="str">
            <v>Energy Trading Director-BLOCKED 2/10/04</v>
          </cell>
          <cell r="F270" t="str">
            <v>DREBA2009-11</v>
          </cell>
          <cell r="G270" t="str">
            <v>DR CORE MKT</v>
          </cell>
          <cell r="H270" t="str">
            <v>A</v>
          </cell>
        </row>
        <row r="271">
          <cell r="C271" t="str">
            <v>PTP STAFF-PDP FIELD (LG AG)</v>
          </cell>
          <cell r="D271" t="str">
            <v>10487</v>
          </cell>
          <cell r="E271" t="str">
            <v>Energy Trading Director-BLOCKED 2/10/04</v>
          </cell>
          <cell r="F271" t="str">
            <v>DREBA2009-11</v>
          </cell>
          <cell r="G271" t="str">
            <v>DR CORE MKT</v>
          </cell>
          <cell r="H271" t="str">
            <v>A</v>
          </cell>
        </row>
        <row r="272">
          <cell r="C272" t="str">
            <v>PTP STAFF-PDP FIELD (SM AG)</v>
          </cell>
          <cell r="D272" t="str">
            <v>10487</v>
          </cell>
          <cell r="E272" t="str">
            <v>Energy Trading Director-BLOCKED 2/10/04</v>
          </cell>
          <cell r="F272" t="str">
            <v>DREBA2009-11</v>
          </cell>
          <cell r="G272" t="str">
            <v>DR CORE MKT</v>
          </cell>
          <cell r="H272" t="str">
            <v>A</v>
          </cell>
        </row>
        <row r="273">
          <cell r="C273" t="str">
            <v>M&amp;E-AMP/CBP 2011 EX-P &amp; 2012-22 EX-A LI</v>
          </cell>
          <cell r="D273" t="str">
            <v>13768</v>
          </cell>
          <cell r="E273" t="str">
            <v>EM&amp;V</v>
          </cell>
          <cell r="F273" t="str">
            <v>DREBA2009-11</v>
          </cell>
          <cell r="G273" t="str">
            <v>EM&amp;V_01</v>
          </cell>
          <cell r="H273" t="str">
            <v>A</v>
          </cell>
        </row>
        <row r="274">
          <cell r="C274" t="str">
            <v>M&amp;E-BIP 2011 EX-P &amp; 2012-22 EX-A LI</v>
          </cell>
          <cell r="D274" t="str">
            <v>13768</v>
          </cell>
          <cell r="E274" t="str">
            <v>EM&amp;V</v>
          </cell>
          <cell r="F274" t="str">
            <v>DREBA2009-11</v>
          </cell>
          <cell r="G274" t="str">
            <v>EM&amp;V_01</v>
          </cell>
          <cell r="H274" t="str">
            <v>A</v>
          </cell>
        </row>
        <row r="275">
          <cell r="C275" t="str">
            <v>M&amp;E-CPP/PDP 2011 EX-P &amp; 2012-22 EX-A LI</v>
          </cell>
          <cell r="D275" t="str">
            <v>13768</v>
          </cell>
          <cell r="E275" t="str">
            <v>EM&amp;V</v>
          </cell>
          <cell r="F275" t="str">
            <v>DREBA2009-11</v>
          </cell>
          <cell r="G275" t="str">
            <v>EM&amp;V_01</v>
          </cell>
          <cell r="H275" t="str">
            <v>A</v>
          </cell>
        </row>
        <row r="276">
          <cell r="C276" t="str">
            <v>M&amp;E-DBP 2011 EX-P &amp; 2012-22 EX-A LI</v>
          </cell>
          <cell r="D276" t="str">
            <v>13768</v>
          </cell>
          <cell r="E276" t="str">
            <v>EM&amp;V</v>
          </cell>
          <cell r="F276" t="str">
            <v>DREBA2009-11</v>
          </cell>
          <cell r="G276" t="str">
            <v>EM&amp;V_01</v>
          </cell>
          <cell r="H276" t="str">
            <v>A</v>
          </cell>
        </row>
        <row r="277">
          <cell r="C277" t="str">
            <v>M&amp;E-CPP RESPONSIVENESS STUDY</v>
          </cell>
          <cell r="D277" t="str">
            <v>13768</v>
          </cell>
          <cell r="E277" t="str">
            <v>EM&amp;V</v>
          </cell>
          <cell r="F277" t="str">
            <v>DREBA2009-11</v>
          </cell>
          <cell r="G277" t="str">
            <v>EM&amp;V_01</v>
          </cell>
          <cell r="H277" t="str">
            <v>A</v>
          </cell>
        </row>
        <row r="278">
          <cell r="C278" t="str">
            <v>M&amp;E-ME&amp;O BASELINE STUDY</v>
          </cell>
          <cell r="D278" t="str">
            <v>13768</v>
          </cell>
          <cell r="E278" t="str">
            <v>EM&amp;V</v>
          </cell>
          <cell r="F278" t="str">
            <v>DREBA2009-11</v>
          </cell>
          <cell r="G278" t="str">
            <v>EM&amp;V_01</v>
          </cell>
          <cell r="H278" t="str">
            <v>A</v>
          </cell>
        </row>
        <row r="279">
          <cell r="C279" t="str">
            <v>M&amp;E-DR POTENTIAL FOR RENEWABLE INTERGRTN</v>
          </cell>
          <cell r="D279" t="str">
            <v>13768</v>
          </cell>
          <cell r="E279" t="str">
            <v>EM&amp;V</v>
          </cell>
          <cell r="F279" t="str">
            <v>DREBA2009-11</v>
          </cell>
          <cell r="G279" t="str">
            <v>EM&amp;V_01</v>
          </cell>
          <cell r="H279" t="str">
            <v>A</v>
          </cell>
        </row>
        <row r="280">
          <cell r="C280" t="str">
            <v>M&amp;E-PEAKCHOICE 2011 LI &amp; PROC EVALS</v>
          </cell>
          <cell r="D280" t="str">
            <v>13768</v>
          </cell>
          <cell r="E280" t="str">
            <v>EM&amp;V</v>
          </cell>
          <cell r="F280" t="str">
            <v>DREBA2009-11</v>
          </cell>
          <cell r="G280" t="str">
            <v>EM&amp;V_01</v>
          </cell>
          <cell r="H280" t="str">
            <v>A</v>
          </cell>
        </row>
        <row r="281">
          <cell r="C281" t="str">
            <v>M&amp;E-PLS 2011 EX-P &amp; 2012-22 EX-A LI</v>
          </cell>
          <cell r="D281" t="str">
            <v>13768</v>
          </cell>
          <cell r="E281" t="str">
            <v>EM&amp;V</v>
          </cell>
          <cell r="F281" t="str">
            <v>DREBA2009-11</v>
          </cell>
          <cell r="G281" t="str">
            <v>EM&amp;V_01</v>
          </cell>
          <cell r="H281" t="str">
            <v>A</v>
          </cell>
        </row>
        <row r="282">
          <cell r="C282" t="str">
            <v>M&amp;E-NRS TOU 2011 EX-P &amp; 2012-22 EX-A LI</v>
          </cell>
          <cell r="D282" t="str">
            <v>13768</v>
          </cell>
          <cell r="E282" t="str">
            <v>EM&amp;V</v>
          </cell>
          <cell r="F282" t="str">
            <v>DREBA2009-11</v>
          </cell>
          <cell r="G282" t="str">
            <v>EM&amp;V_01</v>
          </cell>
          <cell r="H282" t="str">
            <v>A</v>
          </cell>
        </row>
        <row r="283">
          <cell r="C283" t="str">
            <v>M&amp;E-NRS DR ENROLLMENT FORECAST 2012-22</v>
          </cell>
          <cell r="D283" t="str">
            <v>13768</v>
          </cell>
          <cell r="E283" t="str">
            <v>EM&amp;V</v>
          </cell>
          <cell r="F283" t="str">
            <v>DREBA2009-11</v>
          </cell>
          <cell r="G283" t="str">
            <v>EM&amp;V_01</v>
          </cell>
          <cell r="H283" t="str">
            <v>A</v>
          </cell>
        </row>
        <row r="284">
          <cell r="C284" t="str">
            <v>M&amp;E-PROGRAM MGMT</v>
          </cell>
          <cell r="D284" t="str">
            <v>13768</v>
          </cell>
          <cell r="E284" t="str">
            <v>EM&amp;V</v>
          </cell>
          <cell r="F284" t="str">
            <v>DREBA2009-11</v>
          </cell>
          <cell r="G284" t="str">
            <v>EM&amp;V_01</v>
          </cell>
          <cell r="H284" t="str">
            <v>A</v>
          </cell>
        </row>
        <row r="285">
          <cell r="C285" t="str">
            <v>DREBA2012-14AGGR MAN PFO-10847-A</v>
          </cell>
          <cell r="D285" t="str">
            <v>10847</v>
          </cell>
          <cell r="E285" t="str">
            <v>Emerging Markets - Demand Response</v>
          </cell>
          <cell r="F285" t="str">
            <v>DREBA2012-14</v>
          </cell>
          <cell r="G285" t="str">
            <v>AGGR MAN PFO</v>
          </cell>
          <cell r="H285" t="str">
            <v>A</v>
          </cell>
        </row>
        <row r="286">
          <cell r="C286" t="str">
            <v>DREBA2012-14AGGR MAN PFO-12835-A</v>
          </cell>
          <cell r="D286" t="str">
            <v>12835</v>
          </cell>
          <cell r="E286" t="str">
            <v>Demand Response Operations</v>
          </cell>
          <cell r="F286" t="str">
            <v>DREBA2012-14</v>
          </cell>
          <cell r="G286" t="str">
            <v>AGGR MAN PFO</v>
          </cell>
          <cell r="H286" t="str">
            <v>A</v>
          </cell>
        </row>
        <row r="287">
          <cell r="C287" t="str">
            <v>DREBA2012-14AGGR MAN PFO-13636-A</v>
          </cell>
          <cell r="D287" t="str">
            <v>13636</v>
          </cell>
          <cell r="E287" t="str">
            <v>Portfolio Data &amp; Analysis/SHIN</v>
          </cell>
          <cell r="F287" t="str">
            <v>DREBA2012-14</v>
          </cell>
          <cell r="G287" t="str">
            <v>AGGR MAN PFO</v>
          </cell>
          <cell r="H287" t="str">
            <v>A</v>
          </cell>
        </row>
        <row r="288">
          <cell r="C288" t="str">
            <v>DREBA2012-14AGGR MAN PFO-13723-A</v>
          </cell>
          <cell r="D288" t="str">
            <v>13723</v>
          </cell>
          <cell r="E288" t="str">
            <v>Policy Planning</v>
          </cell>
          <cell r="F288" t="str">
            <v>DREBA2012-14</v>
          </cell>
          <cell r="G288" t="str">
            <v>AGGR MAN PFO</v>
          </cell>
          <cell r="H288" t="str">
            <v>A</v>
          </cell>
        </row>
        <row r="289">
          <cell r="C289" t="str">
            <v>DREBA2012-14AGGR MAN PFO-13973-A</v>
          </cell>
          <cell r="D289" t="str">
            <v>13973</v>
          </cell>
          <cell r="E289" t="str">
            <v>Business System Administration</v>
          </cell>
          <cell r="F289" t="str">
            <v>DREBA2012-14</v>
          </cell>
          <cell r="G289" t="str">
            <v>AGGR MAN PFO</v>
          </cell>
          <cell r="H289" t="str">
            <v>A</v>
          </cell>
        </row>
        <row r="290">
          <cell r="C290" t="str">
            <v>DREBA2012-14AGGR MAN PFO-14045-A</v>
          </cell>
          <cell r="D290" t="str">
            <v>14045</v>
          </cell>
          <cell r="E290" t="str">
            <v>Policy Implementation &amp; Reporting</v>
          </cell>
          <cell r="F290" t="str">
            <v>DREBA2012-14</v>
          </cell>
          <cell r="G290" t="str">
            <v>AGGR MAN PFO</v>
          </cell>
          <cell r="H290" t="str">
            <v>A</v>
          </cell>
        </row>
        <row r="291">
          <cell r="C291" t="str">
            <v>DREBA2012-14AGGR MAN PFO-14714-A</v>
          </cell>
          <cell r="D291" t="str">
            <v>14714</v>
          </cell>
          <cell r="E291" t="str">
            <v>Operations Support</v>
          </cell>
          <cell r="F291" t="str">
            <v>DREBA2012-14</v>
          </cell>
          <cell r="G291" t="str">
            <v>AGGR MAN PFO</v>
          </cell>
          <cell r="H291" t="str">
            <v>A</v>
          </cell>
        </row>
        <row r="292">
          <cell r="C292" t="str">
            <v>DREBA2012-14AUTO DR-10847-A</v>
          </cell>
          <cell r="D292" t="str">
            <v>10847</v>
          </cell>
          <cell r="E292" t="str">
            <v>Emerging Markets - Demand Response</v>
          </cell>
          <cell r="F292" t="str">
            <v>DREBA2012-14</v>
          </cell>
          <cell r="G292" t="str">
            <v>AUTO DR</v>
          </cell>
          <cell r="H292" t="str">
            <v>A</v>
          </cell>
        </row>
        <row r="293">
          <cell r="C293" t="str">
            <v>DREBA2012-14AUTO DR-13636-A</v>
          </cell>
          <cell r="D293" t="str">
            <v>13636</v>
          </cell>
          <cell r="E293" t="str">
            <v>Portfolio Data &amp; Analysis/SHIN</v>
          </cell>
          <cell r="F293" t="str">
            <v>DREBA2012-14</v>
          </cell>
          <cell r="G293" t="str">
            <v>AUTO DR</v>
          </cell>
          <cell r="H293" t="str">
            <v>A</v>
          </cell>
        </row>
        <row r="294">
          <cell r="C294" t="str">
            <v>DREBA2012-14AUTO DR-13701-A</v>
          </cell>
          <cell r="D294" t="str">
            <v>13701</v>
          </cell>
          <cell r="E294" t="str">
            <v>CES Economic Modeling</v>
          </cell>
          <cell r="F294" t="str">
            <v>DREBA2012-14</v>
          </cell>
          <cell r="G294" t="str">
            <v>AUTO DR</v>
          </cell>
          <cell r="H294" t="str">
            <v>A</v>
          </cell>
        </row>
        <row r="295">
          <cell r="C295" t="str">
            <v>DREBA2012-14AUTO DR-13723-A</v>
          </cell>
          <cell r="D295" t="str">
            <v>13723</v>
          </cell>
          <cell r="E295" t="str">
            <v>Policy Planning</v>
          </cell>
          <cell r="F295" t="str">
            <v>DREBA2012-14</v>
          </cell>
          <cell r="G295" t="str">
            <v>AUTO DR</v>
          </cell>
          <cell r="H295" t="str">
            <v>A</v>
          </cell>
        </row>
        <row r="296">
          <cell r="C296" t="str">
            <v>DREBA2012-14AUTO DR-13983-A</v>
          </cell>
          <cell r="D296" t="str">
            <v>13983</v>
          </cell>
          <cell r="E296" t="str">
            <v>Emerging Information Products &amp; Platform</v>
          </cell>
          <cell r="F296" t="str">
            <v>DREBA2012-14</v>
          </cell>
          <cell r="G296" t="str">
            <v>AUTO DR</v>
          </cell>
          <cell r="H296" t="str">
            <v>A</v>
          </cell>
        </row>
        <row r="297">
          <cell r="C297" t="str">
            <v>DREBA2012-14AUTO DR-13988-A</v>
          </cell>
          <cell r="D297" t="str">
            <v>13988</v>
          </cell>
          <cell r="E297" t="str">
            <v>Product Lifecycle, Lifecycle &amp; Road Map</v>
          </cell>
          <cell r="F297" t="str">
            <v>DREBA2012-14</v>
          </cell>
          <cell r="G297" t="str">
            <v>AUTO DR</v>
          </cell>
          <cell r="H297" t="str">
            <v>A</v>
          </cell>
        </row>
        <row r="298">
          <cell r="C298" t="str">
            <v>DREBA2012-14AUTO DR-14045-A</v>
          </cell>
          <cell r="D298" t="str">
            <v>14045</v>
          </cell>
          <cell r="E298" t="str">
            <v>Policy Implementation &amp; Reporting</v>
          </cell>
          <cell r="F298" t="str">
            <v>DREBA2012-14</v>
          </cell>
          <cell r="G298" t="str">
            <v>AUTO DR</v>
          </cell>
          <cell r="H298" t="str">
            <v>A</v>
          </cell>
        </row>
        <row r="299">
          <cell r="C299" t="str">
            <v>DREBA2012-14BASEINTERRUP-10847-A</v>
          </cell>
          <cell r="D299" t="str">
            <v>10847</v>
          </cell>
          <cell r="E299" t="str">
            <v>Emerging Markets - Demand Response</v>
          </cell>
          <cell r="F299" t="str">
            <v>DREBA2012-14</v>
          </cell>
          <cell r="G299" t="str">
            <v>BASEINTERRUP</v>
          </cell>
          <cell r="H299" t="str">
            <v>A</v>
          </cell>
        </row>
        <row r="300">
          <cell r="C300" t="str">
            <v>DREBA2012-14BASEINTERRUP-13636-A</v>
          </cell>
          <cell r="D300" t="str">
            <v>13636</v>
          </cell>
          <cell r="E300" t="str">
            <v>Portfolio Data &amp; Analysis/SHIN</v>
          </cell>
          <cell r="F300" t="str">
            <v>DREBA2012-14</v>
          </cell>
          <cell r="G300" t="str">
            <v>BASEINTERRUP</v>
          </cell>
          <cell r="H300" t="str">
            <v>A</v>
          </cell>
        </row>
        <row r="301">
          <cell r="C301" t="str">
            <v>DREBA2012-14BASEINTERRUP-13701-A</v>
          </cell>
          <cell r="D301" t="str">
            <v>13701</v>
          </cell>
          <cell r="E301" t="str">
            <v>CES Economic Modeling</v>
          </cell>
          <cell r="F301" t="str">
            <v>DREBA2012-14</v>
          </cell>
          <cell r="G301" t="str">
            <v>BASEINTERRUP</v>
          </cell>
          <cell r="H301" t="str">
            <v>A</v>
          </cell>
        </row>
        <row r="302">
          <cell r="C302" t="str">
            <v>DREBA2012-14BASEINTERRUP-13723-A</v>
          </cell>
          <cell r="D302" t="str">
            <v>13723</v>
          </cell>
          <cell r="E302" t="str">
            <v>Policy Planning</v>
          </cell>
          <cell r="F302" t="str">
            <v>DREBA2012-14</v>
          </cell>
          <cell r="G302" t="str">
            <v>BASEINTERRUP</v>
          </cell>
          <cell r="H302" t="str">
            <v>A</v>
          </cell>
        </row>
        <row r="303">
          <cell r="C303" t="str">
            <v>DREBA2012-14BASEINTERRUP-13983-A</v>
          </cell>
          <cell r="D303" t="str">
            <v>13983</v>
          </cell>
          <cell r="E303" t="str">
            <v>Emerging Information Products &amp; Platform</v>
          </cell>
          <cell r="F303" t="str">
            <v>DREBA2012-14</v>
          </cell>
          <cell r="G303" t="str">
            <v>BASEINTERRUP</v>
          </cell>
          <cell r="H303" t="str">
            <v>A</v>
          </cell>
        </row>
        <row r="304">
          <cell r="C304" t="str">
            <v>DREBA2012-14BASEINTERRUP-13988-A</v>
          </cell>
          <cell r="D304" t="str">
            <v>13988</v>
          </cell>
          <cell r="E304" t="str">
            <v>Product Lifecycle, Lifecycle &amp; Road Map</v>
          </cell>
          <cell r="F304" t="str">
            <v>DREBA2012-14</v>
          </cell>
          <cell r="G304" t="str">
            <v>BASEINTERRUP</v>
          </cell>
          <cell r="H304" t="str">
            <v>A</v>
          </cell>
        </row>
        <row r="305">
          <cell r="C305" t="str">
            <v>DREBA2012-14BASEINTERRUP-14045-A</v>
          </cell>
          <cell r="D305" t="str">
            <v>14045</v>
          </cell>
          <cell r="E305" t="str">
            <v>Policy Implementation &amp; Reporting</v>
          </cell>
          <cell r="F305" t="str">
            <v>DREBA2012-14</v>
          </cell>
          <cell r="G305" t="str">
            <v>BASEINTERRUP</v>
          </cell>
          <cell r="H305" t="str">
            <v>A</v>
          </cell>
        </row>
        <row r="306">
          <cell r="C306" t="str">
            <v>DREBA2012-14C&amp;I INTM RSC-10847-A</v>
          </cell>
          <cell r="D306" t="str">
            <v>10847</v>
          </cell>
          <cell r="E306" t="str">
            <v>Emerging Markets - Demand Response</v>
          </cell>
          <cell r="F306" t="str">
            <v>DREBA2012-14</v>
          </cell>
          <cell r="G306" t="str">
            <v>C&amp;I INTM RSC</v>
          </cell>
          <cell r="H306" t="str">
            <v>A</v>
          </cell>
        </row>
        <row r="307">
          <cell r="C307" t="str">
            <v>DREBA2012-14C&amp;I INTM RSC-13636-A</v>
          </cell>
          <cell r="D307" t="str">
            <v>13636</v>
          </cell>
          <cell r="E307" t="str">
            <v>Portfolio Data &amp; Analysis/SHIN</v>
          </cell>
          <cell r="F307" t="str">
            <v>DREBA2012-14</v>
          </cell>
          <cell r="G307" t="str">
            <v>C&amp;I INTM RSC</v>
          </cell>
          <cell r="H307" t="str">
            <v>A</v>
          </cell>
        </row>
        <row r="308">
          <cell r="C308" t="str">
            <v>DREBA2012-14C&amp;I INTM RSC-13701-A</v>
          </cell>
          <cell r="D308" t="str">
            <v>13701</v>
          </cell>
          <cell r="E308" t="str">
            <v>CES Economic Modeling</v>
          </cell>
          <cell r="F308" t="str">
            <v>DREBA2012-14</v>
          </cell>
          <cell r="G308" t="str">
            <v>C&amp;I INTM RSC</v>
          </cell>
          <cell r="H308" t="str">
            <v>A</v>
          </cell>
        </row>
        <row r="309">
          <cell r="C309" t="str">
            <v>DREBA2012-14C&amp;I INTM RSC-13723-A</v>
          </cell>
          <cell r="D309" t="str">
            <v>13723</v>
          </cell>
          <cell r="E309" t="str">
            <v>Policy Planning</v>
          </cell>
          <cell r="F309" t="str">
            <v>DREBA2012-14</v>
          </cell>
          <cell r="G309" t="str">
            <v>C&amp;I INTM RSC</v>
          </cell>
          <cell r="H309" t="str">
            <v>A</v>
          </cell>
        </row>
        <row r="310">
          <cell r="C310" t="str">
            <v>DREBA2012-14C&amp;I INTM RSC-13983-A</v>
          </cell>
          <cell r="D310" t="str">
            <v>13983</v>
          </cell>
          <cell r="E310" t="str">
            <v>Emerging Information Products &amp; Platform</v>
          </cell>
          <cell r="F310" t="str">
            <v>DREBA2012-14</v>
          </cell>
          <cell r="G310" t="str">
            <v>C&amp;I INTM RSC</v>
          </cell>
          <cell r="H310" t="str">
            <v>A</v>
          </cell>
        </row>
        <row r="311">
          <cell r="C311" t="str">
            <v>DREBA2012-14C&amp;I INTM RSC-13988-A</v>
          </cell>
          <cell r="D311" t="str">
            <v>13988</v>
          </cell>
          <cell r="E311" t="str">
            <v>Product Lifecycle, Lifecycle &amp; Road Map</v>
          </cell>
          <cell r="F311" t="str">
            <v>DREBA2012-14</v>
          </cell>
          <cell r="G311" t="str">
            <v>C&amp;I INTM RSC</v>
          </cell>
          <cell r="H311" t="str">
            <v>A</v>
          </cell>
        </row>
        <row r="312">
          <cell r="C312" t="str">
            <v>DREBA2012-14CAPACIT BIDD-10847-A</v>
          </cell>
          <cell r="D312" t="str">
            <v>10847</v>
          </cell>
          <cell r="E312" t="str">
            <v>Emerging Markets - Demand Response</v>
          </cell>
          <cell r="F312" t="str">
            <v>DREBA2012-14</v>
          </cell>
          <cell r="G312" t="str">
            <v>CAPACIT BIDD</v>
          </cell>
          <cell r="H312" t="str">
            <v>A</v>
          </cell>
        </row>
        <row r="313">
          <cell r="C313" t="str">
            <v>DREBA2012-14CAPACIT BIDD-12835-A</v>
          </cell>
          <cell r="D313" t="str">
            <v>12835</v>
          </cell>
          <cell r="E313" t="str">
            <v>Demand Response Operations</v>
          </cell>
          <cell r="F313" t="str">
            <v>DREBA2012-14</v>
          </cell>
          <cell r="G313" t="str">
            <v>CAPACIT BIDD</v>
          </cell>
          <cell r="H313" t="str">
            <v>A</v>
          </cell>
        </row>
        <row r="314">
          <cell r="C314" t="str">
            <v>DREBA2012-14CAPACIT BIDD-13636-A</v>
          </cell>
          <cell r="D314" t="str">
            <v>13636</v>
          </cell>
          <cell r="E314" t="str">
            <v>Portfolio Data &amp; Analysis/SHIN</v>
          </cell>
          <cell r="F314" t="str">
            <v>DREBA2012-14</v>
          </cell>
          <cell r="G314" t="str">
            <v>CAPACIT BIDD</v>
          </cell>
          <cell r="H314" t="str">
            <v>A</v>
          </cell>
        </row>
        <row r="315">
          <cell r="C315" t="str">
            <v>DREBA2012-14CAPACIT BIDD-13723-A</v>
          </cell>
          <cell r="D315" t="str">
            <v>13723</v>
          </cell>
          <cell r="E315" t="str">
            <v>Policy Planning</v>
          </cell>
          <cell r="F315" t="str">
            <v>DREBA2012-14</v>
          </cell>
          <cell r="G315" t="str">
            <v>CAPACIT BIDD</v>
          </cell>
          <cell r="H315" t="str">
            <v>A</v>
          </cell>
        </row>
        <row r="316">
          <cell r="C316" t="str">
            <v>DREBA2012-14CAPACIT BIDD-13973-A</v>
          </cell>
          <cell r="D316" t="str">
            <v>13973</v>
          </cell>
          <cell r="E316" t="str">
            <v>Business System Administration</v>
          </cell>
          <cell r="F316" t="str">
            <v>DREBA2012-14</v>
          </cell>
          <cell r="G316" t="str">
            <v>CAPACIT BIDD</v>
          </cell>
          <cell r="H316" t="str">
            <v>A</v>
          </cell>
        </row>
        <row r="317">
          <cell r="C317" t="str">
            <v>DREBA2012-14CAPACIT BIDD-14045-A</v>
          </cell>
          <cell r="D317" t="str">
            <v>14045</v>
          </cell>
          <cell r="E317" t="str">
            <v>Policy Implementation &amp; Reporting</v>
          </cell>
          <cell r="F317" t="str">
            <v>DREBA2012-14</v>
          </cell>
          <cell r="G317" t="str">
            <v>CAPACIT BIDD</v>
          </cell>
          <cell r="H317" t="str">
            <v>A</v>
          </cell>
        </row>
        <row r="318">
          <cell r="C318" t="str">
            <v>DREBA2012-14CAPACIT BIDD-14714-A</v>
          </cell>
          <cell r="D318" t="str">
            <v>14714</v>
          </cell>
          <cell r="E318" t="str">
            <v>Operations Support</v>
          </cell>
          <cell r="F318" t="str">
            <v>DREBA2012-14</v>
          </cell>
          <cell r="G318" t="str">
            <v>CAPACIT BIDD</v>
          </cell>
          <cell r="H318" t="str">
            <v>A</v>
          </cell>
        </row>
        <row r="319">
          <cell r="C319" t="str">
            <v>DREBA2012-14DEMAND BIDD-10847-A</v>
          </cell>
          <cell r="D319" t="str">
            <v>10847</v>
          </cell>
          <cell r="E319" t="str">
            <v>Emerging Markets - Demand Response</v>
          </cell>
          <cell r="F319" t="str">
            <v>DREBA2012-14</v>
          </cell>
          <cell r="G319" t="str">
            <v>DEMAND BIDD</v>
          </cell>
          <cell r="H319" t="str">
            <v>A</v>
          </cell>
        </row>
        <row r="320">
          <cell r="C320" t="str">
            <v>DREBA2012-14DEMAND BIDD-13636-A</v>
          </cell>
          <cell r="D320" t="str">
            <v>13636</v>
          </cell>
          <cell r="E320" t="str">
            <v>Portfolio Data &amp; Analysis/SHIN</v>
          </cell>
          <cell r="F320" t="str">
            <v>DREBA2012-14</v>
          </cell>
          <cell r="G320" t="str">
            <v>DEMAND BIDD</v>
          </cell>
          <cell r="H320" t="str">
            <v>A</v>
          </cell>
        </row>
        <row r="321">
          <cell r="C321" t="str">
            <v>DREBA2012-14DEMAND BIDD-13701-A</v>
          </cell>
          <cell r="D321" t="str">
            <v>13701</v>
          </cell>
          <cell r="E321" t="str">
            <v>CES Economic Modeling</v>
          </cell>
          <cell r="F321" t="str">
            <v>DREBA2012-14</v>
          </cell>
          <cell r="G321" t="str">
            <v>DEMAND BIDD</v>
          </cell>
          <cell r="H321" t="str">
            <v>A</v>
          </cell>
        </row>
        <row r="322">
          <cell r="C322" t="str">
            <v>DREBA2012-14DEMAND BIDD-13723-A</v>
          </cell>
          <cell r="D322" t="str">
            <v>13723</v>
          </cell>
          <cell r="E322" t="str">
            <v>Policy Planning</v>
          </cell>
          <cell r="F322" t="str">
            <v>DREBA2012-14</v>
          </cell>
          <cell r="G322" t="str">
            <v>DEMAND BIDD</v>
          </cell>
          <cell r="H322" t="str">
            <v>A</v>
          </cell>
        </row>
        <row r="323">
          <cell r="C323" t="str">
            <v>DREBA2012-14DEMAND BIDD-13983-A</v>
          </cell>
          <cell r="D323" t="str">
            <v>13983</v>
          </cell>
          <cell r="E323" t="str">
            <v>Emerging Information Products &amp; Platform</v>
          </cell>
          <cell r="F323" t="str">
            <v>DREBA2012-14</v>
          </cell>
          <cell r="G323" t="str">
            <v>DEMAND BIDD</v>
          </cell>
          <cell r="H323" t="str">
            <v>A</v>
          </cell>
        </row>
        <row r="324">
          <cell r="C324" t="str">
            <v>DREBA2012-14DEMAND BIDD-13988-A</v>
          </cell>
          <cell r="D324" t="str">
            <v>13988</v>
          </cell>
          <cell r="E324" t="str">
            <v>Product Lifecycle, Lifecycle &amp; Road Map</v>
          </cell>
          <cell r="F324" t="str">
            <v>DREBA2012-14</v>
          </cell>
          <cell r="G324" t="str">
            <v>DEMAND BIDD</v>
          </cell>
          <cell r="H324" t="str">
            <v>A</v>
          </cell>
        </row>
        <row r="325">
          <cell r="C325" t="str">
            <v>DREBA2012-14DEMAND BIDD-14045-A</v>
          </cell>
          <cell r="D325" t="str">
            <v>14045</v>
          </cell>
          <cell r="E325" t="str">
            <v>Policy Implementation &amp; Reporting</v>
          </cell>
          <cell r="F325" t="str">
            <v>DREBA2012-14</v>
          </cell>
          <cell r="G325" t="str">
            <v>DEMAND BIDD</v>
          </cell>
          <cell r="H325" t="str">
            <v>A</v>
          </cell>
        </row>
        <row r="326">
          <cell r="C326" t="str">
            <v>DREBA2012-14DR CORE E&amp;T-11003-A</v>
          </cell>
          <cell r="D326" t="str">
            <v>11003</v>
          </cell>
          <cell r="E326" t="str">
            <v>Sales &amp; Service North Coast</v>
          </cell>
          <cell r="F326" t="str">
            <v>DREBA2012-14</v>
          </cell>
          <cell r="G326" t="str">
            <v>DR CORE E&amp;T</v>
          </cell>
          <cell r="H326" t="str">
            <v>A</v>
          </cell>
        </row>
        <row r="327">
          <cell r="C327" t="str">
            <v>DREBA2012-14DR CORE E&amp;T-11018-A</v>
          </cell>
          <cell r="D327" t="str">
            <v>11018</v>
          </cell>
          <cell r="E327" t="str">
            <v>Sales &amp; Service San Jose</v>
          </cell>
          <cell r="F327" t="str">
            <v>DREBA2012-14</v>
          </cell>
          <cell r="G327" t="str">
            <v>DR CORE E&amp;T</v>
          </cell>
          <cell r="H327" t="str">
            <v>A</v>
          </cell>
        </row>
        <row r="328">
          <cell r="C328" t="str">
            <v>DREBA2012-14DR CORE E&amp;T-11030-A</v>
          </cell>
          <cell r="D328" t="str">
            <v>11030</v>
          </cell>
          <cell r="E328" t="str">
            <v>Sales &amp; Service Area 6 North</v>
          </cell>
          <cell r="F328" t="str">
            <v>DREBA2012-14</v>
          </cell>
          <cell r="G328" t="str">
            <v>DR CORE E&amp;T</v>
          </cell>
          <cell r="H328" t="str">
            <v>A</v>
          </cell>
        </row>
        <row r="329">
          <cell r="C329" t="str">
            <v>DREBA2012-14DR CORE E&amp;T-11041-A</v>
          </cell>
          <cell r="D329" t="str">
            <v>11041</v>
          </cell>
          <cell r="E329" t="str">
            <v>Sales &amp; Service Area 6 - Sac/Sierra</v>
          </cell>
          <cell r="F329" t="str">
            <v>DREBA2012-14</v>
          </cell>
          <cell r="G329" t="str">
            <v>DR CORE E&amp;T</v>
          </cell>
          <cell r="H329" t="str">
            <v>A</v>
          </cell>
        </row>
        <row r="330">
          <cell r="C330" t="str">
            <v>DREBA2012-14DR CORE E&amp;T-11081-A</v>
          </cell>
          <cell r="D330" t="str">
            <v>11081</v>
          </cell>
          <cell r="E330" t="str">
            <v>Sales &amp; Service Fresno</v>
          </cell>
          <cell r="F330" t="str">
            <v>DREBA2012-14</v>
          </cell>
          <cell r="G330" t="str">
            <v>DR CORE E&amp;T</v>
          </cell>
          <cell r="H330" t="str">
            <v>A</v>
          </cell>
        </row>
        <row r="331">
          <cell r="C331" t="str">
            <v>DREBA2012-14DR CORE E&amp;T-11086-A</v>
          </cell>
          <cell r="D331" t="str">
            <v>11086</v>
          </cell>
          <cell r="E331" t="str">
            <v>Sales &amp; Service Kern</v>
          </cell>
          <cell r="F331" t="str">
            <v>DREBA2012-14</v>
          </cell>
          <cell r="G331" t="str">
            <v>DR CORE E&amp;T</v>
          </cell>
          <cell r="H331" t="str">
            <v>A</v>
          </cell>
        </row>
        <row r="332">
          <cell r="C332" t="str">
            <v>DREBA2012-14DR CORE E&amp;T-11095-A</v>
          </cell>
          <cell r="D332" t="str">
            <v>11095</v>
          </cell>
          <cell r="E332" t="str">
            <v>Sales &amp; Service Area 5-Stockton/Yosemite</v>
          </cell>
          <cell r="F332" t="str">
            <v>DREBA2012-14</v>
          </cell>
          <cell r="G332" t="str">
            <v>DR CORE E&amp;T</v>
          </cell>
          <cell r="H332" t="str">
            <v>A</v>
          </cell>
        </row>
        <row r="333">
          <cell r="C333" t="str">
            <v>DREBA2012-14DR CORE E&amp;T-11114-A</v>
          </cell>
          <cell r="D333" t="str">
            <v>11114</v>
          </cell>
          <cell r="E333" t="str">
            <v>Sales  Operations</v>
          </cell>
          <cell r="F333" t="str">
            <v>DREBA2012-14</v>
          </cell>
          <cell r="G333" t="str">
            <v>DR CORE E&amp;T</v>
          </cell>
          <cell r="H333" t="str">
            <v>A</v>
          </cell>
        </row>
        <row r="334">
          <cell r="C334" t="str">
            <v>DREBA2012-14DR CORE E&amp;T-11696-A</v>
          </cell>
          <cell r="D334" t="str">
            <v>11696</v>
          </cell>
          <cell r="E334" t="str">
            <v>Sales &amp; Service Area 2</v>
          </cell>
          <cell r="F334" t="str">
            <v>DREBA2012-14</v>
          </cell>
          <cell r="G334" t="str">
            <v>DR CORE E&amp;T</v>
          </cell>
          <cell r="H334" t="str">
            <v>A</v>
          </cell>
        </row>
        <row r="335">
          <cell r="C335" t="str">
            <v>DREBA2012-14DR CORE E&amp;T-11764-A</v>
          </cell>
          <cell r="D335" t="str">
            <v>11764</v>
          </cell>
          <cell r="E335" t="str">
            <v>Sales &amp; Service Area 1 - SF/PN</v>
          </cell>
          <cell r="F335" t="str">
            <v>DREBA2012-14</v>
          </cell>
          <cell r="G335" t="str">
            <v>DR CORE E&amp;T</v>
          </cell>
          <cell r="H335" t="str">
            <v>A</v>
          </cell>
        </row>
        <row r="336">
          <cell r="C336" t="str">
            <v>DREBA2012-14DR CORE E&amp;T-12866-A</v>
          </cell>
          <cell r="D336" t="str">
            <v>12866</v>
          </cell>
          <cell r="E336" t="str">
            <v>Fed/State/Ind SAM</v>
          </cell>
          <cell r="F336" t="str">
            <v>DREBA2012-14</v>
          </cell>
          <cell r="G336" t="str">
            <v>DR CORE E&amp;T</v>
          </cell>
          <cell r="H336" t="str">
            <v>A</v>
          </cell>
        </row>
        <row r="337">
          <cell r="C337" t="str">
            <v>DREBA2012-14DR CORE E&amp;T-13636-A</v>
          </cell>
          <cell r="D337" t="str">
            <v>13636</v>
          </cell>
          <cell r="E337" t="str">
            <v>Portfolio Data &amp; Analysis/SHIN</v>
          </cell>
          <cell r="F337" t="str">
            <v>DREBA2012-14</v>
          </cell>
          <cell r="G337" t="str">
            <v>DR CORE E&amp;T</v>
          </cell>
          <cell r="H337" t="str">
            <v>A</v>
          </cell>
        </row>
        <row r="338">
          <cell r="C338" t="str">
            <v>DREBA2012-14DR CORE E&amp;T-13678-A</v>
          </cell>
          <cell r="D338" t="str">
            <v>13678</v>
          </cell>
          <cell r="E338" t="str">
            <v>Large Business: Govt, Com, AG</v>
          </cell>
          <cell r="F338" t="str">
            <v>DREBA2012-14</v>
          </cell>
          <cell r="G338" t="str">
            <v>DR CORE E&amp;T</v>
          </cell>
          <cell r="H338" t="str">
            <v>A</v>
          </cell>
        </row>
        <row r="339">
          <cell r="C339" t="str">
            <v>DREBA2012-14DR CORE E&amp;T-13723-A</v>
          </cell>
          <cell r="D339" t="str">
            <v>13723</v>
          </cell>
          <cell r="E339" t="str">
            <v>Policy Planning</v>
          </cell>
          <cell r="F339" t="str">
            <v>DREBA2012-14</v>
          </cell>
          <cell r="G339" t="str">
            <v>DR CORE E&amp;T</v>
          </cell>
          <cell r="H339" t="str">
            <v>A</v>
          </cell>
        </row>
        <row r="340">
          <cell r="C340" t="str">
            <v>DREBA2012-14DR CORE E&amp;T-13760-A</v>
          </cell>
          <cell r="D340" t="str">
            <v>13760</v>
          </cell>
          <cell r="E340" t="str">
            <v>Marketing Ops, Small Medium Business</v>
          </cell>
          <cell r="F340" t="str">
            <v>DREBA2012-14</v>
          </cell>
          <cell r="G340" t="str">
            <v>DR CORE E&amp;T</v>
          </cell>
          <cell r="H340" t="str">
            <v>A</v>
          </cell>
        </row>
        <row r="341">
          <cell r="C341" t="str">
            <v>DREBA2012-14DR CORE E&amp;T-13840-A</v>
          </cell>
          <cell r="D341" t="str">
            <v>13840</v>
          </cell>
          <cell r="E341" t="str">
            <v>Solut Mktg - Residential</v>
          </cell>
          <cell r="F341" t="str">
            <v>DREBA2012-14</v>
          </cell>
          <cell r="G341" t="str">
            <v>DR CORE E&amp;T</v>
          </cell>
          <cell r="H341" t="str">
            <v>A</v>
          </cell>
        </row>
        <row r="342">
          <cell r="C342" t="str">
            <v>DREBA2012-14DR CORE E&amp;T-13984-A</v>
          </cell>
          <cell r="D342" t="str">
            <v>13984</v>
          </cell>
          <cell r="E342" t="str">
            <v>Customer Insight &amp; Strategy Director</v>
          </cell>
          <cell r="F342" t="str">
            <v>DREBA2012-14</v>
          </cell>
          <cell r="G342" t="str">
            <v>DR CORE E&amp;T</v>
          </cell>
          <cell r="H342" t="str">
            <v>A</v>
          </cell>
        </row>
        <row r="343">
          <cell r="C343" t="str">
            <v>DREBA2012-14DR CORE E&amp;T-14710-A</v>
          </cell>
          <cell r="D343" t="str">
            <v>14710</v>
          </cell>
          <cell r="E343" t="str">
            <v>Small Medium Bus Energy Solution &amp; Svc</v>
          </cell>
          <cell r="F343" t="str">
            <v>DREBA2012-14</v>
          </cell>
          <cell r="G343" t="str">
            <v>DR CORE E&amp;T</v>
          </cell>
          <cell r="H343" t="str">
            <v>A</v>
          </cell>
        </row>
        <row r="344">
          <cell r="C344" t="str">
            <v>DREBA2012-14DR CORE E&amp;T-14712-A</v>
          </cell>
          <cell r="D344" t="str">
            <v>14712</v>
          </cell>
          <cell r="E344" t="str">
            <v>Post-Sales Support</v>
          </cell>
          <cell r="F344" t="str">
            <v>DREBA2012-14</v>
          </cell>
          <cell r="G344" t="str">
            <v>DR CORE E&amp;T</v>
          </cell>
          <cell r="H344" t="str">
            <v>A</v>
          </cell>
        </row>
        <row r="345">
          <cell r="C345" t="str">
            <v>DREBA2012-14DR CORE MKT-11003-A</v>
          </cell>
          <cell r="D345" t="str">
            <v>11003</v>
          </cell>
          <cell r="E345" t="str">
            <v>Sales &amp; Service North Coast</v>
          </cell>
          <cell r="F345" t="str">
            <v>DREBA2012-14</v>
          </cell>
          <cell r="G345" t="str">
            <v>DR CORE MKT</v>
          </cell>
          <cell r="H345" t="str">
            <v>A</v>
          </cell>
        </row>
        <row r="346">
          <cell r="C346" t="str">
            <v>DREBA2012-14DR CORE MKT-11018-A</v>
          </cell>
          <cell r="D346" t="str">
            <v>11018</v>
          </cell>
          <cell r="E346" t="str">
            <v>Sales &amp; Service San Jose</v>
          </cell>
          <cell r="F346" t="str">
            <v>DREBA2012-14</v>
          </cell>
          <cell r="G346" t="str">
            <v>DR CORE MKT</v>
          </cell>
          <cell r="H346" t="str">
            <v>A</v>
          </cell>
        </row>
        <row r="347">
          <cell r="C347" t="str">
            <v>DREBA2012-14DR CORE MKT-11030-A</v>
          </cell>
          <cell r="D347" t="str">
            <v>11030</v>
          </cell>
          <cell r="E347" t="str">
            <v>Sales &amp; Service Area 6 North</v>
          </cell>
          <cell r="F347" t="str">
            <v>DREBA2012-14</v>
          </cell>
          <cell r="G347" t="str">
            <v>DR CORE MKT</v>
          </cell>
          <cell r="H347" t="str">
            <v>A</v>
          </cell>
        </row>
        <row r="348">
          <cell r="C348" t="str">
            <v>DREBA2012-14DR CORE MKT-11041-A</v>
          </cell>
          <cell r="D348" t="str">
            <v>11041</v>
          </cell>
          <cell r="E348" t="str">
            <v>Sales &amp; Service Area 6 - Sac/Sierra</v>
          </cell>
          <cell r="F348" t="str">
            <v>DREBA2012-14</v>
          </cell>
          <cell r="G348" t="str">
            <v>DR CORE MKT</v>
          </cell>
          <cell r="H348" t="str">
            <v>A</v>
          </cell>
        </row>
        <row r="349">
          <cell r="C349" t="str">
            <v>DREBA2012-14DR CORE MKT-11081-A</v>
          </cell>
          <cell r="D349" t="str">
            <v>11081</v>
          </cell>
          <cell r="E349" t="str">
            <v>Sales &amp; Service Fresno</v>
          </cell>
          <cell r="F349" t="str">
            <v>DREBA2012-14</v>
          </cell>
          <cell r="G349" t="str">
            <v>DR CORE MKT</v>
          </cell>
          <cell r="H349" t="str">
            <v>A</v>
          </cell>
        </row>
        <row r="350">
          <cell r="C350" t="str">
            <v>DREBA2012-14DR CORE MKT-11086-A</v>
          </cell>
          <cell r="D350" t="str">
            <v>11086</v>
          </cell>
          <cell r="E350" t="str">
            <v>Sales &amp; Service Kern</v>
          </cell>
          <cell r="F350" t="str">
            <v>DREBA2012-14</v>
          </cell>
          <cell r="G350" t="str">
            <v>DR CORE MKT</v>
          </cell>
          <cell r="H350" t="str">
            <v>A</v>
          </cell>
        </row>
        <row r="351">
          <cell r="C351" t="str">
            <v>DREBA2012-14DR CORE MKT-11095-A</v>
          </cell>
          <cell r="D351" t="str">
            <v>11095</v>
          </cell>
          <cell r="E351" t="str">
            <v>Sales &amp; Service Area 5-Stockton/Yosemite</v>
          </cell>
          <cell r="F351" t="str">
            <v>DREBA2012-14</v>
          </cell>
          <cell r="G351" t="str">
            <v>DR CORE MKT</v>
          </cell>
          <cell r="H351" t="str">
            <v>A</v>
          </cell>
        </row>
        <row r="352">
          <cell r="C352" t="str">
            <v>DREBA2012-14DR CORE MKT-11114-A</v>
          </cell>
          <cell r="D352" t="str">
            <v>11114</v>
          </cell>
          <cell r="E352" t="str">
            <v>Sales  Operations</v>
          </cell>
          <cell r="F352" t="str">
            <v>DREBA2012-14</v>
          </cell>
          <cell r="G352" t="str">
            <v>DR CORE MKT</v>
          </cell>
          <cell r="H352" t="str">
            <v>A</v>
          </cell>
        </row>
        <row r="353">
          <cell r="C353" t="str">
            <v>DREBA2012-14DR CORE MKT-11696-A</v>
          </cell>
          <cell r="D353" t="str">
            <v>11696</v>
          </cell>
          <cell r="E353" t="str">
            <v>Sales &amp; Service Area 2</v>
          </cell>
          <cell r="F353" t="str">
            <v>DREBA2012-14</v>
          </cell>
          <cell r="G353" t="str">
            <v>DR CORE MKT</v>
          </cell>
          <cell r="H353" t="str">
            <v>A</v>
          </cell>
        </row>
        <row r="354">
          <cell r="C354" t="str">
            <v>DREBA2012-14DR CORE MKT-11764-A</v>
          </cell>
          <cell r="D354" t="str">
            <v>11764</v>
          </cell>
          <cell r="E354" t="str">
            <v>Sales &amp; Service Area 1 - SF/PN</v>
          </cell>
          <cell r="F354" t="str">
            <v>DREBA2012-14</v>
          </cell>
          <cell r="G354" t="str">
            <v>DR CORE MKT</v>
          </cell>
          <cell r="H354" t="str">
            <v>A</v>
          </cell>
        </row>
        <row r="355">
          <cell r="C355" t="str">
            <v>DREBA2012-14DR CORE MKT-12866-A</v>
          </cell>
          <cell r="D355" t="str">
            <v>12866</v>
          </cell>
          <cell r="E355" t="str">
            <v>Fed/State/Ind SAM</v>
          </cell>
          <cell r="F355" t="str">
            <v>DREBA2012-14</v>
          </cell>
          <cell r="G355" t="str">
            <v>DR CORE MKT</v>
          </cell>
          <cell r="H355" t="str">
            <v>A</v>
          </cell>
        </row>
        <row r="356">
          <cell r="C356" t="str">
            <v>DREBA2012-14DR CORE MKT-13636-A</v>
          </cell>
          <cell r="D356" t="str">
            <v>13636</v>
          </cell>
          <cell r="E356" t="str">
            <v>Portfolio Data &amp; Analysis/SHIN</v>
          </cell>
          <cell r="F356" t="str">
            <v>DREBA2012-14</v>
          </cell>
          <cell r="G356" t="str">
            <v>DR CORE MKT</v>
          </cell>
          <cell r="H356" t="str">
            <v>A</v>
          </cell>
        </row>
        <row r="357">
          <cell r="C357" t="str">
            <v>DREBA2012-14DR CORE MKT-13678-A</v>
          </cell>
          <cell r="D357" t="str">
            <v>13678</v>
          </cell>
          <cell r="E357" t="str">
            <v>Large Business: Govt, Com, AG</v>
          </cell>
          <cell r="F357" t="str">
            <v>DREBA2012-14</v>
          </cell>
          <cell r="G357" t="str">
            <v>DR CORE MKT</v>
          </cell>
          <cell r="H357" t="str">
            <v>A</v>
          </cell>
        </row>
        <row r="358">
          <cell r="C358" t="str">
            <v>DREBA2012-14DR CORE MKT-13723-A</v>
          </cell>
          <cell r="D358" t="str">
            <v>13723</v>
          </cell>
          <cell r="E358" t="str">
            <v>Policy Planning</v>
          </cell>
          <cell r="F358" t="str">
            <v>DREBA2012-14</v>
          </cell>
          <cell r="G358" t="str">
            <v>DR CORE MKT</v>
          </cell>
          <cell r="H358" t="str">
            <v>A</v>
          </cell>
        </row>
        <row r="359">
          <cell r="C359" t="str">
            <v>DREBA2012-14DR CORE MKT-13760-A</v>
          </cell>
          <cell r="D359" t="str">
            <v>13760</v>
          </cell>
          <cell r="E359" t="str">
            <v>Marketing Ops, Small Medium Business</v>
          </cell>
          <cell r="F359" t="str">
            <v>DREBA2012-14</v>
          </cell>
          <cell r="G359" t="str">
            <v>DR CORE MKT</v>
          </cell>
          <cell r="H359" t="str">
            <v>A</v>
          </cell>
        </row>
        <row r="360">
          <cell r="C360" t="str">
            <v>DREBA2012-14DR CORE MKT-13840-A</v>
          </cell>
          <cell r="D360" t="str">
            <v>13840</v>
          </cell>
          <cell r="E360" t="str">
            <v>Solut Mktg - Residential</v>
          </cell>
          <cell r="F360" t="str">
            <v>DREBA2012-14</v>
          </cell>
          <cell r="G360" t="str">
            <v>DR CORE MKT</v>
          </cell>
          <cell r="H360" t="str">
            <v>A</v>
          </cell>
        </row>
        <row r="361">
          <cell r="C361" t="str">
            <v>DREBA2012-14DR CORE MKT-13984-A</v>
          </cell>
          <cell r="D361" t="str">
            <v>13984</v>
          </cell>
          <cell r="E361" t="str">
            <v>Customer Insight &amp; Strategy Director</v>
          </cell>
          <cell r="F361" t="str">
            <v>DREBA2012-14</v>
          </cell>
          <cell r="G361" t="str">
            <v>DR CORE MKT</v>
          </cell>
          <cell r="H361" t="str">
            <v>A</v>
          </cell>
        </row>
        <row r="362">
          <cell r="C362" t="str">
            <v>DREBA2012-14DR CORE MKT-14045-A</v>
          </cell>
          <cell r="D362" t="str">
            <v>14045</v>
          </cell>
          <cell r="E362" t="str">
            <v>Policy Implementation &amp; Reporting</v>
          </cell>
          <cell r="F362" t="str">
            <v>DREBA2012-14</v>
          </cell>
          <cell r="G362" t="str">
            <v>DR CORE MKT</v>
          </cell>
          <cell r="H362" t="str">
            <v>A</v>
          </cell>
        </row>
        <row r="363">
          <cell r="C363" t="str">
            <v>DREBA2012-14DR CORE MKT-14710-A</v>
          </cell>
          <cell r="D363" t="str">
            <v>14710</v>
          </cell>
          <cell r="E363" t="str">
            <v>Small Medium Bus Energy Solution &amp; Svc</v>
          </cell>
          <cell r="F363" t="str">
            <v>DREBA2012-14</v>
          </cell>
          <cell r="G363" t="str">
            <v>DR CORE MKT</v>
          </cell>
          <cell r="H363" t="str">
            <v>A</v>
          </cell>
        </row>
        <row r="364">
          <cell r="C364" t="str">
            <v>DREBA2012-14DR CORE MKT-14712-A</v>
          </cell>
          <cell r="D364" t="str">
            <v>14712</v>
          </cell>
          <cell r="E364" t="str">
            <v>Post-Sales Support</v>
          </cell>
          <cell r="F364" t="str">
            <v>DREBA2012-14</v>
          </cell>
          <cell r="G364" t="str">
            <v>DR CORE MKT</v>
          </cell>
          <cell r="H364" t="str">
            <v>A</v>
          </cell>
        </row>
        <row r="365">
          <cell r="C365" t="str">
            <v>DREBA2012-14DR ONLN EROL-12835-A</v>
          </cell>
          <cell r="D365" t="str">
            <v>12835</v>
          </cell>
          <cell r="E365" t="str">
            <v>Demand Response Operations</v>
          </cell>
          <cell r="F365" t="str">
            <v>DREBA2012-14</v>
          </cell>
          <cell r="G365" t="str">
            <v>DR ONLN EROL</v>
          </cell>
          <cell r="H365" t="str">
            <v>A</v>
          </cell>
        </row>
        <row r="366">
          <cell r="C366" t="str">
            <v>DREBA2012-14DR ONLN EROL-13636-A</v>
          </cell>
          <cell r="D366" t="str">
            <v>13636</v>
          </cell>
          <cell r="E366" t="str">
            <v>Portfolio Data &amp; Analysis/SHIN</v>
          </cell>
          <cell r="F366" t="str">
            <v>DREBA2012-14</v>
          </cell>
          <cell r="G366" t="str">
            <v>DR ONLN EROL</v>
          </cell>
          <cell r="H366" t="str">
            <v>A</v>
          </cell>
        </row>
        <row r="367">
          <cell r="C367" t="str">
            <v>DREBA2012-14DR ONLN EROL-13723-A</v>
          </cell>
          <cell r="D367" t="str">
            <v>13723</v>
          </cell>
          <cell r="E367" t="str">
            <v>Policy Planning</v>
          </cell>
          <cell r="F367" t="str">
            <v>DREBA2012-14</v>
          </cell>
          <cell r="G367" t="str">
            <v>DR ONLN EROL</v>
          </cell>
          <cell r="H367" t="str">
            <v>A</v>
          </cell>
        </row>
        <row r="368">
          <cell r="C368" t="str">
            <v>DREBA2012-14DR ONLN EROL-13973-A</v>
          </cell>
          <cell r="D368" t="str">
            <v>13973</v>
          </cell>
          <cell r="E368" t="str">
            <v>Business System Administration</v>
          </cell>
          <cell r="F368" t="str">
            <v>DREBA2012-14</v>
          </cell>
          <cell r="G368" t="str">
            <v>DR ONLN EROL</v>
          </cell>
          <cell r="H368" t="str">
            <v>A</v>
          </cell>
        </row>
        <row r="369">
          <cell r="C369" t="str">
            <v>DREBA2012-14DR ONLN EROL-14714-A</v>
          </cell>
          <cell r="D369" t="str">
            <v>14714</v>
          </cell>
          <cell r="E369" t="str">
            <v>Operations Support</v>
          </cell>
          <cell r="F369" t="str">
            <v>DREBA2012-14</v>
          </cell>
          <cell r="G369" t="str">
            <v>DR ONLN EROL</v>
          </cell>
          <cell r="H369" t="str">
            <v>A</v>
          </cell>
        </row>
        <row r="370">
          <cell r="C370" t="str">
            <v>DREBA2012-14EMRGTEK-10847-A</v>
          </cell>
          <cell r="D370" t="str">
            <v>10847</v>
          </cell>
          <cell r="E370" t="str">
            <v>Emerging Markets - Demand Response</v>
          </cell>
          <cell r="F370" t="str">
            <v>DREBA2012-14</v>
          </cell>
          <cell r="G370" t="str">
            <v>EMRGTEK</v>
          </cell>
          <cell r="H370" t="str">
            <v>A</v>
          </cell>
        </row>
        <row r="371">
          <cell r="C371" t="str">
            <v>DREBA2012-14EMRGTEK-13636-A</v>
          </cell>
          <cell r="D371" t="str">
            <v>13636</v>
          </cell>
          <cell r="E371" t="str">
            <v>Portfolio Data &amp; Analysis/SHIN</v>
          </cell>
          <cell r="F371" t="str">
            <v>DREBA2012-14</v>
          </cell>
          <cell r="G371" t="str">
            <v>EMRGTEK</v>
          </cell>
          <cell r="H371" t="str">
            <v>A</v>
          </cell>
        </row>
        <row r="372">
          <cell r="C372" t="str">
            <v>DREBA2012-14EMRGTEK-13701-A</v>
          </cell>
          <cell r="D372" t="str">
            <v>13701</v>
          </cell>
          <cell r="E372" t="str">
            <v>CES Economic Modeling</v>
          </cell>
          <cell r="F372" t="str">
            <v>DREBA2012-14</v>
          </cell>
          <cell r="G372" t="str">
            <v>EMRGTEK</v>
          </cell>
          <cell r="H372" t="str">
            <v>A</v>
          </cell>
        </row>
        <row r="373">
          <cell r="C373" t="str">
            <v>DREBA2012-14EMRGTEK-13723-A</v>
          </cell>
          <cell r="D373" t="str">
            <v>13723</v>
          </cell>
          <cell r="E373" t="str">
            <v>Policy Planning</v>
          </cell>
          <cell r="F373" t="str">
            <v>DREBA2012-14</v>
          </cell>
          <cell r="G373" t="str">
            <v>EMRGTEK</v>
          </cell>
          <cell r="H373" t="str">
            <v>A</v>
          </cell>
        </row>
        <row r="374">
          <cell r="C374" t="str">
            <v>DREBA2012-14EMRGTEK-13983-A</v>
          </cell>
          <cell r="D374" t="str">
            <v>13983</v>
          </cell>
          <cell r="E374" t="str">
            <v>Emerging Information Products &amp; Platform</v>
          </cell>
          <cell r="F374" t="str">
            <v>DREBA2012-14</v>
          </cell>
          <cell r="G374" t="str">
            <v>EMRGTEK</v>
          </cell>
          <cell r="H374" t="str">
            <v>A</v>
          </cell>
        </row>
        <row r="375">
          <cell r="C375" t="str">
            <v>DREBA2012-14EMRGTEK-13988-A</v>
          </cell>
          <cell r="D375" t="str">
            <v>13988</v>
          </cell>
          <cell r="E375" t="str">
            <v>Product Lifecycle, Lifecycle &amp; Road Map</v>
          </cell>
          <cell r="F375" t="str">
            <v>DREBA2012-14</v>
          </cell>
          <cell r="G375" t="str">
            <v>EMRGTEK</v>
          </cell>
          <cell r="H375" t="str">
            <v>A</v>
          </cell>
        </row>
        <row r="376">
          <cell r="C376" t="str">
            <v>DREBA2012-14EMRGTEK-14034-A</v>
          </cell>
          <cell r="D376" t="str">
            <v>14034</v>
          </cell>
          <cell r="E376" t="str">
            <v>Appliances and Codes &amp; Standards</v>
          </cell>
          <cell r="F376" t="str">
            <v>DREBA2012-14</v>
          </cell>
          <cell r="G376" t="str">
            <v>EMRGTEK</v>
          </cell>
          <cell r="H376" t="str">
            <v>A</v>
          </cell>
        </row>
        <row r="377">
          <cell r="C377" t="str">
            <v>DREBA2012-14EMRGTEK-14045-A</v>
          </cell>
          <cell r="D377" t="str">
            <v>14045</v>
          </cell>
          <cell r="E377" t="str">
            <v>Policy Implementation &amp; Reporting</v>
          </cell>
          <cell r="F377" t="str">
            <v>DREBA2012-14</v>
          </cell>
          <cell r="G377" t="str">
            <v>EMRGTEK</v>
          </cell>
          <cell r="H377" t="str">
            <v>A</v>
          </cell>
        </row>
        <row r="378">
          <cell r="C378" t="str">
            <v>DREBA2012-14INTERACT-12835-A</v>
          </cell>
          <cell r="D378" t="str">
            <v>12835</v>
          </cell>
          <cell r="E378" t="str">
            <v>Demand Response Operations</v>
          </cell>
          <cell r="F378" t="str">
            <v>DREBA2012-14</v>
          </cell>
          <cell r="G378" t="str">
            <v>INTERACT</v>
          </cell>
          <cell r="H378" t="str">
            <v>A</v>
          </cell>
        </row>
        <row r="379">
          <cell r="C379" t="str">
            <v>DREBA2012-14INTERACT-13636-A</v>
          </cell>
          <cell r="D379" t="str">
            <v>13636</v>
          </cell>
          <cell r="E379" t="str">
            <v>Portfolio Data &amp; Analysis/SHIN</v>
          </cell>
          <cell r="F379" t="str">
            <v>DREBA2012-14</v>
          </cell>
          <cell r="G379" t="str">
            <v>INTERACT</v>
          </cell>
          <cell r="H379" t="str">
            <v>A</v>
          </cell>
        </row>
        <row r="380">
          <cell r="C380" t="str">
            <v>DREBA2012-14INTERACT-13723-A</v>
          </cell>
          <cell r="D380" t="str">
            <v>13723</v>
          </cell>
          <cell r="E380" t="str">
            <v>Policy Planning</v>
          </cell>
          <cell r="F380" t="str">
            <v>DREBA2012-14</v>
          </cell>
          <cell r="G380" t="str">
            <v>INTERACT</v>
          </cell>
          <cell r="H380" t="str">
            <v>A</v>
          </cell>
        </row>
        <row r="381">
          <cell r="C381" t="str">
            <v>DREBA2012-14INTERACT-14714-A</v>
          </cell>
          <cell r="D381" t="str">
            <v>14714</v>
          </cell>
          <cell r="E381" t="str">
            <v>Operations Support</v>
          </cell>
          <cell r="F381" t="str">
            <v>DREBA2012-14</v>
          </cell>
          <cell r="G381" t="str">
            <v>INTERACT</v>
          </cell>
          <cell r="H381" t="str">
            <v>A</v>
          </cell>
        </row>
        <row r="382">
          <cell r="C382" t="str">
            <v>DREBA2012-14INTG ENE AUD-10847-A</v>
          </cell>
          <cell r="D382" t="str">
            <v>10847</v>
          </cell>
          <cell r="E382" t="str">
            <v>Emerging Markets - Demand Response</v>
          </cell>
          <cell r="F382" t="str">
            <v>DREBA2012-14</v>
          </cell>
          <cell r="G382" t="str">
            <v>INTG ENE AUD</v>
          </cell>
          <cell r="H382" t="str">
            <v>A</v>
          </cell>
        </row>
        <row r="383">
          <cell r="C383" t="str">
            <v>DREBA2012-14INTG ENE AUD-13636-A</v>
          </cell>
          <cell r="D383" t="str">
            <v>13636</v>
          </cell>
          <cell r="E383" t="str">
            <v>Portfolio Data &amp; Analysis/SHIN</v>
          </cell>
          <cell r="F383" t="str">
            <v>DREBA2012-14</v>
          </cell>
          <cell r="G383" t="str">
            <v>INTG ENE AUD</v>
          </cell>
          <cell r="H383" t="str">
            <v>A</v>
          </cell>
        </row>
        <row r="384">
          <cell r="C384" t="str">
            <v>DREBA2012-14INTG ENE AUD-13701-A</v>
          </cell>
          <cell r="D384" t="str">
            <v>13701</v>
          </cell>
          <cell r="E384" t="str">
            <v>CES Economic Modeling</v>
          </cell>
          <cell r="F384" t="str">
            <v>DREBA2012-14</v>
          </cell>
          <cell r="G384" t="str">
            <v>INTG ENE AUD</v>
          </cell>
          <cell r="H384" t="str">
            <v>A</v>
          </cell>
        </row>
        <row r="385">
          <cell r="C385" t="str">
            <v>DREBA2012-14INTG ENE AUD-13723-A</v>
          </cell>
          <cell r="D385" t="str">
            <v>13723</v>
          </cell>
          <cell r="E385" t="str">
            <v>Policy Planning</v>
          </cell>
          <cell r="F385" t="str">
            <v>DREBA2012-14</v>
          </cell>
          <cell r="G385" t="str">
            <v>INTG ENE AUD</v>
          </cell>
          <cell r="H385" t="str">
            <v>A</v>
          </cell>
        </row>
        <row r="386">
          <cell r="C386" t="str">
            <v>DREBA2012-14INTG ENE AUD-13983-A</v>
          </cell>
          <cell r="D386" t="str">
            <v>13983</v>
          </cell>
          <cell r="E386" t="str">
            <v>Emerging Information Products &amp; Platform</v>
          </cell>
          <cell r="F386" t="str">
            <v>DREBA2012-14</v>
          </cell>
          <cell r="G386" t="str">
            <v>INTG ENE AUD</v>
          </cell>
          <cell r="H386" t="str">
            <v>A</v>
          </cell>
        </row>
        <row r="387">
          <cell r="C387" t="str">
            <v>DREBA2012-14INTG ENE AUD-13988-A</v>
          </cell>
          <cell r="D387" t="str">
            <v>13988</v>
          </cell>
          <cell r="E387" t="str">
            <v>Product Lifecycle, Lifecycle &amp; Road Map</v>
          </cell>
          <cell r="F387" t="str">
            <v>DREBA2012-14</v>
          </cell>
          <cell r="G387" t="str">
            <v>INTG ENE AUD</v>
          </cell>
          <cell r="H387" t="str">
            <v>A</v>
          </cell>
        </row>
        <row r="388">
          <cell r="C388" t="str">
            <v>DREBA2012-14INTG ENE AUD-14045-A</v>
          </cell>
          <cell r="D388" t="str">
            <v>14045</v>
          </cell>
          <cell r="E388" t="str">
            <v>Policy Implementation &amp; Reporting</v>
          </cell>
          <cell r="F388" t="str">
            <v>DREBA2012-14</v>
          </cell>
          <cell r="G388" t="str">
            <v>INTG ENE AUD</v>
          </cell>
          <cell r="H388" t="str">
            <v>A</v>
          </cell>
        </row>
        <row r="389">
          <cell r="C389" t="str">
            <v>DREBA-10-12-CEM-PRJ-COMM-14709-I-IT-CHIN</v>
          </cell>
          <cell r="D389" t="str">
            <v>14709</v>
          </cell>
          <cell r="E389" t="str">
            <v>Information Technology Products</v>
          </cell>
          <cell r="F389" t="str">
            <v>DREBA2012-14</v>
          </cell>
          <cell r="G389" t="str">
            <v>INTG ENE AUD</v>
          </cell>
          <cell r="H389" t="str">
            <v>A</v>
          </cell>
        </row>
        <row r="390">
          <cell r="C390" t="str">
            <v>DREBA2012-14INTG SALES T-13636-A</v>
          </cell>
          <cell r="D390" t="str">
            <v>13636</v>
          </cell>
          <cell r="E390" t="str">
            <v>Portfolio Data &amp; Analysis/SHIN</v>
          </cell>
          <cell r="F390" t="str">
            <v>DREBA2012-14</v>
          </cell>
          <cell r="G390" t="str">
            <v>INTG SALES T</v>
          </cell>
          <cell r="H390" t="str">
            <v>A</v>
          </cell>
        </row>
        <row r="391">
          <cell r="C391" t="str">
            <v>DREBA2012-14INTG SALES T-13723-A</v>
          </cell>
          <cell r="D391" t="str">
            <v>13723</v>
          </cell>
          <cell r="E391" t="str">
            <v>Policy Planning</v>
          </cell>
          <cell r="F391" t="str">
            <v>DREBA2012-14</v>
          </cell>
          <cell r="G391" t="str">
            <v>INTG SALES T</v>
          </cell>
          <cell r="H391" t="str">
            <v>A</v>
          </cell>
        </row>
        <row r="392">
          <cell r="C392" t="str">
            <v>DREBA2012-14INTG SALES T-14034-A</v>
          </cell>
          <cell r="D392" t="str">
            <v>14034</v>
          </cell>
          <cell r="E392" t="str">
            <v>Appliances and Codes &amp; Standards</v>
          </cell>
          <cell r="F392" t="str">
            <v>DREBA2012-14</v>
          </cell>
          <cell r="G392" t="str">
            <v>INTG SALES T</v>
          </cell>
          <cell r="H392" t="str">
            <v>A</v>
          </cell>
        </row>
        <row r="393">
          <cell r="C393" t="str">
            <v>DREBA2012-14INTGRTED E&amp;T-13636-A</v>
          </cell>
          <cell r="D393" t="str">
            <v>13636</v>
          </cell>
          <cell r="E393" t="str">
            <v>Portfolio Data &amp; Analysis/SHIN</v>
          </cell>
          <cell r="F393" t="str">
            <v>DREBA2012-14</v>
          </cell>
          <cell r="G393" t="str">
            <v>INTGRTED E&amp;T</v>
          </cell>
          <cell r="H393" t="str">
            <v>A</v>
          </cell>
        </row>
        <row r="394">
          <cell r="C394" t="str">
            <v>DREBA2012-14INTGRTED E&amp;T-13723-A</v>
          </cell>
          <cell r="D394" t="str">
            <v>13723</v>
          </cell>
          <cell r="E394" t="str">
            <v>Policy Planning</v>
          </cell>
          <cell r="F394" t="str">
            <v>DREBA2012-14</v>
          </cell>
          <cell r="G394" t="str">
            <v>INTGRTED E&amp;T</v>
          </cell>
          <cell r="H394" t="str">
            <v>A</v>
          </cell>
        </row>
        <row r="395">
          <cell r="C395" t="str">
            <v>DREBA2012-14INTGRTED E&amp;T-13984-A</v>
          </cell>
          <cell r="D395" t="str">
            <v>13984</v>
          </cell>
          <cell r="E395" t="str">
            <v>Customer Insight &amp; Strategy Director</v>
          </cell>
          <cell r="F395" t="str">
            <v>DREBA2012-14</v>
          </cell>
          <cell r="G395" t="str">
            <v>INTGRTED E&amp;T</v>
          </cell>
          <cell r="H395" t="str">
            <v>A</v>
          </cell>
        </row>
        <row r="396">
          <cell r="C396" t="str">
            <v>DREBA2012-14INTGRTED E&amp;T-14034-A</v>
          </cell>
          <cell r="D396" t="str">
            <v>14034</v>
          </cell>
          <cell r="E396" t="str">
            <v>Appliances and Codes &amp; Standards</v>
          </cell>
          <cell r="F396" t="str">
            <v>DREBA2012-14</v>
          </cell>
          <cell r="G396" t="str">
            <v>INTGRTED E&amp;T</v>
          </cell>
          <cell r="H396" t="str">
            <v>A</v>
          </cell>
        </row>
        <row r="397">
          <cell r="C397" t="str">
            <v>DREBA2012-14INTGRTED MKT-13636-A</v>
          </cell>
          <cell r="D397" t="str">
            <v>13636</v>
          </cell>
          <cell r="E397" t="str">
            <v>Portfolio Data &amp; Analysis/SHIN</v>
          </cell>
          <cell r="F397" t="str">
            <v>DREBA2012-14</v>
          </cell>
          <cell r="G397" t="str">
            <v>INTGRTED MKT</v>
          </cell>
          <cell r="H397" t="str">
            <v>A</v>
          </cell>
        </row>
        <row r="398">
          <cell r="C398" t="str">
            <v>DREBA2012-14INTGRTED MKT-13723-A</v>
          </cell>
          <cell r="D398" t="str">
            <v>13723</v>
          </cell>
          <cell r="E398" t="str">
            <v>Policy Planning</v>
          </cell>
          <cell r="F398" t="str">
            <v>DREBA2012-14</v>
          </cell>
          <cell r="G398" t="str">
            <v>INTGRTED MKT</v>
          </cell>
          <cell r="H398" t="str">
            <v>A</v>
          </cell>
        </row>
        <row r="399">
          <cell r="C399" t="str">
            <v>DREBA2012-14INTGRTED MKT-13984-A</v>
          </cell>
          <cell r="D399" t="str">
            <v>13984</v>
          </cell>
          <cell r="E399" t="str">
            <v>Customer Insight &amp; Strategy Director</v>
          </cell>
          <cell r="F399" t="str">
            <v>DREBA2012-14</v>
          </cell>
          <cell r="G399" t="str">
            <v>INTGRTED MKT</v>
          </cell>
          <cell r="H399" t="str">
            <v>A</v>
          </cell>
        </row>
        <row r="400">
          <cell r="C400" t="str">
            <v>DREBA2012-14INTGRTED MKT-14034-A</v>
          </cell>
          <cell r="D400" t="str">
            <v>14034</v>
          </cell>
          <cell r="E400" t="str">
            <v>Appliances and Codes &amp; Standards</v>
          </cell>
          <cell r="F400" t="str">
            <v>DREBA2012-14</v>
          </cell>
          <cell r="G400" t="str">
            <v>INTGRTED MKT</v>
          </cell>
          <cell r="H400" t="str">
            <v>A</v>
          </cell>
        </row>
        <row r="401">
          <cell r="C401" t="str">
            <v>DREBA2012-14INTGRTED MKT-14045-A</v>
          </cell>
          <cell r="D401" t="str">
            <v>14045</v>
          </cell>
          <cell r="E401" t="str">
            <v>Policy Implementation &amp; Reporting</v>
          </cell>
          <cell r="F401" t="str">
            <v>DREBA2012-14</v>
          </cell>
          <cell r="G401" t="str">
            <v>INTGRTED MKT</v>
          </cell>
          <cell r="H401" t="str">
            <v>A</v>
          </cell>
        </row>
        <row r="402">
          <cell r="C402" t="str">
            <v>DREBA2012-14OBMC/SLRP-10847-A</v>
          </cell>
          <cell r="D402" t="str">
            <v>10847</v>
          </cell>
          <cell r="E402" t="str">
            <v>Emerging Markets - Demand Response</v>
          </cell>
          <cell r="F402" t="str">
            <v>DREBA2012-14</v>
          </cell>
          <cell r="G402" t="str">
            <v>OBMC/SLRP</v>
          </cell>
          <cell r="H402" t="str">
            <v>A</v>
          </cell>
        </row>
        <row r="403">
          <cell r="C403" t="str">
            <v>DREBA2012-14OBMC/SLRP-13636-A</v>
          </cell>
          <cell r="D403" t="str">
            <v>13636</v>
          </cell>
          <cell r="E403" t="str">
            <v>Portfolio Data &amp; Analysis/SHIN</v>
          </cell>
          <cell r="F403" t="str">
            <v>DREBA2012-14</v>
          </cell>
          <cell r="G403" t="str">
            <v>OBMC/SLRP</v>
          </cell>
          <cell r="H403" t="str">
            <v>A</v>
          </cell>
        </row>
        <row r="404">
          <cell r="C404" t="str">
            <v>DREBA2012-14OBMC/SLRP-13701-A</v>
          </cell>
          <cell r="D404" t="str">
            <v>13701</v>
          </cell>
          <cell r="E404" t="str">
            <v>CES Economic Modeling</v>
          </cell>
          <cell r="F404" t="str">
            <v>DREBA2012-14</v>
          </cell>
          <cell r="G404" t="str">
            <v>OBMC/SLRP</v>
          </cell>
          <cell r="H404" t="str">
            <v>A</v>
          </cell>
        </row>
        <row r="405">
          <cell r="C405" t="str">
            <v>DREBA2012-14OBMC/SLRP-13723-A</v>
          </cell>
          <cell r="D405" t="str">
            <v>13723</v>
          </cell>
          <cell r="E405" t="str">
            <v>Policy Planning</v>
          </cell>
          <cell r="F405" t="str">
            <v>DREBA2012-14</v>
          </cell>
          <cell r="G405" t="str">
            <v>OBMC/SLRP</v>
          </cell>
          <cell r="H405" t="str">
            <v>A</v>
          </cell>
        </row>
        <row r="406">
          <cell r="C406" t="str">
            <v>DREBA2012-14OBMC/SLRP-13983-A</v>
          </cell>
          <cell r="D406" t="str">
            <v>13983</v>
          </cell>
          <cell r="E406" t="str">
            <v>Emerging Information Products &amp; Platform</v>
          </cell>
          <cell r="F406" t="str">
            <v>DREBA2012-14</v>
          </cell>
          <cell r="G406" t="str">
            <v>OBMC/SLRP</v>
          </cell>
          <cell r="H406" t="str">
            <v>A</v>
          </cell>
        </row>
        <row r="407">
          <cell r="C407" t="str">
            <v>DREBA2012-14OBMC/SLRP-13988-A</v>
          </cell>
          <cell r="D407" t="str">
            <v>13988</v>
          </cell>
          <cell r="E407" t="str">
            <v>Product Lifecycle, Lifecycle &amp; Road Map</v>
          </cell>
          <cell r="F407" t="str">
            <v>DREBA2012-14</v>
          </cell>
          <cell r="G407" t="str">
            <v>OBMC/SLRP</v>
          </cell>
          <cell r="H407" t="str">
            <v>A</v>
          </cell>
        </row>
        <row r="408">
          <cell r="C408" t="str">
            <v>DREBA2012-14PEAK CHOICE-10847-A</v>
          </cell>
          <cell r="D408" t="str">
            <v>10847</v>
          </cell>
          <cell r="E408" t="str">
            <v>Emerging Markets - Demand Response</v>
          </cell>
          <cell r="F408" t="str">
            <v>DREBA2012-14</v>
          </cell>
          <cell r="G408" t="str">
            <v>PEAK CHOICE</v>
          </cell>
          <cell r="H408" t="str">
            <v>A</v>
          </cell>
        </row>
        <row r="409">
          <cell r="C409" t="str">
            <v>DREBA2012-14PEAK CHOICE-13636-A</v>
          </cell>
          <cell r="D409" t="str">
            <v>13636</v>
          </cell>
          <cell r="E409" t="str">
            <v>Portfolio Data &amp; Analysis/SHIN</v>
          </cell>
          <cell r="F409" t="str">
            <v>DREBA2012-14</v>
          </cell>
          <cell r="G409" t="str">
            <v>PEAK CHOICE</v>
          </cell>
          <cell r="H409" t="str">
            <v>A</v>
          </cell>
        </row>
        <row r="410">
          <cell r="C410" t="str">
            <v>DREBA2012-14PEAK CHOICE-13701-A</v>
          </cell>
          <cell r="D410" t="str">
            <v>13701</v>
          </cell>
          <cell r="E410" t="str">
            <v>CES Economic Modeling</v>
          </cell>
          <cell r="F410" t="str">
            <v>DREBA2012-14</v>
          </cell>
          <cell r="G410" t="str">
            <v>PEAK CHOICE</v>
          </cell>
          <cell r="H410" t="str">
            <v>A</v>
          </cell>
        </row>
        <row r="411">
          <cell r="C411" t="str">
            <v>DREBA2012-14PEAK CHOICE-13723-A</v>
          </cell>
          <cell r="D411" t="str">
            <v>13723</v>
          </cell>
          <cell r="E411" t="str">
            <v>Policy Planning</v>
          </cell>
          <cell r="F411" t="str">
            <v>DREBA2012-14</v>
          </cell>
          <cell r="G411" t="str">
            <v>PEAK CHOICE</v>
          </cell>
          <cell r="H411" t="str">
            <v>A</v>
          </cell>
        </row>
        <row r="412">
          <cell r="C412" t="str">
            <v>DREBA2012-14PEAK CHOICE-13983-A</v>
          </cell>
          <cell r="D412" t="str">
            <v>13983</v>
          </cell>
          <cell r="E412" t="str">
            <v>Emerging Information Products &amp; Platform</v>
          </cell>
          <cell r="F412" t="str">
            <v>DREBA2012-14</v>
          </cell>
          <cell r="G412" t="str">
            <v>PEAK CHOICE</v>
          </cell>
          <cell r="H412" t="str">
            <v>A</v>
          </cell>
        </row>
        <row r="413">
          <cell r="C413" t="str">
            <v>DREBA2012-14PEAK CHOICE-13988-A</v>
          </cell>
          <cell r="D413" t="str">
            <v>13988</v>
          </cell>
          <cell r="E413" t="str">
            <v>Product Lifecycle, Lifecycle &amp; Road Map</v>
          </cell>
          <cell r="F413" t="str">
            <v>DREBA2012-14</v>
          </cell>
          <cell r="G413" t="str">
            <v>PEAK CHOICE</v>
          </cell>
          <cell r="H413" t="str">
            <v>A</v>
          </cell>
        </row>
        <row r="414">
          <cell r="C414" t="str">
            <v>DREBA2012-14PEAK CHOICE-14045-A</v>
          </cell>
          <cell r="D414" t="str">
            <v>14045</v>
          </cell>
          <cell r="E414" t="str">
            <v>Policy Implementation &amp; Reporting</v>
          </cell>
          <cell r="F414" t="str">
            <v>DREBA2012-14</v>
          </cell>
          <cell r="G414" t="str">
            <v>PEAK CHOICE</v>
          </cell>
          <cell r="H414" t="str">
            <v>A</v>
          </cell>
        </row>
        <row r="415">
          <cell r="C415" t="str">
            <v>DREBA2012-14PEAK_01-13772-A</v>
          </cell>
          <cell r="D415" t="str">
            <v>13772</v>
          </cell>
          <cell r="E415" t="str">
            <v>Education Centers</v>
          </cell>
          <cell r="F415" t="str">
            <v>DREBA2012-14</v>
          </cell>
          <cell r="G415" t="str">
            <v>PEAK_01</v>
          </cell>
          <cell r="H415" t="str">
            <v>A</v>
          </cell>
        </row>
        <row r="416">
          <cell r="C416" t="str">
            <v>DREBA2012-14TECHNOL INCV-10847-A</v>
          </cell>
          <cell r="D416" t="str">
            <v>10847</v>
          </cell>
          <cell r="E416" t="str">
            <v>Emerging Markets - Demand Response</v>
          </cell>
          <cell r="F416" t="str">
            <v>DREBA2012-14</v>
          </cell>
          <cell r="G416" t="str">
            <v>TECHNOL INCV</v>
          </cell>
          <cell r="H416" t="str">
            <v>A</v>
          </cell>
        </row>
        <row r="417">
          <cell r="C417" t="str">
            <v>DREBA2012-14TECHNOL INCV-13636-A</v>
          </cell>
          <cell r="D417" t="str">
            <v>13636</v>
          </cell>
          <cell r="E417" t="str">
            <v>Portfolio Data &amp; Analysis/SHIN</v>
          </cell>
          <cell r="F417" t="str">
            <v>DREBA2012-14</v>
          </cell>
          <cell r="G417" t="str">
            <v>TECHNOL INCV</v>
          </cell>
          <cell r="H417" t="str">
            <v>A</v>
          </cell>
        </row>
        <row r="418">
          <cell r="C418" t="str">
            <v>DREBA2012-14TECHNOL INCV-13701-A</v>
          </cell>
          <cell r="D418" t="str">
            <v>13701</v>
          </cell>
          <cell r="E418" t="str">
            <v>CES Economic Modeling</v>
          </cell>
          <cell r="F418" t="str">
            <v>DREBA2012-14</v>
          </cell>
          <cell r="G418" t="str">
            <v>TECHNOL INCV</v>
          </cell>
          <cell r="H418" t="str">
            <v>A</v>
          </cell>
        </row>
        <row r="419">
          <cell r="C419" t="str">
            <v>DREBA2012-14TECHNOL INCV-13723-A</v>
          </cell>
          <cell r="D419" t="str">
            <v>13723</v>
          </cell>
          <cell r="E419" t="str">
            <v>Policy Planning</v>
          </cell>
          <cell r="F419" t="str">
            <v>DREBA2012-14</v>
          </cell>
          <cell r="G419" t="str">
            <v>TECHNOL INCV</v>
          </cell>
          <cell r="H419" t="str">
            <v>A</v>
          </cell>
        </row>
        <row r="420">
          <cell r="C420" t="str">
            <v>DREBA2012-14TECHNOL INCV-13983-A</v>
          </cell>
          <cell r="D420" t="str">
            <v>13983</v>
          </cell>
          <cell r="E420" t="str">
            <v>Emerging Information Products &amp; Platform</v>
          </cell>
          <cell r="F420" t="str">
            <v>DREBA2012-14</v>
          </cell>
          <cell r="G420" t="str">
            <v>TECHNOL INCV</v>
          </cell>
          <cell r="H420" t="str">
            <v>A</v>
          </cell>
        </row>
        <row r="421">
          <cell r="C421" t="str">
            <v>DREBA2012-14TECHNOL INCV-13988-A</v>
          </cell>
          <cell r="D421" t="str">
            <v>13988</v>
          </cell>
          <cell r="E421" t="str">
            <v>Product Lifecycle, Lifecycle &amp; Road Map</v>
          </cell>
          <cell r="F421" t="str">
            <v>DREBA2012-14</v>
          </cell>
          <cell r="G421" t="str">
            <v>TECHNOL INCV</v>
          </cell>
          <cell r="H421" t="str">
            <v>A</v>
          </cell>
        </row>
        <row r="422">
          <cell r="C422" t="str">
            <v>DREBA2012-14AGGR MAN PFO-10847-A-CHIN</v>
          </cell>
          <cell r="D422" t="str">
            <v>10847</v>
          </cell>
          <cell r="E422" t="str">
            <v>Emerging Markets - Demand Response</v>
          </cell>
          <cell r="F422" t="str">
            <v>DREBA2012-14</v>
          </cell>
          <cell r="G422" t="str">
            <v>AGGR MAN PFO</v>
          </cell>
          <cell r="H422" t="str">
            <v>A</v>
          </cell>
        </row>
        <row r="423">
          <cell r="C423" t="str">
            <v>DREBA2012-14AGGR MAN PFO-12835-A-CHIN</v>
          </cell>
          <cell r="D423" t="str">
            <v>12835</v>
          </cell>
          <cell r="E423" t="str">
            <v>Demand Response Operations</v>
          </cell>
          <cell r="F423" t="str">
            <v>DREBA2012-14</v>
          </cell>
          <cell r="G423" t="str">
            <v>AGGR MAN PFO</v>
          </cell>
          <cell r="H423" t="str">
            <v>A</v>
          </cell>
        </row>
        <row r="424">
          <cell r="C424" t="str">
            <v>DREBA2012-14AGGR MAN PFO-13636-A-CHIN</v>
          </cell>
          <cell r="D424" t="str">
            <v>13636</v>
          </cell>
          <cell r="E424" t="str">
            <v>Portfolio Data &amp; Analysis/SHIN</v>
          </cell>
          <cell r="F424" t="str">
            <v>DREBA2012-14</v>
          </cell>
          <cell r="G424" t="str">
            <v>AGGR MAN PFO</v>
          </cell>
          <cell r="H424" t="str">
            <v>A</v>
          </cell>
        </row>
        <row r="425">
          <cell r="C425" t="str">
            <v>DREBA2012-14AGGR MAN PFO-13973-A-CHIN</v>
          </cell>
          <cell r="D425" t="str">
            <v>13973</v>
          </cell>
          <cell r="E425" t="str">
            <v>Business System Administration</v>
          </cell>
          <cell r="F425" t="str">
            <v>DREBA2012-14</v>
          </cell>
          <cell r="G425" t="str">
            <v>AGGR MAN PFO</v>
          </cell>
          <cell r="H425" t="str">
            <v>A</v>
          </cell>
        </row>
        <row r="426">
          <cell r="C426" t="str">
            <v>DREBA2012-14AUTO DR-10847-A-CHIN</v>
          </cell>
          <cell r="D426" t="str">
            <v>10847</v>
          </cell>
          <cell r="E426" t="str">
            <v>Emerging Markets - Demand Response</v>
          </cell>
          <cell r="F426" t="str">
            <v>DREBA2012-14</v>
          </cell>
          <cell r="G426" t="str">
            <v>AUTO DR</v>
          </cell>
          <cell r="H426" t="str">
            <v>A</v>
          </cell>
        </row>
        <row r="427">
          <cell r="C427" t="str">
            <v>DREBA2012-14AUTO DR-13636-A-CHIN</v>
          </cell>
          <cell r="D427" t="str">
            <v>13636</v>
          </cell>
          <cell r="E427" t="str">
            <v>Portfolio Data &amp; Analysis/SHIN</v>
          </cell>
          <cell r="F427" t="str">
            <v>DREBA2012-14</v>
          </cell>
          <cell r="G427" t="str">
            <v>AUTO DR</v>
          </cell>
          <cell r="H427" t="str">
            <v>A</v>
          </cell>
        </row>
        <row r="428">
          <cell r="C428" t="str">
            <v>DREBA2012-14BASEINTERRUP-10847-A-CHIN</v>
          </cell>
          <cell r="D428" t="str">
            <v>10847</v>
          </cell>
          <cell r="E428" t="str">
            <v>Emerging Markets - Demand Response</v>
          </cell>
          <cell r="F428" t="str">
            <v>DREBA2012-14</v>
          </cell>
          <cell r="G428" t="str">
            <v>BASEINTERRUP</v>
          </cell>
          <cell r="H428" t="str">
            <v>A</v>
          </cell>
        </row>
        <row r="429">
          <cell r="C429" t="str">
            <v>DREBA2012-14BASEINTERRUP-13636-A-CHIN</v>
          </cell>
          <cell r="D429" t="str">
            <v>13636</v>
          </cell>
          <cell r="E429" t="str">
            <v>Portfolio Data &amp; Analysis/SHIN</v>
          </cell>
          <cell r="F429" t="str">
            <v>DREBA2012-14</v>
          </cell>
          <cell r="G429" t="str">
            <v>BASEINTERRUP</v>
          </cell>
          <cell r="H429" t="str">
            <v>A</v>
          </cell>
        </row>
        <row r="430">
          <cell r="C430" t="str">
            <v>DREBA2012-14C&amp;I INTM RSC-10847-A-CHIN</v>
          </cell>
          <cell r="D430" t="str">
            <v>10847</v>
          </cell>
          <cell r="E430" t="str">
            <v>Emerging Markets - Demand Response</v>
          </cell>
          <cell r="F430" t="str">
            <v>DREBA2012-14</v>
          </cell>
          <cell r="G430" t="str">
            <v>C&amp;I INTM RSC</v>
          </cell>
          <cell r="H430" t="str">
            <v>A</v>
          </cell>
        </row>
        <row r="431">
          <cell r="C431" t="str">
            <v>DREBA2012-14C&amp;I INTM RSC-13636-A-CHIN</v>
          </cell>
          <cell r="D431" t="str">
            <v>13636</v>
          </cell>
          <cell r="E431" t="str">
            <v>Portfolio Data &amp; Analysis/SHIN</v>
          </cell>
          <cell r="F431" t="str">
            <v>DREBA2012-14</v>
          </cell>
          <cell r="G431" t="str">
            <v>C&amp;I INTM RSC</v>
          </cell>
          <cell r="H431" t="str">
            <v>A</v>
          </cell>
        </row>
        <row r="432">
          <cell r="C432" t="str">
            <v>DREBA2012-14CAPACIT BIDD-10847-A-CHIN</v>
          </cell>
          <cell r="D432" t="str">
            <v>10847</v>
          </cell>
          <cell r="E432" t="str">
            <v>Emerging Markets - Demand Response</v>
          </cell>
          <cell r="F432" t="str">
            <v>DREBA2012-14</v>
          </cell>
          <cell r="G432" t="str">
            <v>CAPACIT BIDD</v>
          </cell>
          <cell r="H432" t="str">
            <v>A</v>
          </cell>
        </row>
        <row r="433">
          <cell r="C433" t="str">
            <v>DREBA2012-14CAPACIT BIDD-12835-A-CHIN</v>
          </cell>
          <cell r="D433" t="str">
            <v>12835</v>
          </cell>
          <cell r="E433" t="str">
            <v>Demand Response Operations</v>
          </cell>
          <cell r="F433" t="str">
            <v>DREBA2012-14</v>
          </cell>
          <cell r="G433" t="str">
            <v>CAPACIT BIDD</v>
          </cell>
          <cell r="H433" t="str">
            <v>A</v>
          </cell>
        </row>
        <row r="434">
          <cell r="C434" t="str">
            <v>DREBA2012-14CAPACIT BIDD-13636-A-CHIN</v>
          </cell>
          <cell r="D434" t="str">
            <v>13636</v>
          </cell>
          <cell r="E434" t="str">
            <v>Portfolio Data &amp; Analysis/SHIN</v>
          </cell>
          <cell r="F434" t="str">
            <v>DREBA2012-14</v>
          </cell>
          <cell r="G434" t="str">
            <v>CAPACIT BIDD</v>
          </cell>
          <cell r="H434" t="str">
            <v>A</v>
          </cell>
        </row>
        <row r="435">
          <cell r="C435" t="str">
            <v>DREBA2012-14CAPACIT BIDD-13973-A-CHIN</v>
          </cell>
          <cell r="D435" t="str">
            <v>13973</v>
          </cell>
          <cell r="E435" t="str">
            <v>Business System Administration</v>
          </cell>
          <cell r="F435" t="str">
            <v>DREBA2012-14</v>
          </cell>
          <cell r="G435" t="str">
            <v>CAPACIT BIDD</v>
          </cell>
          <cell r="H435" t="str">
            <v>A</v>
          </cell>
        </row>
        <row r="436">
          <cell r="C436" t="str">
            <v>DREBA2012-14DEMAND BIDD-10847-A-CHIN</v>
          </cell>
          <cell r="D436" t="str">
            <v>10847</v>
          </cell>
          <cell r="E436" t="str">
            <v>Emerging Markets - Demand Response</v>
          </cell>
          <cell r="F436" t="str">
            <v>DREBA2012-14</v>
          </cell>
          <cell r="G436" t="str">
            <v>DEMAND BIDD</v>
          </cell>
          <cell r="H436" t="str">
            <v>A</v>
          </cell>
        </row>
        <row r="437">
          <cell r="C437" t="str">
            <v>DREBA2012-14DEMAND BIDD-13636-A-CHIN</v>
          </cell>
          <cell r="D437" t="str">
            <v>13636</v>
          </cell>
          <cell r="E437" t="str">
            <v>Portfolio Data &amp; Analysis/SHIN</v>
          </cell>
          <cell r="F437" t="str">
            <v>DREBA2012-14</v>
          </cell>
          <cell r="G437" t="str">
            <v>DEMAND BIDD</v>
          </cell>
          <cell r="H437" t="str">
            <v>A</v>
          </cell>
        </row>
        <row r="438">
          <cell r="C438" t="str">
            <v>DREBA2012-14DR CORE E&amp;T-13636-A-CHIN</v>
          </cell>
          <cell r="D438" t="str">
            <v>13636</v>
          </cell>
          <cell r="E438" t="str">
            <v>Portfolio Data &amp; Analysis/SHIN</v>
          </cell>
          <cell r="F438" t="str">
            <v>DREBA2012-14</v>
          </cell>
          <cell r="G438" t="str">
            <v>DR CORE E&amp;T</v>
          </cell>
          <cell r="H438" t="str">
            <v>A</v>
          </cell>
        </row>
        <row r="439">
          <cell r="C439" t="str">
            <v>DREBA2012-14DR CORE E&amp;T-14712-A-CHIN</v>
          </cell>
          <cell r="D439" t="str">
            <v>14712</v>
          </cell>
          <cell r="E439" t="str">
            <v>Post-Sales Support</v>
          </cell>
          <cell r="F439" t="str">
            <v>DREBA2012-14</v>
          </cell>
          <cell r="G439" t="str">
            <v>DR CORE E&amp;T</v>
          </cell>
          <cell r="H439" t="str">
            <v>A</v>
          </cell>
        </row>
        <row r="440">
          <cell r="C440" t="str">
            <v>DREBA2012-14DR CORE MKT-13636-A-CHIN</v>
          </cell>
          <cell r="D440" t="str">
            <v>13636</v>
          </cell>
          <cell r="E440" t="str">
            <v>Portfolio Data &amp; Analysis/SHIN</v>
          </cell>
          <cell r="F440" t="str">
            <v>DREBA2012-14</v>
          </cell>
          <cell r="G440" t="str">
            <v>DR CORE MKT</v>
          </cell>
          <cell r="H440" t="str">
            <v>A</v>
          </cell>
        </row>
        <row r="441">
          <cell r="C441" t="str">
            <v>DREBA2012-14DR CORE MKT-14712-A-CHIN</v>
          </cell>
          <cell r="D441" t="str">
            <v>14712</v>
          </cell>
          <cell r="E441" t="str">
            <v>Post-Sales Support</v>
          </cell>
          <cell r="F441" t="str">
            <v>DREBA2012-14</v>
          </cell>
          <cell r="G441" t="str">
            <v>DR CORE MKT</v>
          </cell>
          <cell r="H441" t="str">
            <v>A</v>
          </cell>
        </row>
        <row r="442">
          <cell r="C442" t="str">
            <v>DREBA2012-14DR ONLN EROL-12835-A-CHIN</v>
          </cell>
          <cell r="D442" t="str">
            <v>12835</v>
          </cell>
          <cell r="E442" t="str">
            <v>Demand Response Operations</v>
          </cell>
          <cell r="F442" t="str">
            <v>DREBA2012-14</v>
          </cell>
          <cell r="G442" t="str">
            <v>DR ONLN EROL</v>
          </cell>
          <cell r="H442" t="str">
            <v>A</v>
          </cell>
        </row>
        <row r="443">
          <cell r="C443" t="str">
            <v>DREBA2012-14DR ONLN EROL-13636-A-CHIN</v>
          </cell>
          <cell r="D443" t="str">
            <v>13636</v>
          </cell>
          <cell r="E443" t="str">
            <v>Portfolio Data &amp; Analysis/SHIN</v>
          </cell>
          <cell r="F443" t="str">
            <v>DREBA2012-14</v>
          </cell>
          <cell r="G443" t="str">
            <v>DR ONLN EROL</v>
          </cell>
          <cell r="H443" t="str">
            <v>A</v>
          </cell>
        </row>
        <row r="444">
          <cell r="C444" t="str">
            <v>DREBA2012-14DR ONLN EROL-13973-A-CHIN</v>
          </cell>
          <cell r="D444" t="str">
            <v>13973</v>
          </cell>
          <cell r="E444" t="str">
            <v>Business System Administration</v>
          </cell>
          <cell r="F444" t="str">
            <v>DREBA2012-14</v>
          </cell>
          <cell r="G444" t="str">
            <v>DR ONLN EROL</v>
          </cell>
          <cell r="H444" t="str">
            <v>A</v>
          </cell>
        </row>
        <row r="445">
          <cell r="C445" t="str">
            <v>DREBA2012-14EMRGTEK-10847-A-CHIN</v>
          </cell>
          <cell r="D445" t="str">
            <v>10847</v>
          </cell>
          <cell r="E445" t="str">
            <v>Emerging Markets - Demand Response</v>
          </cell>
          <cell r="F445" t="str">
            <v>DREBA2012-14</v>
          </cell>
          <cell r="G445" t="str">
            <v>EMRGTEK</v>
          </cell>
          <cell r="H445" t="str">
            <v>A</v>
          </cell>
        </row>
        <row r="446">
          <cell r="C446" t="str">
            <v>DREBA2012-14EMRGTEK-13636-A-CHIN</v>
          </cell>
          <cell r="D446" t="str">
            <v>13636</v>
          </cell>
          <cell r="E446" t="str">
            <v>Portfolio Data &amp; Analysis/SHIN</v>
          </cell>
          <cell r="F446" t="str">
            <v>DREBA2012-14</v>
          </cell>
          <cell r="G446" t="str">
            <v>EMRGTEK</v>
          </cell>
          <cell r="H446" t="str">
            <v>A</v>
          </cell>
        </row>
        <row r="447">
          <cell r="C447" t="str">
            <v>DREBA2012-14INTERACT-12835-A-CHIN</v>
          </cell>
          <cell r="D447" t="str">
            <v>12835</v>
          </cell>
          <cell r="E447" t="str">
            <v>Demand Response Operations</v>
          </cell>
          <cell r="F447" t="str">
            <v>DREBA2012-14</v>
          </cell>
          <cell r="G447" t="str">
            <v>INTERACT</v>
          </cell>
          <cell r="H447" t="str">
            <v>A</v>
          </cell>
        </row>
        <row r="448">
          <cell r="C448" t="str">
            <v>DREBA2012-14INTERACT-13636-A-CHIN</v>
          </cell>
          <cell r="D448" t="str">
            <v>13636</v>
          </cell>
          <cell r="E448" t="str">
            <v>Portfolio Data &amp; Analysis/SHIN</v>
          </cell>
          <cell r="F448" t="str">
            <v>DREBA2012-14</v>
          </cell>
          <cell r="G448" t="str">
            <v>INTERACT</v>
          </cell>
          <cell r="H448" t="str">
            <v>A</v>
          </cell>
        </row>
        <row r="449">
          <cell r="C449" t="str">
            <v>DREBA2012-14INTG ENE AUD-10847-A-CHIN</v>
          </cell>
          <cell r="D449" t="str">
            <v>10847</v>
          </cell>
          <cell r="E449" t="str">
            <v>Emerging Markets - Demand Response</v>
          </cell>
          <cell r="F449" t="str">
            <v>DREBA2012-14</v>
          </cell>
          <cell r="G449" t="str">
            <v>INTG ENE AUD</v>
          </cell>
          <cell r="H449" t="str">
            <v>A</v>
          </cell>
        </row>
        <row r="450">
          <cell r="C450" t="str">
            <v>DREBA2012-14INTG ENE AUD-13636-A-CHIN</v>
          </cell>
          <cell r="D450" t="str">
            <v>13636</v>
          </cell>
          <cell r="E450" t="str">
            <v>Portfolio Data &amp; Analysis/SHIN</v>
          </cell>
          <cell r="F450" t="str">
            <v>DREBA2012-14</v>
          </cell>
          <cell r="G450" t="str">
            <v>INTG ENE AUD</v>
          </cell>
          <cell r="H450" t="str">
            <v>A</v>
          </cell>
        </row>
        <row r="451">
          <cell r="C451" t="str">
            <v>DREBA2012-14INTG SALES T-13636-A-CHIN</v>
          </cell>
          <cell r="D451" t="str">
            <v>13636</v>
          </cell>
          <cell r="E451" t="str">
            <v>Portfolio Data &amp; Analysis/SHIN</v>
          </cell>
          <cell r="F451" t="str">
            <v>DREBA2012-14</v>
          </cell>
          <cell r="G451" t="str">
            <v>INTG SALES T</v>
          </cell>
          <cell r="H451" t="str">
            <v>A</v>
          </cell>
        </row>
        <row r="452">
          <cell r="C452" t="str">
            <v>DREBA2012-14INTGRTED E&amp;T-13636-A-CHIN</v>
          </cell>
          <cell r="D452" t="str">
            <v>13636</v>
          </cell>
          <cell r="E452" t="str">
            <v>Portfolio Data &amp; Analysis/SHIN</v>
          </cell>
          <cell r="F452" t="str">
            <v>DREBA2012-14</v>
          </cell>
          <cell r="G452" t="str">
            <v>INTGRTED E&amp;T</v>
          </cell>
          <cell r="H452" t="str">
            <v>A</v>
          </cell>
        </row>
        <row r="453">
          <cell r="C453" t="str">
            <v>DREBA2012-14INTGRTED MKT-13636-A-CHIN</v>
          </cell>
          <cell r="D453" t="str">
            <v>13636</v>
          </cell>
          <cell r="E453" t="str">
            <v>Portfolio Data &amp; Analysis/SHIN</v>
          </cell>
          <cell r="F453" t="str">
            <v>DREBA2012-14</v>
          </cell>
          <cell r="G453" t="str">
            <v>INTGRTED MKT</v>
          </cell>
          <cell r="H453" t="str">
            <v>A</v>
          </cell>
        </row>
        <row r="454">
          <cell r="C454" t="str">
            <v>DREBA2012-14OBMC/SLRP-10847-A-CHIN</v>
          </cell>
          <cell r="D454" t="str">
            <v>10847</v>
          </cell>
          <cell r="E454" t="str">
            <v>Emerging Markets - Demand Response</v>
          </cell>
          <cell r="F454" t="str">
            <v>DREBA2012-14</v>
          </cell>
          <cell r="G454" t="str">
            <v>OBMC/SLRP</v>
          </cell>
          <cell r="H454" t="str">
            <v>A</v>
          </cell>
        </row>
        <row r="455">
          <cell r="C455" t="str">
            <v>DREBA2012-14OBMC/SLRP-13636-A-CHIN</v>
          </cell>
          <cell r="D455" t="str">
            <v>13636</v>
          </cell>
          <cell r="E455" t="str">
            <v>Portfolio Data &amp; Analysis/SHIN</v>
          </cell>
          <cell r="F455" t="str">
            <v>DREBA2012-14</v>
          </cell>
          <cell r="G455" t="str">
            <v>OBMC/SLRP</v>
          </cell>
          <cell r="H455" t="str">
            <v>A</v>
          </cell>
        </row>
        <row r="456">
          <cell r="C456" t="str">
            <v>DREBA2012-14PEAK CHOICE-10847-A-CHIN</v>
          </cell>
          <cell r="D456" t="str">
            <v>10847</v>
          </cell>
          <cell r="E456" t="str">
            <v>Emerging Markets - Demand Response</v>
          </cell>
          <cell r="F456" t="str">
            <v>DREBA2012-14</v>
          </cell>
          <cell r="G456" t="str">
            <v>PEAK CHOICE</v>
          </cell>
          <cell r="H456" t="str">
            <v>A</v>
          </cell>
        </row>
        <row r="457">
          <cell r="C457" t="str">
            <v>DREBA2012-14PEAK CHOICE-13636-A-CHIN</v>
          </cell>
          <cell r="D457" t="str">
            <v>13636</v>
          </cell>
          <cell r="E457" t="str">
            <v>Portfolio Data &amp; Analysis/SHIN</v>
          </cell>
          <cell r="F457" t="str">
            <v>DREBA2012-14</v>
          </cell>
          <cell r="G457" t="str">
            <v>PEAK CHOICE</v>
          </cell>
          <cell r="H457" t="str">
            <v>A</v>
          </cell>
        </row>
        <row r="458">
          <cell r="C458" t="str">
            <v>DREBA2012-14TECHNOL INCV-10847-A-CHIN</v>
          </cell>
          <cell r="D458" t="str">
            <v>10847</v>
          </cell>
          <cell r="E458" t="str">
            <v>Emerging Markets - Demand Response</v>
          </cell>
          <cell r="F458" t="str">
            <v>DREBA2012-14</v>
          </cell>
          <cell r="G458" t="str">
            <v>TECHNOL INCV</v>
          </cell>
          <cell r="H458" t="str">
            <v>A</v>
          </cell>
        </row>
        <row r="459">
          <cell r="C459" t="str">
            <v>DREBA2012-14TECHNOL INCV-13636-A-CHIN</v>
          </cell>
          <cell r="D459" t="str">
            <v>13636</v>
          </cell>
          <cell r="E459" t="str">
            <v>Portfolio Data &amp; Analysis/SHIN</v>
          </cell>
          <cell r="F459" t="str">
            <v>DREBA2012-14</v>
          </cell>
          <cell r="G459" t="str">
            <v>TECHNOL INCV</v>
          </cell>
          <cell r="H459" t="str">
            <v>A</v>
          </cell>
        </row>
        <row r="460">
          <cell r="C460" t="str">
            <v>DREBA2012-14TA-INTEGRTD AUDIT-14712-A</v>
          </cell>
          <cell r="D460" t="str">
            <v>14712</v>
          </cell>
          <cell r="E460" t="str">
            <v>Post-Sales Support</v>
          </cell>
          <cell r="F460" t="str">
            <v>DREBA2012-14</v>
          </cell>
          <cell r="G460" t="str">
            <v>INTG ENE AUD</v>
          </cell>
          <cell r="H460" t="str">
            <v>A</v>
          </cell>
        </row>
        <row r="461">
          <cell r="C461" t="str">
            <v>DREBA2012-14INTGRTED MKT-13840-A</v>
          </cell>
          <cell r="D461" t="str">
            <v>13840</v>
          </cell>
          <cell r="E461" t="str">
            <v>Solut Mktg - Residential</v>
          </cell>
          <cell r="F461" t="str">
            <v>DREBA2012-14</v>
          </cell>
          <cell r="G461" t="str">
            <v>INTGRTED MKT</v>
          </cell>
          <cell r="H461" t="str">
            <v>A</v>
          </cell>
        </row>
        <row r="462">
          <cell r="C462" t="str">
            <v>DREBA2012-14AGGR MAN PFO-11070-A</v>
          </cell>
          <cell r="D462" t="str">
            <v>11070</v>
          </cell>
          <cell r="E462" t="str">
            <v>Quality &amp; Excellence</v>
          </cell>
          <cell r="F462" t="str">
            <v>DREBA2012-14</v>
          </cell>
          <cell r="G462" t="str">
            <v>AGGR MAN PFO</v>
          </cell>
          <cell r="H462" t="str">
            <v>A</v>
          </cell>
        </row>
        <row r="463">
          <cell r="C463" t="str">
            <v>DREBA2012-14DR CORE E&amp;T-11070-A</v>
          </cell>
          <cell r="D463" t="str">
            <v>11070</v>
          </cell>
          <cell r="E463" t="str">
            <v>Quality &amp; Excellence</v>
          </cell>
          <cell r="F463" t="str">
            <v>DREBA2012-14</v>
          </cell>
          <cell r="G463" t="str">
            <v>DR CORE E&amp;T</v>
          </cell>
          <cell r="H463" t="str">
            <v>A</v>
          </cell>
        </row>
        <row r="464">
          <cell r="C464" t="str">
            <v>DREBA2012-14DR CORE MKT-11070-A</v>
          </cell>
          <cell r="D464" t="str">
            <v>11070</v>
          </cell>
          <cell r="E464" t="str">
            <v>Quality &amp; Excellence</v>
          </cell>
          <cell r="F464" t="str">
            <v>DREBA2012-14</v>
          </cell>
          <cell r="G464" t="str">
            <v>DR CORE MKT</v>
          </cell>
          <cell r="H464" t="str">
            <v>A</v>
          </cell>
        </row>
        <row r="465">
          <cell r="C465" t="str">
            <v>DREBA2012-14AUTO DR-11070-A</v>
          </cell>
          <cell r="D465" t="str">
            <v>11070</v>
          </cell>
          <cell r="E465" t="str">
            <v>Quality &amp; Excellence</v>
          </cell>
          <cell r="F465" t="str">
            <v>DREBA2012-14</v>
          </cell>
          <cell r="G465" t="str">
            <v>AUTO DR</v>
          </cell>
          <cell r="H465" t="str">
            <v>A</v>
          </cell>
        </row>
        <row r="466">
          <cell r="C466" t="str">
            <v>DREBA2012-14EMRGTEK-11070-A</v>
          </cell>
          <cell r="D466" t="str">
            <v>11070</v>
          </cell>
          <cell r="E466" t="str">
            <v>Quality &amp; Excellence</v>
          </cell>
          <cell r="F466" t="str">
            <v>DREBA2012-14</v>
          </cell>
          <cell r="G466" t="str">
            <v>EMRGTEK</v>
          </cell>
          <cell r="H466" t="str">
            <v>A</v>
          </cell>
        </row>
        <row r="467">
          <cell r="C467" t="str">
            <v>DREBA2012-14INTG ENE AUD-11070-A</v>
          </cell>
          <cell r="D467" t="str">
            <v>11070</v>
          </cell>
          <cell r="E467" t="str">
            <v>Quality &amp; Excellence</v>
          </cell>
          <cell r="F467" t="str">
            <v>DREBA2012-14</v>
          </cell>
          <cell r="G467" t="str">
            <v>INTG ENE AUD</v>
          </cell>
          <cell r="H467" t="str">
            <v>A</v>
          </cell>
        </row>
        <row r="468">
          <cell r="C468" t="str">
            <v>DREBA2012-14PERM LOAD_01-11070-A</v>
          </cell>
          <cell r="D468" t="str">
            <v>11070</v>
          </cell>
          <cell r="E468" t="str">
            <v>Quality &amp; Excellence</v>
          </cell>
          <cell r="F468" t="str">
            <v>DREBA2012-14</v>
          </cell>
          <cell r="G468" t="str">
            <v>PERM LOAD_01</v>
          </cell>
          <cell r="H468" t="str">
            <v>A</v>
          </cell>
        </row>
        <row r="469">
          <cell r="C469" t="str">
            <v>DREBA2012-14TECHNOL INCV-11070-A</v>
          </cell>
          <cell r="D469" t="str">
            <v>11070</v>
          </cell>
          <cell r="E469" t="str">
            <v>Quality &amp; Excellence</v>
          </cell>
          <cell r="F469" t="str">
            <v>DREBA2012-14</v>
          </cell>
          <cell r="G469" t="str">
            <v>TECHNOL INCV</v>
          </cell>
          <cell r="H469" t="str">
            <v>A</v>
          </cell>
        </row>
        <row r="470">
          <cell r="C470" t="str">
            <v>DREBA2012-14BASEINTERRUP-11070-A</v>
          </cell>
          <cell r="D470" t="str">
            <v>11070</v>
          </cell>
          <cell r="E470" t="str">
            <v>Quality &amp; Excellence</v>
          </cell>
          <cell r="F470" t="str">
            <v>DREBA2012-14</v>
          </cell>
          <cell r="G470" t="str">
            <v>BASEINTERRUP</v>
          </cell>
          <cell r="H470" t="str">
            <v>A</v>
          </cell>
        </row>
        <row r="471">
          <cell r="C471" t="str">
            <v>DREBA2012-14OBMC/SLRP-11070-A</v>
          </cell>
          <cell r="D471" t="str">
            <v>11070</v>
          </cell>
          <cell r="E471" t="str">
            <v>Quality &amp; Excellence</v>
          </cell>
          <cell r="F471" t="str">
            <v>DREBA2012-14</v>
          </cell>
          <cell r="G471" t="str">
            <v>OBMC/SLRP</v>
          </cell>
          <cell r="H471" t="str">
            <v>A</v>
          </cell>
        </row>
        <row r="472">
          <cell r="C472" t="str">
            <v>DREBA2012-14INTG SALES T-11070-A</v>
          </cell>
          <cell r="D472" t="str">
            <v>11070</v>
          </cell>
          <cell r="E472" t="str">
            <v>Quality &amp; Excellence</v>
          </cell>
          <cell r="F472" t="str">
            <v>DREBA2012-14</v>
          </cell>
          <cell r="G472" t="str">
            <v>INTG SALES T</v>
          </cell>
          <cell r="H472" t="str">
            <v>A</v>
          </cell>
        </row>
        <row r="473">
          <cell r="C473" t="str">
            <v>DREBA2012-14INTGRTED E&amp;T-11070-A</v>
          </cell>
          <cell r="D473" t="str">
            <v>11070</v>
          </cell>
          <cell r="E473" t="str">
            <v>Quality &amp; Excellence</v>
          </cell>
          <cell r="F473" t="str">
            <v>DREBA2012-14</v>
          </cell>
          <cell r="G473" t="str">
            <v>INTGRTED E&amp;T</v>
          </cell>
          <cell r="H473" t="str">
            <v>A</v>
          </cell>
        </row>
        <row r="474">
          <cell r="C474" t="str">
            <v>DREBA2012-14INTGRTED MKT-11070-A</v>
          </cell>
          <cell r="D474" t="str">
            <v>11070</v>
          </cell>
          <cell r="E474" t="str">
            <v>Quality &amp; Excellence</v>
          </cell>
          <cell r="F474" t="str">
            <v>DREBA2012-14</v>
          </cell>
          <cell r="G474" t="str">
            <v>INTGRTED MKT</v>
          </cell>
          <cell r="H474" t="str">
            <v>A</v>
          </cell>
        </row>
        <row r="475">
          <cell r="C475" t="str">
            <v>DREBA2012-14PEAK_01-11070-A</v>
          </cell>
          <cell r="D475" t="str">
            <v>11070</v>
          </cell>
          <cell r="E475" t="str">
            <v>Quality &amp; Excellence</v>
          </cell>
          <cell r="F475" t="str">
            <v>DREBA2012-14</v>
          </cell>
          <cell r="G475" t="str">
            <v>PEAK_01</v>
          </cell>
          <cell r="H475" t="str">
            <v>A</v>
          </cell>
        </row>
        <row r="476">
          <cell r="C476" t="str">
            <v>DREBA2012-14C&amp;I INTM RSC-11070-A</v>
          </cell>
          <cell r="D476" t="str">
            <v>11070</v>
          </cell>
          <cell r="E476" t="str">
            <v>Quality &amp; Excellence</v>
          </cell>
          <cell r="F476" t="str">
            <v>DREBA2012-14</v>
          </cell>
          <cell r="G476" t="str">
            <v>C&amp;I INTM RSC</v>
          </cell>
          <cell r="H476" t="str">
            <v>A</v>
          </cell>
        </row>
        <row r="477">
          <cell r="C477" t="str">
            <v>DREBA2012-14COMM&amp;IND ANC-11070-A</v>
          </cell>
          <cell r="D477" t="str">
            <v>11070</v>
          </cell>
          <cell r="E477" t="str">
            <v>Quality &amp; Excellence</v>
          </cell>
          <cell r="F477" t="str">
            <v>DREBA2012-14</v>
          </cell>
          <cell r="G477" t="str">
            <v>COMM&amp;IND ANC</v>
          </cell>
          <cell r="H477" t="str">
            <v>A</v>
          </cell>
        </row>
        <row r="478">
          <cell r="C478" t="str">
            <v>DREBA2012-14SMRT A/C ANC-11070-A</v>
          </cell>
          <cell r="D478" t="str">
            <v>11070</v>
          </cell>
          <cell r="E478" t="str">
            <v>Quality &amp; Excellence</v>
          </cell>
          <cell r="F478" t="str">
            <v>DREBA2012-14</v>
          </cell>
          <cell r="G478" t="str">
            <v>SMRT A/C ANC</v>
          </cell>
          <cell r="H478" t="str">
            <v>A</v>
          </cell>
        </row>
        <row r="479">
          <cell r="C479" t="str">
            <v>DREBA2012-14CAPACIT BIDD-11070-A</v>
          </cell>
          <cell r="D479" t="str">
            <v>11070</v>
          </cell>
          <cell r="E479" t="str">
            <v>Quality &amp; Excellence</v>
          </cell>
          <cell r="F479" t="str">
            <v>DREBA2012-14</v>
          </cell>
          <cell r="G479" t="str">
            <v>CAPACIT BIDD</v>
          </cell>
          <cell r="H479" t="str">
            <v>A</v>
          </cell>
        </row>
        <row r="480">
          <cell r="C480" t="str">
            <v>DREBA2012-14DEMAND BIDD-11070-A</v>
          </cell>
          <cell r="D480" t="str">
            <v>11070</v>
          </cell>
          <cell r="E480" t="str">
            <v>Quality &amp; Excellence</v>
          </cell>
          <cell r="F480" t="str">
            <v>DREBA2012-14</v>
          </cell>
          <cell r="G480" t="str">
            <v>DEMAND BIDD</v>
          </cell>
          <cell r="H480" t="str">
            <v>A</v>
          </cell>
        </row>
        <row r="481">
          <cell r="C481" t="str">
            <v>DREBA2012-14PEAK CHOICE-11070-A</v>
          </cell>
          <cell r="D481" t="str">
            <v>11070</v>
          </cell>
          <cell r="E481" t="str">
            <v>Quality &amp; Excellence</v>
          </cell>
          <cell r="F481" t="str">
            <v>DREBA2012-14</v>
          </cell>
          <cell r="G481" t="str">
            <v>PEAK CHOICE</v>
          </cell>
          <cell r="H481" t="str">
            <v>A</v>
          </cell>
        </row>
        <row r="482">
          <cell r="C482" t="str">
            <v>DREBA2012-14DR ONLN EROL-11070-A</v>
          </cell>
          <cell r="D482" t="str">
            <v>11070</v>
          </cell>
          <cell r="E482" t="str">
            <v>Quality &amp; Excellence</v>
          </cell>
          <cell r="F482" t="str">
            <v>DREBA2012-14</v>
          </cell>
          <cell r="G482" t="str">
            <v>DR ONLN EROL</v>
          </cell>
          <cell r="H482" t="str">
            <v>A</v>
          </cell>
        </row>
        <row r="483">
          <cell r="C483" t="str">
            <v>DREBA2012-14INTERACT-11070-A</v>
          </cell>
          <cell r="D483" t="str">
            <v>11070</v>
          </cell>
          <cell r="E483" t="str">
            <v>Quality &amp; Excellence</v>
          </cell>
          <cell r="F483" t="str">
            <v>DREBA2012-14</v>
          </cell>
          <cell r="G483" t="str">
            <v>INTERACT</v>
          </cell>
          <cell r="H483" t="str">
            <v>A</v>
          </cell>
        </row>
        <row r="484">
          <cell r="C484" t="str">
            <v>DREBA2012-14AGGR MAN PFO-11070-A-CHIN</v>
          </cell>
          <cell r="D484" t="str">
            <v>11070</v>
          </cell>
          <cell r="E484" t="str">
            <v>Quality &amp; Excellence</v>
          </cell>
          <cell r="F484" t="str">
            <v>DREBA2012-14</v>
          </cell>
          <cell r="G484" t="str">
            <v>AGGR MAN PFO</v>
          </cell>
          <cell r="H484" t="str">
            <v>A</v>
          </cell>
        </row>
        <row r="485">
          <cell r="C485" t="str">
            <v>DREBA2012-14DR CORE E&amp;T-11070-A-CHIN</v>
          </cell>
          <cell r="D485" t="str">
            <v>11070</v>
          </cell>
          <cell r="E485" t="str">
            <v>Quality &amp; Excellence</v>
          </cell>
          <cell r="F485" t="str">
            <v>DREBA2012-14</v>
          </cell>
          <cell r="G485" t="str">
            <v>DR CORE E&amp;T</v>
          </cell>
          <cell r="H485" t="str">
            <v>A</v>
          </cell>
        </row>
        <row r="486">
          <cell r="C486" t="str">
            <v>DREBA2012-14DR CORE MKT-11070-A-CHIN</v>
          </cell>
          <cell r="D486" t="str">
            <v>11070</v>
          </cell>
          <cell r="E486" t="str">
            <v>Quality &amp; Excellence</v>
          </cell>
          <cell r="F486" t="str">
            <v>DREBA2012-14</v>
          </cell>
          <cell r="G486" t="str">
            <v>DR CORE MKT</v>
          </cell>
          <cell r="H486" t="str">
            <v>A</v>
          </cell>
        </row>
        <row r="487">
          <cell r="C487" t="str">
            <v>DREBA2012-14AUTO DR-11070-A-CHIN</v>
          </cell>
          <cell r="D487" t="str">
            <v>11070</v>
          </cell>
          <cell r="E487" t="str">
            <v>Quality &amp; Excellence</v>
          </cell>
          <cell r="F487" t="str">
            <v>DREBA2012-14</v>
          </cell>
          <cell r="G487" t="str">
            <v>AUTO DR</v>
          </cell>
          <cell r="H487" t="str">
            <v>A</v>
          </cell>
        </row>
        <row r="488">
          <cell r="C488" t="str">
            <v>DREBA2012-14EMRGTEK-11070-CHIN</v>
          </cell>
          <cell r="D488" t="str">
            <v>11070</v>
          </cell>
          <cell r="E488" t="str">
            <v>Quality &amp; Excellence</v>
          </cell>
          <cell r="F488" t="str">
            <v>DREBA2012-14</v>
          </cell>
          <cell r="G488" t="str">
            <v>EMRGTEK</v>
          </cell>
          <cell r="H488" t="str">
            <v>A</v>
          </cell>
        </row>
        <row r="489">
          <cell r="C489" t="str">
            <v>DREBA2012-14INTG ENE AUD-11070-A-CHIN</v>
          </cell>
          <cell r="D489" t="str">
            <v>11070</v>
          </cell>
          <cell r="E489" t="str">
            <v>Quality &amp; Excellence</v>
          </cell>
          <cell r="F489" t="str">
            <v>DREBA2012-14</v>
          </cell>
          <cell r="G489" t="str">
            <v>INTG ENE AUD</v>
          </cell>
          <cell r="H489" t="str">
            <v>A</v>
          </cell>
        </row>
        <row r="490">
          <cell r="C490" t="str">
            <v>DREBA2012-14PERM LOAD_01-11070-A-CHIN</v>
          </cell>
          <cell r="D490" t="str">
            <v>11070</v>
          </cell>
          <cell r="E490" t="str">
            <v>Quality &amp; Excellence</v>
          </cell>
          <cell r="F490" t="str">
            <v>DREBA2012-14</v>
          </cell>
          <cell r="G490" t="str">
            <v>PERM LOAD_01</v>
          </cell>
          <cell r="H490" t="str">
            <v>A</v>
          </cell>
        </row>
        <row r="491">
          <cell r="C491" t="str">
            <v>DREBA2012-14TECHNOL INCV-11070-A-CHIN</v>
          </cell>
          <cell r="D491" t="str">
            <v>11070</v>
          </cell>
          <cell r="E491" t="str">
            <v>Quality &amp; Excellence</v>
          </cell>
          <cell r="F491" t="str">
            <v>DREBA2012-14</v>
          </cell>
          <cell r="G491" t="str">
            <v>TECHNOL INCV</v>
          </cell>
          <cell r="H491" t="str">
            <v>A</v>
          </cell>
        </row>
        <row r="492">
          <cell r="C492" t="str">
            <v>DREBA2012-14BASEINTERRUP-11070-A-CHIN</v>
          </cell>
          <cell r="D492" t="str">
            <v>11070</v>
          </cell>
          <cell r="E492" t="str">
            <v>Quality &amp; Excellence</v>
          </cell>
          <cell r="F492" t="str">
            <v>DREBA2012-14</v>
          </cell>
          <cell r="G492" t="str">
            <v>BASEINTERRUP</v>
          </cell>
          <cell r="H492" t="str">
            <v>A</v>
          </cell>
        </row>
        <row r="493">
          <cell r="C493" t="str">
            <v>DREBA2012-14OBMC/SLRP-11070-A-CHIN</v>
          </cell>
          <cell r="D493" t="str">
            <v>11070</v>
          </cell>
          <cell r="E493" t="str">
            <v>Quality &amp; Excellence</v>
          </cell>
          <cell r="F493" t="str">
            <v>DREBA2012-14</v>
          </cell>
          <cell r="G493" t="str">
            <v>OBMC/SLRP</v>
          </cell>
          <cell r="H493" t="str">
            <v>A</v>
          </cell>
        </row>
        <row r="494">
          <cell r="C494" t="str">
            <v>DREBA2012-14INTG SALES T-11070-A-CHIN</v>
          </cell>
          <cell r="D494" t="str">
            <v>11070</v>
          </cell>
          <cell r="E494" t="str">
            <v>Quality &amp; Excellence</v>
          </cell>
          <cell r="F494" t="str">
            <v>DREBA2012-14</v>
          </cell>
          <cell r="G494" t="str">
            <v>INTG SALES T</v>
          </cell>
          <cell r="H494" t="str">
            <v>A</v>
          </cell>
        </row>
        <row r="495">
          <cell r="C495" t="str">
            <v>DREBA2012-14INTGRTED E&amp;T-11070-A-CHIN</v>
          </cell>
          <cell r="D495" t="str">
            <v>11070</v>
          </cell>
          <cell r="E495" t="str">
            <v>Quality &amp; Excellence</v>
          </cell>
          <cell r="F495" t="str">
            <v>DREBA2012-14</v>
          </cell>
          <cell r="G495" t="str">
            <v>INTGRTED E&amp;T</v>
          </cell>
          <cell r="H495" t="str">
            <v>A</v>
          </cell>
        </row>
        <row r="496">
          <cell r="C496" t="str">
            <v>DREBA2012-14INTGRTED MKT-11070-A-CHIN</v>
          </cell>
          <cell r="D496" t="str">
            <v>11070</v>
          </cell>
          <cell r="E496" t="str">
            <v>Quality &amp; Excellence</v>
          </cell>
          <cell r="F496" t="str">
            <v>DREBA2012-14</v>
          </cell>
          <cell r="G496" t="str">
            <v>INTGRTED MKT</v>
          </cell>
          <cell r="H496" t="str">
            <v>A</v>
          </cell>
        </row>
        <row r="497">
          <cell r="C497" t="str">
            <v>DREBA2012-14PEAK_01-11070-A-CHIN</v>
          </cell>
          <cell r="D497" t="str">
            <v>11070</v>
          </cell>
          <cell r="E497" t="str">
            <v>Quality &amp; Excellence</v>
          </cell>
          <cell r="F497" t="str">
            <v>DREBA2012-14</v>
          </cell>
          <cell r="G497" t="str">
            <v>PEAK_01</v>
          </cell>
          <cell r="H497" t="str">
            <v>A</v>
          </cell>
        </row>
        <row r="498">
          <cell r="C498" t="str">
            <v>DREBA2012-14C&amp;I INTM RSC-11070-A-CHIN</v>
          </cell>
          <cell r="D498" t="str">
            <v>11070</v>
          </cell>
          <cell r="E498" t="str">
            <v>Quality &amp; Excellence</v>
          </cell>
          <cell r="F498" t="str">
            <v>DREBA2012-14</v>
          </cell>
          <cell r="G498" t="str">
            <v>C&amp;I INTM RSC</v>
          </cell>
          <cell r="H498" t="str">
            <v>A</v>
          </cell>
        </row>
        <row r="499">
          <cell r="C499" t="str">
            <v>DREBA2012-14COMM&amp;IND ANC-11070-A-CHIN</v>
          </cell>
          <cell r="D499" t="str">
            <v>11070</v>
          </cell>
          <cell r="E499" t="str">
            <v>Quality &amp; Excellence</v>
          </cell>
          <cell r="F499" t="str">
            <v>DREBA2012-14</v>
          </cell>
          <cell r="G499" t="str">
            <v>COMM&amp;IND ANC</v>
          </cell>
          <cell r="H499" t="str">
            <v>A</v>
          </cell>
        </row>
        <row r="500">
          <cell r="C500" t="str">
            <v>DREBA2012-14SMRT A/C ANC-11070-A-CHIN</v>
          </cell>
          <cell r="D500" t="str">
            <v>11070</v>
          </cell>
          <cell r="E500" t="str">
            <v>Quality &amp; Excellence</v>
          </cell>
          <cell r="F500" t="str">
            <v>DREBA2012-14</v>
          </cell>
          <cell r="G500" t="str">
            <v>SMRT A/C ANC</v>
          </cell>
          <cell r="H500" t="str">
            <v>A</v>
          </cell>
        </row>
        <row r="501">
          <cell r="C501" t="str">
            <v>DREBA2012-14CAPACIT BIDD-11070-A-CHIN</v>
          </cell>
          <cell r="D501" t="str">
            <v>11070</v>
          </cell>
          <cell r="E501" t="str">
            <v>Quality &amp; Excellence</v>
          </cell>
          <cell r="F501" t="str">
            <v>DREBA2012-14</v>
          </cell>
          <cell r="G501" t="str">
            <v>CAPACIT BIDD</v>
          </cell>
          <cell r="H501" t="str">
            <v>A</v>
          </cell>
        </row>
        <row r="502">
          <cell r="C502" t="str">
            <v>DREBA2012-14DEMAND BIDD-11070-A-CHIN</v>
          </cell>
          <cell r="D502" t="str">
            <v>11070</v>
          </cell>
          <cell r="E502" t="str">
            <v>Quality &amp; Excellence</v>
          </cell>
          <cell r="F502" t="str">
            <v>DREBA2012-14</v>
          </cell>
          <cell r="G502" t="str">
            <v>DEMAND BIDD</v>
          </cell>
          <cell r="H502" t="str">
            <v>A</v>
          </cell>
        </row>
        <row r="503">
          <cell r="C503" t="str">
            <v>DREBA2012-14PEAK CHOICE-11070-A-CHIN</v>
          </cell>
          <cell r="D503" t="str">
            <v>11070</v>
          </cell>
          <cell r="E503" t="str">
            <v>Quality &amp; Excellence</v>
          </cell>
          <cell r="F503" t="str">
            <v>DREBA2012-14</v>
          </cell>
          <cell r="G503" t="str">
            <v>PEAK CHOICE</v>
          </cell>
          <cell r="H503" t="str">
            <v>A</v>
          </cell>
        </row>
        <row r="504">
          <cell r="C504" t="str">
            <v>DREBA2012-14DR ONLN EROL-11070-A-CHIN</v>
          </cell>
          <cell r="D504" t="str">
            <v>11070</v>
          </cell>
          <cell r="E504" t="str">
            <v>Quality &amp; Excellence</v>
          </cell>
          <cell r="F504" t="str">
            <v>DREBA2012-14</v>
          </cell>
          <cell r="G504" t="str">
            <v>DR ONLN EROL</v>
          </cell>
          <cell r="H504" t="str">
            <v>A</v>
          </cell>
        </row>
        <row r="505">
          <cell r="C505" t="str">
            <v>DREBA2012-14INTERACT-11070-A-CHIN</v>
          </cell>
          <cell r="D505" t="str">
            <v>11070</v>
          </cell>
          <cell r="E505" t="str">
            <v>Quality &amp; Excellence</v>
          </cell>
          <cell r="F505" t="str">
            <v>DREBA2012-14</v>
          </cell>
          <cell r="G505" t="str">
            <v>INTERACT</v>
          </cell>
          <cell r="H505" t="str">
            <v>A</v>
          </cell>
        </row>
        <row r="506">
          <cell r="C506" t="str">
            <v>DREBA2012-14DRE-12835-A-ISTS-PRJT-CHIN</v>
          </cell>
          <cell r="D506" t="str">
            <v>12835</v>
          </cell>
          <cell r="E506" t="str">
            <v>Demand Response Operations</v>
          </cell>
          <cell r="F506" t="str">
            <v>DREBA2012-14</v>
          </cell>
          <cell r="G506" t="str">
            <v>DR ONLN EROL</v>
          </cell>
          <cell r="H506" t="str">
            <v>A</v>
          </cell>
        </row>
        <row r="507">
          <cell r="C507" t="str">
            <v>DREBA2012-14DRE-12835-A-ISTS-O&amp;M-CHIN</v>
          </cell>
          <cell r="D507" t="str">
            <v>12835</v>
          </cell>
          <cell r="E507" t="str">
            <v>Demand Response Operations</v>
          </cell>
          <cell r="F507" t="str">
            <v>DREBA2012-14</v>
          </cell>
          <cell r="G507" t="str">
            <v>DR ONLN EROL</v>
          </cell>
          <cell r="H507" t="str">
            <v>A</v>
          </cell>
        </row>
        <row r="508">
          <cell r="C508" t="str">
            <v>BSA-MDSS-O&amp;M-DR-13973-CHIN</v>
          </cell>
          <cell r="D508" t="str">
            <v>13973</v>
          </cell>
          <cell r="E508" t="str">
            <v>Business System Administration</v>
          </cell>
          <cell r="F508" t="str">
            <v>DREBA2012-14</v>
          </cell>
          <cell r="G508" t="str">
            <v>DR ONLN EROL</v>
          </cell>
          <cell r="H508" t="str">
            <v>A</v>
          </cell>
        </row>
        <row r="509">
          <cell r="C509" t="str">
            <v>INCENTIVE PAYMENTS-A/C CYCLING-10847</v>
          </cell>
          <cell r="D509" t="str">
            <v>10847</v>
          </cell>
          <cell r="E509" t="str">
            <v>Emerging Markets - Demand Response</v>
          </cell>
          <cell r="F509" t="str">
            <v>ACEBA2012-14</v>
          </cell>
          <cell r="G509" t="str">
            <v>ACEBA2012-14</v>
          </cell>
          <cell r="H509" t="str">
            <v>C</v>
          </cell>
        </row>
        <row r="510">
          <cell r="C510" t="str">
            <v>INTERACT-VENDORS PAYMENT-2012-14-12835-A</v>
          </cell>
          <cell r="D510" t="str">
            <v>12835</v>
          </cell>
          <cell r="E510" t="str">
            <v>Demand Response Operations</v>
          </cell>
          <cell r="F510" t="str">
            <v>DREBA2012-14</v>
          </cell>
          <cell r="G510" t="str">
            <v>INTERACT</v>
          </cell>
          <cell r="H510" t="str">
            <v>A</v>
          </cell>
        </row>
        <row r="511">
          <cell r="C511" t="str">
            <v>NOTIFY-VENDORS PAYMENT-2012-14-12835-A</v>
          </cell>
          <cell r="D511" t="str">
            <v>12835</v>
          </cell>
          <cell r="E511" t="str">
            <v>Demand Response Operations</v>
          </cell>
          <cell r="F511" t="str">
            <v>DREBA2012-14</v>
          </cell>
          <cell r="G511" t="str">
            <v>INTERACT</v>
          </cell>
          <cell r="H511" t="str">
            <v>A</v>
          </cell>
        </row>
        <row r="512">
          <cell r="C512" t="str">
            <v>IDSM-DR SERVICE&amp;SALES INCENTIVE-2012-14</v>
          </cell>
          <cell r="D512" t="str">
            <v>11114</v>
          </cell>
          <cell r="E512" t="str">
            <v>Sales  Operations</v>
          </cell>
          <cell r="F512" t="str">
            <v>DREBA2012-14</v>
          </cell>
          <cell r="G512" t="str">
            <v>DR CORE MKT</v>
          </cell>
          <cell r="H512" t="str">
            <v>A</v>
          </cell>
        </row>
        <row r="513">
          <cell r="C513" t="str">
            <v>TI-INCENTIVE PAYMENTS-2012-14-10847</v>
          </cell>
          <cell r="D513" t="str">
            <v>10847</v>
          </cell>
          <cell r="E513" t="str">
            <v>Emerging Markets - Demand Response</v>
          </cell>
          <cell r="F513" t="str">
            <v>DREBA2012-14</v>
          </cell>
          <cell r="G513" t="str">
            <v>TECHNOL INCV</v>
          </cell>
          <cell r="H513" t="str">
            <v>C</v>
          </cell>
        </row>
        <row r="514">
          <cell r="C514" t="str">
            <v>CBP-INCENTIVE PAYMENTS-2012-14-10847</v>
          </cell>
          <cell r="D514" t="str">
            <v>10847</v>
          </cell>
          <cell r="E514" t="str">
            <v>Emerging Markets - Demand Response</v>
          </cell>
          <cell r="F514" t="str">
            <v>DREBA2012-14</v>
          </cell>
          <cell r="G514" t="str">
            <v>CAPACIT BIDD</v>
          </cell>
          <cell r="H514" t="str">
            <v>C</v>
          </cell>
        </row>
        <row r="515">
          <cell r="C515" t="str">
            <v>DBP-INCENTIVE PAYMENTS-2012-14-10847</v>
          </cell>
          <cell r="D515" t="str">
            <v>10847</v>
          </cell>
          <cell r="E515" t="str">
            <v>Emerging Markets - Demand Response</v>
          </cell>
          <cell r="F515" t="str">
            <v>DREBA2009-11</v>
          </cell>
          <cell r="G515" t="str">
            <v>DEMAND BIDD</v>
          </cell>
          <cell r="H515" t="str">
            <v>C</v>
          </cell>
        </row>
        <row r="516">
          <cell r="C516" t="str">
            <v>PEAKCHOICE-INCENT PAYMENTS-2012-14-10847</v>
          </cell>
          <cell r="D516" t="str">
            <v>10847</v>
          </cell>
          <cell r="E516" t="str">
            <v>Emerging Markets - Demand Response</v>
          </cell>
          <cell r="F516" t="str">
            <v>DREBA2009-11</v>
          </cell>
          <cell r="G516" t="str">
            <v>PEAK CHOICE</v>
          </cell>
          <cell r="H516" t="str">
            <v>C</v>
          </cell>
        </row>
        <row r="517">
          <cell r="C517" t="str">
            <v>AUTO DR-INCENTIVE PAYMENTS-2012-14-10847</v>
          </cell>
          <cell r="D517" t="str">
            <v>10847</v>
          </cell>
          <cell r="E517" t="str">
            <v>Emerging Markets - Demand Response</v>
          </cell>
          <cell r="F517" t="str">
            <v>DREBA2009-11</v>
          </cell>
          <cell r="G517" t="str">
            <v>AUTO DR</v>
          </cell>
          <cell r="H517" t="str">
            <v>C</v>
          </cell>
        </row>
        <row r="518">
          <cell r="C518" t="str">
            <v>TI-NEW CNST CUST INCTV PAYMT 12-14-10847</v>
          </cell>
          <cell r="D518" t="str">
            <v>10847</v>
          </cell>
          <cell r="E518" t="str">
            <v>Emerging Markets - Demand Response</v>
          </cell>
          <cell r="F518" t="str">
            <v>DREBA2009-11</v>
          </cell>
          <cell r="G518" t="str">
            <v>TECHNOL INCV</v>
          </cell>
          <cell r="H518" t="str">
            <v>C</v>
          </cell>
        </row>
        <row r="519">
          <cell r="C519" t="str">
            <v>INCENTIVE PAYMENTS-PERM LOAD SHIFT-10847</v>
          </cell>
          <cell r="D519" t="str">
            <v>10847</v>
          </cell>
          <cell r="E519" t="str">
            <v>Emerging Markets - Demand Response</v>
          </cell>
          <cell r="F519" t="str">
            <v>DREBA2006-08</v>
          </cell>
          <cell r="G519" t="str">
            <v>PERM LOAD SH</v>
          </cell>
          <cell r="H519" t="str">
            <v>C</v>
          </cell>
        </row>
        <row r="520">
          <cell r="C520" t="str">
            <v>DREBA2012-14DR CORE MKT-14894-A</v>
          </cell>
          <cell r="D520" t="str">
            <v>14894</v>
          </cell>
          <cell r="E520" t="str">
            <v>Customer Impact-Deployment Support</v>
          </cell>
          <cell r="F520" t="str">
            <v>DREBA2012-14</v>
          </cell>
          <cell r="G520" t="str">
            <v>DR CORE MKT</v>
          </cell>
          <cell r="H520" t="str">
            <v>A</v>
          </cell>
        </row>
        <row r="521">
          <cell r="C521" t="str">
            <v>DREBA2012-14DR CORE MKT-14893-A</v>
          </cell>
          <cell r="D521" t="str">
            <v>14893</v>
          </cell>
          <cell r="E521" t="str">
            <v>Customer Impact-Gas Outreach</v>
          </cell>
          <cell r="F521" t="str">
            <v>DREBA2012-14</v>
          </cell>
          <cell r="G521" t="str">
            <v>DR CORE MKT</v>
          </cell>
          <cell r="H521" t="str">
            <v>A</v>
          </cell>
        </row>
        <row r="522">
          <cell r="C522" t="str">
            <v>DREBA-10-12-CEM-PRJ-COMM-14709-I-CES</v>
          </cell>
          <cell r="D522" t="str">
            <v>14709</v>
          </cell>
          <cell r="E522" t="str">
            <v>Information Technology Products</v>
          </cell>
          <cell r="F522" t="str">
            <v>DREBA2012-14</v>
          </cell>
          <cell r="G522" t="str">
            <v>INTG ENE AUD</v>
          </cell>
          <cell r="H522" t="str">
            <v>A</v>
          </cell>
        </row>
        <row r="523">
          <cell r="C523" t="str">
            <v>DREBA-10-12-INTEGRTD AUD-14709-I-CES</v>
          </cell>
          <cell r="D523" t="str">
            <v>14709</v>
          </cell>
          <cell r="E523" t="str">
            <v>Information Technology Products</v>
          </cell>
          <cell r="F523" t="str">
            <v>DREBA2012-14</v>
          </cell>
          <cell r="G523" t="str">
            <v>INTG ENE AUD</v>
          </cell>
          <cell r="H523" t="str">
            <v>A</v>
          </cell>
        </row>
        <row r="524">
          <cell r="C524" t="str">
            <v>DREBA2012-14DR ENHANCEMENTS-12385-A-CHIN</v>
          </cell>
          <cell r="D524" t="str">
            <v>12835</v>
          </cell>
          <cell r="E524" t="str">
            <v>Demand Response Operations</v>
          </cell>
          <cell r="F524" t="str">
            <v>DREBA2012-14</v>
          </cell>
          <cell r="G524" t="str">
            <v>DR ONLN EROL</v>
          </cell>
          <cell r="H524" t="str">
            <v>A</v>
          </cell>
        </row>
        <row r="525">
          <cell r="C525" t="str">
            <v>INCENTIVE PAYMENTS- TRCKD IN ERRA - AMP</v>
          </cell>
          <cell r="D525" t="str">
            <v>12835</v>
          </cell>
          <cell r="E525" t="str">
            <v>Demand Response Operations</v>
          </cell>
          <cell r="F525" t="str">
            <v>DREBA2006-08</v>
          </cell>
          <cell r="G525" t="str">
            <v>OTHER_01</v>
          </cell>
          <cell r="H525" t="str">
            <v>C</v>
          </cell>
        </row>
        <row r="529">
          <cell r="C529" t="str">
            <v>Order</v>
          </cell>
          <cell r="D529" t="str">
            <v>Order Description</v>
          </cell>
          <cell r="E529" t="str">
            <v>RespCC</v>
          </cell>
          <cell r="F529" t="str">
            <v>RespCC Name</v>
          </cell>
          <cell r="G529" t="str">
            <v>Funding Cycle Name</v>
          </cell>
          <cell r="H529" t="str">
            <v>Program level 3</v>
          </cell>
        </row>
        <row r="530">
          <cell r="C530">
            <v>5224957</v>
          </cell>
          <cell r="D530" t="str">
            <v>DEMAND RESPONSE-ACEBA</v>
          </cell>
          <cell r="E530">
            <v>13983</v>
          </cell>
          <cell r="F530" t="str">
            <v>Emerging Information Products &amp; Platform</v>
          </cell>
          <cell r="G530" t="str">
            <v>ACEBA2007-11</v>
          </cell>
          <cell r="H530" t="str">
            <v>ACEBA2007-11</v>
          </cell>
        </row>
        <row r="531">
          <cell r="C531">
            <v>5235794</v>
          </cell>
          <cell r="D531" t="str">
            <v>BUDGET-2012-CES-BAL-13678-ACEBA2012-14</v>
          </cell>
          <cell r="E531">
            <v>13678</v>
          </cell>
          <cell r="F531" t="str">
            <v>Large Business: Govt, Com, AG</v>
          </cell>
          <cell r="G531" t="str">
            <v>ACEBA2007-11</v>
          </cell>
          <cell r="H531" t="str">
            <v>ACEBA2007-11</v>
          </cell>
        </row>
        <row r="532">
          <cell r="C532">
            <v>5235795</v>
          </cell>
          <cell r="D532" t="str">
            <v>BUDGET-2012-CES-BAL-13723-ACEBA2012-14</v>
          </cell>
          <cell r="E532">
            <v>13723</v>
          </cell>
          <cell r="F532" t="str">
            <v>Policy Planning</v>
          </cell>
          <cell r="G532" t="str">
            <v>ACEBA2007-11</v>
          </cell>
          <cell r="H532" t="str">
            <v>ACEBA2007-11</v>
          </cell>
        </row>
        <row r="533">
          <cell r="C533">
            <v>5235796</v>
          </cell>
          <cell r="D533" t="str">
            <v>BUDGET-2012-CES-BAL-13636-ACEBA2012-14</v>
          </cell>
          <cell r="E533">
            <v>13636</v>
          </cell>
          <cell r="F533" t="str">
            <v>Portfolio Data &amp; Analysis/SHIN</v>
          </cell>
          <cell r="G533" t="str">
            <v>ACEBA2007-11</v>
          </cell>
          <cell r="H533" t="str">
            <v>ACEBA2007-11</v>
          </cell>
        </row>
        <row r="534">
          <cell r="C534">
            <v>5235797</v>
          </cell>
          <cell r="D534" t="str">
            <v>BUDGET-2012-CES-BAL-12832-ACEBA2012-14</v>
          </cell>
          <cell r="E534">
            <v>12832</v>
          </cell>
          <cell r="F534" t="str">
            <v>Enrollment &amp; Incentive Mgmt (IPC)</v>
          </cell>
          <cell r="G534" t="str">
            <v>ACEBA2007-11</v>
          </cell>
          <cell r="H534" t="str">
            <v>ACEBA2007-11</v>
          </cell>
        </row>
        <row r="535">
          <cell r="C535">
            <v>5235798</v>
          </cell>
          <cell r="D535" t="str">
            <v>BUDGET-2012-CES-BAL-14714-ACEBA2012-14</v>
          </cell>
          <cell r="E535">
            <v>14714</v>
          </cell>
          <cell r="F535" t="str">
            <v>Operations Support</v>
          </cell>
          <cell r="G535" t="str">
            <v>ACEBA2007-11</v>
          </cell>
          <cell r="H535" t="str">
            <v>ACEBA2007-11</v>
          </cell>
        </row>
        <row r="536">
          <cell r="C536">
            <v>5235799</v>
          </cell>
          <cell r="D536" t="str">
            <v>BUDGET-2012-CES-BAL-10847-ACEBA2012-14</v>
          </cell>
          <cell r="E536">
            <v>10847</v>
          </cell>
          <cell r="F536" t="str">
            <v>Emerging Markets - Demand Response</v>
          </cell>
          <cell r="G536" t="str">
            <v>ACEBA2007-11</v>
          </cell>
          <cell r="H536" t="str">
            <v>ACEBA2007-11</v>
          </cell>
        </row>
        <row r="537">
          <cell r="C537">
            <v>5235800</v>
          </cell>
          <cell r="D537" t="str">
            <v>BUDGET-2012-CES-BAL-13983-ACEBA2012-14</v>
          </cell>
          <cell r="E537">
            <v>13983</v>
          </cell>
          <cell r="F537" t="str">
            <v>Emerging Information Products &amp; Platform</v>
          </cell>
          <cell r="G537" t="str">
            <v>ACEBA2007-11</v>
          </cell>
          <cell r="H537" t="str">
            <v>ACEBA2007-11</v>
          </cell>
        </row>
        <row r="538">
          <cell r="C538">
            <v>5235801</v>
          </cell>
          <cell r="D538" t="str">
            <v>BUDGET-2012-CES-BAL-11115-ACEBA2012-14</v>
          </cell>
          <cell r="E538">
            <v>11115</v>
          </cell>
          <cell r="F538" t="str">
            <v>Inspection Verification Admin</v>
          </cell>
          <cell r="G538" t="str">
            <v>ACEBA2007-11</v>
          </cell>
          <cell r="H538" t="str">
            <v>ACEBA2007-11</v>
          </cell>
        </row>
        <row r="539">
          <cell r="C539">
            <v>5236377</v>
          </cell>
          <cell r="D539" t="str">
            <v>BUDGET-2012-CES-BAL-12835-ACEBA2012-14</v>
          </cell>
          <cell r="E539">
            <v>12835</v>
          </cell>
          <cell r="F539" t="str">
            <v>Demand Response Operations</v>
          </cell>
          <cell r="G539" t="str">
            <v>ACEBA2007-11</v>
          </cell>
          <cell r="H539" t="str">
            <v>ACEBA2007-11</v>
          </cell>
        </row>
        <row r="540">
          <cell r="C540">
            <v>8084758</v>
          </cell>
          <cell r="D540" t="str">
            <v>EQUIPMENT INSTALLATION-A/C CYCLING-ACEBA</v>
          </cell>
          <cell r="E540">
            <v>10847</v>
          </cell>
          <cell r="F540" t="str">
            <v>Emerging Markets - Demand Response</v>
          </cell>
          <cell r="G540" t="str">
            <v>ACEBA2007-11</v>
          </cell>
          <cell r="H540" t="str">
            <v>ACEBA2007-11</v>
          </cell>
        </row>
        <row r="541">
          <cell r="C541">
            <v>8084760</v>
          </cell>
          <cell r="D541" t="str">
            <v>EQUIPMENT MAINTENANCE-A/C CYCLING-ACEBA</v>
          </cell>
          <cell r="E541">
            <v>10847</v>
          </cell>
          <cell r="F541" t="str">
            <v>Emerging Markets - Demand Response</v>
          </cell>
          <cell r="G541" t="str">
            <v>ACEBA2007-11</v>
          </cell>
          <cell r="H541" t="str">
            <v>ACEBA2007-11</v>
          </cell>
        </row>
        <row r="542">
          <cell r="C542">
            <v>8084761</v>
          </cell>
          <cell r="D542" t="str">
            <v>AUDIT-A/C CYCLING - ACEBA</v>
          </cell>
          <cell r="E542">
            <v>10847</v>
          </cell>
          <cell r="F542" t="str">
            <v>Emerging Markets - Demand Response</v>
          </cell>
          <cell r="G542" t="str">
            <v>ACEBA2007-11</v>
          </cell>
          <cell r="H542" t="str">
            <v>ACEBA2007-11</v>
          </cell>
        </row>
        <row r="543">
          <cell r="C543">
            <v>8084762</v>
          </cell>
          <cell r="D543" t="str">
            <v>CUSTMR SRVC CALL CNTRS-A/C CYCLING-ACEBA</v>
          </cell>
          <cell r="E543">
            <v>10847</v>
          </cell>
          <cell r="F543" t="str">
            <v>Emerging Markets - Demand Response</v>
          </cell>
          <cell r="G543" t="str">
            <v>ACEBA2007-11</v>
          </cell>
          <cell r="H543" t="str">
            <v>ACEBA2007-11</v>
          </cell>
        </row>
        <row r="544">
          <cell r="C544">
            <v>8084763</v>
          </cell>
          <cell r="D544" t="str">
            <v>IT SUPPORT &amp; DEVLPMNT-A/C CYCLING-ACEBA</v>
          </cell>
          <cell r="E544">
            <v>10847</v>
          </cell>
          <cell r="F544" t="str">
            <v>Emerging Markets - Demand Response</v>
          </cell>
          <cell r="G544" t="str">
            <v>ACEBA2007-11</v>
          </cell>
          <cell r="H544" t="str">
            <v>ACEBA2007-11</v>
          </cell>
        </row>
        <row r="545">
          <cell r="C545">
            <v>8084764</v>
          </cell>
          <cell r="D545" t="str">
            <v>PROGRAM MGMT-A/C CYCLING - ACEBA</v>
          </cell>
          <cell r="E545">
            <v>10847</v>
          </cell>
          <cell r="F545" t="str">
            <v>Emerging Markets - Demand Response</v>
          </cell>
          <cell r="G545" t="str">
            <v>ACEBA2007-11</v>
          </cell>
          <cell r="H545" t="str">
            <v>ACEBA2007-11</v>
          </cell>
        </row>
        <row r="546">
          <cell r="C546">
            <v>8084765</v>
          </cell>
          <cell r="D546" t="str">
            <v>PROG MKTG-A/C CYCLING-MATS&amp;RESRCH-ACEBA</v>
          </cell>
          <cell r="E546">
            <v>10847</v>
          </cell>
          <cell r="F546" t="str">
            <v>Emerging Markets - Demand Response</v>
          </cell>
          <cell r="G546" t="str">
            <v>ACEBA2007-11</v>
          </cell>
          <cell r="H546" t="str">
            <v>ACEBA2007-11</v>
          </cell>
        </row>
        <row r="547">
          <cell r="C547">
            <v>8084766</v>
          </cell>
          <cell r="D547" t="str">
            <v>INCENTIVE PAYMENTS-A/C CYCLING - ACEBA</v>
          </cell>
          <cell r="E547">
            <v>10847</v>
          </cell>
          <cell r="F547" t="str">
            <v>Emerging Markets - Demand Response</v>
          </cell>
          <cell r="G547" t="str">
            <v>ACEBA2007-11</v>
          </cell>
          <cell r="H547" t="str">
            <v>ACEBA2007-11</v>
          </cell>
        </row>
        <row r="548">
          <cell r="C548">
            <v>8088444</v>
          </cell>
          <cell r="D548" t="str">
            <v>M&amp;E-SMART AC 2008 EX POST LD IMP</v>
          </cell>
          <cell r="E548">
            <v>13982</v>
          </cell>
          <cell r="F548" t="str">
            <v>DR Policy-Planning &amp; Analysis</v>
          </cell>
          <cell r="G548" t="str">
            <v>ACEBA2007-11</v>
          </cell>
          <cell r="H548" t="str">
            <v>ACEBA2007-11</v>
          </cell>
        </row>
        <row r="549">
          <cell r="C549">
            <v>8092463</v>
          </cell>
          <cell r="D549" t="str">
            <v>M&amp;E-SMART AC 2009-2020 EX ANTE LD IMP</v>
          </cell>
          <cell r="E549">
            <v>13982</v>
          </cell>
          <cell r="F549" t="str">
            <v>DR Policy-Planning &amp; Analysis</v>
          </cell>
          <cell r="G549" t="str">
            <v>ACEBA2007-11</v>
          </cell>
          <cell r="H549" t="str">
            <v>ACEBA2007-11</v>
          </cell>
        </row>
        <row r="550">
          <cell r="C550">
            <v>8092737</v>
          </cell>
          <cell r="D550" t="str">
            <v>PROG MKTG-A/C CYCLING-OTHER LABOR-ACEBA</v>
          </cell>
          <cell r="E550">
            <v>10847</v>
          </cell>
          <cell r="F550" t="str">
            <v>Emerging Markets - Demand Response</v>
          </cell>
          <cell r="G550" t="str">
            <v>ACEBA2007-11</v>
          </cell>
          <cell r="H550" t="str">
            <v>ACEBA2007-11</v>
          </cell>
        </row>
        <row r="551">
          <cell r="C551">
            <v>8094376</v>
          </cell>
          <cell r="D551" t="str">
            <v>MATLS &amp; REF FEES-AFFILIATES-ACEBA</v>
          </cell>
          <cell r="E551">
            <v>10847</v>
          </cell>
          <cell r="F551" t="str">
            <v>Emerging Markets - Demand Response</v>
          </cell>
          <cell r="G551" t="str">
            <v>ACEBA2007-11</v>
          </cell>
          <cell r="H551" t="str">
            <v>ACEBA2007-11</v>
          </cell>
        </row>
        <row r="552">
          <cell r="C552">
            <v>8094377</v>
          </cell>
          <cell r="D552" t="str">
            <v>MATLS &amp; REF FEES-SERVICE &amp; SALES-ACEBA</v>
          </cell>
          <cell r="E552">
            <v>10847</v>
          </cell>
          <cell r="F552" t="str">
            <v>Emerging Markets - Demand Response</v>
          </cell>
          <cell r="G552" t="str">
            <v>ACEBA2007-11</v>
          </cell>
          <cell r="H552" t="str">
            <v>ACEBA2007-11</v>
          </cell>
        </row>
        <row r="553">
          <cell r="C553">
            <v>8094422</v>
          </cell>
          <cell r="D553" t="str">
            <v>M&amp;E-SMRTAC 2009 EX PST/2010-21 EX ANT LD</v>
          </cell>
          <cell r="E553">
            <v>13768</v>
          </cell>
          <cell r="F553" t="str">
            <v>EM&amp;V</v>
          </cell>
          <cell r="G553" t="str">
            <v>ACEBA2007-11</v>
          </cell>
          <cell r="H553" t="str">
            <v>ACEBA2007-11</v>
          </cell>
        </row>
        <row r="554">
          <cell r="C554">
            <v>8094423</v>
          </cell>
          <cell r="D554" t="str">
            <v>M&amp;E-SMRTAC 2010 EX PST/2011-22 EX ANT LD</v>
          </cell>
          <cell r="E554">
            <v>13768</v>
          </cell>
          <cell r="F554" t="str">
            <v>EM&amp;V</v>
          </cell>
          <cell r="G554" t="str">
            <v>ACEBA2007-11</v>
          </cell>
          <cell r="H554" t="str">
            <v>ACEBA2007-11</v>
          </cell>
        </row>
        <row r="555">
          <cell r="C555">
            <v>8094424</v>
          </cell>
          <cell r="D555" t="str">
            <v>M&amp;E-SMRTAC 2011 EX PST/2012-23 EX ANT LD</v>
          </cell>
          <cell r="E555">
            <v>13768</v>
          </cell>
          <cell r="F555" t="str">
            <v>EM&amp;V</v>
          </cell>
          <cell r="G555" t="str">
            <v>ACEBA2007-11</v>
          </cell>
          <cell r="H555" t="str">
            <v>ACEBA2007-11</v>
          </cell>
        </row>
        <row r="556">
          <cell r="C556">
            <v>8104993</v>
          </cell>
          <cell r="D556" t="str">
            <v>ACEBA2007-11 DR OPS SUPPORT-A</v>
          </cell>
          <cell r="E556">
            <v>13840</v>
          </cell>
          <cell r="F556" t="str">
            <v>Solut Mktg - Residential</v>
          </cell>
          <cell r="G556" t="str">
            <v>ACEBA2007-11</v>
          </cell>
          <cell r="H556" t="str">
            <v>ACEBA2007-11</v>
          </cell>
        </row>
        <row r="557">
          <cell r="C557">
            <v>8115677</v>
          </cell>
          <cell r="D557" t="str">
            <v>ACEBA2012-14A-11115-A</v>
          </cell>
          <cell r="E557">
            <v>11115</v>
          </cell>
          <cell r="F557" t="str">
            <v>Inspection Verification Admin</v>
          </cell>
          <cell r="G557" t="str">
            <v>ACEBA2012-14</v>
          </cell>
          <cell r="H557" t="str">
            <v>ACEBA2012-14</v>
          </cell>
        </row>
        <row r="558">
          <cell r="C558">
            <v>8115678</v>
          </cell>
          <cell r="D558" t="str">
            <v>ACEBA2012-14-12832-A</v>
          </cell>
          <cell r="E558">
            <v>12832</v>
          </cell>
          <cell r="F558" t="str">
            <v>Enrollment &amp; Incentive Mgmt (IPC)</v>
          </cell>
          <cell r="G558" t="str">
            <v>ACEBA2012-14</v>
          </cell>
          <cell r="H558" t="str">
            <v>ACEBA2012-14</v>
          </cell>
        </row>
        <row r="559">
          <cell r="C559">
            <v>8115679</v>
          </cell>
          <cell r="D559" t="str">
            <v>ACEBA2012-14-13636-A</v>
          </cell>
          <cell r="E559">
            <v>13636</v>
          </cell>
          <cell r="F559" t="str">
            <v>Portfolio Data &amp; Analysis/SHIN</v>
          </cell>
          <cell r="G559" t="str">
            <v>ACEBA2012-14</v>
          </cell>
          <cell r="H559" t="str">
            <v>ACEBA2012-14</v>
          </cell>
        </row>
        <row r="560">
          <cell r="C560">
            <v>8115680</v>
          </cell>
          <cell r="D560" t="str">
            <v>ACEBA2012-14-13678-A</v>
          </cell>
          <cell r="E560">
            <v>13678</v>
          </cell>
          <cell r="F560" t="str">
            <v>Large Business: Govt, Com, AG</v>
          </cell>
          <cell r="G560" t="str">
            <v>ACEBA2012-14</v>
          </cell>
          <cell r="H560" t="str">
            <v>ACEBA2012-14</v>
          </cell>
        </row>
        <row r="561">
          <cell r="C561">
            <v>8115681</v>
          </cell>
          <cell r="D561" t="str">
            <v>ACEBA2012-14-13723-A</v>
          </cell>
          <cell r="E561">
            <v>13723</v>
          </cell>
          <cell r="F561" t="str">
            <v>Policy Planning</v>
          </cell>
          <cell r="G561" t="str">
            <v>ACEBA2012-14</v>
          </cell>
          <cell r="H561" t="str">
            <v>ACEBA2012-14</v>
          </cell>
        </row>
        <row r="562">
          <cell r="C562">
            <v>8115683</v>
          </cell>
          <cell r="D562" t="str">
            <v>ACEBA2012-14-14714-A</v>
          </cell>
          <cell r="E562">
            <v>14714</v>
          </cell>
          <cell r="F562" t="str">
            <v>Operations Support</v>
          </cell>
          <cell r="G562" t="str">
            <v>ACEBA2012-14</v>
          </cell>
          <cell r="H562" t="str">
            <v>ACEBA2012-14</v>
          </cell>
        </row>
        <row r="563">
          <cell r="C563">
            <v>8116348</v>
          </cell>
          <cell r="D563" t="str">
            <v>ACEBA2012-14ACEBA2007-11-10847-A-CHIN</v>
          </cell>
          <cell r="E563">
            <v>10847</v>
          </cell>
          <cell r="F563" t="str">
            <v>Emerging Markets - Demand Response</v>
          </cell>
          <cell r="G563" t="str">
            <v>ACEBA2012-14</v>
          </cell>
          <cell r="H563" t="str">
            <v>ACEBA2007-11</v>
          </cell>
        </row>
        <row r="564">
          <cell r="C564">
            <v>8117721</v>
          </cell>
          <cell r="D564" t="str">
            <v>ACEBA2012-14-13636-A-CHIN</v>
          </cell>
          <cell r="E564">
            <v>13636</v>
          </cell>
          <cell r="F564" t="str">
            <v>Portfolio Data &amp; Analysis/SHIN</v>
          </cell>
          <cell r="G564" t="str">
            <v>ACEBA2012-14</v>
          </cell>
          <cell r="H564" t="str">
            <v>ACEBA2012-14</v>
          </cell>
        </row>
        <row r="565">
          <cell r="C565">
            <v>8117959</v>
          </cell>
          <cell r="D565" t="str">
            <v>SMARTAC MARKETING-ACEBA-13840</v>
          </cell>
          <cell r="E565">
            <v>13840</v>
          </cell>
          <cell r="F565" t="str">
            <v>Solut Mktg - Residential</v>
          </cell>
          <cell r="G565" t="str">
            <v>ACEBA2012-14</v>
          </cell>
          <cell r="H565" t="str">
            <v>ACEBA2012-14</v>
          </cell>
        </row>
        <row r="566">
          <cell r="C566">
            <v>8118688</v>
          </cell>
          <cell r="D566" t="str">
            <v>ACEBA2012-14 DR OPS SUPPORT-12835-A</v>
          </cell>
          <cell r="E566">
            <v>12835</v>
          </cell>
          <cell r="F566" t="str">
            <v>Demand Response Operations</v>
          </cell>
          <cell r="G566" t="str">
            <v>ACEBA2012-14</v>
          </cell>
          <cell r="H566" t="str">
            <v>ACEBA2012-14</v>
          </cell>
        </row>
        <row r="567">
          <cell r="C567">
            <v>8118860</v>
          </cell>
          <cell r="D567" t="str">
            <v>ACEBA2012-14PRGM MGM-A/C CYCLING-11070-A</v>
          </cell>
          <cell r="E567">
            <v>11070</v>
          </cell>
          <cell r="F567" t="str">
            <v>Quality &amp; Excellence</v>
          </cell>
          <cell r="G567" t="str">
            <v>ACEBA2012-14</v>
          </cell>
          <cell r="H567" t="str">
            <v>ACEBA2012-14</v>
          </cell>
        </row>
        <row r="568">
          <cell r="C568">
            <v>8118861</v>
          </cell>
          <cell r="D568" t="str">
            <v>ACEBA2012-14PRGMKG-A/CCYCOTHLAB-11070-A</v>
          </cell>
          <cell r="E568">
            <v>11070</v>
          </cell>
          <cell r="F568" t="str">
            <v>Quality &amp; Excellence</v>
          </cell>
          <cell r="G568" t="str">
            <v>ACEBA2012-14</v>
          </cell>
          <cell r="H568" t="str">
            <v>ACEBA2012-14</v>
          </cell>
        </row>
        <row r="569">
          <cell r="C569">
            <v>8118862</v>
          </cell>
          <cell r="D569" t="str">
            <v>ACEBA2012-14-AUDIT-A/C CYCLING-11070-A</v>
          </cell>
          <cell r="E569">
            <v>11070</v>
          </cell>
          <cell r="F569" t="str">
            <v>Quality &amp; Excellence</v>
          </cell>
          <cell r="G569" t="str">
            <v>ACEBA2012-14</v>
          </cell>
          <cell r="H569" t="str">
            <v>ACEBA2012-14</v>
          </cell>
        </row>
        <row r="570">
          <cell r="C570">
            <v>8118863</v>
          </cell>
          <cell r="D570" t="str">
            <v>ACEBA2012-14 DR OPS SUPPORT-11070-A</v>
          </cell>
          <cell r="E570">
            <v>11070</v>
          </cell>
          <cell r="F570" t="str">
            <v>Quality &amp; Excellence</v>
          </cell>
          <cell r="G570" t="str">
            <v>ACEBA2012-14</v>
          </cell>
          <cell r="H570" t="str">
            <v>ACEBA2012-14</v>
          </cell>
        </row>
        <row r="571">
          <cell r="C571">
            <v>8119000</v>
          </cell>
          <cell r="D571" t="str">
            <v>ACEBA2012-14PROG MGMT-A/CCYCLING-14045-A</v>
          </cell>
          <cell r="E571">
            <v>14045</v>
          </cell>
          <cell r="F571" t="str">
            <v>Policy Implementation &amp; Reporting</v>
          </cell>
          <cell r="G571" t="str">
            <v>ACEBA2012-14</v>
          </cell>
          <cell r="H571" t="str">
            <v>ACEBA2012-14</v>
          </cell>
        </row>
        <row r="572">
          <cell r="C572">
            <v>8119156</v>
          </cell>
          <cell r="D572" t="str">
            <v>EQUIPMNT INSTALL-A/C CYCLING-ACEBA-10847</v>
          </cell>
          <cell r="E572">
            <v>10847</v>
          </cell>
          <cell r="F572" t="str">
            <v>Emerging Markets - Demand Response</v>
          </cell>
          <cell r="G572" t="str">
            <v>ACEBA2012-14</v>
          </cell>
          <cell r="H572" t="str">
            <v>ACEBA2012-14</v>
          </cell>
        </row>
        <row r="573">
          <cell r="C573">
            <v>8119157</v>
          </cell>
          <cell r="D573" t="str">
            <v>EQUIPMNT MNTNANCE-A/C CYCLE-ACEBA-10847</v>
          </cell>
          <cell r="E573">
            <v>10847</v>
          </cell>
          <cell r="F573" t="str">
            <v>Emerging Markets - Demand Response</v>
          </cell>
          <cell r="G573" t="str">
            <v>ACEBA2012-14</v>
          </cell>
          <cell r="H573" t="str">
            <v>ACEBA2012-14</v>
          </cell>
        </row>
        <row r="574">
          <cell r="C574">
            <v>8119158</v>
          </cell>
          <cell r="D574" t="str">
            <v>AUDIT-A/C CYCLING - ACEBA-10847</v>
          </cell>
          <cell r="E574">
            <v>10847</v>
          </cell>
          <cell r="F574" t="str">
            <v>Emerging Markets - Demand Response</v>
          </cell>
          <cell r="G574" t="str">
            <v>ACEBA2012-14</v>
          </cell>
          <cell r="H574" t="str">
            <v>ACEBA2012-14</v>
          </cell>
        </row>
        <row r="575">
          <cell r="C575">
            <v>8119159</v>
          </cell>
          <cell r="D575" t="str">
            <v>CUSTMRSRVCCALLCNTR-A/C CYCLE-ACEBA-10847</v>
          </cell>
          <cell r="E575">
            <v>10847</v>
          </cell>
          <cell r="F575" t="str">
            <v>Emerging Markets - Demand Response</v>
          </cell>
          <cell r="G575" t="str">
            <v>ACEBA2012-14</v>
          </cell>
          <cell r="H575" t="str">
            <v>ACEBA2012-14</v>
          </cell>
        </row>
        <row r="576">
          <cell r="C576">
            <v>8119160</v>
          </cell>
          <cell r="D576" t="str">
            <v>IT SUPRT&amp;DEVLPMNT-A/C CYCLE-ACEBA-10847</v>
          </cell>
          <cell r="E576">
            <v>10847</v>
          </cell>
          <cell r="F576" t="str">
            <v>Emerging Markets - Demand Response</v>
          </cell>
          <cell r="G576" t="str">
            <v>ACEBA2012-14</v>
          </cell>
          <cell r="H576" t="str">
            <v>ACEBA2012-14</v>
          </cell>
        </row>
        <row r="577">
          <cell r="C577">
            <v>8119161</v>
          </cell>
          <cell r="D577" t="str">
            <v>ACEBA12-14-PROG MKTG-CYCL-MATL-10847-A</v>
          </cell>
          <cell r="E577">
            <v>10847</v>
          </cell>
          <cell r="F577" t="str">
            <v>Emerging Markets - Demand Response</v>
          </cell>
          <cell r="G577" t="str">
            <v>ACEBA2012-14</v>
          </cell>
          <cell r="H577" t="str">
            <v>ACEBA2012-14</v>
          </cell>
        </row>
        <row r="578">
          <cell r="C578">
            <v>8119162</v>
          </cell>
          <cell r="D578" t="str">
            <v>PROGMKTG-A/C CYCLE-OTHRLABOR-ACEBA-10847</v>
          </cell>
          <cell r="E578">
            <v>10847</v>
          </cell>
          <cell r="F578" t="str">
            <v>Emerging Markets - Demand Response</v>
          </cell>
          <cell r="G578" t="str">
            <v>ACEBA2012-14</v>
          </cell>
          <cell r="H578" t="str">
            <v>ACEBA2012-14</v>
          </cell>
        </row>
        <row r="579">
          <cell r="C579">
            <v>8119163</v>
          </cell>
          <cell r="D579" t="str">
            <v>MATLS &amp; REF FEES-AFFILIATES-ACEBA-10847</v>
          </cell>
          <cell r="E579">
            <v>10847</v>
          </cell>
          <cell r="F579" t="str">
            <v>Emerging Markets - Demand Response</v>
          </cell>
          <cell r="G579" t="str">
            <v>ACEBA2012-14</v>
          </cell>
          <cell r="H579" t="str">
            <v>ACEBA2012-14</v>
          </cell>
        </row>
        <row r="580">
          <cell r="C580">
            <v>8119164</v>
          </cell>
          <cell r="D580" t="str">
            <v>MATLS &amp; REF FEES-S&amp;S-ACEBA-10847</v>
          </cell>
          <cell r="E580">
            <v>10847</v>
          </cell>
          <cell r="F580" t="str">
            <v>Emerging Markets - Demand Response</v>
          </cell>
          <cell r="G580" t="str">
            <v>ACEBA2012-14</v>
          </cell>
          <cell r="H580" t="str">
            <v>ACEBA2012-14</v>
          </cell>
        </row>
        <row r="581">
          <cell r="C581">
            <v>8119165</v>
          </cell>
          <cell r="D581" t="str">
            <v>ACEBA2012-14 DR OPS SUPPORT-10847-A</v>
          </cell>
          <cell r="E581">
            <v>10847</v>
          </cell>
          <cell r="F581" t="str">
            <v>Emerging Markets - Demand Response</v>
          </cell>
          <cell r="G581" t="str">
            <v>ACEBA2012-14</v>
          </cell>
          <cell r="H581" t="str">
            <v>ACEBA2012-14</v>
          </cell>
        </row>
        <row r="582">
          <cell r="C582">
            <v>8119492</v>
          </cell>
          <cell r="D582" t="str">
            <v>SMARTAC MARKETING-ACEBA-13984</v>
          </cell>
          <cell r="E582">
            <v>13984</v>
          </cell>
          <cell r="F582" t="str">
            <v>Customer Insight &amp; Strategy Director</v>
          </cell>
          <cell r="G582" t="str">
            <v>ACEBA2012-14</v>
          </cell>
          <cell r="H582" t="str">
            <v>ACEBA2012-14</v>
          </cell>
        </row>
        <row r="583">
          <cell r="C583">
            <v>8119656</v>
          </cell>
          <cell r="D583" t="str">
            <v>ACEBA2012-14 ACEBA2007-11-14710-A</v>
          </cell>
          <cell r="E583">
            <v>14710</v>
          </cell>
          <cell r="F583" t="str">
            <v>Small Medium Bus Energy Solution &amp; Svc</v>
          </cell>
          <cell r="G583" t="str">
            <v>ACEBA2012-14</v>
          </cell>
          <cell r="H583" t="str">
            <v>ACEBA2012-14</v>
          </cell>
        </row>
        <row r="584">
          <cell r="C584">
            <v>8119735</v>
          </cell>
          <cell r="D584" t="str">
            <v>ACEBA12-14-PROG MKTG-CYCL-MATL-10847-M</v>
          </cell>
          <cell r="E584">
            <v>10847</v>
          </cell>
          <cell r="F584" t="str">
            <v>Emerging Markets - Demand Response</v>
          </cell>
          <cell r="G584" t="str">
            <v>ACEBA2012-14</v>
          </cell>
          <cell r="H584" t="str">
            <v>ACEBA2012-14</v>
          </cell>
        </row>
        <row r="585">
          <cell r="C585" t="str">
            <v>c</v>
          </cell>
          <cell r="D585" t="str">
            <v>ACEBA2012-PROGMGMT-10847-A</v>
          </cell>
          <cell r="E585">
            <v>10847</v>
          </cell>
          <cell r="F585" t="str">
            <v>Emerging Markets - Demand Response</v>
          </cell>
          <cell r="G585" t="str">
            <v>ACEBA2012-14</v>
          </cell>
          <cell r="H585" t="str">
            <v>ACEBA2012-14</v>
          </cell>
        </row>
        <row r="586">
          <cell r="C586">
            <v>8083758</v>
          </cell>
          <cell r="D586" t="str">
            <v>INCENTIVE PAYMENTS-BIP</v>
          </cell>
          <cell r="E586">
            <v>12835</v>
          </cell>
          <cell r="F586" t="str">
            <v>Demand Response Operations</v>
          </cell>
          <cell r="G586" t="str">
            <v>DREBA2006-08</v>
          </cell>
          <cell r="H586" t="str">
            <v>OTHER_01</v>
          </cell>
        </row>
        <row r="587">
          <cell r="C587">
            <v>2026105</v>
          </cell>
          <cell r="D587" t="str">
            <v>STANDARD COST VARIANCE - CSR RT - MWC ID</v>
          </cell>
          <cell r="E587">
            <v>12835</v>
          </cell>
          <cell r="F587" t="str">
            <v>Demand Response Operations</v>
          </cell>
          <cell r="G587" t="str">
            <v>DREBA2009-11</v>
          </cell>
          <cell r="H587" t="str">
            <v>OTHER_01</v>
          </cell>
        </row>
        <row r="588">
          <cell r="C588">
            <v>5012369</v>
          </cell>
          <cell r="D588" t="str">
            <v>DEMAND RESPONSE WG2</v>
          </cell>
          <cell r="E588">
            <v>12835</v>
          </cell>
          <cell r="F588" t="str">
            <v>Demand Response Operations</v>
          </cell>
          <cell r="G588" t="str">
            <v>DREBA2006-08</v>
          </cell>
          <cell r="H588" t="str">
            <v>OTHER_01</v>
          </cell>
        </row>
        <row r="589">
          <cell r="C589">
            <v>5012370</v>
          </cell>
          <cell r="D589" t="str">
            <v>PLS INCENTIVES</v>
          </cell>
          <cell r="E589">
            <v>13776</v>
          </cell>
          <cell r="F589" t="str">
            <v>CES Products Senior Director</v>
          </cell>
          <cell r="G589" t="str">
            <v>DREBA2006-08</v>
          </cell>
          <cell r="H589" t="str">
            <v>PERM LOAD SH</v>
          </cell>
        </row>
        <row r="590">
          <cell r="C590">
            <v>5226697</v>
          </cell>
          <cell r="D590" t="str">
            <v>DEMAND RESPONSE-DBP PROGRAM</v>
          </cell>
          <cell r="E590">
            <v>12835</v>
          </cell>
          <cell r="F590" t="str">
            <v>Demand Response Operations</v>
          </cell>
          <cell r="G590" t="str">
            <v>DREBA2009-11</v>
          </cell>
          <cell r="H590" t="str">
            <v>DEMAND BIDD</v>
          </cell>
        </row>
        <row r="591">
          <cell r="C591">
            <v>5226699</v>
          </cell>
          <cell r="D591" t="str">
            <v>DEMAND RESPONSE-CBP PROGRAM</v>
          </cell>
          <cell r="E591">
            <v>12835</v>
          </cell>
          <cell r="F591" t="str">
            <v>Demand Response Operations</v>
          </cell>
          <cell r="G591" t="str">
            <v>DREBA2009-11</v>
          </cell>
          <cell r="H591" t="str">
            <v>CAPACIT BIDD</v>
          </cell>
        </row>
        <row r="592">
          <cell r="C592">
            <v>5226701</v>
          </cell>
          <cell r="D592" t="str">
            <v>DEMAND RESPONSE-BIP PROGRAM</v>
          </cell>
          <cell r="E592">
            <v>12835</v>
          </cell>
          <cell r="F592" t="str">
            <v>Demand Response Operations</v>
          </cell>
          <cell r="G592" t="str">
            <v>DREBA2009-11</v>
          </cell>
          <cell r="H592" t="str">
            <v>BASEINTERRUP</v>
          </cell>
        </row>
        <row r="593">
          <cell r="C593">
            <v>5226702</v>
          </cell>
          <cell r="D593" t="str">
            <v>DEMAND RESPONSE-AMP PROGRAM</v>
          </cell>
          <cell r="E593">
            <v>12835</v>
          </cell>
          <cell r="F593" t="str">
            <v>Demand Response Operations</v>
          </cell>
          <cell r="G593" t="str">
            <v>DREBA2009-11</v>
          </cell>
          <cell r="H593" t="str">
            <v>AGGR MAN PFO</v>
          </cell>
        </row>
        <row r="594">
          <cell r="C594">
            <v>5226703</v>
          </cell>
          <cell r="D594" t="str">
            <v>DEMAND RESPONSE-AUTO DR PROGRAM</v>
          </cell>
          <cell r="E594">
            <v>13983</v>
          </cell>
          <cell r="F594" t="str">
            <v>Emerging Information Products &amp; Platform</v>
          </cell>
          <cell r="G594" t="str">
            <v>DREBA2009-11</v>
          </cell>
          <cell r="H594" t="str">
            <v>AUTO DR</v>
          </cell>
        </row>
        <row r="595">
          <cell r="C595">
            <v>5226705</v>
          </cell>
          <cell r="D595" t="str">
            <v>DEMAND RESPONSE-PLS PROGRAM</v>
          </cell>
          <cell r="E595">
            <v>13983</v>
          </cell>
          <cell r="F595" t="str">
            <v>Emerging Information Products &amp; Platform</v>
          </cell>
          <cell r="G595" t="str">
            <v>DREBA2009-11</v>
          </cell>
          <cell r="H595" t="str">
            <v>PERM LOAD_01</v>
          </cell>
        </row>
        <row r="596">
          <cell r="C596">
            <v>5226707</v>
          </cell>
          <cell r="D596" t="str">
            <v>DEMAND RESPONSE-PEAKCHOICE PROGRAM</v>
          </cell>
          <cell r="E596">
            <v>12835</v>
          </cell>
          <cell r="F596" t="str">
            <v>Demand Response Operations</v>
          </cell>
          <cell r="G596" t="str">
            <v>DREBA2009-11</v>
          </cell>
          <cell r="H596" t="str">
            <v>PEAK CHOICE</v>
          </cell>
        </row>
        <row r="597">
          <cell r="C597">
            <v>5226710</v>
          </cell>
          <cell r="D597" t="str">
            <v>DEMAND RESPONSE-EMERG TECH PROGRAM</v>
          </cell>
          <cell r="E597">
            <v>13983</v>
          </cell>
          <cell r="F597" t="str">
            <v>Emerging Information Products &amp; Platform</v>
          </cell>
          <cell r="G597" t="str">
            <v>DREBA2009-11</v>
          </cell>
          <cell r="H597" t="str">
            <v>EMRGTEK</v>
          </cell>
        </row>
        <row r="598">
          <cell r="C598">
            <v>5226711</v>
          </cell>
          <cell r="D598" t="str">
            <v>DEMAND RESPONSE-PEAK PROGRAM</v>
          </cell>
          <cell r="E598">
            <v>13983</v>
          </cell>
          <cell r="F598" t="str">
            <v>Emerging Information Products &amp; Platform</v>
          </cell>
          <cell r="G598" t="str">
            <v>DREBA2009-11</v>
          </cell>
          <cell r="H598" t="str">
            <v>PEAK_01</v>
          </cell>
        </row>
        <row r="599">
          <cell r="C599">
            <v>5226712</v>
          </cell>
          <cell r="D599" t="str">
            <v>DEMAND RESPONSE-DRE PROGRAM</v>
          </cell>
          <cell r="E599">
            <v>12835</v>
          </cell>
          <cell r="F599" t="str">
            <v>Demand Response Operations</v>
          </cell>
          <cell r="G599" t="str">
            <v>DREBA2009-11</v>
          </cell>
          <cell r="H599" t="str">
            <v>DR ONLN EROL</v>
          </cell>
        </row>
        <row r="600">
          <cell r="C600">
            <v>5226713</v>
          </cell>
          <cell r="D600" t="str">
            <v>DEMAND RESPONSE-INTERACT PROGRAM</v>
          </cell>
          <cell r="E600">
            <v>12835</v>
          </cell>
          <cell r="F600" t="str">
            <v>Demand Response Operations</v>
          </cell>
          <cell r="G600" t="str">
            <v>DREBA2009-11</v>
          </cell>
          <cell r="H600" t="str">
            <v>INTERACT</v>
          </cell>
        </row>
        <row r="601">
          <cell r="C601">
            <v>5226715</v>
          </cell>
          <cell r="D601" t="str">
            <v>DEMAND RESPONSE-M&amp;E</v>
          </cell>
          <cell r="E601">
            <v>13768</v>
          </cell>
          <cell r="F601" t="str">
            <v>EM&amp;V</v>
          </cell>
          <cell r="G601" t="str">
            <v>DREBA2009-11</v>
          </cell>
          <cell r="H601" t="str">
            <v>EM&amp;V_01</v>
          </cell>
        </row>
        <row r="602">
          <cell r="C602">
            <v>5226724</v>
          </cell>
          <cell r="D602" t="str">
            <v>STATEWIDE DR AWARENESS CAMPAIGN</v>
          </cell>
          <cell r="E602">
            <v>13983</v>
          </cell>
          <cell r="F602" t="str">
            <v>Emerging Information Products &amp; Platform</v>
          </cell>
          <cell r="G602" t="str">
            <v>DREBA2009-11</v>
          </cell>
          <cell r="H602" t="str">
            <v>STW DR AWR C</v>
          </cell>
        </row>
        <row r="603">
          <cell r="C603">
            <v>5226793</v>
          </cell>
          <cell r="D603" t="str">
            <v>DEMAND RESPONSE-OBMC/SLRP PROGRAM</v>
          </cell>
          <cell r="E603">
            <v>12835</v>
          </cell>
          <cell r="F603" t="str">
            <v>Demand Response Operations</v>
          </cell>
          <cell r="G603" t="str">
            <v>DREBA2009-11</v>
          </cell>
          <cell r="H603" t="str">
            <v>OBMC/SLRP</v>
          </cell>
        </row>
        <row r="604">
          <cell r="C604">
            <v>5228772</v>
          </cell>
          <cell r="D604" t="str">
            <v>DEMAND RESPONSE-INTERGRTD SALES TRAINING</v>
          </cell>
          <cell r="E604">
            <v>13983</v>
          </cell>
          <cell r="F604" t="str">
            <v>Emerging Information Products &amp; Platform</v>
          </cell>
          <cell r="G604" t="str">
            <v>DREBA2009-11</v>
          </cell>
          <cell r="H604" t="str">
            <v>INTG SALES T</v>
          </cell>
        </row>
        <row r="605">
          <cell r="C605">
            <v>8057602</v>
          </cell>
          <cell r="D605" t="str">
            <v>PROGRAM MARKETING-SPP</v>
          </cell>
          <cell r="E605">
            <v>13983</v>
          </cell>
          <cell r="F605" t="str">
            <v>Emerging Information Products &amp; Platform</v>
          </cell>
          <cell r="G605" t="str">
            <v>DREBA2006-08</v>
          </cell>
          <cell r="H605" t="str">
            <v>OTHER_01</v>
          </cell>
        </row>
        <row r="606">
          <cell r="C606">
            <v>8059270</v>
          </cell>
          <cell r="D606" t="str">
            <v>M&amp;E-PGMSTUDYANALYSIS(WG2)</v>
          </cell>
          <cell r="E606">
            <v>13982</v>
          </cell>
          <cell r="F606" t="str">
            <v>DR Policy-Planning &amp; Analysis</v>
          </cell>
          <cell r="G606" t="str">
            <v>DREBA2006-08</v>
          </cell>
          <cell r="H606" t="str">
            <v>EM&amp;V</v>
          </cell>
        </row>
        <row r="607">
          <cell r="C607">
            <v>8059277</v>
          </cell>
          <cell r="D607" t="str">
            <v>M&amp;E-TA/TI</v>
          </cell>
          <cell r="E607">
            <v>13982</v>
          </cell>
          <cell r="F607" t="str">
            <v>DR Policy-Planning &amp; Analysis</v>
          </cell>
          <cell r="G607" t="str">
            <v>DREBA2006-08</v>
          </cell>
          <cell r="H607" t="str">
            <v>EM&amp;V</v>
          </cell>
        </row>
        <row r="608">
          <cell r="C608">
            <v>8066081</v>
          </cell>
          <cell r="D608" t="str">
            <v>M&amp;E-FYPN</v>
          </cell>
          <cell r="E608">
            <v>13982</v>
          </cell>
          <cell r="F608" t="str">
            <v>DR Policy-Planning &amp; Analysis</v>
          </cell>
          <cell r="G608" t="str">
            <v>DREBA2006-08</v>
          </cell>
          <cell r="H608" t="str">
            <v>EM&amp;V</v>
          </cell>
        </row>
        <row r="609">
          <cell r="C609">
            <v>8077558</v>
          </cell>
          <cell r="D609" t="str">
            <v>PROGRAM MARKETING-A/C CYCLING</v>
          </cell>
          <cell r="E609">
            <v>10847</v>
          </cell>
          <cell r="F609" t="str">
            <v>Emerging Markets - Demand Response</v>
          </cell>
          <cell r="G609" t="str">
            <v>DREBA2006-08</v>
          </cell>
          <cell r="H609" t="str">
            <v>OTHER_01</v>
          </cell>
        </row>
        <row r="610">
          <cell r="C610">
            <v>8080482</v>
          </cell>
          <cell r="D610" t="str">
            <v>INCENTIVE PAYMENTS-A/C CYCLING</v>
          </cell>
          <cell r="E610">
            <v>10847</v>
          </cell>
          <cell r="F610" t="str">
            <v>Emerging Markets - Demand Response</v>
          </cell>
          <cell r="G610" t="str">
            <v>DREBA2006-08</v>
          </cell>
          <cell r="H610" t="str">
            <v>OTHER_01</v>
          </cell>
        </row>
        <row r="611">
          <cell r="C611">
            <v>8084223</v>
          </cell>
          <cell r="D611" t="str">
            <v>INCENTIVE PAYMENTS-PERM LOAD SHIFT</v>
          </cell>
          <cell r="E611">
            <v>10847</v>
          </cell>
          <cell r="F611" t="str">
            <v>Emerging Markets - Demand Response</v>
          </cell>
          <cell r="G611" t="str">
            <v>DREBA2006-08</v>
          </cell>
          <cell r="H611" t="str">
            <v>PERM LOAD SH</v>
          </cell>
        </row>
        <row r="612">
          <cell r="C612">
            <v>8084255</v>
          </cell>
          <cell r="D612" t="str">
            <v>M&amp;E- EX ANTE LOAD IMPACT PROTCLS DEVELOP</v>
          </cell>
          <cell r="E612">
            <v>13982</v>
          </cell>
          <cell r="F612" t="str">
            <v>DR Policy-Planning &amp; Analysis</v>
          </cell>
          <cell r="G612" t="str">
            <v>DREBA2006-08</v>
          </cell>
          <cell r="H612" t="str">
            <v>EM&amp;V</v>
          </cell>
        </row>
        <row r="613">
          <cell r="C613">
            <v>8084277</v>
          </cell>
          <cell r="D613" t="str">
            <v>PROGRAM DESIGN-M&amp;E</v>
          </cell>
          <cell r="E613">
            <v>13982</v>
          </cell>
          <cell r="F613" t="str">
            <v>DR Policy-Planning &amp; Analysis</v>
          </cell>
          <cell r="G613" t="str">
            <v>DREBA2006-08</v>
          </cell>
          <cell r="H613" t="str">
            <v>EM&amp;V</v>
          </cell>
        </row>
        <row r="614">
          <cell r="C614">
            <v>8084287</v>
          </cell>
          <cell r="D614" t="str">
            <v>PROGRAM MANAGEMENT-PERM LOAD SHIFT</v>
          </cell>
          <cell r="E614">
            <v>10847</v>
          </cell>
          <cell r="F614" t="str">
            <v>Emerging Markets - Demand Response</v>
          </cell>
          <cell r="G614" t="str">
            <v>DREBA2006-08</v>
          </cell>
          <cell r="H614" t="str">
            <v>PERM LOAD SH</v>
          </cell>
        </row>
        <row r="615">
          <cell r="C615">
            <v>8084296</v>
          </cell>
          <cell r="D615" t="str">
            <v>PROGRAM MGMT-M&amp;E</v>
          </cell>
          <cell r="E615">
            <v>13982</v>
          </cell>
          <cell r="F615" t="str">
            <v>DR Policy-Planning &amp; Analysis</v>
          </cell>
          <cell r="G615" t="str">
            <v>DREBA2006-08</v>
          </cell>
          <cell r="H615" t="str">
            <v>EM&amp;V</v>
          </cell>
        </row>
        <row r="616">
          <cell r="C616">
            <v>8088296</v>
          </cell>
          <cell r="D616" t="str">
            <v>DR POTENTIAL STUDY-M&amp;E</v>
          </cell>
          <cell r="E616">
            <v>13982</v>
          </cell>
          <cell r="F616" t="str">
            <v>DR Policy-Planning &amp; Analysis</v>
          </cell>
          <cell r="G616" t="str">
            <v>DREBA2006-08</v>
          </cell>
          <cell r="H616" t="str">
            <v>EM&amp;V</v>
          </cell>
        </row>
        <row r="617">
          <cell r="C617">
            <v>8090136</v>
          </cell>
          <cell r="D617" t="str">
            <v>M&amp;E-STWD AMP/CBP 2008 EX POST LD IMPACT</v>
          </cell>
          <cell r="E617">
            <v>13982</v>
          </cell>
          <cell r="F617" t="str">
            <v>DR Policy-Planning &amp; Analysis</v>
          </cell>
          <cell r="G617" t="str">
            <v>DREBA2006-08</v>
          </cell>
          <cell r="H617" t="str">
            <v>EM&amp;V</v>
          </cell>
        </row>
        <row r="618">
          <cell r="C618">
            <v>8090137</v>
          </cell>
          <cell r="D618" t="str">
            <v>M&amp;E-STWD AMP/CBP 2009-20 EX ANTE LD IMP</v>
          </cell>
          <cell r="E618">
            <v>13982</v>
          </cell>
          <cell r="F618" t="str">
            <v>DR Policy-Planning &amp; Analysis</v>
          </cell>
          <cell r="G618" t="str">
            <v>DREBA2006-08</v>
          </cell>
          <cell r="H618" t="str">
            <v>EM&amp;V</v>
          </cell>
        </row>
        <row r="619">
          <cell r="C619">
            <v>8090400</v>
          </cell>
          <cell r="D619" t="str">
            <v>BEC-PROGRAM MGMT-2009-11</v>
          </cell>
          <cell r="E619">
            <v>10847</v>
          </cell>
          <cell r="F619" t="str">
            <v>Emerging Markets - Demand Response</v>
          </cell>
          <cell r="G619" t="str">
            <v>DREBA2009-11</v>
          </cell>
          <cell r="H619" t="str">
            <v>BUS ENE COAL</v>
          </cell>
        </row>
        <row r="620">
          <cell r="C620">
            <v>8090405</v>
          </cell>
          <cell r="D620" t="str">
            <v>PEAK-PROGRAM MANAGEMENT-2009-11</v>
          </cell>
          <cell r="E620">
            <v>10847</v>
          </cell>
          <cell r="F620" t="str">
            <v>Emerging Markets - Demand Response</v>
          </cell>
          <cell r="G620" t="str">
            <v>DREBA2009-11</v>
          </cell>
          <cell r="H620" t="str">
            <v>PEAK_01</v>
          </cell>
        </row>
        <row r="621">
          <cell r="C621">
            <v>8090406</v>
          </cell>
          <cell r="D621" t="str">
            <v>PEAK-PROGRAM MARKETING-2009-11</v>
          </cell>
          <cell r="E621">
            <v>10847</v>
          </cell>
          <cell r="F621" t="str">
            <v>Emerging Markets - Demand Response</v>
          </cell>
          <cell r="G621" t="str">
            <v>DREBA2009-11</v>
          </cell>
          <cell r="H621" t="str">
            <v>PEAK_01</v>
          </cell>
        </row>
        <row r="622">
          <cell r="C622">
            <v>8090407</v>
          </cell>
          <cell r="D622" t="str">
            <v>AUTO DR-PROGRAM DESIGN-2009-11</v>
          </cell>
          <cell r="E622">
            <v>10847</v>
          </cell>
          <cell r="F622" t="str">
            <v>Emerging Markets - Demand Response</v>
          </cell>
          <cell r="G622" t="str">
            <v>DREBA2009-11</v>
          </cell>
          <cell r="H622" t="str">
            <v>AUTO DR</v>
          </cell>
        </row>
        <row r="623">
          <cell r="C623">
            <v>8090408</v>
          </cell>
          <cell r="D623" t="str">
            <v>EMERG TECH-PROGRAM DESIGN-2009-11</v>
          </cell>
          <cell r="E623">
            <v>10847</v>
          </cell>
          <cell r="F623" t="str">
            <v>Emerging Markets - Demand Response</v>
          </cell>
          <cell r="G623" t="str">
            <v>DREBA2009-11</v>
          </cell>
          <cell r="H623" t="str">
            <v>EMRGTEK</v>
          </cell>
        </row>
        <row r="624">
          <cell r="C624">
            <v>8090411</v>
          </cell>
          <cell r="D624" t="str">
            <v>CBP-PROGRAM MANAGEMENT-2009-11</v>
          </cell>
          <cell r="E624">
            <v>12835</v>
          </cell>
          <cell r="F624" t="str">
            <v>Demand Response Operations</v>
          </cell>
          <cell r="G624" t="str">
            <v>DREBA2009-11</v>
          </cell>
          <cell r="H624" t="str">
            <v>CAPACIT BIDD</v>
          </cell>
        </row>
        <row r="625">
          <cell r="C625">
            <v>8090412</v>
          </cell>
          <cell r="D625" t="str">
            <v>DBP-PROGRAM MARKETING-2009-11</v>
          </cell>
          <cell r="E625">
            <v>12835</v>
          </cell>
          <cell r="F625" t="str">
            <v>Demand Response Operations</v>
          </cell>
          <cell r="G625" t="str">
            <v>DREBA2009-11</v>
          </cell>
          <cell r="H625" t="str">
            <v>DEMAND BIDD</v>
          </cell>
        </row>
        <row r="626">
          <cell r="C626">
            <v>8090413</v>
          </cell>
          <cell r="D626" t="str">
            <v>CPP-PROGRAM MARKETING-2009-11</v>
          </cell>
          <cell r="E626">
            <v>12835</v>
          </cell>
          <cell r="F626" t="str">
            <v>Demand Response Operations</v>
          </cell>
          <cell r="G626" t="str">
            <v>DREBA2009-11</v>
          </cell>
          <cell r="H626" t="str">
            <v>CR PEAK PRIC</v>
          </cell>
        </row>
        <row r="627">
          <cell r="C627">
            <v>8090415</v>
          </cell>
          <cell r="D627" t="str">
            <v>BIP-PROGRAM MARKETING-2009-11</v>
          </cell>
          <cell r="E627">
            <v>12835</v>
          </cell>
          <cell r="F627" t="str">
            <v>Demand Response Operations</v>
          </cell>
          <cell r="G627" t="str">
            <v>DREBA2009-11</v>
          </cell>
          <cell r="H627" t="str">
            <v>BASEINTERRUP</v>
          </cell>
        </row>
        <row r="628">
          <cell r="C628">
            <v>8090416</v>
          </cell>
          <cell r="D628" t="str">
            <v>INTERACT-VENDORS PAYMENT-2009-11</v>
          </cell>
          <cell r="E628">
            <v>12835</v>
          </cell>
          <cell r="F628" t="str">
            <v>Demand Response Operations</v>
          </cell>
          <cell r="G628" t="str">
            <v>DREBA2009-11</v>
          </cell>
          <cell r="H628" t="str">
            <v>INTERACT</v>
          </cell>
        </row>
        <row r="629">
          <cell r="C629">
            <v>8092460</v>
          </cell>
          <cell r="D629" t="str">
            <v>M&amp;E-RES TOU 2009-2020 EX ANTE LOAD IMP</v>
          </cell>
          <cell r="E629">
            <v>13982</v>
          </cell>
          <cell r="F629" t="str">
            <v>DR Policy-Planning &amp; Analysis</v>
          </cell>
          <cell r="G629" t="str">
            <v>DREBA2006-08</v>
          </cell>
          <cell r="H629" t="str">
            <v>EM&amp;V</v>
          </cell>
        </row>
        <row r="630">
          <cell r="C630">
            <v>8092461</v>
          </cell>
          <cell r="D630" t="str">
            <v>M&amp;E-NON RES TOU 2008 EX POST LOAD IMPACT</v>
          </cell>
          <cell r="E630">
            <v>13982</v>
          </cell>
          <cell r="F630" t="str">
            <v>DR Policy-Planning &amp; Analysis</v>
          </cell>
          <cell r="G630" t="str">
            <v>DREBA2006-08</v>
          </cell>
          <cell r="H630" t="str">
            <v>EM&amp;V</v>
          </cell>
        </row>
        <row r="631">
          <cell r="C631">
            <v>8092462</v>
          </cell>
          <cell r="D631" t="str">
            <v>M&amp;E-NON RES TOU 2009-2020 EX ANTE LD IMP</v>
          </cell>
          <cell r="E631">
            <v>13982</v>
          </cell>
          <cell r="F631" t="str">
            <v>DR Policy-Planning &amp; Analysis</v>
          </cell>
          <cell r="G631" t="str">
            <v>DREBA2006-08</v>
          </cell>
          <cell r="H631" t="str">
            <v>EM&amp;V</v>
          </cell>
        </row>
        <row r="632">
          <cell r="C632">
            <v>8092617</v>
          </cell>
          <cell r="D632" t="str">
            <v>AMP-1-PROGRAM MANAGEMENT-2009-11</v>
          </cell>
          <cell r="E632">
            <v>12835</v>
          </cell>
          <cell r="F632" t="str">
            <v>Demand Response Operations</v>
          </cell>
          <cell r="G632" t="str">
            <v>DREBA2009-11</v>
          </cell>
          <cell r="H632" t="str">
            <v>AGGR MAN PFO</v>
          </cell>
        </row>
        <row r="633">
          <cell r="C633">
            <v>8092619</v>
          </cell>
          <cell r="D633" t="str">
            <v>AMP-DATA RETRIEVAL AND SVCS-2009-11</v>
          </cell>
          <cell r="E633">
            <v>12835</v>
          </cell>
          <cell r="F633" t="str">
            <v>Demand Response Operations</v>
          </cell>
          <cell r="G633" t="str">
            <v>DREBA2009-11</v>
          </cell>
          <cell r="H633" t="str">
            <v>AGGR MAN PFO</v>
          </cell>
        </row>
        <row r="634">
          <cell r="C634">
            <v>8092620</v>
          </cell>
          <cell r="D634" t="str">
            <v>AMP-MDSS-ISTS APPL DEV-2009-11</v>
          </cell>
          <cell r="E634">
            <v>12835</v>
          </cell>
          <cell r="F634" t="str">
            <v>Demand Response Operations</v>
          </cell>
          <cell r="G634" t="str">
            <v>DREBA2009-11</v>
          </cell>
          <cell r="H634" t="str">
            <v>AGGR MAN PFO</v>
          </cell>
        </row>
        <row r="635">
          <cell r="C635">
            <v>8092621</v>
          </cell>
          <cell r="D635" t="str">
            <v>AMP-MDSS-ISTS O&amp;M-2009-11</v>
          </cell>
          <cell r="E635">
            <v>12835</v>
          </cell>
          <cell r="F635" t="str">
            <v>Demand Response Operations</v>
          </cell>
          <cell r="G635" t="str">
            <v>DREBA2009-11</v>
          </cell>
          <cell r="H635" t="str">
            <v>AGGR MAN PFO</v>
          </cell>
        </row>
        <row r="636">
          <cell r="C636">
            <v>8092623</v>
          </cell>
          <cell r="D636" t="str">
            <v>AUTO DR-INCENTIVE PAYMENTS-2009-11</v>
          </cell>
          <cell r="E636">
            <v>10847</v>
          </cell>
          <cell r="F636" t="str">
            <v>Emerging Markets - Demand Response</v>
          </cell>
          <cell r="G636" t="str">
            <v>DREBA2009-11</v>
          </cell>
          <cell r="H636" t="str">
            <v>AUTO DR</v>
          </cell>
        </row>
        <row r="637">
          <cell r="C637">
            <v>8092624</v>
          </cell>
          <cell r="D637" t="str">
            <v>AUTO DR-INITIATIVES IMPLMT-2009-11</v>
          </cell>
          <cell r="E637">
            <v>10847</v>
          </cell>
          <cell r="F637" t="str">
            <v>Emerging Markets - Demand Response</v>
          </cell>
          <cell r="G637" t="str">
            <v>DREBA2009-11</v>
          </cell>
          <cell r="H637" t="str">
            <v>AUTO DR</v>
          </cell>
        </row>
        <row r="638">
          <cell r="C638">
            <v>8092625</v>
          </cell>
          <cell r="D638" t="str">
            <v>AUTO DR-MDSS-ISTS O&amp;M-2009-11</v>
          </cell>
          <cell r="E638">
            <v>10847</v>
          </cell>
          <cell r="F638" t="str">
            <v>Emerging Markets - Demand Response</v>
          </cell>
          <cell r="G638" t="str">
            <v>DREBA2009-11</v>
          </cell>
          <cell r="H638" t="str">
            <v>AUTO DR</v>
          </cell>
        </row>
        <row r="639">
          <cell r="C639">
            <v>8092626</v>
          </cell>
          <cell r="D639" t="str">
            <v>AUTO DR-PROGRAM MANAGEMENT-2009-11</v>
          </cell>
          <cell r="E639">
            <v>10847</v>
          </cell>
          <cell r="F639" t="str">
            <v>Emerging Markets - Demand Response</v>
          </cell>
          <cell r="G639" t="str">
            <v>DREBA2009-11</v>
          </cell>
          <cell r="H639" t="str">
            <v>AUTO DR</v>
          </cell>
        </row>
        <row r="640">
          <cell r="C640">
            <v>8092630</v>
          </cell>
          <cell r="D640" t="str">
            <v>BIP-BILLING SUPPORT-2009-11</v>
          </cell>
          <cell r="E640">
            <v>12835</v>
          </cell>
          <cell r="F640" t="str">
            <v>Demand Response Operations</v>
          </cell>
          <cell r="G640" t="str">
            <v>DREBA2009-11</v>
          </cell>
          <cell r="H640" t="str">
            <v>BASEINTERRUP</v>
          </cell>
        </row>
        <row r="641">
          <cell r="C641">
            <v>8092631</v>
          </cell>
          <cell r="D641" t="str">
            <v>BIP-DATARETRIEVAL AND SVCS-2009-11</v>
          </cell>
          <cell r="E641">
            <v>12835</v>
          </cell>
          <cell r="F641" t="str">
            <v>Demand Response Operations</v>
          </cell>
          <cell r="G641" t="str">
            <v>DREBA2009-11</v>
          </cell>
          <cell r="H641" t="str">
            <v>BASEINTERRUP</v>
          </cell>
        </row>
        <row r="642">
          <cell r="C642">
            <v>8092634</v>
          </cell>
          <cell r="D642" t="str">
            <v>BIP-PROGRAM MANAGEMENT-2009-11</v>
          </cell>
          <cell r="E642">
            <v>12835</v>
          </cell>
          <cell r="F642" t="str">
            <v>Demand Response Operations</v>
          </cell>
          <cell r="G642" t="str">
            <v>DREBA2009-11</v>
          </cell>
          <cell r="H642" t="str">
            <v>BASEINTERRUP</v>
          </cell>
        </row>
        <row r="643">
          <cell r="C643">
            <v>8092656</v>
          </cell>
          <cell r="D643" t="str">
            <v>CBP-DATARETRIEVAL AND SVCS-2009-11</v>
          </cell>
          <cell r="E643">
            <v>12835</v>
          </cell>
          <cell r="F643" t="str">
            <v>Demand Response Operations</v>
          </cell>
          <cell r="G643" t="str">
            <v>DREBA2009-11</v>
          </cell>
          <cell r="H643" t="str">
            <v>CAPACIT BIDD</v>
          </cell>
        </row>
        <row r="644">
          <cell r="C644">
            <v>8092657</v>
          </cell>
          <cell r="D644" t="str">
            <v>CBP-EQUIPMENT INSTALLATION-2009-11</v>
          </cell>
          <cell r="E644">
            <v>12835</v>
          </cell>
          <cell r="F644" t="str">
            <v>Demand Response Operations</v>
          </cell>
          <cell r="G644" t="str">
            <v>DREBA2009-11</v>
          </cell>
          <cell r="H644" t="str">
            <v>CAPACIT BIDD</v>
          </cell>
        </row>
        <row r="645">
          <cell r="C645">
            <v>8092658</v>
          </cell>
          <cell r="D645" t="str">
            <v>CBP-INCENTIVE PAYMENTS-2009-11</v>
          </cell>
          <cell r="E645">
            <v>12835</v>
          </cell>
          <cell r="F645" t="str">
            <v>Demand Response Operations</v>
          </cell>
          <cell r="G645" t="str">
            <v>DREBA2009-11</v>
          </cell>
          <cell r="H645" t="str">
            <v>CAPACIT BIDD</v>
          </cell>
        </row>
        <row r="646">
          <cell r="C646">
            <v>8092660</v>
          </cell>
          <cell r="D646" t="str">
            <v>CBP-MDSS-ISTS O&amp;M-2009-11</v>
          </cell>
          <cell r="E646">
            <v>12835</v>
          </cell>
          <cell r="F646" t="str">
            <v>Demand Response Operations</v>
          </cell>
          <cell r="G646" t="str">
            <v>DREBA2009-11</v>
          </cell>
          <cell r="H646" t="str">
            <v>CAPACIT BIDD</v>
          </cell>
        </row>
        <row r="647">
          <cell r="C647">
            <v>8092661</v>
          </cell>
          <cell r="D647" t="str">
            <v>CONTRACT CLEAR-PROGRAM MGMT-2009-11</v>
          </cell>
          <cell r="E647">
            <v>12835</v>
          </cell>
          <cell r="F647" t="str">
            <v>Demand Response Operations</v>
          </cell>
          <cell r="G647" t="str">
            <v>DREBA2009-11</v>
          </cell>
          <cell r="H647" t="str">
            <v>DR ONLN EROL</v>
          </cell>
        </row>
        <row r="648">
          <cell r="C648">
            <v>8092662</v>
          </cell>
          <cell r="D648" t="str">
            <v>CPP-BILLING SUPPORT-2009-11</v>
          </cell>
          <cell r="E648">
            <v>12835</v>
          </cell>
          <cell r="F648" t="str">
            <v>Demand Response Operations</v>
          </cell>
          <cell r="G648" t="str">
            <v>DREBA2009-11</v>
          </cell>
          <cell r="H648" t="str">
            <v>CR PEAK PRIC</v>
          </cell>
        </row>
        <row r="649">
          <cell r="C649">
            <v>8092664</v>
          </cell>
          <cell r="D649" t="str">
            <v>CPP-DATARETRIEVAL AND SVCS-2009-11</v>
          </cell>
          <cell r="E649">
            <v>12835</v>
          </cell>
          <cell r="F649" t="str">
            <v>Demand Response Operations</v>
          </cell>
          <cell r="G649" t="str">
            <v>DREBA2009-11</v>
          </cell>
          <cell r="H649" t="str">
            <v>CR PEAK PRIC</v>
          </cell>
        </row>
        <row r="650">
          <cell r="C650">
            <v>8092668</v>
          </cell>
          <cell r="D650" t="str">
            <v>CPP-PROGRAM MANAGEMENT-2009-11</v>
          </cell>
          <cell r="E650">
            <v>12835</v>
          </cell>
          <cell r="F650" t="str">
            <v>Demand Response Operations</v>
          </cell>
          <cell r="G650" t="str">
            <v>DREBA2009-11</v>
          </cell>
          <cell r="H650" t="str">
            <v>CR PEAK PRIC</v>
          </cell>
        </row>
        <row r="651">
          <cell r="C651">
            <v>8092669</v>
          </cell>
          <cell r="D651" t="str">
            <v>DBP-BILLING SUPPORT-2009-11</v>
          </cell>
          <cell r="E651">
            <v>12835</v>
          </cell>
          <cell r="F651" t="str">
            <v>Demand Response Operations</v>
          </cell>
          <cell r="G651" t="str">
            <v>DREBA2009-11</v>
          </cell>
          <cell r="H651" t="str">
            <v>DEMAND BIDD</v>
          </cell>
        </row>
        <row r="652">
          <cell r="C652">
            <v>8092671</v>
          </cell>
          <cell r="D652" t="str">
            <v>DBP-DATARETRIEVAL AND SVCS-2009-11</v>
          </cell>
          <cell r="E652">
            <v>12835</v>
          </cell>
          <cell r="F652" t="str">
            <v>Demand Response Operations</v>
          </cell>
          <cell r="G652" t="str">
            <v>DREBA2009-11</v>
          </cell>
          <cell r="H652" t="str">
            <v>DEMAND BIDD</v>
          </cell>
        </row>
        <row r="653">
          <cell r="C653">
            <v>8092672</v>
          </cell>
          <cell r="D653" t="str">
            <v>DBP-EQUIPMENT INSTALLATION-2009-11</v>
          </cell>
          <cell r="E653">
            <v>12835</v>
          </cell>
          <cell r="F653" t="str">
            <v>Demand Response Operations</v>
          </cell>
          <cell r="G653" t="str">
            <v>DREBA2009-11</v>
          </cell>
          <cell r="H653" t="str">
            <v>DEMAND BIDD</v>
          </cell>
        </row>
        <row r="654">
          <cell r="C654">
            <v>8092673</v>
          </cell>
          <cell r="D654" t="str">
            <v>DBP-INCENTIVE PAYMENTS-2009-11</v>
          </cell>
          <cell r="E654">
            <v>12835</v>
          </cell>
          <cell r="F654" t="str">
            <v>Demand Response Operations</v>
          </cell>
          <cell r="G654" t="str">
            <v>DREBA2009-11</v>
          </cell>
          <cell r="H654" t="str">
            <v>DEMAND BIDD</v>
          </cell>
        </row>
        <row r="655">
          <cell r="C655">
            <v>8092675</v>
          </cell>
          <cell r="D655" t="str">
            <v>DBP-PROGRAM MANAGEMENT-2009-11</v>
          </cell>
          <cell r="E655">
            <v>12835</v>
          </cell>
          <cell r="F655" t="str">
            <v>Demand Response Operations</v>
          </cell>
          <cell r="G655" t="str">
            <v>DREBA2009-11</v>
          </cell>
          <cell r="H655" t="str">
            <v>DEMAND BIDD</v>
          </cell>
        </row>
        <row r="656">
          <cell r="C656">
            <v>8092677</v>
          </cell>
          <cell r="D656" t="str">
            <v>DBP-MDSS-ISTS O&amp;M-2009-11</v>
          </cell>
          <cell r="E656">
            <v>12835</v>
          </cell>
          <cell r="F656" t="str">
            <v>Demand Response Operations</v>
          </cell>
          <cell r="G656" t="str">
            <v>DREBA2009-11</v>
          </cell>
          <cell r="H656" t="str">
            <v>DEMAND BIDD</v>
          </cell>
        </row>
        <row r="657">
          <cell r="C657">
            <v>8092680</v>
          </cell>
          <cell r="D657" t="str">
            <v>DRE-ENHANCEMENT PROJECT-2009-11</v>
          </cell>
          <cell r="E657">
            <v>12835</v>
          </cell>
          <cell r="F657" t="str">
            <v>Demand Response Operations</v>
          </cell>
          <cell r="G657" t="str">
            <v>DREBA2009-11</v>
          </cell>
          <cell r="H657" t="str">
            <v>DR ONLN EROL</v>
          </cell>
        </row>
        <row r="658">
          <cell r="C658">
            <v>8092681</v>
          </cell>
          <cell r="D658" t="str">
            <v>DRE-IT OPERS &amp; MAINT-2009-11</v>
          </cell>
          <cell r="E658">
            <v>12835</v>
          </cell>
          <cell r="F658" t="str">
            <v>Demand Response Operations</v>
          </cell>
          <cell r="G658" t="str">
            <v>DREBA2009-11</v>
          </cell>
          <cell r="H658" t="str">
            <v>DR ONLN EROL</v>
          </cell>
        </row>
        <row r="659">
          <cell r="C659">
            <v>8092684</v>
          </cell>
          <cell r="D659" t="str">
            <v>DRE-MDSS-ISTS O&amp;M-2009-11</v>
          </cell>
          <cell r="E659">
            <v>12835</v>
          </cell>
          <cell r="F659" t="str">
            <v>Demand Response Operations</v>
          </cell>
          <cell r="G659" t="str">
            <v>DREBA2009-11</v>
          </cell>
          <cell r="H659" t="str">
            <v>DR ONLN EROL</v>
          </cell>
        </row>
        <row r="660">
          <cell r="C660">
            <v>8092777</v>
          </cell>
          <cell r="D660" t="str">
            <v>EMERG TECH-PROGRAM MGMT-2009-11</v>
          </cell>
          <cell r="E660">
            <v>10847</v>
          </cell>
          <cell r="F660" t="str">
            <v>Emerging Markets - Demand Response</v>
          </cell>
          <cell r="G660" t="str">
            <v>DREBA2009-11</v>
          </cell>
          <cell r="H660" t="str">
            <v>EMRGTEK</v>
          </cell>
        </row>
        <row r="661">
          <cell r="C661">
            <v>8092778</v>
          </cell>
          <cell r="D661" t="str">
            <v>CORE DR TRAINING-MDSS ISTS AD-2009-11</v>
          </cell>
          <cell r="E661">
            <v>10847</v>
          </cell>
          <cell r="F661" t="str">
            <v>Emerging Markets - Demand Response</v>
          </cell>
          <cell r="G661" t="str">
            <v>DREBA2009-11</v>
          </cell>
          <cell r="H661" t="str">
            <v>DR CORE E&amp;T</v>
          </cell>
        </row>
        <row r="662">
          <cell r="C662">
            <v>8092780</v>
          </cell>
          <cell r="D662" t="str">
            <v>CORE DR TRAINING-PROG MARKETING-2009-11</v>
          </cell>
          <cell r="E662">
            <v>10847</v>
          </cell>
          <cell r="F662" t="str">
            <v>Emerging Markets - Demand Response</v>
          </cell>
          <cell r="G662" t="str">
            <v>DREBA2009-11</v>
          </cell>
          <cell r="H662" t="str">
            <v>DR CORE E&amp;T</v>
          </cell>
        </row>
        <row r="663">
          <cell r="C663">
            <v>8092781</v>
          </cell>
          <cell r="D663" t="str">
            <v>CORE DR TRAINING-PROGRAM MGMT-2009-11</v>
          </cell>
          <cell r="E663">
            <v>10847</v>
          </cell>
          <cell r="F663" t="str">
            <v>Emerging Markets - Demand Response</v>
          </cell>
          <cell r="G663" t="str">
            <v>DREBA2009-11</v>
          </cell>
          <cell r="H663" t="str">
            <v>DR CORE E&amp;T</v>
          </cell>
        </row>
        <row r="664">
          <cell r="C664">
            <v>8092782</v>
          </cell>
          <cell r="D664" t="str">
            <v>IDSM-CUSTRECRUITMENT&amp;EDU-2009-11</v>
          </cell>
          <cell r="E664">
            <v>13678</v>
          </cell>
          <cell r="F664" t="str">
            <v>Large Business: Govt, Com, AG</v>
          </cell>
          <cell r="G664" t="str">
            <v>DREBA2009-11</v>
          </cell>
          <cell r="H664" t="str">
            <v>DR CORE MKT</v>
          </cell>
        </row>
        <row r="665">
          <cell r="C665">
            <v>8092783</v>
          </cell>
          <cell r="D665" t="str">
            <v>IDSM-NON MDSS IT SERVICES-2009-11</v>
          </cell>
          <cell r="E665">
            <v>10847</v>
          </cell>
          <cell r="F665" t="str">
            <v>Emerging Markets - Demand Response</v>
          </cell>
          <cell r="G665" t="str">
            <v>DREBA2009-11</v>
          </cell>
          <cell r="H665" t="str">
            <v>DR CORE MKT</v>
          </cell>
        </row>
        <row r="666">
          <cell r="C666">
            <v>8092784</v>
          </cell>
          <cell r="D666" t="str">
            <v>IDSM-MDSS-ISTS APPL DEV-2009-11</v>
          </cell>
          <cell r="E666">
            <v>10847</v>
          </cell>
          <cell r="F666" t="str">
            <v>Emerging Markets - Demand Response</v>
          </cell>
          <cell r="G666" t="str">
            <v>DREBA2009-11</v>
          </cell>
          <cell r="H666" t="str">
            <v>DR CORE MKT</v>
          </cell>
        </row>
        <row r="667">
          <cell r="C667">
            <v>8092786</v>
          </cell>
          <cell r="D667" t="str">
            <v>IDSM-PROGRAM DESIGN-2009-11</v>
          </cell>
          <cell r="E667">
            <v>10847</v>
          </cell>
          <cell r="F667" t="str">
            <v>Emerging Markets - Demand Response</v>
          </cell>
          <cell r="G667" t="str">
            <v>DREBA2009-11</v>
          </cell>
          <cell r="H667" t="str">
            <v>DR CORE MKT</v>
          </cell>
        </row>
        <row r="668">
          <cell r="C668">
            <v>8092787</v>
          </cell>
          <cell r="D668" t="str">
            <v>IDSM-PROGRAM MANAGEMENT-2009-11</v>
          </cell>
          <cell r="E668">
            <v>10847</v>
          </cell>
          <cell r="F668" t="str">
            <v>Emerging Markets - Demand Response</v>
          </cell>
          <cell r="G668" t="str">
            <v>DREBA2009-11</v>
          </cell>
          <cell r="H668" t="str">
            <v>DR CORE MKT</v>
          </cell>
        </row>
        <row r="669">
          <cell r="C669">
            <v>8092788</v>
          </cell>
          <cell r="D669" t="str">
            <v>IDSM-PROGRAM MARKETING-2009-11</v>
          </cell>
          <cell r="E669">
            <v>13678</v>
          </cell>
          <cell r="F669" t="str">
            <v>Large Business: Govt, Com, AG</v>
          </cell>
          <cell r="G669" t="str">
            <v>DREBA2009-11</v>
          </cell>
          <cell r="H669" t="str">
            <v>DR CORE MKT</v>
          </cell>
        </row>
        <row r="670">
          <cell r="C670">
            <v>8092791</v>
          </cell>
          <cell r="D670" t="str">
            <v>INTERACT-IT ENHANCEMENT-2009-11</v>
          </cell>
          <cell r="E670">
            <v>12835</v>
          </cell>
          <cell r="F670" t="str">
            <v>Demand Response Operations</v>
          </cell>
          <cell r="G670" t="str">
            <v>DREBA2009-11</v>
          </cell>
          <cell r="H670" t="str">
            <v>INTERACT</v>
          </cell>
        </row>
        <row r="671">
          <cell r="C671">
            <v>8092792</v>
          </cell>
          <cell r="D671" t="str">
            <v>INTERACT-PROGRAM MANAGEMENT-2009-11</v>
          </cell>
          <cell r="E671">
            <v>12835</v>
          </cell>
          <cell r="F671" t="str">
            <v>Demand Response Operations</v>
          </cell>
          <cell r="G671" t="str">
            <v>DREBA2009-11</v>
          </cell>
          <cell r="H671" t="str">
            <v>INTERACT</v>
          </cell>
        </row>
        <row r="672">
          <cell r="C672">
            <v>8092795</v>
          </cell>
          <cell r="D672" t="str">
            <v>MTRS&gt;200KW INTG-DATARETRIEVAL-2009-11</v>
          </cell>
          <cell r="E672">
            <v>12835</v>
          </cell>
          <cell r="F672" t="str">
            <v>Demand Response Operations</v>
          </cell>
          <cell r="G672" t="str">
            <v>DREBA2009-11</v>
          </cell>
          <cell r="H672" t="str">
            <v>INTERACT</v>
          </cell>
        </row>
        <row r="673">
          <cell r="C673">
            <v>8092796</v>
          </cell>
          <cell r="D673" t="str">
            <v>MTRS&gt;200KW INTG-PGM MGMT-2009-11</v>
          </cell>
          <cell r="E673">
            <v>12835</v>
          </cell>
          <cell r="F673" t="str">
            <v>Demand Response Operations</v>
          </cell>
          <cell r="G673" t="str">
            <v>DREBA2009-11</v>
          </cell>
          <cell r="H673" t="str">
            <v>INTERACT</v>
          </cell>
        </row>
        <row r="674">
          <cell r="C674">
            <v>8092797</v>
          </cell>
          <cell r="D674" t="str">
            <v>PEAKCHOICE-BILLING SUPPORT-2009-11</v>
          </cell>
          <cell r="E674">
            <v>12835</v>
          </cell>
          <cell r="F674" t="str">
            <v>Demand Response Operations</v>
          </cell>
          <cell r="G674" t="str">
            <v>DREBA2009-11</v>
          </cell>
          <cell r="H674" t="str">
            <v>PEAK CHOICE</v>
          </cell>
        </row>
        <row r="675">
          <cell r="C675">
            <v>8092798</v>
          </cell>
          <cell r="D675" t="str">
            <v>PEAKCHOICE-INCENTIVE PAYMENTS-2009-11</v>
          </cell>
          <cell r="E675">
            <v>12835</v>
          </cell>
          <cell r="F675" t="str">
            <v>Demand Response Operations</v>
          </cell>
          <cell r="G675" t="str">
            <v>DREBA2009-11</v>
          </cell>
          <cell r="H675" t="str">
            <v>PEAK CHOICE</v>
          </cell>
        </row>
        <row r="676">
          <cell r="C676">
            <v>8092802</v>
          </cell>
          <cell r="D676" t="str">
            <v>PEAKCHOICE-PROGRAM DESIGN-2009-11</v>
          </cell>
          <cell r="E676">
            <v>12835</v>
          </cell>
          <cell r="F676" t="str">
            <v>Demand Response Operations</v>
          </cell>
          <cell r="G676" t="str">
            <v>DREBA2009-11</v>
          </cell>
          <cell r="H676" t="str">
            <v>PEAK CHOICE</v>
          </cell>
        </row>
        <row r="677">
          <cell r="C677">
            <v>8092803</v>
          </cell>
          <cell r="D677" t="str">
            <v>PEAKCHOICE-PROGRAM MARKETING-2009-11</v>
          </cell>
          <cell r="E677">
            <v>13678</v>
          </cell>
          <cell r="F677" t="str">
            <v>Large Business: Govt, Com, AG</v>
          </cell>
          <cell r="G677" t="str">
            <v>DREBA2009-11</v>
          </cell>
          <cell r="H677" t="str">
            <v>PEAK CHOICE</v>
          </cell>
        </row>
        <row r="678">
          <cell r="C678">
            <v>8092804</v>
          </cell>
          <cell r="D678" t="str">
            <v>PEAKCHOICE-PROGRAM MGMT-2009-11</v>
          </cell>
          <cell r="E678">
            <v>12835</v>
          </cell>
          <cell r="F678" t="str">
            <v>Demand Response Operations</v>
          </cell>
          <cell r="G678" t="str">
            <v>DREBA2009-11</v>
          </cell>
          <cell r="H678" t="str">
            <v>PEAK CHOICE</v>
          </cell>
        </row>
        <row r="679">
          <cell r="C679">
            <v>8092808</v>
          </cell>
          <cell r="D679" t="str">
            <v>PERM LOAD SHIFT-PROGRAM MGMT-2009-11</v>
          </cell>
          <cell r="E679">
            <v>10847</v>
          </cell>
          <cell r="F679" t="str">
            <v>Emerging Markets - Demand Response</v>
          </cell>
          <cell r="G679" t="str">
            <v>DREBA2009-11</v>
          </cell>
          <cell r="H679" t="str">
            <v>PERM LOAD_01</v>
          </cell>
        </row>
        <row r="680">
          <cell r="C680">
            <v>8092813</v>
          </cell>
          <cell r="D680" t="str">
            <v>SFCP-MDSS-ISTS O&amp;M-2009-11</v>
          </cell>
          <cell r="E680">
            <v>12835</v>
          </cell>
          <cell r="F680" t="str">
            <v>Demand Response Operations</v>
          </cell>
          <cell r="G680" t="str">
            <v>DREBA2009-11</v>
          </cell>
          <cell r="H680" t="str">
            <v>SFPWR SL AGG</v>
          </cell>
        </row>
        <row r="681">
          <cell r="C681">
            <v>8092814</v>
          </cell>
          <cell r="D681" t="str">
            <v>SFCP-PROGRAM MANAGEMENT-2009-11</v>
          </cell>
          <cell r="E681">
            <v>12835</v>
          </cell>
          <cell r="F681" t="str">
            <v>Demand Response Operations</v>
          </cell>
          <cell r="G681" t="str">
            <v>DREBA2009-11</v>
          </cell>
          <cell r="H681" t="str">
            <v>SFPWR SL AGG</v>
          </cell>
        </row>
        <row r="682">
          <cell r="C682">
            <v>8092816</v>
          </cell>
          <cell r="D682" t="str">
            <v>TA-ADMIN AUDIT ACTIVITIES-2009-11</v>
          </cell>
          <cell r="E682">
            <v>10847</v>
          </cell>
          <cell r="F682" t="str">
            <v>Emerging Markets - Demand Response</v>
          </cell>
          <cell r="G682" t="str">
            <v>DREBA2009-11</v>
          </cell>
          <cell r="H682" t="str">
            <v>INTG ENE AUD</v>
          </cell>
        </row>
        <row r="683">
          <cell r="C683">
            <v>8092817</v>
          </cell>
          <cell r="D683" t="str">
            <v>TA-INTEGRTD AUDIT ACTIVITIES-2009-11</v>
          </cell>
          <cell r="E683">
            <v>10847</v>
          </cell>
          <cell r="F683" t="str">
            <v>Emerging Markets - Demand Response</v>
          </cell>
          <cell r="G683" t="str">
            <v>DREBA2009-11</v>
          </cell>
          <cell r="H683" t="str">
            <v>INTG ENE AUD</v>
          </cell>
        </row>
        <row r="684">
          <cell r="C684">
            <v>8092818</v>
          </cell>
          <cell r="D684" t="str">
            <v>TI-CUST INCENT PAY PROC-IPC-2009-11</v>
          </cell>
          <cell r="E684">
            <v>10847</v>
          </cell>
          <cell r="F684" t="str">
            <v>Emerging Markets - Demand Response</v>
          </cell>
          <cell r="G684" t="str">
            <v>DREBA2009-11</v>
          </cell>
          <cell r="H684" t="str">
            <v>TECHNOL INCV</v>
          </cell>
        </row>
        <row r="685">
          <cell r="C685">
            <v>8092819</v>
          </cell>
          <cell r="D685" t="str">
            <v>TI-DATA RETRIEVAL AND SVCS-2009-11</v>
          </cell>
          <cell r="E685">
            <v>10847</v>
          </cell>
          <cell r="F685" t="str">
            <v>Emerging Markets - Demand Response</v>
          </cell>
          <cell r="G685" t="str">
            <v>DREBA2009-11</v>
          </cell>
          <cell r="H685" t="str">
            <v>TECHNOL INCV</v>
          </cell>
        </row>
        <row r="686">
          <cell r="C686">
            <v>8092820</v>
          </cell>
          <cell r="D686" t="str">
            <v>TI-INCENTIVE PAYMENTS-2009-11</v>
          </cell>
          <cell r="E686">
            <v>10847</v>
          </cell>
          <cell r="F686" t="str">
            <v>Emerging Markets - Demand Response</v>
          </cell>
          <cell r="G686" t="str">
            <v>DREBA2009-11</v>
          </cell>
          <cell r="H686" t="str">
            <v>TECHNOL INCV</v>
          </cell>
        </row>
        <row r="687">
          <cell r="C687">
            <v>8092821</v>
          </cell>
          <cell r="D687" t="str">
            <v>TI-MDSS-ISTS APPL DEV-2009-11</v>
          </cell>
          <cell r="E687">
            <v>10847</v>
          </cell>
          <cell r="F687" t="str">
            <v>Emerging Markets - Demand Response</v>
          </cell>
          <cell r="G687" t="str">
            <v>DREBA2009-11</v>
          </cell>
          <cell r="H687" t="str">
            <v>TECHNOL INCV</v>
          </cell>
        </row>
        <row r="688">
          <cell r="C688">
            <v>8092822</v>
          </cell>
          <cell r="D688" t="str">
            <v>TI-MDSS-ISTS O&amp;M-2009-11</v>
          </cell>
          <cell r="E688">
            <v>10847</v>
          </cell>
          <cell r="F688" t="str">
            <v>Emerging Markets - Demand Response</v>
          </cell>
          <cell r="G688" t="str">
            <v>DREBA2009-11</v>
          </cell>
          <cell r="H688" t="str">
            <v>TECHNOL INCV</v>
          </cell>
        </row>
        <row r="689">
          <cell r="C689">
            <v>8092823</v>
          </cell>
          <cell r="D689" t="str">
            <v>TI-PROGRAM MANAGEMENT-2009-11</v>
          </cell>
          <cell r="E689">
            <v>10847</v>
          </cell>
          <cell r="F689" t="str">
            <v>Emerging Markets - Demand Response</v>
          </cell>
          <cell r="G689" t="str">
            <v>DREBA2009-11</v>
          </cell>
          <cell r="H689" t="str">
            <v>TECHNOL INCV</v>
          </cell>
        </row>
        <row r="690">
          <cell r="C690">
            <v>8092824</v>
          </cell>
          <cell r="D690" t="str">
            <v>TI-PROGRAM MARKETING-2009-11</v>
          </cell>
          <cell r="E690">
            <v>10847</v>
          </cell>
          <cell r="F690" t="str">
            <v>Emerging Markets - Demand Response</v>
          </cell>
          <cell r="G690" t="str">
            <v>DREBA2009-11</v>
          </cell>
          <cell r="H690" t="str">
            <v>TECHNOL INCV</v>
          </cell>
        </row>
        <row r="691">
          <cell r="C691">
            <v>8092825</v>
          </cell>
          <cell r="D691" t="str">
            <v>CORE DR EDUCATION-MDSS ISTS AD-2009-11</v>
          </cell>
          <cell r="E691">
            <v>10847</v>
          </cell>
          <cell r="F691" t="str">
            <v>Emerging Markets - Demand Response</v>
          </cell>
          <cell r="G691" t="str">
            <v>DREBA2009-11</v>
          </cell>
          <cell r="H691" t="str">
            <v>DR CORE E&amp;T</v>
          </cell>
        </row>
        <row r="692">
          <cell r="C692">
            <v>8092828</v>
          </cell>
          <cell r="D692" t="str">
            <v>CORE DR EDUCATION-PROGRAM MGMT-2009-11</v>
          </cell>
          <cell r="E692">
            <v>10847</v>
          </cell>
          <cell r="F692" t="str">
            <v>Emerging Markets - Demand Response</v>
          </cell>
          <cell r="G692" t="str">
            <v>DREBA2009-11</v>
          </cell>
          <cell r="H692" t="str">
            <v>DR CORE E&amp;T</v>
          </cell>
        </row>
        <row r="693">
          <cell r="C693">
            <v>8092832</v>
          </cell>
          <cell r="D693" t="str">
            <v>SDRAC-PROGRAM IMPLEMNTER COSTS-2009-11</v>
          </cell>
          <cell r="E693">
            <v>10847</v>
          </cell>
          <cell r="F693" t="str">
            <v>Emerging Markets - Demand Response</v>
          </cell>
          <cell r="G693" t="str">
            <v>DREBA2009-11</v>
          </cell>
          <cell r="H693" t="str">
            <v>STW DR AWR C</v>
          </cell>
        </row>
        <row r="694">
          <cell r="C694">
            <v>8092834</v>
          </cell>
          <cell r="D694" t="str">
            <v>SDRAC-PROGRAM MANAGEMENT-2009-11</v>
          </cell>
          <cell r="E694">
            <v>10847</v>
          </cell>
          <cell r="F694" t="str">
            <v>Emerging Markets - Demand Response</v>
          </cell>
          <cell r="G694" t="str">
            <v>DREBA2009-11</v>
          </cell>
          <cell r="H694" t="str">
            <v>STW DR AWR C</v>
          </cell>
        </row>
        <row r="695">
          <cell r="C695">
            <v>8092835</v>
          </cell>
          <cell r="D695" t="str">
            <v>OBMC/SLRP-PROGRAM MANAGEMENT-2009-11</v>
          </cell>
          <cell r="E695">
            <v>12835</v>
          </cell>
          <cell r="F695" t="str">
            <v>Demand Response Operations</v>
          </cell>
          <cell r="G695" t="str">
            <v>DREBA2009-11</v>
          </cell>
          <cell r="H695" t="str">
            <v>OBMC/SLRP</v>
          </cell>
        </row>
        <row r="696">
          <cell r="C696">
            <v>8092839</v>
          </cell>
          <cell r="D696" t="str">
            <v>OBMC/SLRP-EQUIPMENT MAINT-2009-11</v>
          </cell>
          <cell r="E696">
            <v>12835</v>
          </cell>
          <cell r="F696" t="str">
            <v>Demand Response Operations</v>
          </cell>
          <cell r="G696" t="str">
            <v>DREBA2009-11</v>
          </cell>
          <cell r="H696" t="str">
            <v>OBMC/SLRP</v>
          </cell>
        </row>
        <row r="697">
          <cell r="C697">
            <v>8092840</v>
          </cell>
          <cell r="D697" t="str">
            <v>OBMC/SLRP-DATA RETR &amp; SVCS-2009-11</v>
          </cell>
          <cell r="E697">
            <v>12835</v>
          </cell>
          <cell r="F697" t="str">
            <v>Demand Response Operations</v>
          </cell>
          <cell r="G697" t="str">
            <v>DREBA2009-11</v>
          </cell>
          <cell r="H697" t="str">
            <v>OBMC/SLRP</v>
          </cell>
        </row>
        <row r="698">
          <cell r="C698">
            <v>8092841</v>
          </cell>
          <cell r="D698" t="str">
            <v>OBMC/SLRP-BILLING SUPPORT-2009-11</v>
          </cell>
          <cell r="E698">
            <v>12835</v>
          </cell>
          <cell r="F698" t="str">
            <v>Demand Response Operations</v>
          </cell>
          <cell r="G698" t="str">
            <v>DREBA2009-11</v>
          </cell>
          <cell r="H698" t="str">
            <v>OBMC/SLRP</v>
          </cell>
        </row>
        <row r="699">
          <cell r="C699">
            <v>8092842</v>
          </cell>
          <cell r="D699" t="str">
            <v>SMARTAC AS PILOT-PROGRAM MGMT-2009-11</v>
          </cell>
          <cell r="E699">
            <v>10847</v>
          </cell>
          <cell r="F699" t="str">
            <v>Emerging Markets - Demand Response</v>
          </cell>
          <cell r="G699" t="str">
            <v>DREBA2009-11</v>
          </cell>
          <cell r="H699" t="str">
            <v>SMRT A/C ANC</v>
          </cell>
        </row>
        <row r="700">
          <cell r="C700">
            <v>8092849</v>
          </cell>
          <cell r="D700" t="str">
            <v>CIAS PILOT-PROGRAM MANAGEMENT-2009-11</v>
          </cell>
          <cell r="E700">
            <v>10847</v>
          </cell>
          <cell r="F700" t="str">
            <v>Emerging Markets - Demand Response</v>
          </cell>
          <cell r="G700" t="str">
            <v>DREBA2009-11</v>
          </cell>
          <cell r="H700" t="str">
            <v>COMM&amp;IND ANC</v>
          </cell>
        </row>
        <row r="701">
          <cell r="C701">
            <v>8092850</v>
          </cell>
          <cell r="D701" t="str">
            <v>CIAS PILOT-PROGRAM MARKETING-2009-11</v>
          </cell>
          <cell r="E701">
            <v>10847</v>
          </cell>
          <cell r="F701" t="str">
            <v>Emerging Markets - Demand Response</v>
          </cell>
          <cell r="G701" t="str">
            <v>DREBA2009-11</v>
          </cell>
          <cell r="H701" t="str">
            <v>COMM&amp;IND ANC</v>
          </cell>
        </row>
        <row r="702">
          <cell r="C702">
            <v>8092852</v>
          </cell>
          <cell r="D702" t="str">
            <v>CIAS PILOT-INCENTIVE PAYMENTS-2009-11</v>
          </cell>
          <cell r="E702">
            <v>10847</v>
          </cell>
          <cell r="F702" t="str">
            <v>Emerging Markets - Demand Response</v>
          </cell>
          <cell r="G702" t="str">
            <v>DREBA2009-11</v>
          </cell>
          <cell r="H702" t="str">
            <v>COMM&amp;IND ANC</v>
          </cell>
        </row>
        <row r="703">
          <cell r="C703">
            <v>8092854</v>
          </cell>
          <cell r="D703" t="str">
            <v>CIAS PILOT-DATA RETR &amp; SVCS-2009-11</v>
          </cell>
          <cell r="E703">
            <v>10847</v>
          </cell>
          <cell r="F703" t="str">
            <v>Emerging Markets - Demand Response</v>
          </cell>
          <cell r="G703" t="str">
            <v>DREBA2009-11</v>
          </cell>
          <cell r="H703" t="str">
            <v>COMM&amp;IND ANC</v>
          </cell>
        </row>
        <row r="704">
          <cell r="C704">
            <v>8093016</v>
          </cell>
          <cell r="D704" t="str">
            <v>IDSM-M&amp;O DR WEBSITE DEVEL-2009-11</v>
          </cell>
          <cell r="E704">
            <v>10847</v>
          </cell>
          <cell r="F704" t="str">
            <v>Emerging Markets - Demand Response</v>
          </cell>
          <cell r="G704" t="str">
            <v>DREBA2009-11</v>
          </cell>
          <cell r="H704" t="str">
            <v>DR CORE MKT</v>
          </cell>
        </row>
        <row r="705">
          <cell r="C705">
            <v>8093017</v>
          </cell>
          <cell r="D705" t="str">
            <v>IDSM-M&amp;O DR 3P REFERRAL-2009-11</v>
          </cell>
          <cell r="E705">
            <v>10847</v>
          </cell>
          <cell r="F705" t="str">
            <v>Emerging Markets - Demand Response</v>
          </cell>
          <cell r="G705" t="str">
            <v>DREBA2009-11</v>
          </cell>
          <cell r="H705" t="str">
            <v>DR CORE MKT</v>
          </cell>
        </row>
        <row r="706">
          <cell r="C706">
            <v>8093197</v>
          </cell>
          <cell r="D706" t="str">
            <v>PEAKCHOICE-DATA RETRIEVAL &amp; SVCS-2009-11</v>
          </cell>
          <cell r="E706">
            <v>12835</v>
          </cell>
          <cell r="F706" t="str">
            <v>Demand Response Operations</v>
          </cell>
          <cell r="G706" t="str">
            <v>DREBA2009-11</v>
          </cell>
          <cell r="H706" t="str">
            <v>PEAK CHOICE</v>
          </cell>
        </row>
        <row r="707">
          <cell r="C707">
            <v>8093496</v>
          </cell>
          <cell r="D707" t="str">
            <v>CORE DR TRAINING-VENDORS-2009-11</v>
          </cell>
          <cell r="E707">
            <v>10847</v>
          </cell>
          <cell r="F707" t="str">
            <v>Emerging Markets - Demand Response</v>
          </cell>
          <cell r="G707" t="str">
            <v>DREBA2009-11</v>
          </cell>
          <cell r="H707" t="str">
            <v>DR CORE E&amp;T</v>
          </cell>
        </row>
        <row r="708">
          <cell r="C708">
            <v>8093497</v>
          </cell>
          <cell r="D708" t="str">
            <v>CORE DR EDUCATION-VENDORS-2009-11</v>
          </cell>
          <cell r="E708">
            <v>10847</v>
          </cell>
          <cell r="F708" t="str">
            <v>Emerging Markets - Demand Response</v>
          </cell>
          <cell r="G708" t="str">
            <v>DREBA2009-11</v>
          </cell>
          <cell r="H708" t="str">
            <v>DR CORE E&amp;T</v>
          </cell>
        </row>
        <row r="709">
          <cell r="C709">
            <v>8093545</v>
          </cell>
          <cell r="D709" t="str">
            <v>IDSM-INTEGRTD M&amp;O-PROG MGMT-2009-11</v>
          </cell>
          <cell r="E709">
            <v>10847</v>
          </cell>
          <cell r="F709" t="str">
            <v>Emerging Markets - Demand Response</v>
          </cell>
          <cell r="G709" t="str">
            <v>DREBA2009-11</v>
          </cell>
          <cell r="H709" t="str">
            <v>INTGRTED MKT</v>
          </cell>
        </row>
        <row r="710">
          <cell r="C710">
            <v>8093546</v>
          </cell>
          <cell r="D710" t="str">
            <v>IDSM-INTEGRTD ET-PROG MGMT-2009-11</v>
          </cell>
          <cell r="E710">
            <v>13772</v>
          </cell>
          <cell r="F710" t="str">
            <v>Education Centers</v>
          </cell>
          <cell r="G710" t="str">
            <v>DREBA2009-11</v>
          </cell>
          <cell r="H710" t="str">
            <v>INTGRTED E&amp;T</v>
          </cell>
        </row>
        <row r="711">
          <cell r="C711">
            <v>8093556</v>
          </cell>
          <cell r="D711" t="str">
            <v>PEAKCHOICE-PROG MKTG-OTHER LABOR-2009-11</v>
          </cell>
          <cell r="E711">
            <v>12835</v>
          </cell>
          <cell r="F711" t="str">
            <v>Demand Response Operations</v>
          </cell>
          <cell r="G711" t="str">
            <v>DREBA2009-11</v>
          </cell>
          <cell r="H711" t="str">
            <v>PEAK CHOICE</v>
          </cell>
        </row>
        <row r="712">
          <cell r="C712">
            <v>8093981</v>
          </cell>
          <cell r="D712" t="str">
            <v>IDSM-DR SERVICE&amp;SALES INCENTIVE-2009-11</v>
          </cell>
          <cell r="E712">
            <v>10847</v>
          </cell>
          <cell r="F712" t="str">
            <v>Emerging Markets - Demand Response</v>
          </cell>
          <cell r="G712" t="str">
            <v>DREBA2009-11</v>
          </cell>
          <cell r="H712" t="str">
            <v>DR CORE MKT</v>
          </cell>
        </row>
        <row r="713">
          <cell r="C713">
            <v>8093982</v>
          </cell>
          <cell r="D713" t="str">
            <v>IDSM-SF POWER CONTRACTS-2009-11</v>
          </cell>
          <cell r="E713">
            <v>10847</v>
          </cell>
          <cell r="F713" t="str">
            <v>Emerging Markets - Demand Response</v>
          </cell>
          <cell r="G713" t="str">
            <v>DREBA2009-11</v>
          </cell>
          <cell r="H713" t="str">
            <v>DR CORE MKT</v>
          </cell>
        </row>
        <row r="714">
          <cell r="C714">
            <v>8093996</v>
          </cell>
          <cell r="D714" t="str">
            <v>IDSM-INTEGRTD E&amp;T-PROG MARKETING-2009-11</v>
          </cell>
          <cell r="E714">
            <v>10847</v>
          </cell>
          <cell r="F714" t="str">
            <v>Emerging Markets - Demand Response</v>
          </cell>
          <cell r="G714" t="str">
            <v>DREBA2009-11</v>
          </cell>
          <cell r="H714" t="str">
            <v>INTGRTED E&amp;T</v>
          </cell>
        </row>
        <row r="715">
          <cell r="C715">
            <v>8094030</v>
          </cell>
          <cell r="D715" t="str">
            <v>IDSM-INTEGRTD M&amp;O-PROG MKTG-2009-11</v>
          </cell>
          <cell r="E715">
            <v>10847</v>
          </cell>
          <cell r="F715" t="str">
            <v>Emerging Markets - Demand Response</v>
          </cell>
          <cell r="G715" t="str">
            <v>DREBA2009-11</v>
          </cell>
          <cell r="H715" t="str">
            <v>INTGRTED MKT</v>
          </cell>
        </row>
        <row r="716">
          <cell r="C716">
            <v>8094031</v>
          </cell>
          <cell r="D716" t="str">
            <v>IDSM-INTEGRTD M&amp;O-SUPP SVCS-2009-11</v>
          </cell>
          <cell r="E716">
            <v>10847</v>
          </cell>
          <cell r="F716" t="str">
            <v>Emerging Markets - Demand Response</v>
          </cell>
          <cell r="G716" t="str">
            <v>DREBA2009-11</v>
          </cell>
          <cell r="H716" t="str">
            <v>INTGRTED MKT</v>
          </cell>
        </row>
        <row r="717">
          <cell r="C717">
            <v>8094221</v>
          </cell>
          <cell r="D717" t="str">
            <v>PEAKCHOICE-DR AS SPECIALISTS-2009-11</v>
          </cell>
          <cell r="E717">
            <v>12835</v>
          </cell>
          <cell r="F717" t="str">
            <v>Demand Response Operations</v>
          </cell>
          <cell r="G717" t="str">
            <v>DREBA2009-11</v>
          </cell>
          <cell r="H717" t="str">
            <v>PEAK CHOICE</v>
          </cell>
        </row>
        <row r="718">
          <cell r="C718">
            <v>8094222</v>
          </cell>
          <cell r="D718" t="str">
            <v>DBP-DR AS SPECIALISTS-2009-11</v>
          </cell>
          <cell r="E718">
            <v>12835</v>
          </cell>
          <cell r="F718" t="str">
            <v>Demand Response Operations</v>
          </cell>
          <cell r="G718" t="str">
            <v>DREBA2009-11</v>
          </cell>
          <cell r="H718" t="str">
            <v>DEMAND BIDD</v>
          </cell>
        </row>
        <row r="719">
          <cell r="C719">
            <v>8094223</v>
          </cell>
          <cell r="D719" t="str">
            <v>CPP-DR AS SPECIALIST-2009-11</v>
          </cell>
          <cell r="E719">
            <v>12835</v>
          </cell>
          <cell r="F719" t="str">
            <v>Demand Response Operations</v>
          </cell>
          <cell r="G719" t="str">
            <v>DREBA2009-11</v>
          </cell>
          <cell r="H719" t="str">
            <v>CR PEAK PRIC</v>
          </cell>
        </row>
        <row r="720">
          <cell r="C720">
            <v>8094224</v>
          </cell>
          <cell r="D720" t="str">
            <v>BIP-DR AS SPECIALIST-2009-11</v>
          </cell>
          <cell r="E720">
            <v>12835</v>
          </cell>
          <cell r="F720" t="str">
            <v>Demand Response Operations</v>
          </cell>
          <cell r="G720" t="str">
            <v>DREBA2009-11</v>
          </cell>
          <cell r="H720" t="str">
            <v>BASEINTERRUP</v>
          </cell>
        </row>
        <row r="721">
          <cell r="C721">
            <v>8094425</v>
          </cell>
          <cell r="D721" t="str">
            <v>M&amp;E-CPP/BIP 2009 PROCESS EVALUATION-A</v>
          </cell>
          <cell r="E721">
            <v>13982</v>
          </cell>
          <cell r="F721" t="str">
            <v>DR Policy-Planning &amp; Analysis</v>
          </cell>
          <cell r="G721" t="str">
            <v>DREBA2009-11</v>
          </cell>
          <cell r="H721" t="str">
            <v>EM&amp;V_01</v>
          </cell>
        </row>
        <row r="722">
          <cell r="C722">
            <v>8095196</v>
          </cell>
          <cell r="D722" t="str">
            <v>DR ENROLLMENT ENHANCEMENTS - 2009-11</v>
          </cell>
          <cell r="E722">
            <v>12835</v>
          </cell>
          <cell r="F722" t="str">
            <v>Demand Response Operations</v>
          </cell>
          <cell r="G722" t="str">
            <v>DREBA2009-11</v>
          </cell>
          <cell r="H722" t="str">
            <v>DR ONLN EROL</v>
          </cell>
        </row>
        <row r="723">
          <cell r="C723">
            <v>8095197</v>
          </cell>
          <cell r="D723" t="str">
            <v>DRE-IT PROJ DEVELOPMENT - PH 3-2009-11</v>
          </cell>
          <cell r="E723">
            <v>12835</v>
          </cell>
          <cell r="F723" t="str">
            <v>Demand Response Operations</v>
          </cell>
          <cell r="G723" t="str">
            <v>DREBA2009-11</v>
          </cell>
          <cell r="H723" t="str">
            <v>DR ONLN EROL</v>
          </cell>
        </row>
        <row r="724">
          <cell r="C724">
            <v>8096270</v>
          </cell>
          <cell r="D724" t="str">
            <v>M&amp;E-DR 2010-20 RES ENROLLMENT FORECAST-A</v>
          </cell>
          <cell r="E724">
            <v>13982</v>
          </cell>
          <cell r="F724" t="str">
            <v>DR Policy-Planning &amp; Analysis</v>
          </cell>
          <cell r="G724" t="str">
            <v>DREBA2009-11</v>
          </cell>
          <cell r="H724" t="str">
            <v>EM&amp;V_01</v>
          </cell>
        </row>
        <row r="725">
          <cell r="C725">
            <v>8096500</v>
          </cell>
          <cell r="D725" t="str">
            <v>TECH INCENT-SVC &amp; SALES SUP-2009-11</v>
          </cell>
          <cell r="E725">
            <v>10847</v>
          </cell>
          <cell r="F725" t="str">
            <v>Emerging Markets - Demand Response</v>
          </cell>
          <cell r="G725" t="str">
            <v>DREBA2009-11</v>
          </cell>
          <cell r="H725" t="str">
            <v>TECHNOL INCV</v>
          </cell>
        </row>
        <row r="726">
          <cell r="C726">
            <v>8096501</v>
          </cell>
          <cell r="D726" t="str">
            <v>INTEGRTD AUDITS-SVC &amp; SALES SUP-2009-11</v>
          </cell>
          <cell r="E726">
            <v>10847</v>
          </cell>
          <cell r="F726" t="str">
            <v>Emerging Markets - Demand Response</v>
          </cell>
          <cell r="G726" t="str">
            <v>DREBA2009-11</v>
          </cell>
          <cell r="H726" t="str">
            <v>INTG ENE AUD</v>
          </cell>
        </row>
        <row r="727">
          <cell r="C727">
            <v>8096502</v>
          </cell>
          <cell r="D727" t="str">
            <v>AUTO DR-SVC &amp; SALES SUPPORT-2009-11</v>
          </cell>
          <cell r="E727">
            <v>10847</v>
          </cell>
          <cell r="F727" t="str">
            <v>Emerging Markets - Demand Response</v>
          </cell>
          <cell r="G727" t="str">
            <v>DREBA2009-11</v>
          </cell>
          <cell r="H727" t="str">
            <v>AUTO DR</v>
          </cell>
        </row>
        <row r="728">
          <cell r="C728">
            <v>8096504</v>
          </cell>
          <cell r="D728" t="str">
            <v>DRE-SVC &amp; SALES SUPPORT-2009-11</v>
          </cell>
          <cell r="E728">
            <v>12835</v>
          </cell>
          <cell r="F728" t="str">
            <v>Demand Response Operations</v>
          </cell>
          <cell r="G728" t="str">
            <v>DREBA2009-11</v>
          </cell>
          <cell r="H728" t="str">
            <v>DR ONLN EROL</v>
          </cell>
        </row>
        <row r="729">
          <cell r="C729">
            <v>8096582</v>
          </cell>
          <cell r="D729" t="str">
            <v>CIIR PILOT-PROGRAM MANAGEMENT</v>
          </cell>
          <cell r="E729">
            <v>10847</v>
          </cell>
          <cell r="F729" t="str">
            <v>Emerging Markets - Demand Response</v>
          </cell>
          <cell r="G729" t="str">
            <v>DREBA2009-11</v>
          </cell>
          <cell r="H729" t="str">
            <v>C&amp;I INTM RSC</v>
          </cell>
        </row>
        <row r="730">
          <cell r="C730">
            <v>8096583</v>
          </cell>
          <cell r="D730" t="str">
            <v>CIIR PILOT-PROGRAM MARKETING</v>
          </cell>
          <cell r="E730">
            <v>10847</v>
          </cell>
          <cell r="F730" t="str">
            <v>Emerging Markets - Demand Response</v>
          </cell>
          <cell r="G730" t="str">
            <v>DREBA2009-11</v>
          </cell>
          <cell r="H730" t="str">
            <v>C&amp;I INTM RSC</v>
          </cell>
        </row>
        <row r="731">
          <cell r="C731">
            <v>8096585</v>
          </cell>
          <cell r="D731" t="str">
            <v>CIIR PILOT-INCENTIVE PAYMENTS</v>
          </cell>
          <cell r="E731">
            <v>13983</v>
          </cell>
          <cell r="F731" t="str">
            <v>Emerging Information Products &amp; Platform</v>
          </cell>
          <cell r="G731" t="str">
            <v>DREBA2009-11</v>
          </cell>
          <cell r="H731" t="str">
            <v>C&amp;I INTM RSC</v>
          </cell>
        </row>
        <row r="732">
          <cell r="C732">
            <v>8096586</v>
          </cell>
          <cell r="D732" t="str">
            <v>CIIR PILOT-EQUIPMENT MAINT</v>
          </cell>
          <cell r="E732">
            <v>13983</v>
          </cell>
          <cell r="F732" t="str">
            <v>Emerging Information Products &amp; Platform</v>
          </cell>
          <cell r="G732" t="str">
            <v>DREBA2009-11</v>
          </cell>
          <cell r="H732" t="str">
            <v>C&amp;I INTM RSC</v>
          </cell>
        </row>
        <row r="733">
          <cell r="C733">
            <v>8096587</v>
          </cell>
          <cell r="D733" t="str">
            <v>CIIR PILOT-DATA RETR &amp; SVCS</v>
          </cell>
          <cell r="E733">
            <v>13983</v>
          </cell>
          <cell r="F733" t="str">
            <v>Emerging Information Products &amp; Platform</v>
          </cell>
          <cell r="G733" t="str">
            <v>DREBA2009-11</v>
          </cell>
          <cell r="H733" t="str">
            <v>C&amp;I INTM RSC</v>
          </cell>
        </row>
        <row r="734">
          <cell r="C734">
            <v>8096588</v>
          </cell>
          <cell r="D734" t="str">
            <v>CIIR PILOT-BILLING SUPPORT</v>
          </cell>
          <cell r="E734">
            <v>13983</v>
          </cell>
          <cell r="F734" t="str">
            <v>Emerging Information Products &amp; Platform</v>
          </cell>
          <cell r="G734" t="str">
            <v>DREBA2009-11</v>
          </cell>
          <cell r="H734" t="str">
            <v>C&amp;I INTM RSC</v>
          </cell>
        </row>
        <row r="735">
          <cell r="C735">
            <v>8098320</v>
          </cell>
          <cell r="D735" t="str">
            <v>M&amp;E-RES TOU 2009 EX-P 2010-20 EX-A LD IM</v>
          </cell>
          <cell r="E735">
            <v>13768</v>
          </cell>
          <cell r="F735" t="str">
            <v>EM&amp;V</v>
          </cell>
          <cell r="G735" t="str">
            <v>DREBA2009-11</v>
          </cell>
          <cell r="H735" t="str">
            <v>EM&amp;V_01</v>
          </cell>
        </row>
        <row r="736">
          <cell r="C736">
            <v>8098321</v>
          </cell>
          <cell r="D736" t="str">
            <v>M&amp;E-AMP/CBP STWD 09 EX-P 2010-20 EX-A LI</v>
          </cell>
          <cell r="E736">
            <v>13768</v>
          </cell>
          <cell r="F736" t="str">
            <v>EM&amp;V</v>
          </cell>
          <cell r="G736" t="str">
            <v>DREBA2009-11</v>
          </cell>
          <cell r="H736" t="str">
            <v>EM&amp;V_01</v>
          </cell>
        </row>
        <row r="737">
          <cell r="C737">
            <v>8098322</v>
          </cell>
          <cell r="D737" t="str">
            <v>M&amp;E-BIP STWD 2009 EX-P/2010-20 EX-A LD I</v>
          </cell>
          <cell r="E737">
            <v>13768</v>
          </cell>
          <cell r="F737" t="str">
            <v>EM&amp;V</v>
          </cell>
          <cell r="G737" t="str">
            <v>DREBA2009-11</v>
          </cell>
          <cell r="H737" t="str">
            <v>EM&amp;V_01</v>
          </cell>
        </row>
        <row r="738">
          <cell r="C738">
            <v>8098323</v>
          </cell>
          <cell r="D738" t="str">
            <v>M&amp;E-CPP/PDP STWD 09 EX-P/2010-20 EX-A LI</v>
          </cell>
          <cell r="E738">
            <v>13768</v>
          </cell>
          <cell r="F738" t="str">
            <v>EM&amp;V</v>
          </cell>
          <cell r="G738" t="str">
            <v>DREBA2009-11</v>
          </cell>
          <cell r="H738" t="str">
            <v>EM&amp;V_01</v>
          </cell>
        </row>
        <row r="739">
          <cell r="C739">
            <v>8098324</v>
          </cell>
          <cell r="D739" t="str">
            <v>M&amp;E-DBP STWD 2009 EX-P/2010-20 EX-A LD I</v>
          </cell>
          <cell r="E739">
            <v>13768</v>
          </cell>
          <cell r="F739" t="str">
            <v>EM&amp;V</v>
          </cell>
          <cell r="G739" t="str">
            <v>DREBA2009-11</v>
          </cell>
          <cell r="H739" t="str">
            <v>EM&amp;V_01</v>
          </cell>
        </row>
        <row r="740">
          <cell r="C740">
            <v>8098325</v>
          </cell>
          <cell r="D740" t="str">
            <v>M&amp;E-PKCHOICE 2009 EX-P/2010-20 EX-A LD I</v>
          </cell>
          <cell r="E740">
            <v>13768</v>
          </cell>
          <cell r="F740" t="str">
            <v>EM&amp;V</v>
          </cell>
          <cell r="G740" t="str">
            <v>DREBA2009-11</v>
          </cell>
          <cell r="H740" t="str">
            <v>EM&amp;V_01</v>
          </cell>
        </row>
        <row r="741">
          <cell r="C741">
            <v>8098326</v>
          </cell>
          <cell r="D741" t="str">
            <v>M&amp;E-NON-RES TOU 09 EX-P/2010-20 EX-A LI</v>
          </cell>
          <cell r="E741">
            <v>13768</v>
          </cell>
          <cell r="F741" t="str">
            <v>EM&amp;V</v>
          </cell>
          <cell r="G741" t="str">
            <v>DREBA2009-11</v>
          </cell>
          <cell r="H741" t="str">
            <v>EM&amp;V_01</v>
          </cell>
        </row>
        <row r="742">
          <cell r="C742">
            <v>8098327</v>
          </cell>
          <cell r="D742" t="str">
            <v>M&amp;E-NON-RES ENROLLMENT FORECAST 2010-20</v>
          </cell>
          <cell r="E742">
            <v>13768</v>
          </cell>
          <cell r="F742" t="str">
            <v>EM&amp;V</v>
          </cell>
          <cell r="G742" t="str">
            <v>DREBA2009-11</v>
          </cell>
          <cell r="H742" t="str">
            <v>EM&amp;V_01</v>
          </cell>
        </row>
        <row r="743">
          <cell r="C743">
            <v>8098328</v>
          </cell>
          <cell r="D743" t="str">
            <v>M&amp;E-DR PORTFOLIO REPORT</v>
          </cell>
          <cell r="E743">
            <v>13768</v>
          </cell>
          <cell r="F743" t="str">
            <v>EM&amp;V</v>
          </cell>
          <cell r="G743" t="str">
            <v>DREBA2009-11</v>
          </cell>
          <cell r="H743" t="str">
            <v>EM&amp;V_01</v>
          </cell>
        </row>
        <row r="744">
          <cell r="C744">
            <v>8098330</v>
          </cell>
          <cell r="D744" t="str">
            <v>M&amp;E-PLS 2009 EX-P/2010-20 EX-A LD IMP</v>
          </cell>
          <cell r="E744">
            <v>13768</v>
          </cell>
          <cell r="F744" t="str">
            <v>EM&amp;V</v>
          </cell>
          <cell r="G744" t="str">
            <v>DREBA2009-11</v>
          </cell>
          <cell r="H744" t="str">
            <v>EM&amp;V_01</v>
          </cell>
        </row>
        <row r="745">
          <cell r="C745">
            <v>8098658</v>
          </cell>
          <cell r="D745" t="str">
            <v>PHEV/EV PILOT-PROGRAM MANAGEMENT</v>
          </cell>
          <cell r="E745">
            <v>11168</v>
          </cell>
          <cell r="F745" t="str">
            <v>Core Products - Clean Air Transportation</v>
          </cell>
          <cell r="G745" t="str">
            <v>DREBA2009-11</v>
          </cell>
          <cell r="H745" t="str">
            <v>PHEV/EV PILO</v>
          </cell>
        </row>
        <row r="746">
          <cell r="C746">
            <v>8098659</v>
          </cell>
          <cell r="D746" t="str">
            <v>PHEV/EV PILOT-EQUIPMENT</v>
          </cell>
          <cell r="E746">
            <v>11168</v>
          </cell>
          <cell r="F746" t="str">
            <v>Core Products - Clean Air Transportation</v>
          </cell>
          <cell r="G746" t="str">
            <v>DREBA2009-11</v>
          </cell>
          <cell r="H746" t="str">
            <v>PHEV/EV PILO</v>
          </cell>
        </row>
        <row r="747">
          <cell r="C747">
            <v>8098660</v>
          </cell>
          <cell r="D747" t="str">
            <v>PHEV/EV PILOT-FIELD SUPPORT</v>
          </cell>
          <cell r="E747">
            <v>11168</v>
          </cell>
          <cell r="F747" t="str">
            <v>Core Products - Clean Air Transportation</v>
          </cell>
          <cell r="G747" t="str">
            <v>DREBA2009-11</v>
          </cell>
          <cell r="H747" t="str">
            <v>PHEV/EV PILO</v>
          </cell>
        </row>
        <row r="748">
          <cell r="C748">
            <v>8099745</v>
          </cell>
          <cell r="D748" t="str">
            <v>TI-NEW CNST CUST INC PAY PROC-IPC 09-11</v>
          </cell>
          <cell r="E748">
            <v>10847</v>
          </cell>
          <cell r="F748" t="str">
            <v>Emerging Markets - Demand Response</v>
          </cell>
          <cell r="G748" t="str">
            <v>DREBA2009-11</v>
          </cell>
          <cell r="H748" t="str">
            <v>TECHNOL INCV</v>
          </cell>
        </row>
        <row r="749">
          <cell r="C749">
            <v>8099746</v>
          </cell>
          <cell r="D749" t="str">
            <v>TI-NEW CNST CUST INCENTIVE PAYMTS 09-11</v>
          </cell>
          <cell r="E749">
            <v>10847</v>
          </cell>
          <cell r="F749" t="str">
            <v>Emerging Markets - Demand Response</v>
          </cell>
          <cell r="G749" t="str">
            <v>DREBA2009-11</v>
          </cell>
          <cell r="H749" t="str">
            <v>TECHNOL INCV</v>
          </cell>
        </row>
        <row r="750">
          <cell r="C750">
            <v>8099747</v>
          </cell>
          <cell r="D750" t="str">
            <v>TI-NEW CNST MDSS ISTS APPL DEV 09-11</v>
          </cell>
          <cell r="E750">
            <v>10847</v>
          </cell>
          <cell r="F750" t="str">
            <v>Emerging Markets - Demand Response</v>
          </cell>
          <cell r="G750" t="str">
            <v>DREBA2009-11</v>
          </cell>
          <cell r="H750" t="str">
            <v>TECHNOL INCV</v>
          </cell>
        </row>
        <row r="751">
          <cell r="C751">
            <v>8099748</v>
          </cell>
          <cell r="D751" t="str">
            <v>TI-NEW CNST MDSS ISTS O&amp;M 09-11</v>
          </cell>
          <cell r="E751">
            <v>10847</v>
          </cell>
          <cell r="F751" t="str">
            <v>Emerging Markets - Demand Response</v>
          </cell>
          <cell r="G751" t="str">
            <v>DREBA2009-11</v>
          </cell>
          <cell r="H751" t="str">
            <v>TECHNOL INCV</v>
          </cell>
        </row>
        <row r="752">
          <cell r="C752">
            <v>8099749</v>
          </cell>
          <cell r="D752" t="str">
            <v>TI-NEW CNST PROGRAM MGMT 09-11</v>
          </cell>
          <cell r="E752">
            <v>10847</v>
          </cell>
          <cell r="F752" t="str">
            <v>Emerging Markets - Demand Response</v>
          </cell>
          <cell r="G752" t="str">
            <v>DREBA2009-11</v>
          </cell>
          <cell r="H752" t="str">
            <v>TECHNOL INCV</v>
          </cell>
        </row>
        <row r="753">
          <cell r="C753">
            <v>8099750</v>
          </cell>
          <cell r="D753" t="str">
            <v>TI-NEW CNST PROGRAM MKTG 09-11</v>
          </cell>
          <cell r="E753">
            <v>10847</v>
          </cell>
          <cell r="F753" t="str">
            <v>Emerging Markets - Demand Response</v>
          </cell>
          <cell r="G753" t="str">
            <v>DREBA2009-11</v>
          </cell>
          <cell r="H753" t="str">
            <v>TECHNOL INCV</v>
          </cell>
        </row>
        <row r="754">
          <cell r="C754">
            <v>8099751</v>
          </cell>
          <cell r="D754" t="str">
            <v>TI-NEW CNST ADMIN DESIGN ACTV 09-11</v>
          </cell>
          <cell r="E754">
            <v>10847</v>
          </cell>
          <cell r="F754" t="str">
            <v>Emerging Markets - Demand Response</v>
          </cell>
          <cell r="G754" t="str">
            <v>DREBA2009-11</v>
          </cell>
          <cell r="H754" t="str">
            <v>TECHNOL INCV</v>
          </cell>
        </row>
        <row r="755">
          <cell r="C755">
            <v>8099816</v>
          </cell>
          <cell r="D755" t="str">
            <v>IDSM M&amp;O-SERVICE &amp; SALES OUTREACH-09-11</v>
          </cell>
          <cell r="E755">
            <v>10847</v>
          </cell>
          <cell r="F755" t="str">
            <v>Emerging Markets - Demand Response</v>
          </cell>
          <cell r="G755" t="str">
            <v>DREBA2009-11</v>
          </cell>
          <cell r="H755" t="str">
            <v>DR CORE MKT</v>
          </cell>
        </row>
        <row r="756">
          <cell r="C756">
            <v>8099978</v>
          </cell>
          <cell r="D756" t="str">
            <v>M&amp;E - TI 2009+</v>
          </cell>
          <cell r="E756">
            <v>13768</v>
          </cell>
          <cell r="F756" t="str">
            <v>EM&amp;V</v>
          </cell>
          <cell r="G756" t="str">
            <v>DREBA2009-11</v>
          </cell>
          <cell r="H756" t="str">
            <v>EM&amp;V_01</v>
          </cell>
        </row>
        <row r="757">
          <cell r="C757">
            <v>8099979</v>
          </cell>
          <cell r="D757" t="str">
            <v>M&amp;E - AUTO DR 2009+</v>
          </cell>
          <cell r="E757">
            <v>13768</v>
          </cell>
          <cell r="F757" t="str">
            <v>EM&amp;V</v>
          </cell>
          <cell r="G757" t="str">
            <v>DREBA2009-11</v>
          </cell>
          <cell r="H757" t="str">
            <v>EM&amp;V_01</v>
          </cell>
        </row>
        <row r="758">
          <cell r="C758">
            <v>8099980</v>
          </cell>
          <cell r="D758" t="str">
            <v>M&amp;E-OTHER STATEEVAL &amp; DEV RES 2009+</v>
          </cell>
          <cell r="E758">
            <v>13768</v>
          </cell>
          <cell r="F758" t="str">
            <v>EM&amp;V</v>
          </cell>
          <cell r="G758" t="str">
            <v>DREBA2009-11</v>
          </cell>
          <cell r="H758" t="str">
            <v>EM&amp;V_01</v>
          </cell>
        </row>
        <row r="759">
          <cell r="C759">
            <v>8099981</v>
          </cell>
          <cell r="D759" t="str">
            <v>M&amp;E-DR LI PROTOCOLS DEV &amp; FORC 2009+</v>
          </cell>
          <cell r="E759">
            <v>13768</v>
          </cell>
          <cell r="F759" t="str">
            <v>EM&amp;V</v>
          </cell>
          <cell r="G759" t="str">
            <v>DREBA2009-11</v>
          </cell>
          <cell r="H759" t="str">
            <v>EM&amp;V_01</v>
          </cell>
        </row>
        <row r="760">
          <cell r="C760">
            <v>8100026</v>
          </cell>
          <cell r="D760" t="str">
            <v>AMP - DR AS SPECIALISTS - 2010-11</v>
          </cell>
          <cell r="E760">
            <v>12835</v>
          </cell>
          <cell r="F760" t="str">
            <v>Demand Response Operations</v>
          </cell>
          <cell r="G760" t="str">
            <v>DREBA2009-11</v>
          </cell>
          <cell r="H760" t="str">
            <v>AGGR MAN PFO</v>
          </cell>
        </row>
        <row r="761">
          <cell r="C761">
            <v>8100075</v>
          </cell>
          <cell r="D761" t="str">
            <v>IDSM SUPPORT-PROG MGMT-2009-11</v>
          </cell>
          <cell r="E761">
            <v>10847</v>
          </cell>
          <cell r="F761" t="str">
            <v>Emerging Markets - Demand Response</v>
          </cell>
          <cell r="G761" t="str">
            <v>DREBA2009-11</v>
          </cell>
          <cell r="H761" t="str">
            <v>IDSM SUPP CL</v>
          </cell>
        </row>
        <row r="762">
          <cell r="C762">
            <v>8100076</v>
          </cell>
          <cell r="D762" t="str">
            <v>IDSM SUPPORT-PROG SVCS-2009-11</v>
          </cell>
          <cell r="E762">
            <v>10847</v>
          </cell>
          <cell r="F762" t="str">
            <v>Emerging Markets - Demand Response</v>
          </cell>
          <cell r="G762" t="str">
            <v>DREBA2009-11</v>
          </cell>
          <cell r="H762" t="str">
            <v>IDSM SUPP CL</v>
          </cell>
        </row>
        <row r="763">
          <cell r="C763">
            <v>8100077</v>
          </cell>
          <cell r="D763" t="str">
            <v>IDSM-INTGD SALES TRNG-PROG MGMT-2009-11</v>
          </cell>
          <cell r="E763">
            <v>10847</v>
          </cell>
          <cell r="F763" t="str">
            <v>Emerging Markets - Demand Response</v>
          </cell>
          <cell r="G763" t="str">
            <v>DREBA2009-11</v>
          </cell>
          <cell r="H763" t="str">
            <v>INTG SALES T</v>
          </cell>
        </row>
        <row r="764">
          <cell r="C764">
            <v>8100776</v>
          </cell>
          <cell r="D764" t="str">
            <v>CBP-IT APPL DEV-2009-11</v>
          </cell>
          <cell r="E764">
            <v>12835</v>
          </cell>
          <cell r="F764" t="str">
            <v>Demand Response Operations</v>
          </cell>
          <cell r="G764" t="str">
            <v>DREBA2009-11</v>
          </cell>
          <cell r="H764" t="str">
            <v>CAPACIT BIDD</v>
          </cell>
        </row>
        <row r="765">
          <cell r="C765">
            <v>8102499</v>
          </cell>
          <cell r="D765" t="str">
            <v>AMP-PDP DUAL PARTICIPTN STUDY-2009-11-A</v>
          </cell>
          <cell r="E765">
            <v>12835</v>
          </cell>
          <cell r="F765" t="str">
            <v>Demand Response Operations</v>
          </cell>
          <cell r="G765" t="str">
            <v>DREBA2009-11</v>
          </cell>
          <cell r="H765" t="str">
            <v>AGGR MAN PFO</v>
          </cell>
        </row>
        <row r="766">
          <cell r="C766">
            <v>8102624</v>
          </cell>
          <cell r="D766" t="str">
            <v>PHEV/EV PILOT - IT SUPPORT 2009-11-A</v>
          </cell>
          <cell r="E766">
            <v>11168</v>
          </cell>
          <cell r="F766" t="str">
            <v>Core Products - Clean Air Transportation</v>
          </cell>
          <cell r="G766" t="str">
            <v>DREBA2009-11</v>
          </cell>
          <cell r="H766" t="str">
            <v>PHEV/EV PILO</v>
          </cell>
        </row>
        <row r="767">
          <cell r="C767">
            <v>8103689</v>
          </cell>
          <cell r="D767" t="str">
            <v>M&amp;E-AMP/CBP STWD 10 EX-P 2011-21 EX-A LI</v>
          </cell>
          <cell r="E767">
            <v>13768</v>
          </cell>
          <cell r="F767" t="str">
            <v>EM&amp;V</v>
          </cell>
          <cell r="G767" t="str">
            <v>DREBA2009-11</v>
          </cell>
          <cell r="H767" t="str">
            <v>EM&amp;V_01</v>
          </cell>
        </row>
        <row r="768">
          <cell r="C768">
            <v>8103690</v>
          </cell>
          <cell r="D768" t="str">
            <v>M&amp;E-BIP STWD 2010 EX-P/2011-21 EX-A LD I</v>
          </cell>
          <cell r="E768">
            <v>13768</v>
          </cell>
          <cell r="F768" t="str">
            <v>EM&amp;V</v>
          </cell>
          <cell r="G768" t="str">
            <v>DREBA2009-11</v>
          </cell>
          <cell r="H768" t="str">
            <v>EM&amp;V_01</v>
          </cell>
        </row>
        <row r="769">
          <cell r="C769">
            <v>8103691</v>
          </cell>
          <cell r="D769" t="str">
            <v>M&amp;E-CPP/PDP STWD 10 EX-P/2011-21 EX-A LI</v>
          </cell>
          <cell r="E769">
            <v>13768</v>
          </cell>
          <cell r="F769" t="str">
            <v>EM&amp;V</v>
          </cell>
          <cell r="G769" t="str">
            <v>DREBA2009-11</v>
          </cell>
          <cell r="H769" t="str">
            <v>EM&amp;V_01</v>
          </cell>
        </row>
        <row r="770">
          <cell r="C770">
            <v>8103692</v>
          </cell>
          <cell r="D770" t="str">
            <v>M&amp;E-DBP STWD 2010 EX-P/2011-21 EX-A LD I</v>
          </cell>
          <cell r="E770">
            <v>13768</v>
          </cell>
          <cell r="F770" t="str">
            <v>EM&amp;V</v>
          </cell>
          <cell r="G770" t="str">
            <v>DREBA2009-11</v>
          </cell>
          <cell r="H770" t="str">
            <v>EM&amp;V_01</v>
          </cell>
        </row>
        <row r="771">
          <cell r="C771">
            <v>8103693</v>
          </cell>
          <cell r="D771" t="str">
            <v>M&amp;E-PKCHOICE 2010 EX-P/2011-21 EX-A LD I</v>
          </cell>
          <cell r="E771">
            <v>13768</v>
          </cell>
          <cell r="F771" t="str">
            <v>EM&amp;V</v>
          </cell>
          <cell r="G771" t="str">
            <v>DREBA2009-11</v>
          </cell>
          <cell r="H771" t="str">
            <v>EM&amp;V_01</v>
          </cell>
        </row>
        <row r="772">
          <cell r="C772">
            <v>8103694</v>
          </cell>
          <cell r="D772" t="str">
            <v>M&amp;E- HIGH VARIABLE LOAD CUSTOMER STUDY</v>
          </cell>
          <cell r="E772">
            <v>13768</v>
          </cell>
          <cell r="F772" t="str">
            <v>EM&amp;V</v>
          </cell>
          <cell r="G772" t="str">
            <v>DREBA2009-11</v>
          </cell>
          <cell r="H772" t="str">
            <v>EM&amp;V_01</v>
          </cell>
        </row>
        <row r="773">
          <cell r="C773">
            <v>8103695</v>
          </cell>
          <cell r="D773" t="str">
            <v>M&amp;E-NON-RES TOU 10 EX-P/2011-21 EX-A LI</v>
          </cell>
          <cell r="E773">
            <v>13768</v>
          </cell>
          <cell r="F773" t="str">
            <v>EM&amp;V</v>
          </cell>
          <cell r="G773" t="str">
            <v>DREBA2009-11</v>
          </cell>
          <cell r="H773" t="str">
            <v>EM&amp;V_01</v>
          </cell>
        </row>
        <row r="774">
          <cell r="C774">
            <v>8103696</v>
          </cell>
          <cell r="D774" t="str">
            <v>M&amp;E-NON-RES ENROLLMENT FORECAST 2011-21</v>
          </cell>
          <cell r="E774">
            <v>13768</v>
          </cell>
          <cell r="F774" t="str">
            <v>EM&amp;V</v>
          </cell>
          <cell r="G774" t="str">
            <v>DREBA2009-11</v>
          </cell>
          <cell r="H774" t="str">
            <v>EM&amp;V_01</v>
          </cell>
        </row>
        <row r="775">
          <cell r="C775">
            <v>8103697</v>
          </cell>
          <cell r="D775" t="str">
            <v>M&amp;E-PLS 2010 EX-P/2011-21 EX-A LD IMP</v>
          </cell>
          <cell r="E775">
            <v>13768</v>
          </cell>
          <cell r="F775" t="str">
            <v>EM&amp;V</v>
          </cell>
          <cell r="G775" t="str">
            <v>DREBA2009-11</v>
          </cell>
          <cell r="H775" t="str">
            <v>EM&amp;V_01</v>
          </cell>
        </row>
        <row r="776">
          <cell r="C776">
            <v>8105122</v>
          </cell>
          <cell r="D776" t="str">
            <v>IDSM DR AUDITS 10%</v>
          </cell>
          <cell r="E776">
            <v>14709</v>
          </cell>
          <cell r="F776" t="str">
            <v>Information Technology Products</v>
          </cell>
          <cell r="G776" t="str">
            <v>DREBA2009-11</v>
          </cell>
          <cell r="H776" t="str">
            <v>INTG ENE AUD</v>
          </cell>
        </row>
        <row r="777">
          <cell r="C777">
            <v>8106708</v>
          </cell>
          <cell r="D777" t="str">
            <v>AMP-VENDOR PAYMENTS-2009-11-A</v>
          </cell>
          <cell r="E777">
            <v>12835</v>
          </cell>
          <cell r="F777" t="str">
            <v>Demand Response Operations</v>
          </cell>
          <cell r="G777" t="str">
            <v>DREBA2009-11</v>
          </cell>
          <cell r="H777" t="str">
            <v>AGGR MAN PFO</v>
          </cell>
        </row>
        <row r="778">
          <cell r="C778">
            <v>8106925</v>
          </cell>
          <cell r="D778" t="str">
            <v>DREBA2009-11 INCT CUST INFO SYNCH/CONFIG</v>
          </cell>
          <cell r="E778">
            <v>12835</v>
          </cell>
          <cell r="F778" t="str">
            <v>Demand Response Operations</v>
          </cell>
          <cell r="G778" t="str">
            <v>DREBA2009-11</v>
          </cell>
          <cell r="H778" t="str">
            <v>INTERACT</v>
          </cell>
        </row>
        <row r="779">
          <cell r="C779">
            <v>8107381</v>
          </cell>
          <cell r="D779" t="str">
            <v>PTP STAFF-PDP TEAM (LG C&amp;I)</v>
          </cell>
          <cell r="E779">
            <v>10487</v>
          </cell>
          <cell r="F779" t="str">
            <v>Energy Trading Director-BLOCKED 2/10/04</v>
          </cell>
          <cell r="G779" t="str">
            <v>DREBA2009-11</v>
          </cell>
          <cell r="H779" t="str">
            <v>DR CORE MKT</v>
          </cell>
        </row>
        <row r="780">
          <cell r="C780">
            <v>8107382</v>
          </cell>
          <cell r="D780" t="str">
            <v>A&amp;E (SOLUTIONS MARKETING)</v>
          </cell>
          <cell r="E780">
            <v>14804</v>
          </cell>
          <cell r="F780" t="str">
            <v>PDP Solutions Marketing</v>
          </cell>
          <cell r="G780" t="str">
            <v>DREBA2009-11</v>
          </cell>
          <cell r="H780" t="str">
            <v>DR CORE MKT</v>
          </cell>
        </row>
        <row r="781">
          <cell r="C781">
            <v>8107479</v>
          </cell>
          <cell r="D781" t="str">
            <v>DREBA2009-11 FORECASTING DRMI-10847</v>
          </cell>
          <cell r="E781">
            <v>10847</v>
          </cell>
          <cell r="F781" t="str">
            <v>Emerging Markets - Demand Response</v>
          </cell>
          <cell r="G781" t="str">
            <v>DREBA2009-11</v>
          </cell>
          <cell r="H781" t="str">
            <v>PEAK CHOICE</v>
          </cell>
        </row>
        <row r="782">
          <cell r="C782">
            <v>8107480</v>
          </cell>
          <cell r="D782" t="str">
            <v>DREBA2009-11 DR AVAILABITLIY DRMI-10847</v>
          </cell>
          <cell r="E782">
            <v>10847</v>
          </cell>
          <cell r="F782" t="str">
            <v>Emerging Markets - Demand Response</v>
          </cell>
          <cell r="G782" t="str">
            <v>DREBA2009-11</v>
          </cell>
          <cell r="H782" t="str">
            <v>PEAK CHOICE</v>
          </cell>
        </row>
        <row r="783">
          <cell r="C783">
            <v>8107481</v>
          </cell>
          <cell r="D783" t="str">
            <v>DREBA2009-11 BID RQST CREAT DRMI-10847</v>
          </cell>
          <cell r="E783">
            <v>10847</v>
          </cell>
          <cell r="F783" t="str">
            <v>Emerging Markets - Demand Response</v>
          </cell>
          <cell r="G783" t="str">
            <v>DREBA2009-11</v>
          </cell>
          <cell r="H783" t="str">
            <v>PEAK CHOICE</v>
          </cell>
        </row>
        <row r="784">
          <cell r="C784">
            <v>8107482</v>
          </cell>
          <cell r="D784" t="str">
            <v>DREBA2009-11 CUSTMG&amp;RSCSDRMI-10847</v>
          </cell>
          <cell r="E784">
            <v>10847</v>
          </cell>
          <cell r="F784" t="str">
            <v>Emerging Markets - Demand Response</v>
          </cell>
          <cell r="G784" t="str">
            <v>DREBA2009-11</v>
          </cell>
          <cell r="H784" t="str">
            <v>PEAK CHOICE</v>
          </cell>
        </row>
        <row r="785">
          <cell r="C785">
            <v>8107483</v>
          </cell>
          <cell r="D785" t="str">
            <v>DREBA2009-11 CUSTDIS&amp;CRM DRMI-10847</v>
          </cell>
          <cell r="E785">
            <v>10847</v>
          </cell>
          <cell r="F785" t="str">
            <v>Emerging Markets - Demand Response</v>
          </cell>
          <cell r="G785" t="str">
            <v>DREBA2009-11</v>
          </cell>
          <cell r="H785" t="str">
            <v>PEAK CHOICE</v>
          </cell>
        </row>
        <row r="786">
          <cell r="C786">
            <v>8107484</v>
          </cell>
          <cell r="D786" t="str">
            <v>DREBA2009-11 POLICY DRMI-10847</v>
          </cell>
          <cell r="E786">
            <v>10847</v>
          </cell>
          <cell r="F786" t="str">
            <v>Emerging Markets - Demand Response</v>
          </cell>
          <cell r="G786" t="str">
            <v>DREBA2009-11</v>
          </cell>
          <cell r="H786" t="str">
            <v>PEAK CHOICE</v>
          </cell>
        </row>
        <row r="787">
          <cell r="C787">
            <v>8107485</v>
          </cell>
          <cell r="D787" t="str">
            <v>DREBA2009-11 METERDATAMN DRMI-10847</v>
          </cell>
          <cell r="E787">
            <v>10847</v>
          </cell>
          <cell r="F787" t="str">
            <v>Emerging Markets - Demand Response</v>
          </cell>
          <cell r="G787" t="str">
            <v>DREBA2009-11</v>
          </cell>
          <cell r="H787" t="str">
            <v>PEAK CHOICE</v>
          </cell>
        </row>
        <row r="788">
          <cell r="C788">
            <v>8107486</v>
          </cell>
          <cell r="D788" t="str">
            <v>DREBA2009-11 ISOSTLMENTS DRMI-10847</v>
          </cell>
          <cell r="E788">
            <v>10847</v>
          </cell>
          <cell r="F788" t="str">
            <v>Emerging Markets - Demand Response</v>
          </cell>
          <cell r="G788" t="str">
            <v>DREBA2009-11</v>
          </cell>
          <cell r="H788" t="str">
            <v>PEAK CHOICE</v>
          </cell>
        </row>
        <row r="789">
          <cell r="C789">
            <v>8107487</v>
          </cell>
          <cell r="D789" t="str">
            <v>DREBA2009-11 PROGRAMMGM DRMI-10847</v>
          </cell>
          <cell r="E789">
            <v>10847</v>
          </cell>
          <cell r="F789" t="str">
            <v>Emerging Markets - Demand Response</v>
          </cell>
          <cell r="G789" t="str">
            <v>DREBA2009-11</v>
          </cell>
          <cell r="H789" t="str">
            <v>PEAK CHOICE</v>
          </cell>
        </row>
        <row r="790">
          <cell r="C790">
            <v>8107488</v>
          </cell>
          <cell r="D790" t="str">
            <v>DREBA2009-11 TECH ARCH DRMI-10847</v>
          </cell>
          <cell r="E790">
            <v>10847</v>
          </cell>
          <cell r="F790" t="str">
            <v>Emerging Markets - Demand Response</v>
          </cell>
          <cell r="G790" t="str">
            <v>DREBA2009-11</v>
          </cell>
          <cell r="H790" t="str">
            <v>PEAK CHOICE</v>
          </cell>
        </row>
        <row r="791">
          <cell r="C791">
            <v>8107617</v>
          </cell>
          <cell r="D791" t="str">
            <v>DREBA2009-11 OPENADE PLATFORM-10847</v>
          </cell>
          <cell r="E791">
            <v>10847</v>
          </cell>
          <cell r="F791" t="str">
            <v>Emerging Markets - Demand Response</v>
          </cell>
          <cell r="G791" t="str">
            <v>DREBA2009-11</v>
          </cell>
          <cell r="H791" t="str">
            <v>PEAK CHOICE</v>
          </cell>
        </row>
        <row r="792">
          <cell r="C792">
            <v>8107618</v>
          </cell>
          <cell r="D792" t="str">
            <v>DREBA2009-11 OPENADE DRMI-10847</v>
          </cell>
          <cell r="E792">
            <v>10847</v>
          </cell>
          <cell r="F792" t="str">
            <v>Emerging Markets - Demand Response</v>
          </cell>
          <cell r="G792" t="str">
            <v>DREBA2009-11</v>
          </cell>
          <cell r="H792" t="str">
            <v>PEAK CHOICE</v>
          </cell>
        </row>
        <row r="793">
          <cell r="C793">
            <v>8108079</v>
          </cell>
          <cell r="D793" t="str">
            <v>PTP STAFF-PDP TEAM (LG AG)</v>
          </cell>
          <cell r="E793">
            <v>10487</v>
          </cell>
          <cell r="F793" t="str">
            <v>Energy Trading Director-BLOCKED 2/10/04</v>
          </cell>
          <cell r="G793" t="str">
            <v>DREBA2009-11</v>
          </cell>
          <cell r="H793" t="str">
            <v>DR CORE MKT</v>
          </cell>
        </row>
        <row r="794">
          <cell r="C794">
            <v>8108080</v>
          </cell>
          <cell r="D794" t="str">
            <v>PTP STAFF-PDP TEAM (SM AG)</v>
          </cell>
          <cell r="E794">
            <v>10487</v>
          </cell>
          <cell r="F794" t="str">
            <v>Energy Trading Director-BLOCKED 2/10/04</v>
          </cell>
          <cell r="G794" t="str">
            <v>DREBA2009-11</v>
          </cell>
          <cell r="H794" t="str">
            <v>DR CORE MKT</v>
          </cell>
        </row>
        <row r="795">
          <cell r="C795">
            <v>8108081</v>
          </cell>
          <cell r="D795" t="str">
            <v>PTP STAFF-PDP FIELD (LG C&amp;I)</v>
          </cell>
          <cell r="E795">
            <v>10487</v>
          </cell>
          <cell r="F795" t="str">
            <v>Energy Trading Director-BLOCKED 2/10/04</v>
          </cell>
          <cell r="G795" t="str">
            <v>DREBA2009-11</v>
          </cell>
          <cell r="H795" t="str">
            <v>DR CORE MKT</v>
          </cell>
        </row>
        <row r="796">
          <cell r="C796">
            <v>8108082</v>
          </cell>
          <cell r="D796" t="str">
            <v>PTP STAFF-PDP FIELD (LG AG)</v>
          </cell>
          <cell r="E796">
            <v>10487</v>
          </cell>
          <cell r="F796" t="str">
            <v>Energy Trading Director-BLOCKED 2/10/04</v>
          </cell>
          <cell r="G796" t="str">
            <v>DREBA2009-11</v>
          </cell>
          <cell r="H796" t="str">
            <v>DR CORE MKT</v>
          </cell>
        </row>
        <row r="797">
          <cell r="C797">
            <v>8108083</v>
          </cell>
          <cell r="D797" t="str">
            <v>PTP STAFF-PDP FIELD (SM AG)</v>
          </cell>
          <cell r="E797">
            <v>10487</v>
          </cell>
          <cell r="F797" t="str">
            <v>Energy Trading Director-BLOCKED 2/10/04</v>
          </cell>
          <cell r="G797" t="str">
            <v>DREBA2009-11</v>
          </cell>
          <cell r="H797" t="str">
            <v>DR CORE MKT</v>
          </cell>
        </row>
        <row r="798">
          <cell r="C798">
            <v>8108458</v>
          </cell>
          <cell r="D798" t="str">
            <v>M&amp;E-AMP/CBP 2011 EX-P &amp; 2012-22 EX-A LI</v>
          </cell>
          <cell r="E798">
            <v>13768</v>
          </cell>
          <cell r="F798" t="str">
            <v>EM&amp;V</v>
          </cell>
          <cell r="G798" t="str">
            <v>DREBA2009-11</v>
          </cell>
          <cell r="H798" t="str">
            <v>EM&amp;V_01</v>
          </cell>
        </row>
        <row r="799">
          <cell r="C799">
            <v>8108459</v>
          </cell>
          <cell r="D799" t="str">
            <v>M&amp;E-BIP 2011 EX-P &amp; 2012-22 EX-A LI</v>
          </cell>
          <cell r="E799">
            <v>13768</v>
          </cell>
          <cell r="F799" t="str">
            <v>EM&amp;V</v>
          </cell>
          <cell r="G799" t="str">
            <v>DREBA2009-11</v>
          </cell>
          <cell r="H799" t="str">
            <v>EM&amp;V_01</v>
          </cell>
        </row>
        <row r="800">
          <cell r="C800">
            <v>8108460</v>
          </cell>
          <cell r="D800" t="str">
            <v>M&amp;E-CPP/PDP 2011 EX-P &amp; 2012-22 EX-A LI</v>
          </cell>
          <cell r="E800">
            <v>13768</v>
          </cell>
          <cell r="F800" t="str">
            <v>EM&amp;V</v>
          </cell>
          <cell r="G800" t="str">
            <v>DREBA2009-11</v>
          </cell>
          <cell r="H800" t="str">
            <v>EM&amp;V_01</v>
          </cell>
        </row>
        <row r="801">
          <cell r="C801">
            <v>8108461</v>
          </cell>
          <cell r="D801" t="str">
            <v>M&amp;E-DBP 2011 EX-P &amp; 2012-22 EX-A LI</v>
          </cell>
          <cell r="E801">
            <v>13768</v>
          </cell>
          <cell r="F801" t="str">
            <v>EM&amp;V</v>
          </cell>
          <cell r="G801" t="str">
            <v>DREBA2009-11</v>
          </cell>
          <cell r="H801" t="str">
            <v>EM&amp;V_01</v>
          </cell>
        </row>
        <row r="802">
          <cell r="C802">
            <v>8108462</v>
          </cell>
          <cell r="D802" t="str">
            <v>M&amp;E-CPP RESPONSIVENESS STUDY</v>
          </cell>
          <cell r="E802">
            <v>13768</v>
          </cell>
          <cell r="F802" t="str">
            <v>EM&amp;V</v>
          </cell>
          <cell r="G802" t="str">
            <v>DREBA2009-11</v>
          </cell>
          <cell r="H802" t="str">
            <v>EM&amp;V_01</v>
          </cell>
        </row>
        <row r="803">
          <cell r="C803">
            <v>8108463</v>
          </cell>
          <cell r="D803" t="str">
            <v>M&amp;E-ME&amp;O BASELINE STUDY</v>
          </cell>
          <cell r="E803">
            <v>13768</v>
          </cell>
          <cell r="F803" t="str">
            <v>EM&amp;V</v>
          </cell>
          <cell r="G803" t="str">
            <v>DREBA2009-11</v>
          </cell>
          <cell r="H803" t="str">
            <v>EM&amp;V_01</v>
          </cell>
        </row>
        <row r="804">
          <cell r="C804">
            <v>8108464</v>
          </cell>
          <cell r="D804" t="str">
            <v>M&amp;E-DR POTENTIAL FOR RENEWABLE INTERGRTN</v>
          </cell>
          <cell r="E804">
            <v>13768</v>
          </cell>
          <cell r="F804" t="str">
            <v>EM&amp;V</v>
          </cell>
          <cell r="G804" t="str">
            <v>DREBA2009-11</v>
          </cell>
          <cell r="H804" t="str">
            <v>EM&amp;V_01</v>
          </cell>
        </row>
        <row r="805">
          <cell r="C805">
            <v>8108465</v>
          </cell>
          <cell r="D805" t="str">
            <v>M&amp;E-PEAKCHOICE 2011 LI &amp; PROC EVALS</v>
          </cell>
          <cell r="E805">
            <v>13768</v>
          </cell>
          <cell r="F805" t="str">
            <v>EM&amp;V</v>
          </cell>
          <cell r="G805" t="str">
            <v>DREBA2009-11</v>
          </cell>
          <cell r="H805" t="str">
            <v>EM&amp;V_01</v>
          </cell>
        </row>
        <row r="806">
          <cell r="C806">
            <v>8108466</v>
          </cell>
          <cell r="D806" t="str">
            <v>M&amp;E-PLS 2011 EX-P &amp; 2012-22 EX-A LI</v>
          </cell>
          <cell r="E806">
            <v>13768</v>
          </cell>
          <cell r="F806" t="str">
            <v>EM&amp;V</v>
          </cell>
          <cell r="G806" t="str">
            <v>DREBA2009-11</v>
          </cell>
          <cell r="H806" t="str">
            <v>EM&amp;V_01</v>
          </cell>
        </row>
        <row r="807">
          <cell r="C807">
            <v>8108467</v>
          </cell>
          <cell r="D807" t="str">
            <v>M&amp;E-NRS TOU 2011 EX-P &amp; 2012-22 EX-A LI</v>
          </cell>
          <cell r="E807">
            <v>13768</v>
          </cell>
          <cell r="F807" t="str">
            <v>EM&amp;V</v>
          </cell>
          <cell r="G807" t="str">
            <v>DREBA2009-11</v>
          </cell>
          <cell r="H807" t="str">
            <v>EM&amp;V_01</v>
          </cell>
        </row>
        <row r="808">
          <cell r="C808">
            <v>8108468</v>
          </cell>
          <cell r="D808" t="str">
            <v>M&amp;E-NRS DR ENROLLMENT FORECAST 2012-22</v>
          </cell>
          <cell r="E808">
            <v>13768</v>
          </cell>
          <cell r="F808" t="str">
            <v>EM&amp;V</v>
          </cell>
          <cell r="G808" t="str">
            <v>DREBA2009-11</v>
          </cell>
          <cell r="H808" t="str">
            <v>EM&amp;V_01</v>
          </cell>
        </row>
        <row r="809">
          <cell r="C809">
            <v>8108469</v>
          </cell>
          <cell r="D809" t="str">
            <v>M&amp;E-PROGRAM MGMT</v>
          </cell>
          <cell r="E809">
            <v>13768</v>
          </cell>
          <cell r="F809" t="str">
            <v>EM&amp;V</v>
          </cell>
          <cell r="G809" t="str">
            <v>DREBA2009-11</v>
          </cell>
          <cell r="H809" t="str">
            <v>EM&amp;V_01</v>
          </cell>
        </row>
        <row r="810">
          <cell r="C810">
            <v>8115684</v>
          </cell>
          <cell r="D810" t="str">
            <v>DREBA2012-14AGGR MAN PFO-10847-A</v>
          </cell>
          <cell r="E810">
            <v>10847</v>
          </cell>
          <cell r="F810" t="str">
            <v>Emerging Markets - Demand Response</v>
          </cell>
          <cell r="G810" t="str">
            <v>DREBA2012-14</v>
          </cell>
          <cell r="H810" t="str">
            <v>AGGR MAN PFO</v>
          </cell>
        </row>
        <row r="811">
          <cell r="C811">
            <v>8115685</v>
          </cell>
          <cell r="D811" t="str">
            <v>DREBA2012-14AGGR MAN PFO-12835-A</v>
          </cell>
          <cell r="E811">
            <v>12835</v>
          </cell>
          <cell r="F811" t="str">
            <v>Demand Response Operations</v>
          </cell>
          <cell r="G811" t="str">
            <v>DREBA2012-14</v>
          </cell>
          <cell r="H811" t="str">
            <v>AGGR MAN PFO</v>
          </cell>
        </row>
        <row r="812">
          <cell r="C812">
            <v>8115686</v>
          </cell>
          <cell r="D812" t="str">
            <v>DREBA2012-14AGGR MAN PFO-13636-A</v>
          </cell>
          <cell r="E812">
            <v>13636</v>
          </cell>
          <cell r="F812" t="str">
            <v>Portfolio Data &amp; Analysis/SHIN</v>
          </cell>
          <cell r="G812" t="str">
            <v>DREBA2012-14</v>
          </cell>
          <cell r="H812" t="str">
            <v>AGGR MAN PFO</v>
          </cell>
        </row>
        <row r="813">
          <cell r="C813">
            <v>8115687</v>
          </cell>
          <cell r="D813" t="str">
            <v>DREBA2012-14AGGR MAN PFO-13723-A</v>
          </cell>
          <cell r="E813">
            <v>13723</v>
          </cell>
          <cell r="F813" t="str">
            <v>Policy Planning</v>
          </cell>
          <cell r="G813" t="str">
            <v>DREBA2012-14</v>
          </cell>
          <cell r="H813" t="str">
            <v>AGGR MAN PFO</v>
          </cell>
        </row>
        <row r="814">
          <cell r="C814">
            <v>8115688</v>
          </cell>
          <cell r="D814" t="str">
            <v>DREBA2012-14AGGR MAN PFO-13973-A</v>
          </cell>
          <cell r="E814">
            <v>13973</v>
          </cell>
          <cell r="F814" t="str">
            <v>Business System Administration</v>
          </cell>
          <cell r="G814" t="str">
            <v>DREBA2012-14</v>
          </cell>
          <cell r="H814" t="str">
            <v>AGGR MAN PFO</v>
          </cell>
        </row>
        <row r="815">
          <cell r="C815">
            <v>8115689</v>
          </cell>
          <cell r="D815" t="str">
            <v>DREBA2012-14AGGR MAN PFO-14045-A</v>
          </cell>
          <cell r="E815">
            <v>14045</v>
          </cell>
          <cell r="F815" t="str">
            <v>Policy Implementation &amp; Reporting</v>
          </cell>
          <cell r="G815" t="str">
            <v>DREBA2012-14</v>
          </cell>
          <cell r="H815" t="str">
            <v>AGGR MAN PFO</v>
          </cell>
        </row>
        <row r="816">
          <cell r="C816">
            <v>8115690</v>
          </cell>
          <cell r="D816" t="str">
            <v>DREBA2012-14AGGR MAN PFO-14714-A</v>
          </cell>
          <cell r="E816">
            <v>14714</v>
          </cell>
          <cell r="F816" t="str">
            <v>Operations Support</v>
          </cell>
          <cell r="G816" t="str">
            <v>DREBA2012-14</v>
          </cell>
          <cell r="H816" t="str">
            <v>AGGR MAN PFO</v>
          </cell>
        </row>
        <row r="817">
          <cell r="C817">
            <v>8115691</v>
          </cell>
          <cell r="D817" t="str">
            <v>DREBA2012-14AUTO DR-10847-A</v>
          </cell>
          <cell r="E817">
            <v>10847</v>
          </cell>
          <cell r="F817" t="str">
            <v>Emerging Markets - Demand Response</v>
          </cell>
          <cell r="G817" t="str">
            <v>DREBA2012-14</v>
          </cell>
          <cell r="H817" t="str">
            <v>AUTO DR</v>
          </cell>
        </row>
        <row r="818">
          <cell r="C818">
            <v>8115692</v>
          </cell>
          <cell r="D818" t="str">
            <v>DREBA2012-14AUTO DR-13636-A</v>
          </cell>
          <cell r="E818">
            <v>13636</v>
          </cell>
          <cell r="F818" t="str">
            <v>Portfolio Data &amp; Analysis/SHIN</v>
          </cell>
          <cell r="G818" t="str">
            <v>DREBA2012-14</v>
          </cell>
          <cell r="H818" t="str">
            <v>AUTO DR</v>
          </cell>
        </row>
        <row r="819">
          <cell r="C819">
            <v>8115693</v>
          </cell>
          <cell r="D819" t="str">
            <v>DREBA2012-14AUTO DR-13701-A</v>
          </cell>
          <cell r="E819">
            <v>13701</v>
          </cell>
          <cell r="F819" t="str">
            <v>CES Economic Modeling</v>
          </cell>
          <cell r="G819" t="str">
            <v>DREBA2012-14</v>
          </cell>
          <cell r="H819" t="str">
            <v>AUTO DR</v>
          </cell>
        </row>
        <row r="820">
          <cell r="C820">
            <v>8115694</v>
          </cell>
          <cell r="D820" t="str">
            <v>DREBA2012-14AUTO DR-13723-A</v>
          </cell>
          <cell r="E820">
            <v>13723</v>
          </cell>
          <cell r="F820" t="str">
            <v>Policy Planning</v>
          </cell>
          <cell r="G820" t="str">
            <v>DREBA2012-14</v>
          </cell>
          <cell r="H820" t="str">
            <v>AUTO DR</v>
          </cell>
        </row>
        <row r="821">
          <cell r="C821">
            <v>8115695</v>
          </cell>
          <cell r="D821" t="str">
            <v>DREBA2012-14AUTO DR-13983-A</v>
          </cell>
          <cell r="E821">
            <v>13983</v>
          </cell>
          <cell r="F821" t="str">
            <v>Emerging Information Products &amp; Platform</v>
          </cell>
          <cell r="G821" t="str">
            <v>DREBA2012-14</v>
          </cell>
          <cell r="H821" t="str">
            <v>AUTO DR</v>
          </cell>
        </row>
        <row r="822">
          <cell r="C822">
            <v>8115696</v>
          </cell>
          <cell r="D822" t="str">
            <v>DREBA2012-14AUTO DR-13988-A</v>
          </cell>
          <cell r="E822">
            <v>13988</v>
          </cell>
          <cell r="F822" t="str">
            <v>Product Lifecycle, Lifecycle &amp; Road Map</v>
          </cell>
          <cell r="G822" t="str">
            <v>DREBA2012-14</v>
          </cell>
          <cell r="H822" t="str">
            <v>AUTO DR</v>
          </cell>
        </row>
        <row r="823">
          <cell r="C823">
            <v>8115697</v>
          </cell>
          <cell r="D823" t="str">
            <v>DREBA2012-14AUTO DR-14045-A</v>
          </cell>
          <cell r="E823">
            <v>14045</v>
          </cell>
          <cell r="F823" t="str">
            <v>Policy Implementation &amp; Reporting</v>
          </cell>
          <cell r="G823" t="str">
            <v>DREBA2012-14</v>
          </cell>
          <cell r="H823" t="str">
            <v>AUTO DR</v>
          </cell>
        </row>
        <row r="824">
          <cell r="C824">
            <v>8115698</v>
          </cell>
          <cell r="D824" t="str">
            <v>DREBA2012-14BASEINTERRUP-10847-A</v>
          </cell>
          <cell r="E824">
            <v>10847</v>
          </cell>
          <cell r="F824" t="str">
            <v>Emerging Markets - Demand Response</v>
          </cell>
          <cell r="G824" t="str">
            <v>DREBA2012-14</v>
          </cell>
          <cell r="H824" t="str">
            <v>BASEINTERRUP</v>
          </cell>
        </row>
        <row r="825">
          <cell r="C825">
            <v>8115699</v>
          </cell>
          <cell r="D825" t="str">
            <v>DREBA2012-14BASEINTERRUP-13636-A</v>
          </cell>
          <cell r="E825">
            <v>13636</v>
          </cell>
          <cell r="F825" t="str">
            <v>Portfolio Data &amp; Analysis/SHIN</v>
          </cell>
          <cell r="G825" t="str">
            <v>DREBA2012-14</v>
          </cell>
          <cell r="H825" t="str">
            <v>BASEINTERRUP</v>
          </cell>
        </row>
        <row r="826">
          <cell r="C826">
            <v>8115700</v>
          </cell>
          <cell r="D826" t="str">
            <v>DREBA2012-14BASEINTERRUP-13701-A</v>
          </cell>
          <cell r="E826">
            <v>13701</v>
          </cell>
          <cell r="F826" t="str">
            <v>CES Economic Modeling</v>
          </cell>
          <cell r="G826" t="str">
            <v>DREBA2012-14</v>
          </cell>
          <cell r="H826" t="str">
            <v>BASEINTERRUP</v>
          </cell>
        </row>
        <row r="827">
          <cell r="C827">
            <v>8115701</v>
          </cell>
          <cell r="D827" t="str">
            <v>DREBA2012-14BASEINTERRUP-13723-A</v>
          </cell>
          <cell r="E827">
            <v>13723</v>
          </cell>
          <cell r="F827" t="str">
            <v>Policy Planning</v>
          </cell>
          <cell r="G827" t="str">
            <v>DREBA2012-14</v>
          </cell>
          <cell r="H827" t="str">
            <v>BASEINTERRUP</v>
          </cell>
        </row>
        <row r="828">
          <cell r="C828">
            <v>8115702</v>
          </cell>
          <cell r="D828" t="str">
            <v>DREBA2012-14BASEINTERRUP-13983-A</v>
          </cell>
          <cell r="E828">
            <v>13983</v>
          </cell>
          <cell r="F828" t="str">
            <v>Emerging Information Products &amp; Platform</v>
          </cell>
          <cell r="G828" t="str">
            <v>DREBA2012-14</v>
          </cell>
          <cell r="H828" t="str">
            <v>BASEINTERRUP</v>
          </cell>
        </row>
        <row r="829">
          <cell r="C829">
            <v>8115703</v>
          </cell>
          <cell r="D829" t="str">
            <v>DREBA2012-14BASEINTERRUP-13988-A</v>
          </cell>
          <cell r="E829">
            <v>13988</v>
          </cell>
          <cell r="F829" t="str">
            <v>Product Lifecycle, Lifecycle &amp; Road Map</v>
          </cell>
          <cell r="G829" t="str">
            <v>DREBA2012-14</v>
          </cell>
          <cell r="H829" t="str">
            <v>BASEINTERRUP</v>
          </cell>
        </row>
        <row r="830">
          <cell r="C830">
            <v>8115704</v>
          </cell>
          <cell r="D830" t="str">
            <v>DREBA2012-14BASEINTERRUP-14045-A</v>
          </cell>
          <cell r="E830">
            <v>14045</v>
          </cell>
          <cell r="F830" t="str">
            <v>Policy Implementation &amp; Reporting</v>
          </cell>
          <cell r="G830" t="str">
            <v>DREBA2012-14</v>
          </cell>
          <cell r="H830" t="str">
            <v>BASEINTERRUP</v>
          </cell>
        </row>
        <row r="831">
          <cell r="C831">
            <v>8115705</v>
          </cell>
          <cell r="D831" t="str">
            <v>DREBA2012-14C&amp;I INTM RSC-10847-A</v>
          </cell>
          <cell r="E831">
            <v>10847</v>
          </cell>
          <cell r="F831" t="str">
            <v>Emerging Markets - Demand Response</v>
          </cell>
          <cell r="G831" t="str">
            <v>DREBA2012-14</v>
          </cell>
          <cell r="H831" t="str">
            <v>C&amp;I INTM RSC</v>
          </cell>
        </row>
        <row r="832">
          <cell r="C832">
            <v>8115706</v>
          </cell>
          <cell r="D832" t="str">
            <v>DREBA2012-14C&amp;I INTM RSC-13636-A</v>
          </cell>
          <cell r="E832">
            <v>13636</v>
          </cell>
          <cell r="F832" t="str">
            <v>Portfolio Data &amp; Analysis/SHIN</v>
          </cell>
          <cell r="G832" t="str">
            <v>DREBA2012-14</v>
          </cell>
          <cell r="H832" t="str">
            <v>C&amp;I INTM RSC</v>
          </cell>
        </row>
        <row r="833">
          <cell r="C833">
            <v>8115707</v>
          </cell>
          <cell r="D833" t="str">
            <v>DREBA2012-14C&amp;I INTM RSC-13701-A</v>
          </cell>
          <cell r="E833">
            <v>13701</v>
          </cell>
          <cell r="F833" t="str">
            <v>CES Economic Modeling</v>
          </cell>
          <cell r="G833" t="str">
            <v>DREBA2012-14</v>
          </cell>
          <cell r="H833" t="str">
            <v>C&amp;I INTM RSC</v>
          </cell>
        </row>
        <row r="834">
          <cell r="C834">
            <v>8115708</v>
          </cell>
          <cell r="D834" t="str">
            <v>DREBA2012-14C&amp;I INTM RSC-13723-A</v>
          </cell>
          <cell r="E834">
            <v>13723</v>
          </cell>
          <cell r="F834" t="str">
            <v>Policy Planning</v>
          </cell>
          <cell r="G834" t="str">
            <v>DREBA2012-14</v>
          </cell>
          <cell r="H834" t="str">
            <v>C&amp;I INTM RSC</v>
          </cell>
        </row>
        <row r="835">
          <cell r="C835">
            <v>8115709</v>
          </cell>
          <cell r="D835" t="str">
            <v>DREBA2012-14C&amp;I INTM RSC-13983-A</v>
          </cell>
          <cell r="E835">
            <v>13983</v>
          </cell>
          <cell r="F835" t="str">
            <v>Emerging Information Products &amp; Platform</v>
          </cell>
          <cell r="G835" t="str">
            <v>DREBA2012-14</v>
          </cell>
          <cell r="H835" t="str">
            <v>C&amp;I INTM RSC</v>
          </cell>
        </row>
        <row r="836">
          <cell r="C836">
            <v>8115710</v>
          </cell>
          <cell r="D836" t="str">
            <v>DREBA2012-14C&amp;I INTM RSC-13988-A</v>
          </cell>
          <cell r="E836">
            <v>13988</v>
          </cell>
          <cell r="F836" t="str">
            <v>Product Lifecycle, Lifecycle &amp; Road Map</v>
          </cell>
          <cell r="G836" t="str">
            <v>DREBA2012-14</v>
          </cell>
          <cell r="H836" t="str">
            <v>C&amp;I INTM RSC</v>
          </cell>
        </row>
        <row r="837">
          <cell r="C837">
            <v>8115711</v>
          </cell>
          <cell r="D837" t="str">
            <v>DREBA2012-14CAPACIT BIDD-10847-A</v>
          </cell>
          <cell r="E837">
            <v>10847</v>
          </cell>
          <cell r="F837" t="str">
            <v>Emerging Markets - Demand Response</v>
          </cell>
          <cell r="G837" t="str">
            <v>DREBA2012-14</v>
          </cell>
          <cell r="H837" t="str">
            <v>CAPACIT BIDD</v>
          </cell>
        </row>
        <row r="838">
          <cell r="C838">
            <v>8115712</v>
          </cell>
          <cell r="D838" t="str">
            <v>DREBA2012-14CAPACIT BIDD-12835-A</v>
          </cell>
          <cell r="E838">
            <v>12835</v>
          </cell>
          <cell r="F838" t="str">
            <v>Demand Response Operations</v>
          </cell>
          <cell r="G838" t="str">
            <v>DREBA2012-14</v>
          </cell>
          <cell r="H838" t="str">
            <v>CAPACIT BIDD</v>
          </cell>
        </row>
        <row r="839">
          <cell r="C839">
            <v>8115713</v>
          </cell>
          <cell r="D839" t="str">
            <v>DREBA2012-14CAPACIT BIDD-13636-A</v>
          </cell>
          <cell r="E839">
            <v>13636</v>
          </cell>
          <cell r="F839" t="str">
            <v>Portfolio Data &amp; Analysis/SHIN</v>
          </cell>
          <cell r="G839" t="str">
            <v>DREBA2012-14</v>
          </cell>
          <cell r="H839" t="str">
            <v>CAPACIT BIDD</v>
          </cell>
        </row>
        <row r="840">
          <cell r="C840">
            <v>8115714</v>
          </cell>
          <cell r="D840" t="str">
            <v>DREBA2012-14CAPACIT BIDD-13723-A</v>
          </cell>
          <cell r="E840">
            <v>13723</v>
          </cell>
          <cell r="F840" t="str">
            <v>Policy Planning</v>
          </cell>
          <cell r="G840" t="str">
            <v>DREBA2012-14</v>
          </cell>
          <cell r="H840" t="str">
            <v>CAPACIT BIDD</v>
          </cell>
        </row>
        <row r="841">
          <cell r="C841">
            <v>8115715</v>
          </cell>
          <cell r="D841" t="str">
            <v>DREBA2012-14CAPACIT BIDD-13973-A</v>
          </cell>
          <cell r="E841">
            <v>13973</v>
          </cell>
          <cell r="F841" t="str">
            <v>Business System Administration</v>
          </cell>
          <cell r="G841" t="str">
            <v>DREBA2012-14</v>
          </cell>
          <cell r="H841" t="str">
            <v>CAPACIT BIDD</v>
          </cell>
        </row>
        <row r="842">
          <cell r="C842">
            <v>8115716</v>
          </cell>
          <cell r="D842" t="str">
            <v>DREBA2012-14CAPACIT BIDD-14045-A</v>
          </cell>
          <cell r="E842">
            <v>14045</v>
          </cell>
          <cell r="F842" t="str">
            <v>Policy Implementation &amp; Reporting</v>
          </cell>
          <cell r="G842" t="str">
            <v>DREBA2012-14</v>
          </cell>
          <cell r="H842" t="str">
            <v>CAPACIT BIDD</v>
          </cell>
        </row>
        <row r="843">
          <cell r="C843">
            <v>8115717</v>
          </cell>
          <cell r="D843" t="str">
            <v>DREBA2012-14CAPACIT BIDD-14714-A</v>
          </cell>
          <cell r="E843">
            <v>14714</v>
          </cell>
          <cell r="F843" t="str">
            <v>Operations Support</v>
          </cell>
          <cell r="G843" t="str">
            <v>DREBA2012-14</v>
          </cell>
          <cell r="H843" t="str">
            <v>CAPACIT BIDD</v>
          </cell>
        </row>
        <row r="844">
          <cell r="C844">
            <v>8115718</v>
          </cell>
          <cell r="D844" t="str">
            <v>DREBA2012-14DEMAND BIDD-10847-A</v>
          </cell>
          <cell r="E844">
            <v>10847</v>
          </cell>
          <cell r="F844" t="str">
            <v>Emerging Markets - Demand Response</v>
          </cell>
          <cell r="G844" t="str">
            <v>DREBA2012-14</v>
          </cell>
          <cell r="H844" t="str">
            <v>DEMAND BIDD</v>
          </cell>
        </row>
        <row r="845">
          <cell r="C845">
            <v>8115719</v>
          </cell>
          <cell r="D845" t="str">
            <v>DREBA2012-14DEMAND BIDD-13636-A</v>
          </cell>
          <cell r="E845">
            <v>13636</v>
          </cell>
          <cell r="F845" t="str">
            <v>Portfolio Data &amp; Analysis/SHIN</v>
          </cell>
          <cell r="G845" t="str">
            <v>DREBA2012-14</v>
          </cell>
          <cell r="H845" t="str">
            <v>DEMAND BIDD</v>
          </cell>
        </row>
        <row r="846">
          <cell r="C846">
            <v>8115720</v>
          </cell>
          <cell r="D846" t="str">
            <v>DREBA2012-14DEMAND BIDD-13701-A</v>
          </cell>
          <cell r="E846">
            <v>13701</v>
          </cell>
          <cell r="F846" t="str">
            <v>CES Economic Modeling</v>
          </cell>
          <cell r="G846" t="str">
            <v>DREBA2012-14</v>
          </cell>
          <cell r="H846" t="str">
            <v>DEMAND BIDD</v>
          </cell>
        </row>
        <row r="847">
          <cell r="C847">
            <v>8115721</v>
          </cell>
          <cell r="D847" t="str">
            <v>DREBA2012-14DEMAND BIDD-13723-A</v>
          </cell>
          <cell r="E847">
            <v>13723</v>
          </cell>
          <cell r="F847" t="str">
            <v>Policy Planning</v>
          </cell>
          <cell r="G847" t="str">
            <v>DREBA2012-14</v>
          </cell>
          <cell r="H847" t="str">
            <v>DEMAND BIDD</v>
          </cell>
        </row>
        <row r="848">
          <cell r="C848">
            <v>8115722</v>
          </cell>
          <cell r="D848" t="str">
            <v>DREBA2012-14DEMAND BIDD-13983-A</v>
          </cell>
          <cell r="E848">
            <v>13983</v>
          </cell>
          <cell r="F848" t="str">
            <v>Emerging Information Products &amp; Platform</v>
          </cell>
          <cell r="G848" t="str">
            <v>DREBA2012-14</v>
          </cell>
          <cell r="H848" t="str">
            <v>DEMAND BIDD</v>
          </cell>
        </row>
        <row r="849">
          <cell r="C849">
            <v>8115723</v>
          </cell>
          <cell r="D849" t="str">
            <v>DREBA2012-14DEMAND BIDD-13988-A</v>
          </cell>
          <cell r="E849">
            <v>13988</v>
          </cell>
          <cell r="F849" t="str">
            <v>Product Lifecycle, Lifecycle &amp; Road Map</v>
          </cell>
          <cell r="G849" t="str">
            <v>DREBA2012-14</v>
          </cell>
          <cell r="H849" t="str">
            <v>DEMAND BIDD</v>
          </cell>
        </row>
        <row r="850">
          <cell r="C850">
            <v>8115724</v>
          </cell>
          <cell r="D850" t="str">
            <v>DREBA2012-14DEMAND BIDD-14045-A</v>
          </cell>
          <cell r="E850">
            <v>14045</v>
          </cell>
          <cell r="F850" t="str">
            <v>Policy Implementation &amp; Reporting</v>
          </cell>
          <cell r="G850" t="str">
            <v>DREBA2012-14</v>
          </cell>
          <cell r="H850" t="str">
            <v>DEMAND BIDD</v>
          </cell>
        </row>
        <row r="851">
          <cell r="C851">
            <v>8115725</v>
          </cell>
          <cell r="D851" t="str">
            <v>DREBA2012-14DR CORE E&amp;T-11003-A</v>
          </cell>
          <cell r="E851">
            <v>11003</v>
          </cell>
          <cell r="F851" t="str">
            <v>Sales &amp; Service North Coast</v>
          </cell>
          <cell r="G851" t="str">
            <v>DREBA2012-14</v>
          </cell>
          <cell r="H851" t="str">
            <v>DR CORE E&amp;T</v>
          </cell>
        </row>
        <row r="852">
          <cell r="C852">
            <v>8115726</v>
          </cell>
          <cell r="D852" t="str">
            <v>DREBA2012-14DR CORE E&amp;T-11018-A</v>
          </cell>
          <cell r="E852">
            <v>11018</v>
          </cell>
          <cell r="F852" t="str">
            <v>Sales &amp; Service San Jose</v>
          </cell>
          <cell r="G852" t="str">
            <v>DREBA2012-14</v>
          </cell>
          <cell r="H852" t="str">
            <v>DR CORE E&amp;T</v>
          </cell>
        </row>
        <row r="853">
          <cell r="C853">
            <v>8115727</v>
          </cell>
          <cell r="D853" t="str">
            <v>DREBA2012-14DR CORE E&amp;T-11030-A</v>
          </cell>
          <cell r="E853">
            <v>11030</v>
          </cell>
          <cell r="F853" t="str">
            <v>Sales &amp; Service Area 6 North</v>
          </cell>
          <cell r="G853" t="str">
            <v>DREBA2012-14</v>
          </cell>
          <cell r="H853" t="str">
            <v>DR CORE E&amp;T</v>
          </cell>
        </row>
        <row r="854">
          <cell r="C854">
            <v>8115728</v>
          </cell>
          <cell r="D854" t="str">
            <v>DREBA2012-14DR CORE E&amp;T-11041-A</v>
          </cell>
          <cell r="E854">
            <v>11041</v>
          </cell>
          <cell r="F854" t="str">
            <v>Sales &amp; Service Area 6 - Sac/Sierra</v>
          </cell>
          <cell r="G854" t="str">
            <v>DREBA2012-14</v>
          </cell>
          <cell r="H854" t="str">
            <v>DR CORE E&amp;T</v>
          </cell>
        </row>
        <row r="855">
          <cell r="C855">
            <v>8115729</v>
          </cell>
          <cell r="D855" t="str">
            <v>DREBA2012-14DR CORE E&amp;T-11081-A</v>
          </cell>
          <cell r="E855">
            <v>11081</v>
          </cell>
          <cell r="F855" t="str">
            <v>Sales &amp; Service Fresno</v>
          </cell>
          <cell r="G855" t="str">
            <v>DREBA2012-14</v>
          </cell>
          <cell r="H855" t="str">
            <v>DR CORE E&amp;T</v>
          </cell>
        </row>
        <row r="856">
          <cell r="C856">
            <v>8115730</v>
          </cell>
          <cell r="D856" t="str">
            <v>DREBA2012-14DR CORE E&amp;T-11086-A</v>
          </cell>
          <cell r="E856">
            <v>11086</v>
          </cell>
          <cell r="F856" t="str">
            <v>Sales &amp; Service Kern</v>
          </cell>
          <cell r="G856" t="str">
            <v>DREBA2012-14</v>
          </cell>
          <cell r="H856" t="str">
            <v>DR CORE E&amp;T</v>
          </cell>
        </row>
        <row r="857">
          <cell r="C857">
            <v>8115731</v>
          </cell>
          <cell r="D857" t="str">
            <v>DREBA2012-14DR CORE E&amp;T-11095-A</v>
          </cell>
          <cell r="E857">
            <v>11095</v>
          </cell>
          <cell r="F857" t="str">
            <v>Sales &amp; Service Area 5-Stockton/Yosemite</v>
          </cell>
          <cell r="G857" t="str">
            <v>DREBA2012-14</v>
          </cell>
          <cell r="H857" t="str">
            <v>DR CORE E&amp;T</v>
          </cell>
        </row>
        <row r="858">
          <cell r="C858">
            <v>8115732</v>
          </cell>
          <cell r="D858" t="str">
            <v>DREBA2012-14DR CORE E&amp;T-11114-A</v>
          </cell>
          <cell r="E858">
            <v>11114</v>
          </cell>
          <cell r="F858" t="str">
            <v>Sales  Operations</v>
          </cell>
          <cell r="G858" t="str">
            <v>DREBA2012-14</v>
          </cell>
          <cell r="H858" t="str">
            <v>DR CORE E&amp;T</v>
          </cell>
        </row>
        <row r="859">
          <cell r="C859">
            <v>8115733</v>
          </cell>
          <cell r="D859" t="str">
            <v>DREBA2012-14DR CORE E&amp;T-11696-A</v>
          </cell>
          <cell r="E859">
            <v>11696</v>
          </cell>
          <cell r="F859" t="str">
            <v>Sales &amp; Service Area 2</v>
          </cell>
          <cell r="G859" t="str">
            <v>DREBA2012-14</v>
          </cell>
          <cell r="H859" t="str">
            <v>DR CORE E&amp;T</v>
          </cell>
        </row>
        <row r="860">
          <cell r="C860">
            <v>8115734</v>
          </cell>
          <cell r="D860" t="str">
            <v>DREBA2012-14DR CORE E&amp;T-11764-A</v>
          </cell>
          <cell r="E860">
            <v>11764</v>
          </cell>
          <cell r="F860" t="str">
            <v>Sales &amp; Service Area 1 - SF/PN</v>
          </cell>
          <cell r="G860" t="str">
            <v>DREBA2012-14</v>
          </cell>
          <cell r="H860" t="str">
            <v>DR CORE E&amp;T</v>
          </cell>
        </row>
        <row r="861">
          <cell r="C861">
            <v>8115735</v>
          </cell>
          <cell r="D861" t="str">
            <v>DREBA2012-14DR CORE E&amp;T-12866-A</v>
          </cell>
          <cell r="E861">
            <v>12866</v>
          </cell>
          <cell r="F861" t="str">
            <v>Fed/State/Ind SAM</v>
          </cell>
          <cell r="G861" t="str">
            <v>DREBA2012-14</v>
          </cell>
          <cell r="H861" t="str">
            <v>DR CORE E&amp;T</v>
          </cell>
        </row>
        <row r="862">
          <cell r="C862">
            <v>8115736</v>
          </cell>
          <cell r="D862" t="str">
            <v>DREBA2012-14DR CORE E&amp;T-13636-A</v>
          </cell>
          <cell r="E862">
            <v>13636</v>
          </cell>
          <cell r="F862" t="str">
            <v>Portfolio Data &amp; Analysis/SHIN</v>
          </cell>
          <cell r="G862" t="str">
            <v>DREBA2012-14</v>
          </cell>
          <cell r="H862" t="str">
            <v>DR CORE E&amp;T</v>
          </cell>
        </row>
        <row r="863">
          <cell r="C863">
            <v>8115737</v>
          </cell>
          <cell r="D863" t="str">
            <v>DREBA2012-14DR CORE E&amp;T-13678-A</v>
          </cell>
          <cell r="E863">
            <v>13678</v>
          </cell>
          <cell r="F863" t="str">
            <v>Large Business: Govt, Com, AG</v>
          </cell>
          <cell r="G863" t="str">
            <v>DREBA2012-14</v>
          </cell>
          <cell r="H863" t="str">
            <v>DR CORE E&amp;T</v>
          </cell>
        </row>
        <row r="864">
          <cell r="C864">
            <v>8115738</v>
          </cell>
          <cell r="D864" t="str">
            <v>DREBA2012-14DR CORE E&amp;T-13723-A</v>
          </cell>
          <cell r="E864">
            <v>13723</v>
          </cell>
          <cell r="F864" t="str">
            <v>Policy Planning</v>
          </cell>
          <cell r="G864" t="str">
            <v>DREBA2012-14</v>
          </cell>
          <cell r="H864" t="str">
            <v>DR CORE E&amp;T</v>
          </cell>
        </row>
        <row r="865">
          <cell r="C865">
            <v>8115739</v>
          </cell>
          <cell r="D865" t="str">
            <v>DREBA2012-14DR CORE E&amp;T-13760-A</v>
          </cell>
          <cell r="E865">
            <v>13760</v>
          </cell>
          <cell r="F865" t="str">
            <v>Marketing Ops, Small Medium Business</v>
          </cell>
          <cell r="G865" t="str">
            <v>DREBA2012-14</v>
          </cell>
          <cell r="H865" t="str">
            <v>DR CORE E&amp;T</v>
          </cell>
        </row>
        <row r="866">
          <cell r="C866">
            <v>8115740</v>
          </cell>
          <cell r="D866" t="str">
            <v>DREBA2012-14DR CORE E&amp;T-13840-A</v>
          </cell>
          <cell r="E866">
            <v>13840</v>
          </cell>
          <cell r="F866" t="str">
            <v>Solut Mktg - Residential</v>
          </cell>
          <cell r="G866" t="str">
            <v>DREBA2012-14</v>
          </cell>
          <cell r="H866" t="str">
            <v>DR CORE E&amp;T</v>
          </cell>
        </row>
        <row r="867">
          <cell r="C867">
            <v>8115741</v>
          </cell>
          <cell r="D867" t="str">
            <v>DREBA2012-14DR CORE E&amp;T-13984-A</v>
          </cell>
          <cell r="E867">
            <v>13984</v>
          </cell>
          <cell r="F867" t="str">
            <v>Customer Insight &amp; Strategy Director</v>
          </cell>
          <cell r="G867" t="str">
            <v>DREBA2012-14</v>
          </cell>
          <cell r="H867" t="str">
            <v>DR CORE E&amp;T</v>
          </cell>
        </row>
        <row r="868">
          <cell r="C868">
            <v>8115742</v>
          </cell>
          <cell r="D868" t="str">
            <v>DREBA2012-14DR CORE E&amp;T-14710-A</v>
          </cell>
          <cell r="E868">
            <v>14710</v>
          </cell>
          <cell r="F868" t="str">
            <v>Small Medium Bus Energy Solution &amp; Svc</v>
          </cell>
          <cell r="G868" t="str">
            <v>DREBA2012-14</v>
          </cell>
          <cell r="H868" t="str">
            <v>DR CORE E&amp;T</v>
          </cell>
        </row>
        <row r="869">
          <cell r="C869">
            <v>8115743</v>
          </cell>
          <cell r="D869" t="str">
            <v>DREBA2012-14DR CORE E&amp;T-14712-A</v>
          </cell>
          <cell r="E869">
            <v>14712</v>
          </cell>
          <cell r="F869" t="str">
            <v>Post-Sales Support</v>
          </cell>
          <cell r="G869" t="str">
            <v>DREBA2012-14</v>
          </cell>
          <cell r="H869" t="str">
            <v>DR CORE E&amp;T</v>
          </cell>
        </row>
        <row r="870">
          <cell r="C870">
            <v>8115744</v>
          </cell>
          <cell r="D870" t="str">
            <v>DREBA2012-14DR CORE MKT-11003-A</v>
          </cell>
          <cell r="E870">
            <v>11003</v>
          </cell>
          <cell r="F870" t="str">
            <v>Sales &amp; Service North Coast</v>
          </cell>
          <cell r="G870" t="str">
            <v>DREBA2012-14</v>
          </cell>
          <cell r="H870" t="str">
            <v>DR CORE MKT</v>
          </cell>
        </row>
        <row r="871">
          <cell r="C871">
            <v>8115745</v>
          </cell>
          <cell r="D871" t="str">
            <v>DREBA2012-14DR CORE MKT-11018-A</v>
          </cell>
          <cell r="E871">
            <v>11018</v>
          </cell>
          <cell r="F871" t="str">
            <v>Sales &amp; Service San Jose</v>
          </cell>
          <cell r="G871" t="str">
            <v>DREBA2012-14</v>
          </cell>
          <cell r="H871" t="str">
            <v>DR CORE MKT</v>
          </cell>
        </row>
        <row r="872">
          <cell r="C872">
            <v>8115746</v>
          </cell>
          <cell r="D872" t="str">
            <v>DREBA2012-14DR CORE MKT-11030-A</v>
          </cell>
          <cell r="E872">
            <v>11030</v>
          </cell>
          <cell r="F872" t="str">
            <v>Sales &amp; Service Area 6 North</v>
          </cell>
          <cell r="G872" t="str">
            <v>DREBA2012-14</v>
          </cell>
          <cell r="H872" t="str">
            <v>DR CORE MKT</v>
          </cell>
        </row>
        <row r="873">
          <cell r="C873">
            <v>8115747</v>
          </cell>
          <cell r="D873" t="str">
            <v>DREBA2012-14DR CORE MKT-11041-A</v>
          </cell>
          <cell r="E873">
            <v>11041</v>
          </cell>
          <cell r="F873" t="str">
            <v>Sales &amp; Service Area 6 - Sac/Sierra</v>
          </cell>
          <cell r="G873" t="str">
            <v>DREBA2012-14</v>
          </cell>
          <cell r="H873" t="str">
            <v>DR CORE MKT</v>
          </cell>
        </row>
        <row r="874">
          <cell r="C874">
            <v>8115748</v>
          </cell>
          <cell r="D874" t="str">
            <v>DREBA2012-14DR CORE MKT-11081-A</v>
          </cell>
          <cell r="E874">
            <v>11081</v>
          </cell>
          <cell r="F874" t="str">
            <v>Sales &amp; Service Fresno</v>
          </cell>
          <cell r="G874" t="str">
            <v>DREBA2012-14</v>
          </cell>
          <cell r="H874" t="str">
            <v>DR CORE MKT</v>
          </cell>
        </row>
        <row r="875">
          <cell r="C875">
            <v>8115749</v>
          </cell>
          <cell r="D875" t="str">
            <v>DREBA2012-14DR CORE MKT-11086-A</v>
          </cell>
          <cell r="E875">
            <v>11086</v>
          </cell>
          <cell r="F875" t="str">
            <v>Sales &amp; Service Kern</v>
          </cell>
          <cell r="G875" t="str">
            <v>DREBA2012-14</v>
          </cell>
          <cell r="H875" t="str">
            <v>DR CORE MKT</v>
          </cell>
        </row>
        <row r="876">
          <cell r="C876">
            <v>8115750</v>
          </cell>
          <cell r="D876" t="str">
            <v>DREBA2012-14DR CORE MKT-11095-A</v>
          </cell>
          <cell r="E876">
            <v>11095</v>
          </cell>
          <cell r="F876" t="str">
            <v>Sales &amp; Service Area 5-Stockton/Yosemite</v>
          </cell>
          <cell r="G876" t="str">
            <v>DREBA2012-14</v>
          </cell>
          <cell r="H876" t="str">
            <v>DR CORE MKT</v>
          </cell>
        </row>
        <row r="877">
          <cell r="C877">
            <v>8115751</v>
          </cell>
          <cell r="D877" t="str">
            <v>DREBA2012-14DR CORE MKT-11114-A</v>
          </cell>
          <cell r="E877">
            <v>11114</v>
          </cell>
          <cell r="F877" t="str">
            <v>Sales  Operations</v>
          </cell>
          <cell r="G877" t="str">
            <v>DREBA2012-14</v>
          </cell>
          <cell r="H877" t="str">
            <v>DR CORE MKT</v>
          </cell>
        </row>
        <row r="878">
          <cell r="C878">
            <v>8115752</v>
          </cell>
          <cell r="D878" t="str">
            <v>DREBA2012-14DR CORE MKT-11696-A</v>
          </cell>
          <cell r="E878">
            <v>11696</v>
          </cell>
          <cell r="F878" t="str">
            <v>Sales &amp; Service Area 2</v>
          </cell>
          <cell r="G878" t="str">
            <v>DREBA2012-14</v>
          </cell>
          <cell r="H878" t="str">
            <v>DR CORE MKT</v>
          </cell>
        </row>
        <row r="879">
          <cell r="C879">
            <v>8115753</v>
          </cell>
          <cell r="D879" t="str">
            <v>DREBA2012-14DR CORE MKT-11764-A</v>
          </cell>
          <cell r="E879">
            <v>11764</v>
          </cell>
          <cell r="F879" t="str">
            <v>Sales &amp; Service Area 1 - SF/PN</v>
          </cell>
          <cell r="G879" t="str">
            <v>DREBA2012-14</v>
          </cell>
          <cell r="H879" t="str">
            <v>DR CORE MKT</v>
          </cell>
        </row>
        <row r="880">
          <cell r="C880">
            <v>8115754</v>
          </cell>
          <cell r="D880" t="str">
            <v>DREBA2012-14DR CORE MKT-12866-A</v>
          </cell>
          <cell r="E880">
            <v>12866</v>
          </cell>
          <cell r="F880" t="str">
            <v>Fed/State/Ind SAM</v>
          </cell>
          <cell r="G880" t="str">
            <v>DREBA2012-14</v>
          </cell>
          <cell r="H880" t="str">
            <v>DR CORE MKT</v>
          </cell>
        </row>
        <row r="881">
          <cell r="C881">
            <v>8115755</v>
          </cell>
          <cell r="D881" t="str">
            <v>DREBA2012-14DR CORE MKT-13636-A</v>
          </cell>
          <cell r="E881">
            <v>13636</v>
          </cell>
          <cell r="F881" t="str">
            <v>Portfolio Data &amp; Analysis/SHIN</v>
          </cell>
          <cell r="G881" t="str">
            <v>DREBA2012-14</v>
          </cell>
          <cell r="H881" t="str">
            <v>DR CORE MKT</v>
          </cell>
        </row>
        <row r="882">
          <cell r="C882">
            <v>8115756</v>
          </cell>
          <cell r="D882" t="str">
            <v>DREBA2012-14DR CORE MKT-13678-A</v>
          </cell>
          <cell r="E882">
            <v>13678</v>
          </cell>
          <cell r="F882" t="str">
            <v>Large Business: Govt, Com, AG</v>
          </cell>
          <cell r="G882" t="str">
            <v>DREBA2012-14</v>
          </cell>
          <cell r="H882" t="str">
            <v>DR CORE MKT</v>
          </cell>
        </row>
        <row r="883">
          <cell r="C883">
            <v>8115757</v>
          </cell>
          <cell r="D883" t="str">
            <v>DREBA2012-14DR CORE MKT-13723-A</v>
          </cell>
          <cell r="E883">
            <v>13723</v>
          </cell>
          <cell r="F883" t="str">
            <v>Policy Planning</v>
          </cell>
          <cell r="G883" t="str">
            <v>DREBA2012-14</v>
          </cell>
          <cell r="H883" t="str">
            <v>DR CORE MKT</v>
          </cell>
        </row>
        <row r="884">
          <cell r="C884">
            <v>8115758</v>
          </cell>
          <cell r="D884" t="str">
            <v>DREBA2012-14DR CORE MKT-13760-A</v>
          </cell>
          <cell r="E884">
            <v>13760</v>
          </cell>
          <cell r="F884" t="str">
            <v>Marketing Ops, Small Medium Business</v>
          </cell>
          <cell r="G884" t="str">
            <v>DREBA2012-14</v>
          </cell>
          <cell r="H884" t="str">
            <v>DR CORE MKT</v>
          </cell>
        </row>
        <row r="885">
          <cell r="C885">
            <v>8115759</v>
          </cell>
          <cell r="D885" t="str">
            <v>DREBA2012-14DR CORE MKT-13840-A</v>
          </cell>
          <cell r="E885">
            <v>13840</v>
          </cell>
          <cell r="F885" t="str">
            <v>Solut Mktg - Residential</v>
          </cell>
          <cell r="G885" t="str">
            <v>DREBA2012-14</v>
          </cell>
          <cell r="H885" t="str">
            <v>DR CORE MKT</v>
          </cell>
        </row>
        <row r="886">
          <cell r="C886">
            <v>8115760</v>
          </cell>
          <cell r="D886" t="str">
            <v>DREBA2012-14DR CORE MKT-13984-A</v>
          </cell>
          <cell r="E886">
            <v>13984</v>
          </cell>
          <cell r="F886" t="str">
            <v>Customer Insight &amp; Strategy Director</v>
          </cell>
          <cell r="G886" t="str">
            <v>DREBA2012-14</v>
          </cell>
          <cell r="H886" t="str">
            <v>DR CORE MKT</v>
          </cell>
        </row>
        <row r="887">
          <cell r="C887">
            <v>8115761</v>
          </cell>
          <cell r="D887" t="str">
            <v>DREBA2012-14DR CORE MKT-14045-A</v>
          </cell>
          <cell r="E887">
            <v>14045</v>
          </cell>
          <cell r="F887" t="str">
            <v>Policy Implementation &amp; Reporting</v>
          </cell>
          <cell r="G887" t="str">
            <v>DREBA2012-14</v>
          </cell>
          <cell r="H887" t="str">
            <v>DR CORE MKT</v>
          </cell>
        </row>
        <row r="888">
          <cell r="C888">
            <v>8115762</v>
          </cell>
          <cell r="D888" t="str">
            <v>DREBA2012-14DR CORE MKT-14710-A</v>
          </cell>
          <cell r="E888">
            <v>14710</v>
          </cell>
          <cell r="F888" t="str">
            <v>Small Medium Bus Energy Solution &amp; Svc</v>
          </cell>
          <cell r="G888" t="str">
            <v>DREBA2012-14</v>
          </cell>
          <cell r="H888" t="str">
            <v>DR CORE MKT</v>
          </cell>
        </row>
        <row r="889">
          <cell r="C889">
            <v>8115763</v>
          </cell>
          <cell r="D889" t="str">
            <v>DREBA2012-14DR CORE MKT-14712-A</v>
          </cell>
          <cell r="E889">
            <v>14712</v>
          </cell>
          <cell r="F889" t="str">
            <v>Post-Sales Support</v>
          </cell>
          <cell r="G889" t="str">
            <v>DREBA2012-14</v>
          </cell>
          <cell r="H889" t="str">
            <v>DR CORE MKT</v>
          </cell>
        </row>
        <row r="890">
          <cell r="C890">
            <v>8115764</v>
          </cell>
          <cell r="D890" t="str">
            <v>DREBA2012-14DR ONLN EROL-12835-A</v>
          </cell>
          <cell r="E890">
            <v>12835</v>
          </cell>
          <cell r="F890" t="str">
            <v>Demand Response Operations</v>
          </cell>
          <cell r="G890" t="str">
            <v>DREBA2012-14</v>
          </cell>
          <cell r="H890" t="str">
            <v>DR ONLN EROL</v>
          </cell>
        </row>
        <row r="891">
          <cell r="C891">
            <v>8115765</v>
          </cell>
          <cell r="D891" t="str">
            <v>DREBA2012-14DR ONLN EROL-13636-A</v>
          </cell>
          <cell r="E891">
            <v>13636</v>
          </cell>
          <cell r="F891" t="str">
            <v>Portfolio Data &amp; Analysis/SHIN</v>
          </cell>
          <cell r="G891" t="str">
            <v>DREBA2012-14</v>
          </cell>
          <cell r="H891" t="str">
            <v>DR ONLN EROL</v>
          </cell>
        </row>
        <row r="892">
          <cell r="C892">
            <v>8115766</v>
          </cell>
          <cell r="D892" t="str">
            <v>DREBA2012-14DR ONLN EROL-13723-A</v>
          </cell>
          <cell r="E892">
            <v>13723</v>
          </cell>
          <cell r="F892" t="str">
            <v>Policy Planning</v>
          </cell>
          <cell r="G892" t="str">
            <v>DREBA2012-14</v>
          </cell>
          <cell r="H892" t="str">
            <v>DR ONLN EROL</v>
          </cell>
        </row>
        <row r="893">
          <cell r="C893">
            <v>8115767</v>
          </cell>
          <cell r="D893" t="str">
            <v>DREBA2012-14DR ONLN EROL-13973-A</v>
          </cell>
          <cell r="E893">
            <v>13973</v>
          </cell>
          <cell r="F893" t="str">
            <v>Business System Administration</v>
          </cell>
          <cell r="G893" t="str">
            <v>DREBA2012-14</v>
          </cell>
          <cell r="H893" t="str">
            <v>DR ONLN EROL</v>
          </cell>
        </row>
        <row r="894">
          <cell r="C894">
            <v>8115768</v>
          </cell>
          <cell r="D894" t="str">
            <v>DREBA2012-14DR ONLN EROL-14714-A</v>
          </cell>
          <cell r="E894">
            <v>14714</v>
          </cell>
          <cell r="F894" t="str">
            <v>Operations Support</v>
          </cell>
          <cell r="G894" t="str">
            <v>DREBA2012-14</v>
          </cell>
          <cell r="H894" t="str">
            <v>DR ONLN EROL</v>
          </cell>
        </row>
        <row r="895">
          <cell r="C895">
            <v>8115769</v>
          </cell>
          <cell r="D895" t="str">
            <v>DREBA2012-14EMRGTEK-10847-A</v>
          </cell>
          <cell r="E895">
            <v>10847</v>
          </cell>
          <cell r="F895" t="str">
            <v>Emerging Markets - Demand Response</v>
          </cell>
          <cell r="G895" t="str">
            <v>DREBA2012-14</v>
          </cell>
          <cell r="H895" t="str">
            <v>EMRGTEK</v>
          </cell>
        </row>
        <row r="896">
          <cell r="C896">
            <v>8115770</v>
          </cell>
          <cell r="D896" t="str">
            <v>DREBA2012-14EMRGTEK-13636-A</v>
          </cell>
          <cell r="E896">
            <v>13636</v>
          </cell>
          <cell r="F896" t="str">
            <v>Portfolio Data &amp; Analysis/SHIN</v>
          </cell>
          <cell r="G896" t="str">
            <v>DREBA2012-14</v>
          </cell>
          <cell r="H896" t="str">
            <v>EMRGTEK</v>
          </cell>
        </row>
        <row r="897">
          <cell r="C897">
            <v>8115771</v>
          </cell>
          <cell r="D897" t="str">
            <v>DREBA2012-14EMRGTEK-13701-A</v>
          </cell>
          <cell r="E897">
            <v>13701</v>
          </cell>
          <cell r="F897" t="str">
            <v>CES Economic Modeling</v>
          </cell>
          <cell r="G897" t="str">
            <v>DREBA2012-14</v>
          </cell>
          <cell r="H897" t="str">
            <v>EMRGTEK</v>
          </cell>
        </row>
        <row r="898">
          <cell r="C898">
            <v>8115772</v>
          </cell>
          <cell r="D898" t="str">
            <v>DREBA2012-14EMRGTEK-13723-A</v>
          </cell>
          <cell r="E898">
            <v>13723</v>
          </cell>
          <cell r="F898" t="str">
            <v>Policy Planning</v>
          </cell>
          <cell r="G898" t="str">
            <v>DREBA2012-14</v>
          </cell>
          <cell r="H898" t="str">
            <v>EMRGTEK</v>
          </cell>
        </row>
        <row r="899">
          <cell r="C899">
            <v>8115773</v>
          </cell>
          <cell r="D899" t="str">
            <v>DREBA2012-14EMRGTEK-13983-A</v>
          </cell>
          <cell r="E899">
            <v>13983</v>
          </cell>
          <cell r="F899" t="str">
            <v>Emerging Information Products &amp; Platform</v>
          </cell>
          <cell r="G899" t="str">
            <v>DREBA2012-14</v>
          </cell>
          <cell r="H899" t="str">
            <v>EMRGTEK</v>
          </cell>
        </row>
        <row r="900">
          <cell r="C900">
            <v>8115774</v>
          </cell>
          <cell r="D900" t="str">
            <v>DREBA2012-14EMRGTEK-13988-A</v>
          </cell>
          <cell r="E900">
            <v>13988</v>
          </cell>
          <cell r="F900" t="str">
            <v>Product Lifecycle, Lifecycle &amp; Road Map</v>
          </cell>
          <cell r="G900" t="str">
            <v>DREBA2012-14</v>
          </cell>
          <cell r="H900" t="str">
            <v>EMRGTEK</v>
          </cell>
        </row>
        <row r="901">
          <cell r="C901">
            <v>8115775</v>
          </cell>
          <cell r="D901" t="str">
            <v>DREBA2012-14EMRGTEK-14034-A</v>
          </cell>
          <cell r="E901">
            <v>14034</v>
          </cell>
          <cell r="F901" t="str">
            <v>Appliances and Codes &amp; Standards</v>
          </cell>
          <cell r="G901" t="str">
            <v>DREBA2012-14</v>
          </cell>
          <cell r="H901" t="str">
            <v>EMRGTEK</v>
          </cell>
        </row>
        <row r="902">
          <cell r="C902">
            <v>8115776</v>
          </cell>
          <cell r="D902" t="str">
            <v>DREBA2012-14EMRGTEK-14045-A</v>
          </cell>
          <cell r="E902">
            <v>14045</v>
          </cell>
          <cell r="F902" t="str">
            <v>Policy Implementation &amp; Reporting</v>
          </cell>
          <cell r="G902" t="str">
            <v>DREBA2012-14</v>
          </cell>
          <cell r="H902" t="str">
            <v>EMRGTEK</v>
          </cell>
        </row>
        <row r="903">
          <cell r="C903">
            <v>8115777</v>
          </cell>
          <cell r="D903" t="str">
            <v>DREBA2012-14INTERACT-12835-A</v>
          </cell>
          <cell r="E903">
            <v>12835</v>
          </cell>
          <cell r="F903" t="str">
            <v>Demand Response Operations</v>
          </cell>
          <cell r="G903" t="str">
            <v>DREBA2012-14</v>
          </cell>
          <cell r="H903" t="str">
            <v>INTERACT</v>
          </cell>
        </row>
        <row r="904">
          <cell r="C904">
            <v>8115778</v>
          </cell>
          <cell r="D904" t="str">
            <v>DREBA2012-14INTERACT-13636-A</v>
          </cell>
          <cell r="E904">
            <v>13636</v>
          </cell>
          <cell r="F904" t="str">
            <v>Portfolio Data &amp; Analysis/SHIN</v>
          </cell>
          <cell r="G904" t="str">
            <v>DREBA2012-14</v>
          </cell>
          <cell r="H904" t="str">
            <v>INTERACT</v>
          </cell>
        </row>
        <row r="905">
          <cell r="C905">
            <v>8115779</v>
          </cell>
          <cell r="D905" t="str">
            <v>DREBA2012-14INTERACT-13723-A</v>
          </cell>
          <cell r="E905">
            <v>13723</v>
          </cell>
          <cell r="F905" t="str">
            <v>Policy Planning</v>
          </cell>
          <cell r="G905" t="str">
            <v>DREBA2012-14</v>
          </cell>
          <cell r="H905" t="str">
            <v>INTERACT</v>
          </cell>
        </row>
        <row r="906">
          <cell r="C906">
            <v>8115780</v>
          </cell>
          <cell r="D906" t="str">
            <v>DREBA2012-14INTERACT-14714-A</v>
          </cell>
          <cell r="E906">
            <v>14714</v>
          </cell>
          <cell r="F906" t="str">
            <v>Operations Support</v>
          </cell>
          <cell r="G906" t="str">
            <v>DREBA2012-14</v>
          </cell>
          <cell r="H906" t="str">
            <v>INTERACT</v>
          </cell>
        </row>
        <row r="907">
          <cell r="C907">
            <v>8115781</v>
          </cell>
          <cell r="D907" t="str">
            <v>DREBA2012-14INTG ENE AUD-10847-A</v>
          </cell>
          <cell r="E907">
            <v>10847</v>
          </cell>
          <cell r="F907" t="str">
            <v>Emerging Markets - Demand Response</v>
          </cell>
          <cell r="G907" t="str">
            <v>DREBA2012-14</v>
          </cell>
          <cell r="H907" t="str">
            <v>INTG ENE AUD</v>
          </cell>
        </row>
        <row r="908">
          <cell r="C908">
            <v>8115782</v>
          </cell>
          <cell r="D908" t="str">
            <v>DREBA2012-14INTG ENE AUD-13636-A</v>
          </cell>
          <cell r="E908">
            <v>13636</v>
          </cell>
          <cell r="F908" t="str">
            <v>Portfolio Data &amp; Analysis/SHIN</v>
          </cell>
          <cell r="G908" t="str">
            <v>DREBA2012-14</v>
          </cell>
          <cell r="H908" t="str">
            <v>INTG ENE AUD</v>
          </cell>
        </row>
        <row r="909">
          <cell r="C909">
            <v>8115783</v>
          </cell>
          <cell r="D909" t="str">
            <v>DREBA2012-14INTG ENE AUD-13701-A</v>
          </cell>
          <cell r="E909">
            <v>13701</v>
          </cell>
          <cell r="F909" t="str">
            <v>CES Economic Modeling</v>
          </cell>
          <cell r="G909" t="str">
            <v>DREBA2012-14</v>
          </cell>
          <cell r="H909" t="str">
            <v>INTG ENE AUD</v>
          </cell>
        </row>
        <row r="910">
          <cell r="C910">
            <v>8115784</v>
          </cell>
          <cell r="D910" t="str">
            <v>DREBA2012-14INTG ENE AUD-13723-A</v>
          </cell>
          <cell r="E910">
            <v>13723</v>
          </cell>
          <cell r="F910" t="str">
            <v>Policy Planning</v>
          </cell>
          <cell r="G910" t="str">
            <v>DREBA2012-14</v>
          </cell>
          <cell r="H910" t="str">
            <v>INTG ENE AUD</v>
          </cell>
        </row>
        <row r="911">
          <cell r="C911">
            <v>8115785</v>
          </cell>
          <cell r="D911" t="str">
            <v>DREBA2012-14INTG ENE AUD-13983-A</v>
          </cell>
          <cell r="E911">
            <v>13983</v>
          </cell>
          <cell r="F911" t="str">
            <v>Emerging Information Products &amp; Platform</v>
          </cell>
          <cell r="G911" t="str">
            <v>DREBA2012-14</v>
          </cell>
          <cell r="H911" t="str">
            <v>INTG ENE AUD</v>
          </cell>
        </row>
        <row r="912">
          <cell r="C912">
            <v>8115786</v>
          </cell>
          <cell r="D912" t="str">
            <v>DREBA2012-14INTG ENE AUD-13988-A</v>
          </cell>
          <cell r="E912">
            <v>13988</v>
          </cell>
          <cell r="F912" t="str">
            <v>Product Lifecycle, Lifecycle &amp; Road Map</v>
          </cell>
          <cell r="G912" t="str">
            <v>DREBA2012-14</v>
          </cell>
          <cell r="H912" t="str">
            <v>INTG ENE AUD</v>
          </cell>
        </row>
        <row r="913">
          <cell r="C913">
            <v>8115787</v>
          </cell>
          <cell r="D913" t="str">
            <v>DREBA2012-14INTG ENE AUD-14045-A</v>
          </cell>
          <cell r="E913">
            <v>14045</v>
          </cell>
          <cell r="F913" t="str">
            <v>Policy Implementation &amp; Reporting</v>
          </cell>
          <cell r="G913" t="str">
            <v>DREBA2012-14</v>
          </cell>
          <cell r="H913" t="str">
            <v>INTG ENE AUD</v>
          </cell>
        </row>
        <row r="914">
          <cell r="C914">
            <v>8115788</v>
          </cell>
          <cell r="D914" t="str">
            <v>DREBA-10-12-CEM-PRJ-COMM-14709-I-IT-CHIN</v>
          </cell>
          <cell r="E914">
            <v>14709</v>
          </cell>
          <cell r="F914" t="str">
            <v>Information Technology Products</v>
          </cell>
          <cell r="G914" t="str">
            <v>DREBA2012-14</v>
          </cell>
          <cell r="H914" t="str">
            <v>INTG ENE AUD</v>
          </cell>
        </row>
        <row r="915">
          <cell r="C915">
            <v>8115789</v>
          </cell>
          <cell r="D915" t="str">
            <v>DREBA2012-14INTG SALES T-13636-A</v>
          </cell>
          <cell r="E915">
            <v>13636</v>
          </cell>
          <cell r="F915" t="str">
            <v>Portfolio Data &amp; Analysis/SHIN</v>
          </cell>
          <cell r="G915" t="str">
            <v>DREBA2012-14</v>
          </cell>
          <cell r="H915" t="str">
            <v>INTG SALES T</v>
          </cell>
        </row>
        <row r="916">
          <cell r="C916">
            <v>8115790</v>
          </cell>
          <cell r="D916" t="str">
            <v>DREBA2012-14INTG SALES T-13723-A</v>
          </cell>
          <cell r="E916">
            <v>13723</v>
          </cell>
          <cell r="F916" t="str">
            <v>Policy Planning</v>
          </cell>
          <cell r="G916" t="str">
            <v>DREBA2012-14</v>
          </cell>
          <cell r="H916" t="str">
            <v>INTG SALES T</v>
          </cell>
        </row>
        <row r="917">
          <cell r="C917">
            <v>8115791</v>
          </cell>
          <cell r="D917" t="str">
            <v>DREBA2012-14INTG SALES T-14034-A</v>
          </cell>
          <cell r="E917">
            <v>14034</v>
          </cell>
          <cell r="F917" t="str">
            <v>Appliances and Codes &amp; Standards</v>
          </cell>
          <cell r="G917" t="str">
            <v>DREBA2012-14</v>
          </cell>
          <cell r="H917" t="str">
            <v>INTG SALES T</v>
          </cell>
        </row>
        <row r="918">
          <cell r="C918">
            <v>8115792</v>
          </cell>
          <cell r="D918" t="str">
            <v>DREBA2012-14INTGRTED E&amp;T-13636-A</v>
          </cell>
          <cell r="E918">
            <v>13636</v>
          </cell>
          <cell r="F918" t="str">
            <v>Portfolio Data &amp; Analysis/SHIN</v>
          </cell>
          <cell r="G918" t="str">
            <v>DREBA2012-14</v>
          </cell>
          <cell r="H918" t="str">
            <v>INTGRTED E&amp;T</v>
          </cell>
        </row>
        <row r="919">
          <cell r="C919">
            <v>8115793</v>
          </cell>
          <cell r="D919" t="str">
            <v>DREBA2012-14INTGRTED E&amp;T-13723-A</v>
          </cell>
          <cell r="E919">
            <v>13723</v>
          </cell>
          <cell r="F919" t="str">
            <v>Policy Planning</v>
          </cell>
          <cell r="G919" t="str">
            <v>DREBA2012-14</v>
          </cell>
          <cell r="H919" t="str">
            <v>INTGRTED E&amp;T</v>
          </cell>
        </row>
        <row r="920">
          <cell r="C920">
            <v>8115794</v>
          </cell>
          <cell r="D920" t="str">
            <v>DREBA2012-14INTGRTED E&amp;T-13984-A</v>
          </cell>
          <cell r="E920">
            <v>13984</v>
          </cell>
          <cell r="F920" t="str">
            <v>Customer Insight &amp; Strategy Director</v>
          </cell>
          <cell r="G920" t="str">
            <v>DREBA2012-14</v>
          </cell>
          <cell r="H920" t="str">
            <v>INTGRTED E&amp;T</v>
          </cell>
        </row>
        <row r="921">
          <cell r="C921">
            <v>8115795</v>
          </cell>
          <cell r="D921" t="str">
            <v>DREBA2012-14INTGRTED E&amp;T-14034-A</v>
          </cell>
          <cell r="E921">
            <v>14034</v>
          </cell>
          <cell r="F921" t="str">
            <v>Appliances and Codes &amp; Standards</v>
          </cell>
          <cell r="G921" t="str">
            <v>DREBA2012-14</v>
          </cell>
          <cell r="H921" t="str">
            <v>INTGRTED E&amp;T</v>
          </cell>
        </row>
        <row r="922">
          <cell r="C922">
            <v>8115796</v>
          </cell>
          <cell r="D922" t="str">
            <v>DREBA2012-14INTGRTED MKT-13636-A</v>
          </cell>
          <cell r="E922">
            <v>13636</v>
          </cell>
          <cell r="F922" t="str">
            <v>Portfolio Data &amp; Analysis/SHIN</v>
          </cell>
          <cell r="G922" t="str">
            <v>DREBA2012-14</v>
          </cell>
          <cell r="H922" t="str">
            <v>INTGRTED MKT</v>
          </cell>
        </row>
        <row r="923">
          <cell r="C923">
            <v>8115797</v>
          </cell>
          <cell r="D923" t="str">
            <v>DREBA2012-14INTGRTED MKT-13723-A</v>
          </cell>
          <cell r="E923">
            <v>13723</v>
          </cell>
          <cell r="F923" t="str">
            <v>Policy Planning</v>
          </cell>
          <cell r="G923" t="str">
            <v>DREBA2012-14</v>
          </cell>
          <cell r="H923" t="str">
            <v>INTGRTED MKT</v>
          </cell>
        </row>
        <row r="924">
          <cell r="C924">
            <v>8115798</v>
          </cell>
          <cell r="D924" t="str">
            <v>DREBA2012-14INTGRTED MKT-13984-A</v>
          </cell>
          <cell r="E924">
            <v>13984</v>
          </cell>
          <cell r="F924" t="str">
            <v>Customer Insight &amp; Strategy Director</v>
          </cell>
          <cell r="G924" t="str">
            <v>DREBA2012-14</v>
          </cell>
          <cell r="H924" t="str">
            <v>INTGRTED MKT</v>
          </cell>
        </row>
        <row r="925">
          <cell r="C925">
            <v>8115799</v>
          </cell>
          <cell r="D925" t="str">
            <v>DREBA2012-14INTGRTED MKT-14034-A</v>
          </cell>
          <cell r="E925">
            <v>14034</v>
          </cell>
          <cell r="F925" t="str">
            <v>Appliances and Codes &amp; Standards</v>
          </cell>
          <cell r="G925" t="str">
            <v>DREBA2012-14</v>
          </cell>
          <cell r="H925" t="str">
            <v>INTGRTED MKT</v>
          </cell>
        </row>
        <row r="926">
          <cell r="C926">
            <v>8115800</v>
          </cell>
          <cell r="D926" t="str">
            <v>DREBA2012-14INTGRTED MKT-14045-A</v>
          </cell>
          <cell r="E926">
            <v>14045</v>
          </cell>
          <cell r="F926" t="str">
            <v>Policy Implementation &amp; Reporting</v>
          </cell>
          <cell r="G926" t="str">
            <v>DREBA2012-14</v>
          </cell>
          <cell r="H926" t="str">
            <v>INTGRTED MKT</v>
          </cell>
        </row>
        <row r="927">
          <cell r="C927">
            <v>8115801</v>
          </cell>
          <cell r="D927" t="str">
            <v>DREBA2012-14OBMC/SLRP-10847-A</v>
          </cell>
          <cell r="E927">
            <v>10847</v>
          </cell>
          <cell r="F927" t="str">
            <v>Emerging Markets - Demand Response</v>
          </cell>
          <cell r="G927" t="str">
            <v>DREBA2012-14</v>
          </cell>
          <cell r="H927" t="str">
            <v>OBMC/SLRP</v>
          </cell>
        </row>
        <row r="928">
          <cell r="C928">
            <v>8115802</v>
          </cell>
          <cell r="D928" t="str">
            <v>DREBA2012-14OBMC/SLRP-13636-A</v>
          </cell>
          <cell r="E928">
            <v>13636</v>
          </cell>
          <cell r="F928" t="str">
            <v>Portfolio Data &amp; Analysis/SHIN</v>
          </cell>
          <cell r="G928" t="str">
            <v>DREBA2012-14</v>
          </cell>
          <cell r="H928" t="str">
            <v>OBMC/SLRP</v>
          </cell>
        </row>
        <row r="929">
          <cell r="C929">
            <v>8115803</v>
          </cell>
          <cell r="D929" t="str">
            <v>DREBA2012-14OBMC/SLRP-13701-A</v>
          </cell>
          <cell r="E929">
            <v>13701</v>
          </cell>
          <cell r="F929" t="str">
            <v>CES Economic Modeling</v>
          </cell>
          <cell r="G929" t="str">
            <v>DREBA2012-14</v>
          </cell>
          <cell r="H929" t="str">
            <v>OBMC/SLRP</v>
          </cell>
        </row>
        <row r="930">
          <cell r="C930">
            <v>8115804</v>
          </cell>
          <cell r="D930" t="str">
            <v>DREBA2012-14OBMC/SLRP-13723-A</v>
          </cell>
          <cell r="E930">
            <v>13723</v>
          </cell>
          <cell r="F930" t="str">
            <v>Policy Planning</v>
          </cell>
          <cell r="G930" t="str">
            <v>DREBA2012-14</v>
          </cell>
          <cell r="H930" t="str">
            <v>OBMC/SLRP</v>
          </cell>
        </row>
        <row r="931">
          <cell r="C931">
            <v>8115805</v>
          </cell>
          <cell r="D931" t="str">
            <v>DREBA2012-14OBMC/SLRP-13983-A</v>
          </cell>
          <cell r="E931">
            <v>13983</v>
          </cell>
          <cell r="F931" t="str">
            <v>Emerging Information Products &amp; Platform</v>
          </cell>
          <cell r="G931" t="str">
            <v>DREBA2012-14</v>
          </cell>
          <cell r="H931" t="str">
            <v>OBMC/SLRP</v>
          </cell>
        </row>
        <row r="932">
          <cell r="C932">
            <v>8115806</v>
          </cell>
          <cell r="D932" t="str">
            <v>DREBA2012-14OBMC/SLRP-13988-A</v>
          </cell>
          <cell r="E932">
            <v>13988</v>
          </cell>
          <cell r="F932" t="str">
            <v>Product Lifecycle, Lifecycle &amp; Road Map</v>
          </cell>
          <cell r="G932" t="str">
            <v>DREBA2012-14</v>
          </cell>
          <cell r="H932" t="str">
            <v>OBMC/SLRP</v>
          </cell>
        </row>
        <row r="933">
          <cell r="C933">
            <v>8115807</v>
          </cell>
          <cell r="D933" t="str">
            <v>DREBA2012-14PEAK CHOICE-10847-A</v>
          </cell>
          <cell r="E933">
            <v>10847</v>
          </cell>
          <cell r="F933" t="str">
            <v>Emerging Markets - Demand Response</v>
          </cell>
          <cell r="G933" t="str">
            <v>DREBA2012-14</v>
          </cell>
          <cell r="H933" t="str">
            <v>PEAK CHOICE</v>
          </cell>
        </row>
        <row r="934">
          <cell r="C934">
            <v>8115808</v>
          </cell>
          <cell r="D934" t="str">
            <v>DREBA2012-14PEAK CHOICE-13636-A</v>
          </cell>
          <cell r="E934">
            <v>13636</v>
          </cell>
          <cell r="F934" t="str">
            <v>Portfolio Data &amp; Analysis/SHIN</v>
          </cell>
          <cell r="G934" t="str">
            <v>DREBA2012-14</v>
          </cell>
          <cell r="H934" t="str">
            <v>PEAK CHOICE</v>
          </cell>
        </row>
        <row r="935">
          <cell r="C935">
            <v>8115809</v>
          </cell>
          <cell r="D935" t="str">
            <v>DREBA2012-14PEAK CHOICE-13701-A</v>
          </cell>
          <cell r="E935">
            <v>13701</v>
          </cell>
          <cell r="F935" t="str">
            <v>CES Economic Modeling</v>
          </cell>
          <cell r="G935" t="str">
            <v>DREBA2012-14</v>
          </cell>
          <cell r="H935" t="str">
            <v>PEAK CHOICE</v>
          </cell>
        </row>
        <row r="936">
          <cell r="C936">
            <v>8115810</v>
          </cell>
          <cell r="D936" t="str">
            <v>DREBA2012-14PEAK CHOICE-13723-A</v>
          </cell>
          <cell r="E936">
            <v>13723</v>
          </cell>
          <cell r="F936" t="str">
            <v>Policy Planning</v>
          </cell>
          <cell r="G936" t="str">
            <v>DREBA2012-14</v>
          </cell>
          <cell r="H936" t="str">
            <v>PEAK CHOICE</v>
          </cell>
        </row>
        <row r="937">
          <cell r="C937">
            <v>8115811</v>
          </cell>
          <cell r="D937" t="str">
            <v>DREBA2012-14PEAK CHOICE-13983-A</v>
          </cell>
          <cell r="E937">
            <v>13983</v>
          </cell>
          <cell r="F937" t="str">
            <v>Emerging Information Products &amp; Platform</v>
          </cell>
          <cell r="G937" t="str">
            <v>DREBA2012-14</v>
          </cell>
          <cell r="H937" t="str">
            <v>PEAK CHOICE</v>
          </cell>
        </row>
        <row r="938">
          <cell r="C938">
            <v>8115812</v>
          </cell>
          <cell r="D938" t="str">
            <v>DREBA2012-14PEAK CHOICE-13988-A</v>
          </cell>
          <cell r="E938">
            <v>13988</v>
          </cell>
          <cell r="F938" t="str">
            <v>Product Lifecycle, Lifecycle &amp; Road Map</v>
          </cell>
          <cell r="G938" t="str">
            <v>DREBA2012-14</v>
          </cell>
          <cell r="H938" t="str">
            <v>PEAK CHOICE</v>
          </cell>
        </row>
        <row r="939">
          <cell r="C939">
            <v>8115813</v>
          </cell>
          <cell r="D939" t="str">
            <v>DREBA2012-14PEAK CHOICE-14045-A</v>
          </cell>
          <cell r="E939">
            <v>14045</v>
          </cell>
          <cell r="F939" t="str">
            <v>Policy Implementation &amp; Reporting</v>
          </cell>
          <cell r="G939" t="str">
            <v>DREBA2012-14</v>
          </cell>
          <cell r="H939" t="str">
            <v>PEAK CHOICE</v>
          </cell>
        </row>
        <row r="940">
          <cell r="C940">
            <v>8115814</v>
          </cell>
          <cell r="D940" t="str">
            <v>DREBA2012-14PEAK_01-13772-A</v>
          </cell>
          <cell r="E940">
            <v>13772</v>
          </cell>
          <cell r="F940" t="str">
            <v>Education Centers</v>
          </cell>
          <cell r="G940" t="str">
            <v>DREBA2012-14</v>
          </cell>
          <cell r="H940" t="str">
            <v>PEAK_01</v>
          </cell>
        </row>
        <row r="941">
          <cell r="C941">
            <v>8115815</v>
          </cell>
          <cell r="D941" t="str">
            <v>DREBA2012-14TECHNOL INCV-10847-A</v>
          </cell>
          <cell r="E941">
            <v>10847</v>
          </cell>
          <cell r="F941" t="str">
            <v>Emerging Markets - Demand Response</v>
          </cell>
          <cell r="G941" t="str">
            <v>DREBA2012-14</v>
          </cell>
          <cell r="H941" t="str">
            <v>TECHNOL INCV</v>
          </cell>
        </row>
        <row r="942">
          <cell r="C942">
            <v>8115816</v>
          </cell>
          <cell r="D942" t="str">
            <v>DREBA2012-14TECHNOL INCV-13636-A</v>
          </cell>
          <cell r="E942">
            <v>13636</v>
          </cell>
          <cell r="F942" t="str">
            <v>Portfolio Data &amp; Analysis/SHIN</v>
          </cell>
          <cell r="G942" t="str">
            <v>DREBA2012-14</v>
          </cell>
          <cell r="H942" t="str">
            <v>TECHNOL INCV</v>
          </cell>
        </row>
        <row r="943">
          <cell r="C943">
            <v>8115817</v>
          </cell>
          <cell r="D943" t="str">
            <v>DREBA2012-14TECHNOL INCV-13701-A</v>
          </cell>
          <cell r="E943">
            <v>13701</v>
          </cell>
          <cell r="F943" t="str">
            <v>CES Economic Modeling</v>
          </cell>
          <cell r="G943" t="str">
            <v>DREBA2012-14</v>
          </cell>
          <cell r="H943" t="str">
            <v>TECHNOL INCV</v>
          </cell>
        </row>
        <row r="944">
          <cell r="C944">
            <v>8115818</v>
          </cell>
          <cell r="D944" t="str">
            <v>DREBA2012-14TECHNOL INCV-13723-A</v>
          </cell>
          <cell r="E944">
            <v>13723</v>
          </cell>
          <cell r="F944" t="str">
            <v>Policy Planning</v>
          </cell>
          <cell r="G944" t="str">
            <v>DREBA2012-14</v>
          </cell>
          <cell r="H944" t="str">
            <v>TECHNOL INCV</v>
          </cell>
        </row>
        <row r="945">
          <cell r="C945">
            <v>8115819</v>
          </cell>
          <cell r="D945" t="str">
            <v>DREBA2012-14TECHNOL INCV-13983-A</v>
          </cell>
          <cell r="E945">
            <v>13983</v>
          </cell>
          <cell r="F945" t="str">
            <v>Emerging Information Products &amp; Platform</v>
          </cell>
          <cell r="G945" t="str">
            <v>DREBA2012-14</v>
          </cell>
          <cell r="H945" t="str">
            <v>TECHNOL INCV</v>
          </cell>
        </row>
        <row r="946">
          <cell r="C946">
            <v>8115820</v>
          </cell>
          <cell r="D946" t="str">
            <v>DREBA2012-14TECHNOL INCV-13988-A</v>
          </cell>
          <cell r="E946">
            <v>13988</v>
          </cell>
          <cell r="F946" t="str">
            <v>Product Lifecycle, Lifecycle &amp; Road Map</v>
          </cell>
          <cell r="G946" t="str">
            <v>DREBA2012-14</v>
          </cell>
          <cell r="H946" t="str">
            <v>TECHNOL INCV</v>
          </cell>
        </row>
        <row r="947">
          <cell r="C947">
            <v>8116377</v>
          </cell>
          <cell r="D947" t="str">
            <v>DREBA2012-14AGGR MAN PFO-10847-A-CHIN</v>
          </cell>
          <cell r="E947">
            <v>10847</v>
          </cell>
          <cell r="F947" t="str">
            <v>Emerging Markets - Demand Response</v>
          </cell>
          <cell r="G947" t="str">
            <v>DREBA2012-14</v>
          </cell>
          <cell r="H947" t="str">
            <v>AGGR MAN PFO</v>
          </cell>
        </row>
        <row r="948">
          <cell r="C948">
            <v>8116378</v>
          </cell>
          <cell r="D948" t="str">
            <v>DREBA2012-14AGGR MAN PFO-12835-A-CHIN</v>
          </cell>
          <cell r="E948">
            <v>12835</v>
          </cell>
          <cell r="F948" t="str">
            <v>Demand Response Operations</v>
          </cell>
          <cell r="G948" t="str">
            <v>DREBA2012-14</v>
          </cell>
          <cell r="H948" t="str">
            <v>AGGR MAN PFO</v>
          </cell>
        </row>
        <row r="949">
          <cell r="C949">
            <v>8116379</v>
          </cell>
          <cell r="D949" t="str">
            <v>DREBA2012-14AGGR MAN PFO-13636-A-CHIN</v>
          </cell>
          <cell r="E949">
            <v>13636</v>
          </cell>
          <cell r="F949" t="str">
            <v>Portfolio Data &amp; Analysis/SHIN</v>
          </cell>
          <cell r="G949" t="str">
            <v>DREBA2012-14</v>
          </cell>
          <cell r="H949" t="str">
            <v>AGGR MAN PFO</v>
          </cell>
        </row>
        <row r="950">
          <cell r="C950">
            <v>8116380</v>
          </cell>
          <cell r="D950" t="str">
            <v>DREBA2012-14AGGR MAN PFO-13973-A-CHIN</v>
          </cell>
          <cell r="E950">
            <v>13973</v>
          </cell>
          <cell r="F950" t="str">
            <v>Business System Administration</v>
          </cell>
          <cell r="G950" t="str">
            <v>DREBA2012-14</v>
          </cell>
          <cell r="H950" t="str">
            <v>AGGR MAN PFO</v>
          </cell>
        </row>
        <row r="951">
          <cell r="C951">
            <v>8116381</v>
          </cell>
          <cell r="D951" t="str">
            <v>DREBA2012-14AUTO DR-10847-A-CHIN</v>
          </cell>
          <cell r="E951">
            <v>10847</v>
          </cell>
          <cell r="F951" t="str">
            <v>Emerging Markets - Demand Response</v>
          </cell>
          <cell r="G951" t="str">
            <v>DREBA2012-14</v>
          </cell>
          <cell r="H951" t="str">
            <v>AUTO DR</v>
          </cell>
        </row>
        <row r="952">
          <cell r="C952">
            <v>8116382</v>
          </cell>
          <cell r="D952" t="str">
            <v>DREBA2012-14AUTO DR-13636-A-CHIN</v>
          </cell>
          <cell r="E952">
            <v>13636</v>
          </cell>
          <cell r="F952" t="str">
            <v>Portfolio Data &amp; Analysis/SHIN</v>
          </cell>
          <cell r="G952" t="str">
            <v>DREBA2012-14</v>
          </cell>
          <cell r="H952" t="str">
            <v>AUTO DR</v>
          </cell>
        </row>
        <row r="953">
          <cell r="C953">
            <v>8116383</v>
          </cell>
          <cell r="D953" t="str">
            <v>DREBA2012-14BASEINTERRUP-10847-A-CHIN</v>
          </cell>
          <cell r="E953">
            <v>10847</v>
          </cell>
          <cell r="F953" t="str">
            <v>Emerging Markets - Demand Response</v>
          </cell>
          <cell r="G953" t="str">
            <v>DREBA2012-14</v>
          </cell>
          <cell r="H953" t="str">
            <v>BASEINTERRUP</v>
          </cell>
        </row>
        <row r="954">
          <cell r="C954">
            <v>8116384</v>
          </cell>
          <cell r="D954" t="str">
            <v>DREBA2012-14BASEINTERRUP-13636-A-CHIN</v>
          </cell>
          <cell r="E954">
            <v>13636</v>
          </cell>
          <cell r="F954" t="str">
            <v>Portfolio Data &amp; Analysis/SHIN</v>
          </cell>
          <cell r="G954" t="str">
            <v>DREBA2012-14</v>
          </cell>
          <cell r="H954" t="str">
            <v>BASEINTERRUP</v>
          </cell>
        </row>
        <row r="955">
          <cell r="C955">
            <v>8116385</v>
          </cell>
          <cell r="D955" t="str">
            <v>DREBA2012-14C&amp;I INTM RSC-10847-A-CHIN</v>
          </cell>
          <cell r="E955">
            <v>10847</v>
          </cell>
          <cell r="F955" t="str">
            <v>Emerging Markets - Demand Response</v>
          </cell>
          <cell r="G955" t="str">
            <v>DREBA2012-14</v>
          </cell>
          <cell r="H955" t="str">
            <v>C&amp;I INTM RSC</v>
          </cell>
        </row>
        <row r="956">
          <cell r="C956">
            <v>8116386</v>
          </cell>
          <cell r="D956" t="str">
            <v>DREBA2012-14C&amp;I INTM RSC-13636-A-CHIN</v>
          </cell>
          <cell r="E956">
            <v>13636</v>
          </cell>
          <cell r="F956" t="str">
            <v>Portfolio Data &amp; Analysis/SHIN</v>
          </cell>
          <cell r="G956" t="str">
            <v>DREBA2012-14</v>
          </cell>
          <cell r="H956" t="str">
            <v>C&amp;I INTM RSC</v>
          </cell>
        </row>
        <row r="957">
          <cell r="C957">
            <v>8116387</v>
          </cell>
          <cell r="D957" t="str">
            <v>DREBA2012-14CAPACIT BIDD-10847-A-CHIN</v>
          </cell>
          <cell r="E957">
            <v>10847</v>
          </cell>
          <cell r="F957" t="str">
            <v>Emerging Markets - Demand Response</v>
          </cell>
          <cell r="G957" t="str">
            <v>DREBA2012-14</v>
          </cell>
          <cell r="H957" t="str">
            <v>CAPACIT BIDD</v>
          </cell>
        </row>
        <row r="958">
          <cell r="C958">
            <v>8116388</v>
          </cell>
          <cell r="D958" t="str">
            <v>DREBA2012-14CAPACIT BIDD-12835-A-CHIN</v>
          </cell>
          <cell r="E958">
            <v>12835</v>
          </cell>
          <cell r="F958" t="str">
            <v>Demand Response Operations</v>
          </cell>
          <cell r="G958" t="str">
            <v>DREBA2012-14</v>
          </cell>
          <cell r="H958" t="str">
            <v>CAPACIT BIDD</v>
          </cell>
        </row>
        <row r="959">
          <cell r="C959">
            <v>8116389</v>
          </cell>
          <cell r="D959" t="str">
            <v>DREBA2012-14CAPACIT BIDD-13636-A-CHIN</v>
          </cell>
          <cell r="E959">
            <v>13636</v>
          </cell>
          <cell r="F959" t="str">
            <v>Portfolio Data &amp; Analysis/SHIN</v>
          </cell>
          <cell r="G959" t="str">
            <v>DREBA2012-14</v>
          </cell>
          <cell r="H959" t="str">
            <v>CAPACIT BIDD</v>
          </cell>
        </row>
        <row r="960">
          <cell r="C960">
            <v>8116390</v>
          </cell>
          <cell r="D960" t="str">
            <v>DREBA2012-14CAPACIT BIDD-13973-A-CHIN</v>
          </cell>
          <cell r="E960">
            <v>13973</v>
          </cell>
          <cell r="F960" t="str">
            <v>Business System Administration</v>
          </cell>
          <cell r="G960" t="str">
            <v>DREBA2012-14</v>
          </cell>
          <cell r="H960" t="str">
            <v>CAPACIT BIDD</v>
          </cell>
        </row>
        <row r="961">
          <cell r="C961">
            <v>8116391</v>
          </cell>
          <cell r="D961" t="str">
            <v>DREBA2012-14DEMAND BIDD-10847-A-CHIN</v>
          </cell>
          <cell r="E961">
            <v>10847</v>
          </cell>
          <cell r="F961" t="str">
            <v>Emerging Markets - Demand Response</v>
          </cell>
          <cell r="G961" t="str">
            <v>DREBA2012-14</v>
          </cell>
          <cell r="H961" t="str">
            <v>DEMAND BIDD</v>
          </cell>
        </row>
        <row r="962">
          <cell r="C962">
            <v>8116392</v>
          </cell>
          <cell r="D962" t="str">
            <v>DREBA2012-14DEMAND BIDD-13636-A-CHIN</v>
          </cell>
          <cell r="E962">
            <v>13636</v>
          </cell>
          <cell r="F962" t="str">
            <v>Portfolio Data &amp; Analysis/SHIN</v>
          </cell>
          <cell r="G962" t="str">
            <v>DREBA2012-14</v>
          </cell>
          <cell r="H962" t="str">
            <v>DEMAND BIDD</v>
          </cell>
        </row>
        <row r="963">
          <cell r="C963">
            <v>8116393</v>
          </cell>
          <cell r="D963" t="str">
            <v>DREBA2012-14DR CORE E&amp;T-13636-A-CHIN</v>
          </cell>
          <cell r="E963">
            <v>13636</v>
          </cell>
          <cell r="F963" t="str">
            <v>Portfolio Data &amp; Analysis/SHIN</v>
          </cell>
          <cell r="G963" t="str">
            <v>DREBA2012-14</v>
          </cell>
          <cell r="H963" t="str">
            <v>DR CORE E&amp;T</v>
          </cell>
        </row>
        <row r="964">
          <cell r="C964">
            <v>8116394</v>
          </cell>
          <cell r="D964" t="str">
            <v>DREBA2012-14DR CORE E&amp;T-14712-A-CHIN</v>
          </cell>
          <cell r="E964">
            <v>14712</v>
          </cell>
          <cell r="F964" t="str">
            <v>Post-Sales Support</v>
          </cell>
          <cell r="G964" t="str">
            <v>DREBA2012-14</v>
          </cell>
          <cell r="H964" t="str">
            <v>DR CORE E&amp;T</v>
          </cell>
        </row>
        <row r="965">
          <cell r="C965">
            <v>8116395</v>
          </cell>
          <cell r="D965" t="str">
            <v>DREBA2012-14DR CORE MKT-13636-A-CHIN</v>
          </cell>
          <cell r="E965">
            <v>13636</v>
          </cell>
          <cell r="F965" t="str">
            <v>Portfolio Data &amp; Analysis/SHIN</v>
          </cell>
          <cell r="G965" t="str">
            <v>DREBA2012-14</v>
          </cell>
          <cell r="H965" t="str">
            <v>DR CORE MKT</v>
          </cell>
        </row>
        <row r="966">
          <cell r="C966">
            <v>8116396</v>
          </cell>
          <cell r="D966" t="str">
            <v>DREBA2012-14DR CORE MKT-14712-A-CHIN</v>
          </cell>
          <cell r="E966">
            <v>14712</v>
          </cell>
          <cell r="F966" t="str">
            <v>Post-Sales Support</v>
          </cell>
          <cell r="G966" t="str">
            <v>DREBA2012-14</v>
          </cell>
          <cell r="H966" t="str">
            <v>DR CORE MKT</v>
          </cell>
        </row>
        <row r="967">
          <cell r="C967">
            <v>8116397</v>
          </cell>
          <cell r="D967" t="str">
            <v>DREBA2012-14DR ONLN EROL-12835-A-CHIN</v>
          </cell>
          <cell r="E967">
            <v>12835</v>
          </cell>
          <cell r="F967" t="str">
            <v>Demand Response Operations</v>
          </cell>
          <cell r="G967" t="str">
            <v>DREBA2012-14</v>
          </cell>
          <cell r="H967" t="str">
            <v>DR ONLN EROL</v>
          </cell>
        </row>
        <row r="968">
          <cell r="C968">
            <v>8116398</v>
          </cell>
          <cell r="D968" t="str">
            <v>DREBA2012-14DR ONLN EROL-13636-A-CHIN</v>
          </cell>
          <cell r="E968">
            <v>13636</v>
          </cell>
          <cell r="F968" t="str">
            <v>Portfolio Data &amp; Analysis/SHIN</v>
          </cell>
          <cell r="G968" t="str">
            <v>DREBA2012-14</v>
          </cell>
          <cell r="H968" t="str">
            <v>DR ONLN EROL</v>
          </cell>
        </row>
        <row r="969">
          <cell r="C969">
            <v>8116399</v>
          </cell>
          <cell r="D969" t="str">
            <v>DREBA2012-14DR ONLN EROL-13973-A-CHIN</v>
          </cell>
          <cell r="E969">
            <v>13973</v>
          </cell>
          <cell r="F969" t="str">
            <v>Business System Administration</v>
          </cell>
          <cell r="G969" t="str">
            <v>DREBA2012-14</v>
          </cell>
          <cell r="H969" t="str">
            <v>DR ONLN EROL</v>
          </cell>
        </row>
        <row r="970">
          <cell r="C970">
            <v>8116400</v>
          </cell>
          <cell r="D970" t="str">
            <v>DREBA2012-14EMRGTEK-10847-A-CHIN</v>
          </cell>
          <cell r="E970">
            <v>10847</v>
          </cell>
          <cell r="F970" t="str">
            <v>Emerging Markets - Demand Response</v>
          </cell>
          <cell r="G970" t="str">
            <v>DREBA2012-14</v>
          </cell>
          <cell r="H970" t="str">
            <v>EMRGTEK</v>
          </cell>
        </row>
        <row r="971">
          <cell r="C971">
            <v>8116401</v>
          </cell>
          <cell r="D971" t="str">
            <v>DREBA2012-14EMRGTEK-13636-A-CHIN</v>
          </cell>
          <cell r="E971">
            <v>13636</v>
          </cell>
          <cell r="F971" t="str">
            <v>Portfolio Data &amp; Analysis/SHIN</v>
          </cell>
          <cell r="G971" t="str">
            <v>DREBA2012-14</v>
          </cell>
          <cell r="H971" t="str">
            <v>EMRGTEK</v>
          </cell>
        </row>
        <row r="972">
          <cell r="C972">
            <v>8116402</v>
          </cell>
          <cell r="D972" t="str">
            <v>DREBA2012-14INTERACT-12835-A-CHIN</v>
          </cell>
          <cell r="E972">
            <v>12835</v>
          </cell>
          <cell r="F972" t="str">
            <v>Demand Response Operations</v>
          </cell>
          <cell r="G972" t="str">
            <v>DREBA2012-14</v>
          </cell>
          <cell r="H972" t="str">
            <v>INTERACT</v>
          </cell>
        </row>
        <row r="973">
          <cell r="C973">
            <v>8116403</v>
          </cell>
          <cell r="D973" t="str">
            <v>DREBA2012-14INTERACT-13636-A-CHIN</v>
          </cell>
          <cell r="E973">
            <v>13636</v>
          </cell>
          <cell r="F973" t="str">
            <v>Portfolio Data &amp; Analysis/SHIN</v>
          </cell>
          <cell r="G973" t="str">
            <v>DREBA2012-14</v>
          </cell>
          <cell r="H973" t="str">
            <v>INTERACT</v>
          </cell>
        </row>
        <row r="974">
          <cell r="C974">
            <v>8116404</v>
          </cell>
          <cell r="D974" t="str">
            <v>DREBA2012-14INTG ENE AUD-10847-A-CHIN</v>
          </cell>
          <cell r="E974">
            <v>10847</v>
          </cell>
          <cell r="F974" t="str">
            <v>Emerging Markets - Demand Response</v>
          </cell>
          <cell r="G974" t="str">
            <v>DREBA2012-14</v>
          </cell>
          <cell r="H974" t="str">
            <v>INTG ENE AUD</v>
          </cell>
        </row>
        <row r="975">
          <cell r="C975">
            <v>8116405</v>
          </cell>
          <cell r="D975" t="str">
            <v>DREBA2012-14INTG ENE AUD-13636-A-CHIN</v>
          </cell>
          <cell r="E975">
            <v>13636</v>
          </cell>
          <cell r="F975" t="str">
            <v>Portfolio Data &amp; Analysis/SHIN</v>
          </cell>
          <cell r="G975" t="str">
            <v>DREBA2012-14</v>
          </cell>
          <cell r="H975" t="str">
            <v>INTG ENE AUD</v>
          </cell>
        </row>
        <row r="976">
          <cell r="C976">
            <v>8116406</v>
          </cell>
          <cell r="D976" t="str">
            <v>DREBA2012-14INTG SALES T-13636-A-CHIN</v>
          </cell>
          <cell r="E976">
            <v>13636</v>
          </cell>
          <cell r="F976" t="str">
            <v>Portfolio Data &amp; Analysis/SHIN</v>
          </cell>
          <cell r="G976" t="str">
            <v>DREBA2012-14</v>
          </cell>
          <cell r="H976" t="str">
            <v>INTG SALES T</v>
          </cell>
        </row>
        <row r="977">
          <cell r="C977">
            <v>8116407</v>
          </cell>
          <cell r="D977" t="str">
            <v>DREBA2012-14INTGRTED E&amp;T-13636-A-CHIN</v>
          </cell>
          <cell r="E977">
            <v>13636</v>
          </cell>
          <cell r="F977" t="str">
            <v>Portfolio Data &amp; Analysis/SHIN</v>
          </cell>
          <cell r="G977" t="str">
            <v>DREBA2012-14</v>
          </cell>
          <cell r="H977" t="str">
            <v>INTGRTED E&amp;T</v>
          </cell>
        </row>
        <row r="978">
          <cell r="C978">
            <v>8116408</v>
          </cell>
          <cell r="D978" t="str">
            <v>DREBA2012-14INTGRTED MKT-13636-A-CHIN</v>
          </cell>
          <cell r="E978">
            <v>13636</v>
          </cell>
          <cell r="F978" t="str">
            <v>Portfolio Data &amp; Analysis/SHIN</v>
          </cell>
          <cell r="G978" t="str">
            <v>DREBA2012-14</v>
          </cell>
          <cell r="H978" t="str">
            <v>INTGRTED MKT</v>
          </cell>
        </row>
        <row r="979">
          <cell r="C979">
            <v>8116409</v>
          </cell>
          <cell r="D979" t="str">
            <v>DREBA2012-14OBMC/SLRP-10847-A-CHIN</v>
          </cell>
          <cell r="E979">
            <v>10847</v>
          </cell>
          <cell r="F979" t="str">
            <v>Emerging Markets - Demand Response</v>
          </cell>
          <cell r="G979" t="str">
            <v>DREBA2012-14</v>
          </cell>
          <cell r="H979" t="str">
            <v>OBMC/SLRP</v>
          </cell>
        </row>
        <row r="980">
          <cell r="C980">
            <v>8116410</v>
          </cell>
          <cell r="D980" t="str">
            <v>DREBA2012-14OBMC/SLRP-13636-A-CHIN</v>
          </cell>
          <cell r="E980">
            <v>13636</v>
          </cell>
          <cell r="F980" t="str">
            <v>Portfolio Data &amp; Analysis/SHIN</v>
          </cell>
          <cell r="G980" t="str">
            <v>DREBA2012-14</v>
          </cell>
          <cell r="H980" t="str">
            <v>OBMC/SLRP</v>
          </cell>
        </row>
        <row r="981">
          <cell r="C981">
            <v>8116411</v>
          </cell>
          <cell r="D981" t="str">
            <v>DREBA2012-14PEAK CHOICE-10847-A-CHIN</v>
          </cell>
          <cell r="E981">
            <v>10847</v>
          </cell>
          <cell r="F981" t="str">
            <v>Emerging Markets - Demand Response</v>
          </cell>
          <cell r="G981" t="str">
            <v>DREBA2012-14</v>
          </cell>
          <cell r="H981" t="str">
            <v>PEAK CHOICE</v>
          </cell>
        </row>
        <row r="982">
          <cell r="C982">
            <v>8116412</v>
          </cell>
          <cell r="D982" t="str">
            <v>DREBA2012-14PEAK CHOICE-13636-A-CHIN</v>
          </cell>
          <cell r="E982">
            <v>13636</v>
          </cell>
          <cell r="F982" t="str">
            <v>Portfolio Data &amp; Analysis/SHIN</v>
          </cell>
          <cell r="G982" t="str">
            <v>DREBA2012-14</v>
          </cell>
          <cell r="H982" t="str">
            <v>PEAK CHOICE</v>
          </cell>
        </row>
        <row r="983">
          <cell r="C983">
            <v>8116413</v>
          </cell>
          <cell r="D983" t="str">
            <v>DREBA2012-14TECHNOL INCV-10847-A-CHIN</v>
          </cell>
          <cell r="E983">
            <v>10847</v>
          </cell>
          <cell r="F983" t="str">
            <v>Emerging Markets - Demand Response</v>
          </cell>
          <cell r="G983" t="str">
            <v>DREBA2012-14</v>
          </cell>
          <cell r="H983" t="str">
            <v>TECHNOL INCV</v>
          </cell>
        </row>
        <row r="984">
          <cell r="C984">
            <v>8116414</v>
          </cell>
          <cell r="D984" t="str">
            <v>DREBA2012-14TECHNOL INCV-13636-A-CHIN</v>
          </cell>
          <cell r="E984">
            <v>13636</v>
          </cell>
          <cell r="F984" t="str">
            <v>Portfolio Data &amp; Analysis/SHIN</v>
          </cell>
          <cell r="G984" t="str">
            <v>DREBA2012-14</v>
          </cell>
          <cell r="H984" t="str">
            <v>TECHNOL INCV</v>
          </cell>
        </row>
        <row r="985">
          <cell r="C985">
            <v>8117735</v>
          </cell>
          <cell r="D985" t="str">
            <v>DREBA2012-14TA-INTEGRTD AUDIT-14712-A</v>
          </cell>
          <cell r="E985">
            <v>14712</v>
          </cell>
          <cell r="F985" t="str">
            <v>Post-Sales Support</v>
          </cell>
          <cell r="G985" t="str">
            <v>DREBA2012-14</v>
          </cell>
          <cell r="H985" t="str">
            <v>INTG ENE AUD</v>
          </cell>
        </row>
        <row r="986">
          <cell r="C986">
            <v>8117775</v>
          </cell>
          <cell r="D986" t="str">
            <v>DREBA2012-14INTGRTED MKT-13840-A</v>
          </cell>
          <cell r="E986">
            <v>13840</v>
          </cell>
          <cell r="F986" t="str">
            <v>Solut Mktg - Residential</v>
          </cell>
          <cell r="G986" t="str">
            <v>DREBA2012-14</v>
          </cell>
          <cell r="H986" t="str">
            <v>INTGRTED MKT</v>
          </cell>
        </row>
        <row r="987">
          <cell r="C987">
            <v>8118868</v>
          </cell>
          <cell r="D987" t="str">
            <v>DREBA2012-14AGGR MAN PFO-11070-A</v>
          </cell>
          <cell r="E987">
            <v>11070</v>
          </cell>
          <cell r="F987" t="str">
            <v>Quality &amp; Excellence</v>
          </cell>
          <cell r="G987" t="str">
            <v>DREBA2012-14</v>
          </cell>
          <cell r="H987" t="str">
            <v>AGGR MAN PFO</v>
          </cell>
        </row>
        <row r="988">
          <cell r="C988">
            <v>8118869</v>
          </cell>
          <cell r="D988" t="str">
            <v>DREBA2012-14DR CORE E&amp;T-11070-A</v>
          </cell>
          <cell r="E988">
            <v>11070</v>
          </cell>
          <cell r="F988" t="str">
            <v>Quality &amp; Excellence</v>
          </cell>
          <cell r="G988" t="str">
            <v>DREBA2012-14</v>
          </cell>
          <cell r="H988" t="str">
            <v>DR CORE E&amp;T</v>
          </cell>
        </row>
        <row r="989">
          <cell r="C989">
            <v>8118870</v>
          </cell>
          <cell r="D989" t="str">
            <v>DREBA2012-14DR CORE MKT-11070-A</v>
          </cell>
          <cell r="E989">
            <v>11070</v>
          </cell>
          <cell r="F989" t="str">
            <v>Quality &amp; Excellence</v>
          </cell>
          <cell r="G989" t="str">
            <v>DREBA2012-14</v>
          </cell>
          <cell r="H989" t="str">
            <v>DR CORE MKT</v>
          </cell>
        </row>
        <row r="990">
          <cell r="C990">
            <v>8118871</v>
          </cell>
          <cell r="D990" t="str">
            <v>DREBA2012-14AUTO DR-11070-A</v>
          </cell>
          <cell r="E990">
            <v>11070</v>
          </cell>
          <cell r="F990" t="str">
            <v>Quality &amp; Excellence</v>
          </cell>
          <cell r="G990" t="str">
            <v>DREBA2012-14</v>
          </cell>
          <cell r="H990" t="str">
            <v>AUTO DR</v>
          </cell>
        </row>
        <row r="991">
          <cell r="C991">
            <v>8118872</v>
          </cell>
          <cell r="D991" t="str">
            <v>DREBA2012-14EMRGTEK-11070-A</v>
          </cell>
          <cell r="E991">
            <v>11070</v>
          </cell>
          <cell r="F991" t="str">
            <v>Quality &amp; Excellence</v>
          </cell>
          <cell r="G991" t="str">
            <v>DREBA2012-14</v>
          </cell>
          <cell r="H991" t="str">
            <v>EMRGTEK</v>
          </cell>
        </row>
        <row r="992">
          <cell r="C992">
            <v>8118873</v>
          </cell>
          <cell r="D992" t="str">
            <v>DREBA2012-14INTG ENE AUD-11070-A</v>
          </cell>
          <cell r="E992">
            <v>11070</v>
          </cell>
          <cell r="F992" t="str">
            <v>Quality &amp; Excellence</v>
          </cell>
          <cell r="G992" t="str">
            <v>DREBA2012-14</v>
          </cell>
          <cell r="H992" t="str">
            <v>INTG ENE AUD</v>
          </cell>
        </row>
        <row r="993">
          <cell r="C993">
            <v>8118874</v>
          </cell>
          <cell r="D993" t="str">
            <v>DREBA2012-14PERM LOAD_01-11070-A</v>
          </cell>
          <cell r="E993">
            <v>11070</v>
          </cell>
          <cell r="F993" t="str">
            <v>Quality &amp; Excellence</v>
          </cell>
          <cell r="G993" t="str">
            <v>DREBA2012-14</v>
          </cell>
          <cell r="H993" t="str">
            <v>PERM LOAD_01</v>
          </cell>
        </row>
        <row r="994">
          <cell r="C994">
            <v>8118875</v>
          </cell>
          <cell r="D994" t="str">
            <v>DREBA2012-14TECHNOL INCV-11070-A</v>
          </cell>
          <cell r="E994">
            <v>11070</v>
          </cell>
          <cell r="F994" t="str">
            <v>Quality &amp; Excellence</v>
          </cell>
          <cell r="G994" t="str">
            <v>DREBA2012-14</v>
          </cell>
          <cell r="H994" t="str">
            <v>TECHNOL INCV</v>
          </cell>
        </row>
        <row r="995">
          <cell r="C995">
            <v>8118876</v>
          </cell>
          <cell r="D995" t="str">
            <v>DREBA2012-14BASEINTERRUP-11070-A</v>
          </cell>
          <cell r="E995">
            <v>11070</v>
          </cell>
          <cell r="F995" t="str">
            <v>Quality &amp; Excellence</v>
          </cell>
          <cell r="G995" t="str">
            <v>DREBA2012-14</v>
          </cell>
          <cell r="H995" t="str">
            <v>BASEINTERRUP</v>
          </cell>
        </row>
        <row r="996">
          <cell r="C996">
            <v>8118877</v>
          </cell>
          <cell r="D996" t="str">
            <v>DREBA2012-14OBMC/SLRP-11070-A</v>
          </cell>
          <cell r="E996">
            <v>11070</v>
          </cell>
          <cell r="F996" t="str">
            <v>Quality &amp; Excellence</v>
          </cell>
          <cell r="G996" t="str">
            <v>DREBA2012-14</v>
          </cell>
          <cell r="H996" t="str">
            <v>OBMC/SLRP</v>
          </cell>
        </row>
        <row r="997">
          <cell r="C997">
            <v>8118878</v>
          </cell>
          <cell r="D997" t="str">
            <v>DREBA2012-14INTG SALES T-11070-A</v>
          </cell>
          <cell r="E997">
            <v>11070</v>
          </cell>
          <cell r="F997" t="str">
            <v>Quality &amp; Excellence</v>
          </cell>
          <cell r="G997" t="str">
            <v>DREBA2012-14</v>
          </cell>
          <cell r="H997" t="str">
            <v>INTG SALES T</v>
          </cell>
        </row>
        <row r="998">
          <cell r="C998">
            <v>8118879</v>
          </cell>
          <cell r="D998" t="str">
            <v>DREBA2012-14INTGRTED E&amp;T-11070-A</v>
          </cell>
          <cell r="E998">
            <v>11070</v>
          </cell>
          <cell r="F998" t="str">
            <v>Quality &amp; Excellence</v>
          </cell>
          <cell r="G998" t="str">
            <v>DREBA2012-14</v>
          </cell>
          <cell r="H998" t="str">
            <v>INTGRTED E&amp;T</v>
          </cell>
        </row>
        <row r="999">
          <cell r="C999">
            <v>8118880</v>
          </cell>
          <cell r="D999" t="str">
            <v>DREBA2012-14INTGRTED MKT-11070-A</v>
          </cell>
          <cell r="E999">
            <v>11070</v>
          </cell>
          <cell r="F999" t="str">
            <v>Quality &amp; Excellence</v>
          </cell>
          <cell r="G999" t="str">
            <v>DREBA2012-14</v>
          </cell>
          <cell r="H999" t="str">
            <v>INTGRTED MKT</v>
          </cell>
        </row>
        <row r="1000">
          <cell r="C1000">
            <v>8118881</v>
          </cell>
          <cell r="D1000" t="str">
            <v>DREBA2012-14PEAK_01-11070-A</v>
          </cell>
          <cell r="E1000">
            <v>11070</v>
          </cell>
          <cell r="F1000" t="str">
            <v>Quality &amp; Excellence</v>
          </cell>
          <cell r="G1000" t="str">
            <v>DREBA2012-14</v>
          </cell>
          <cell r="H1000" t="str">
            <v>PEAK_01</v>
          </cell>
        </row>
        <row r="1001">
          <cell r="C1001">
            <v>8118882</v>
          </cell>
          <cell r="D1001" t="str">
            <v>DREBA2012-14C&amp;I INTM RSC-11070-A</v>
          </cell>
          <cell r="E1001">
            <v>11070</v>
          </cell>
          <cell r="F1001" t="str">
            <v>Quality &amp; Excellence</v>
          </cell>
          <cell r="G1001" t="str">
            <v>DREBA2012-14</v>
          </cell>
          <cell r="H1001" t="str">
            <v>C&amp;I INTM RSC</v>
          </cell>
        </row>
        <row r="1002">
          <cell r="C1002">
            <v>8118884</v>
          </cell>
          <cell r="D1002" t="str">
            <v>DREBA2012-14COMM&amp;IND ANC-11070-A</v>
          </cell>
          <cell r="E1002">
            <v>11070</v>
          </cell>
          <cell r="F1002" t="str">
            <v>Quality &amp; Excellence</v>
          </cell>
          <cell r="G1002" t="str">
            <v>DREBA2012-14</v>
          </cell>
          <cell r="H1002" t="str">
            <v>COMM&amp;IND ANC</v>
          </cell>
        </row>
        <row r="1003">
          <cell r="C1003">
            <v>8118885</v>
          </cell>
          <cell r="D1003" t="str">
            <v>DREBA2012-14SMRT A/C ANC-11070-A</v>
          </cell>
          <cell r="E1003">
            <v>11070</v>
          </cell>
          <cell r="F1003" t="str">
            <v>Quality &amp; Excellence</v>
          </cell>
          <cell r="G1003" t="str">
            <v>DREBA2012-14</v>
          </cell>
          <cell r="H1003" t="str">
            <v>SMRT A/C ANC</v>
          </cell>
        </row>
        <row r="1004">
          <cell r="C1004">
            <v>8118886</v>
          </cell>
          <cell r="D1004" t="str">
            <v>DREBA2012-14CAPACIT BIDD-11070-A</v>
          </cell>
          <cell r="E1004">
            <v>11070</v>
          </cell>
          <cell r="F1004" t="str">
            <v>Quality &amp; Excellence</v>
          </cell>
          <cell r="G1004" t="str">
            <v>DREBA2012-14</v>
          </cell>
          <cell r="H1004" t="str">
            <v>CAPACIT BIDD</v>
          </cell>
        </row>
        <row r="1005">
          <cell r="C1005">
            <v>8118887</v>
          </cell>
          <cell r="D1005" t="str">
            <v>DREBA2012-14DEMAND BIDD-11070-A</v>
          </cell>
          <cell r="E1005">
            <v>11070</v>
          </cell>
          <cell r="F1005" t="str">
            <v>Quality &amp; Excellence</v>
          </cell>
          <cell r="G1005" t="str">
            <v>DREBA2012-14</v>
          </cell>
          <cell r="H1005" t="str">
            <v>DEMAND BIDD</v>
          </cell>
        </row>
        <row r="1006">
          <cell r="C1006">
            <v>8118888</v>
          </cell>
          <cell r="D1006" t="str">
            <v>DREBA2012-14PEAK CHOICE-11070-A</v>
          </cell>
          <cell r="E1006">
            <v>11070</v>
          </cell>
          <cell r="F1006" t="str">
            <v>Quality &amp; Excellence</v>
          </cell>
          <cell r="G1006" t="str">
            <v>DREBA2012-14</v>
          </cell>
          <cell r="H1006" t="str">
            <v>PEAK CHOICE</v>
          </cell>
        </row>
        <row r="1007">
          <cell r="C1007">
            <v>8118889</v>
          </cell>
          <cell r="D1007" t="str">
            <v>DREBA2012-14DR ONLN EROL-11070-A</v>
          </cell>
          <cell r="E1007">
            <v>11070</v>
          </cell>
          <cell r="F1007" t="str">
            <v>Quality &amp; Excellence</v>
          </cell>
          <cell r="G1007" t="str">
            <v>DREBA2012-14</v>
          </cell>
          <cell r="H1007" t="str">
            <v>DR ONLN EROL</v>
          </cell>
        </row>
        <row r="1008">
          <cell r="C1008">
            <v>8118890</v>
          </cell>
          <cell r="D1008" t="str">
            <v>DREBA2012-14INTERACT-11070-A</v>
          </cell>
          <cell r="E1008">
            <v>11070</v>
          </cell>
          <cell r="F1008" t="str">
            <v>Quality &amp; Excellence</v>
          </cell>
          <cell r="G1008" t="str">
            <v>DREBA2012-14</v>
          </cell>
          <cell r="H1008" t="str">
            <v>INTERACT</v>
          </cell>
        </row>
        <row r="1009">
          <cell r="C1009">
            <v>8118891</v>
          </cell>
          <cell r="D1009" t="str">
            <v>DREBA2012-14AGGR MAN PFO-11070-A-CHIN</v>
          </cell>
          <cell r="E1009">
            <v>11070</v>
          </cell>
          <cell r="F1009" t="str">
            <v>Quality &amp; Excellence</v>
          </cell>
          <cell r="G1009" t="str">
            <v>DREBA2012-14</v>
          </cell>
          <cell r="H1009" t="str">
            <v>AGGR MAN PFO</v>
          </cell>
        </row>
        <row r="1010">
          <cell r="C1010">
            <v>8118892</v>
          </cell>
          <cell r="D1010" t="str">
            <v>DREBA2012-14DR CORE E&amp;T-11070-A-CHIN</v>
          </cell>
          <cell r="E1010">
            <v>11070</v>
          </cell>
          <cell r="F1010" t="str">
            <v>Quality &amp; Excellence</v>
          </cell>
          <cell r="G1010" t="str">
            <v>DREBA2012-14</v>
          </cell>
          <cell r="H1010" t="str">
            <v>DR CORE E&amp;T</v>
          </cell>
        </row>
        <row r="1011">
          <cell r="C1011">
            <v>8118893</v>
          </cell>
          <cell r="D1011" t="str">
            <v>DREBA2012-14DR CORE MKT-11070-A-CHIN</v>
          </cell>
          <cell r="E1011">
            <v>11070</v>
          </cell>
          <cell r="F1011" t="str">
            <v>Quality &amp; Excellence</v>
          </cell>
          <cell r="G1011" t="str">
            <v>DREBA2012-14</v>
          </cell>
          <cell r="H1011" t="str">
            <v>DR CORE MKT</v>
          </cell>
        </row>
        <row r="1012">
          <cell r="C1012">
            <v>8118894</v>
          </cell>
          <cell r="D1012" t="str">
            <v>DREBA2012-14AUTO DR-11070-A-CHIN</v>
          </cell>
          <cell r="E1012">
            <v>11070</v>
          </cell>
          <cell r="F1012" t="str">
            <v>Quality &amp; Excellence</v>
          </cell>
          <cell r="G1012" t="str">
            <v>DREBA2012-14</v>
          </cell>
          <cell r="H1012" t="str">
            <v>AUTO DR</v>
          </cell>
        </row>
        <row r="1013">
          <cell r="C1013">
            <v>8118895</v>
          </cell>
          <cell r="D1013" t="str">
            <v>DREBA2012-14EMRGTEK-11070-CHIN</v>
          </cell>
          <cell r="E1013">
            <v>11070</v>
          </cell>
          <cell r="F1013" t="str">
            <v>Quality &amp; Excellence</v>
          </cell>
          <cell r="G1013" t="str">
            <v>DREBA2012-14</v>
          </cell>
          <cell r="H1013" t="str">
            <v>EMRGTEK</v>
          </cell>
        </row>
        <row r="1014">
          <cell r="C1014">
            <v>8118896</v>
          </cell>
          <cell r="D1014" t="str">
            <v>DREBA2012-14INTG ENE AUD-11070-A-CHIN</v>
          </cell>
          <cell r="E1014">
            <v>11070</v>
          </cell>
          <cell r="F1014" t="str">
            <v>Quality &amp; Excellence</v>
          </cell>
          <cell r="G1014" t="str">
            <v>DREBA2012-14</v>
          </cell>
          <cell r="H1014" t="str">
            <v>INTG ENE AUD</v>
          </cell>
        </row>
        <row r="1015">
          <cell r="C1015">
            <v>8118897</v>
          </cell>
          <cell r="D1015" t="str">
            <v>DREBA2012-14PERM LOAD_01-11070-A-CHIN</v>
          </cell>
          <cell r="E1015">
            <v>11070</v>
          </cell>
          <cell r="F1015" t="str">
            <v>Quality &amp; Excellence</v>
          </cell>
          <cell r="G1015" t="str">
            <v>DREBA2012-14</v>
          </cell>
          <cell r="H1015" t="str">
            <v>PERM LOAD_01</v>
          </cell>
        </row>
        <row r="1016">
          <cell r="C1016">
            <v>8118898</v>
          </cell>
          <cell r="D1016" t="str">
            <v>DREBA2012-14TECHNOL INCV-11070-A-CHIN</v>
          </cell>
          <cell r="E1016">
            <v>11070</v>
          </cell>
          <cell r="F1016" t="str">
            <v>Quality &amp; Excellence</v>
          </cell>
          <cell r="G1016" t="str">
            <v>DREBA2012-14</v>
          </cell>
          <cell r="H1016" t="str">
            <v>TECHNOL INCV</v>
          </cell>
        </row>
        <row r="1017">
          <cell r="C1017">
            <v>8118899</v>
          </cell>
          <cell r="D1017" t="str">
            <v>DREBA2012-14BASEINTERRUP-11070-A-CHIN</v>
          </cell>
          <cell r="E1017">
            <v>11070</v>
          </cell>
          <cell r="F1017" t="str">
            <v>Quality &amp; Excellence</v>
          </cell>
          <cell r="G1017" t="str">
            <v>DREBA2012-14</v>
          </cell>
          <cell r="H1017" t="str">
            <v>BASEINTERRUP</v>
          </cell>
        </row>
        <row r="1018">
          <cell r="C1018">
            <v>8118900</v>
          </cell>
          <cell r="D1018" t="str">
            <v>DREBA2012-14OBMC/SLRP-11070-A-CHIN</v>
          </cell>
          <cell r="E1018">
            <v>11070</v>
          </cell>
          <cell r="F1018" t="str">
            <v>Quality &amp; Excellence</v>
          </cell>
          <cell r="G1018" t="str">
            <v>DREBA2012-14</v>
          </cell>
          <cell r="H1018" t="str">
            <v>OBMC/SLRP</v>
          </cell>
        </row>
        <row r="1019">
          <cell r="C1019">
            <v>8118901</v>
          </cell>
          <cell r="D1019" t="str">
            <v>DREBA2012-14INTG SALES T-11070-A-CHIN</v>
          </cell>
          <cell r="E1019">
            <v>11070</v>
          </cell>
          <cell r="F1019" t="str">
            <v>Quality &amp; Excellence</v>
          </cell>
          <cell r="G1019" t="str">
            <v>DREBA2012-14</v>
          </cell>
          <cell r="H1019" t="str">
            <v>INTG SALES T</v>
          </cell>
        </row>
        <row r="1020">
          <cell r="C1020">
            <v>8118902</v>
          </cell>
          <cell r="D1020" t="str">
            <v>DREBA2012-14INTGRTED E&amp;T-11070-A-CHIN</v>
          </cell>
          <cell r="E1020">
            <v>11070</v>
          </cell>
          <cell r="F1020" t="str">
            <v>Quality &amp; Excellence</v>
          </cell>
          <cell r="G1020" t="str">
            <v>DREBA2012-14</v>
          </cell>
          <cell r="H1020" t="str">
            <v>INTGRTED E&amp;T</v>
          </cell>
        </row>
        <row r="1021">
          <cell r="C1021">
            <v>8118903</v>
          </cell>
          <cell r="D1021" t="str">
            <v>DREBA2012-14INTGRTED MKT-11070-A-CHIN</v>
          </cell>
          <cell r="E1021">
            <v>11070</v>
          </cell>
          <cell r="F1021" t="str">
            <v>Quality &amp; Excellence</v>
          </cell>
          <cell r="G1021" t="str">
            <v>DREBA2012-14</v>
          </cell>
          <cell r="H1021" t="str">
            <v>INTGRTED MKT</v>
          </cell>
        </row>
        <row r="1022">
          <cell r="C1022">
            <v>8118904</v>
          </cell>
          <cell r="D1022" t="str">
            <v>DREBA2012-14PEAK_01-11070-A-CHIN</v>
          </cell>
          <cell r="E1022">
            <v>11070</v>
          </cell>
          <cell r="F1022" t="str">
            <v>Quality &amp; Excellence</v>
          </cell>
          <cell r="G1022" t="str">
            <v>DREBA2012-14</v>
          </cell>
          <cell r="H1022" t="str">
            <v>PEAK_01</v>
          </cell>
        </row>
        <row r="1023">
          <cell r="C1023">
            <v>8118905</v>
          </cell>
          <cell r="D1023" t="str">
            <v>DREBA2012-14C&amp;I INTM RSC-11070-A-CHIN</v>
          </cell>
          <cell r="E1023">
            <v>11070</v>
          </cell>
          <cell r="F1023" t="str">
            <v>Quality &amp; Excellence</v>
          </cell>
          <cell r="G1023" t="str">
            <v>DREBA2012-14</v>
          </cell>
          <cell r="H1023" t="str">
            <v>C&amp;I INTM RSC</v>
          </cell>
        </row>
        <row r="1024">
          <cell r="C1024">
            <v>8118906</v>
          </cell>
          <cell r="D1024" t="str">
            <v>DREBA2012-14COMM&amp;IND ANC-11070-A-CHIN</v>
          </cell>
          <cell r="E1024">
            <v>11070</v>
          </cell>
          <cell r="F1024" t="str">
            <v>Quality &amp; Excellence</v>
          </cell>
          <cell r="G1024" t="str">
            <v>DREBA2012-14</v>
          </cell>
          <cell r="H1024" t="str">
            <v>COMM&amp;IND ANC</v>
          </cell>
        </row>
        <row r="1025">
          <cell r="C1025">
            <v>8118907</v>
          </cell>
          <cell r="D1025" t="str">
            <v>DREBA2012-14SMRT A/C ANC-11070-A-CHIN</v>
          </cell>
          <cell r="E1025">
            <v>11070</v>
          </cell>
          <cell r="F1025" t="str">
            <v>Quality &amp; Excellence</v>
          </cell>
          <cell r="G1025" t="str">
            <v>DREBA2012-14</v>
          </cell>
          <cell r="H1025" t="str">
            <v>SMRT A/C ANC</v>
          </cell>
        </row>
        <row r="1026">
          <cell r="C1026">
            <v>8118908</v>
          </cell>
          <cell r="D1026" t="str">
            <v>DREBA2012-14CAPACIT BIDD-11070-A-CHIN</v>
          </cell>
          <cell r="E1026">
            <v>11070</v>
          </cell>
          <cell r="F1026" t="str">
            <v>Quality &amp; Excellence</v>
          </cell>
          <cell r="G1026" t="str">
            <v>DREBA2012-14</v>
          </cell>
          <cell r="H1026" t="str">
            <v>CAPACIT BIDD</v>
          </cell>
        </row>
        <row r="1027">
          <cell r="C1027">
            <v>8118909</v>
          </cell>
          <cell r="D1027" t="str">
            <v>DREBA2012-14DEMAND BIDD-11070-A-CHIN</v>
          </cell>
          <cell r="E1027">
            <v>11070</v>
          </cell>
          <cell r="F1027" t="str">
            <v>Quality &amp; Excellence</v>
          </cell>
          <cell r="G1027" t="str">
            <v>DREBA2012-14</v>
          </cell>
          <cell r="H1027" t="str">
            <v>DEMAND BIDD</v>
          </cell>
        </row>
        <row r="1028">
          <cell r="C1028">
            <v>8118910</v>
          </cell>
          <cell r="D1028" t="str">
            <v>DREBA2012-14PEAK CHOICE-11070-A-CHIN</v>
          </cell>
          <cell r="E1028">
            <v>11070</v>
          </cell>
          <cell r="F1028" t="str">
            <v>Quality &amp; Excellence</v>
          </cell>
          <cell r="G1028" t="str">
            <v>DREBA2012-14</v>
          </cell>
          <cell r="H1028" t="str">
            <v>PEAK CHOICE</v>
          </cell>
        </row>
        <row r="1029">
          <cell r="C1029">
            <v>8118911</v>
          </cell>
          <cell r="D1029" t="str">
            <v>DREBA2012-14DR ONLN EROL-11070-A-CHIN</v>
          </cell>
          <cell r="E1029">
            <v>11070</v>
          </cell>
          <cell r="F1029" t="str">
            <v>Quality &amp; Excellence</v>
          </cell>
          <cell r="G1029" t="str">
            <v>DREBA2012-14</v>
          </cell>
          <cell r="H1029" t="str">
            <v>DR ONLN EROL</v>
          </cell>
        </row>
        <row r="1030">
          <cell r="C1030">
            <v>8118912</v>
          </cell>
          <cell r="D1030" t="str">
            <v>DREBA2012-14INTERACT-11070-A-CHIN</v>
          </cell>
          <cell r="E1030">
            <v>11070</v>
          </cell>
          <cell r="F1030" t="str">
            <v>Quality &amp; Excellence</v>
          </cell>
          <cell r="G1030" t="str">
            <v>DREBA2012-14</v>
          </cell>
          <cell r="H1030" t="str">
            <v>INTERACT</v>
          </cell>
        </row>
        <row r="1031">
          <cell r="C1031">
            <v>8118913</v>
          </cell>
          <cell r="D1031" t="str">
            <v>DREBA2012-14DRE-12835-A-ISTS-PRJT-CHIN</v>
          </cell>
          <cell r="E1031">
            <v>12835</v>
          </cell>
          <cell r="F1031" t="str">
            <v>Demand Response Operations</v>
          </cell>
          <cell r="G1031" t="str">
            <v>DREBA2012-14</v>
          </cell>
          <cell r="H1031" t="str">
            <v>DR ONLN EROL</v>
          </cell>
        </row>
        <row r="1032">
          <cell r="C1032">
            <v>8118914</v>
          </cell>
          <cell r="D1032" t="str">
            <v>DREBA2012-14DRE-12835-A-ISTS-O&amp;M-CHIN</v>
          </cell>
          <cell r="E1032">
            <v>12835</v>
          </cell>
          <cell r="F1032" t="str">
            <v>Demand Response Operations</v>
          </cell>
          <cell r="G1032" t="str">
            <v>DREBA2012-14</v>
          </cell>
          <cell r="H1032" t="str">
            <v>DR ONLN EROL</v>
          </cell>
        </row>
        <row r="1033">
          <cell r="C1033">
            <v>8118972</v>
          </cell>
          <cell r="D1033" t="str">
            <v>BSA-MDSS-O&amp;M-DR-13973-CHIN</v>
          </cell>
          <cell r="E1033">
            <v>13973</v>
          </cell>
          <cell r="F1033" t="str">
            <v>Business System Administration</v>
          </cell>
          <cell r="G1033" t="str">
            <v>DREBA2012-14</v>
          </cell>
          <cell r="H1033" t="str">
            <v>DR ONLN EROL</v>
          </cell>
        </row>
        <row r="1034">
          <cell r="C1034">
            <v>8119096</v>
          </cell>
          <cell r="D1034" t="str">
            <v>INCENTIVE PAYMENTS-A/C CYCLING-10847</v>
          </cell>
          <cell r="E1034">
            <v>10847</v>
          </cell>
          <cell r="F1034" t="str">
            <v>Emerging Markets - Demand Response</v>
          </cell>
          <cell r="G1034" t="str">
            <v>ACEBA2012-14</v>
          </cell>
          <cell r="H1034" t="str">
            <v>ACEBA2012-14</v>
          </cell>
        </row>
        <row r="1035">
          <cell r="C1035">
            <v>8119118</v>
          </cell>
          <cell r="D1035" t="str">
            <v>INTERACT-VENDORS PAYMENT-2012-14-12835-A</v>
          </cell>
          <cell r="E1035">
            <v>12835</v>
          </cell>
          <cell r="F1035" t="str">
            <v>Demand Response Operations</v>
          </cell>
          <cell r="G1035" t="str">
            <v>DREBA2012-14</v>
          </cell>
          <cell r="H1035" t="str">
            <v>INTERACT</v>
          </cell>
        </row>
        <row r="1036">
          <cell r="C1036">
            <v>8119119</v>
          </cell>
          <cell r="D1036" t="str">
            <v>NOTIFY-VENDORS PAYMENT-2012-14-12835-A</v>
          </cell>
          <cell r="E1036">
            <v>12835</v>
          </cell>
          <cell r="F1036" t="str">
            <v>Demand Response Operations</v>
          </cell>
          <cell r="G1036" t="str">
            <v>DREBA2012-14</v>
          </cell>
          <cell r="H1036" t="str">
            <v>INTERACT</v>
          </cell>
        </row>
        <row r="1037">
          <cell r="C1037">
            <v>8119176</v>
          </cell>
          <cell r="D1037" t="str">
            <v>IDSM-DR SERVICE&amp;SALES INCENTIVE-2012-14</v>
          </cell>
          <cell r="E1037">
            <v>11114</v>
          </cell>
          <cell r="F1037" t="str">
            <v>Sales  Operations</v>
          </cell>
          <cell r="G1037" t="str">
            <v>DREBA2012-14</v>
          </cell>
          <cell r="H1037" t="str">
            <v>DR CORE MKT</v>
          </cell>
        </row>
        <row r="1038">
          <cell r="C1038">
            <v>8119177</v>
          </cell>
          <cell r="D1038" t="str">
            <v>TI-INCENTIVE PAYMENTS-2012-14-10847</v>
          </cell>
          <cell r="E1038">
            <v>10847</v>
          </cell>
          <cell r="F1038" t="str">
            <v>Emerging Markets - Demand Response</v>
          </cell>
          <cell r="G1038" t="str">
            <v>DREBA2012-14</v>
          </cell>
          <cell r="H1038" t="str">
            <v>TECHNOL INCV</v>
          </cell>
        </row>
        <row r="1039">
          <cell r="C1039">
            <v>8119179</v>
          </cell>
          <cell r="D1039" t="str">
            <v>CBP-INCENTIVE PAYMENTS-2012-14-10847</v>
          </cell>
          <cell r="E1039">
            <v>10847</v>
          </cell>
          <cell r="F1039" t="str">
            <v>Emerging Markets - Demand Response</v>
          </cell>
          <cell r="G1039" t="str">
            <v>DREBA2012-14</v>
          </cell>
          <cell r="H1039" t="str">
            <v>CAPACIT BIDD</v>
          </cell>
        </row>
        <row r="1040">
          <cell r="C1040">
            <v>8119180</v>
          </cell>
          <cell r="D1040" t="str">
            <v>DBP-INCENTIVE PAYMENTS-2012-14-10847</v>
          </cell>
          <cell r="E1040">
            <v>10847</v>
          </cell>
          <cell r="F1040" t="str">
            <v>Emerging Markets - Demand Response</v>
          </cell>
          <cell r="G1040" t="str">
            <v>DREBA2009-11</v>
          </cell>
          <cell r="H1040" t="str">
            <v>DEMAND BIDD</v>
          </cell>
        </row>
        <row r="1041">
          <cell r="C1041">
            <v>8119181</v>
          </cell>
          <cell r="D1041" t="str">
            <v>PEAKCHOICE-INCENT PAYMENTS-2012-14-10847</v>
          </cell>
          <cell r="E1041">
            <v>10847</v>
          </cell>
          <cell r="F1041" t="str">
            <v>Emerging Markets - Demand Response</v>
          </cell>
          <cell r="G1041" t="str">
            <v>DREBA2009-11</v>
          </cell>
          <cell r="H1041" t="str">
            <v>PEAK CHOICE</v>
          </cell>
        </row>
        <row r="1042">
          <cell r="C1042">
            <v>8119182</v>
          </cell>
          <cell r="D1042" t="str">
            <v>AUTO DR-INCENTIVE PAYMENTS-2012-14-10847</v>
          </cell>
          <cell r="E1042">
            <v>10847</v>
          </cell>
          <cell r="F1042" t="str">
            <v>Emerging Markets - Demand Response</v>
          </cell>
          <cell r="G1042" t="str">
            <v>DREBA2009-11</v>
          </cell>
          <cell r="H1042" t="str">
            <v>AUTO DR</v>
          </cell>
        </row>
        <row r="1043">
          <cell r="C1043">
            <v>8119183</v>
          </cell>
          <cell r="D1043" t="str">
            <v>TI-NEW CNST CUST INCTV PAYMT 12-14-10847</v>
          </cell>
          <cell r="E1043">
            <v>10847</v>
          </cell>
          <cell r="F1043" t="str">
            <v>Emerging Markets - Demand Response</v>
          </cell>
          <cell r="G1043" t="str">
            <v>DREBA2009-11</v>
          </cell>
          <cell r="H1043" t="str">
            <v>TECHNOL INCV</v>
          </cell>
        </row>
        <row r="1044">
          <cell r="C1044">
            <v>8119184</v>
          </cell>
          <cell r="D1044" t="str">
            <v>INCENTIVE PAYMENTS-PERM LOAD SHIFT-10847</v>
          </cell>
          <cell r="E1044">
            <v>10847</v>
          </cell>
          <cell r="F1044" t="str">
            <v>Emerging Markets - Demand Response</v>
          </cell>
          <cell r="G1044" t="str">
            <v>DREBA2006-08</v>
          </cell>
          <cell r="H1044" t="str">
            <v>PERM LOAD SH</v>
          </cell>
        </row>
        <row r="1045">
          <cell r="C1045">
            <v>8119240</v>
          </cell>
          <cell r="D1045" t="str">
            <v>DREBA2012-14DR CORE MKT-14894-A</v>
          </cell>
          <cell r="E1045">
            <v>14894</v>
          </cell>
          <cell r="F1045" t="str">
            <v>Customer Impact-Deployment Support</v>
          </cell>
          <cell r="G1045" t="str">
            <v>DREBA2012-14</v>
          </cell>
          <cell r="H1045" t="str">
            <v>DR CORE MKT</v>
          </cell>
        </row>
        <row r="1046">
          <cell r="C1046">
            <v>8119241</v>
          </cell>
          <cell r="D1046" t="str">
            <v>DREBA2012-14DR CORE MKT-14893-A</v>
          </cell>
          <cell r="E1046">
            <v>14893</v>
          </cell>
          <cell r="F1046" t="str">
            <v>Customer Impact-Gas Outreach</v>
          </cell>
          <cell r="G1046" t="str">
            <v>DREBA2012-14</v>
          </cell>
          <cell r="H1046" t="str">
            <v>DR CORE MKT</v>
          </cell>
        </row>
        <row r="1047">
          <cell r="C1047">
            <v>8119482</v>
          </cell>
          <cell r="D1047" t="str">
            <v>DREBA-10-12-CEM-PRJ-COMM-14709-I-CES</v>
          </cell>
          <cell r="E1047">
            <v>14709</v>
          </cell>
          <cell r="F1047" t="str">
            <v>Information Technology Products</v>
          </cell>
          <cell r="G1047" t="str">
            <v>DREBA2012-14</v>
          </cell>
          <cell r="H1047" t="str">
            <v>INTG ENE AUD</v>
          </cell>
        </row>
        <row r="1048">
          <cell r="C1048">
            <v>8119483</v>
          </cell>
          <cell r="D1048" t="str">
            <v>DREBA-10-12-INTEGRTD AUD-14709-I-CES</v>
          </cell>
          <cell r="E1048">
            <v>14709</v>
          </cell>
          <cell r="F1048" t="str">
            <v>Information Technology Products</v>
          </cell>
          <cell r="G1048" t="str">
            <v>DREBA2012-14</v>
          </cell>
          <cell r="H1048" t="str">
            <v>INTG ENE AUD</v>
          </cell>
        </row>
        <row r="1049">
          <cell r="C1049">
            <v>8119642</v>
          </cell>
          <cell r="D1049" t="str">
            <v>DREBA2012-14DR ENHANCEMENTS-12385-A-CHIN</v>
          </cell>
          <cell r="E1049">
            <v>12835</v>
          </cell>
          <cell r="F1049" t="str">
            <v>Demand Response Operations</v>
          </cell>
          <cell r="G1049" t="str">
            <v>DREBA2012-14</v>
          </cell>
          <cell r="H1049" t="str">
            <v>DR ONLN EROL</v>
          </cell>
        </row>
        <row r="1050">
          <cell r="C1050">
            <v>8089004</v>
          </cell>
          <cell r="D1050" t="str">
            <v>INCENTIVE PAYMENTS- TRCKD IN ERRA - AMP</v>
          </cell>
          <cell r="E1050">
            <v>12835</v>
          </cell>
          <cell r="F1050" t="str">
            <v>Demand Response Operations</v>
          </cell>
          <cell r="G1050" t="str">
            <v>DREBA2006-08</v>
          </cell>
          <cell r="H1050" t="str">
            <v>OTHER_01</v>
          </cell>
        </row>
      </sheetData>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Market Data Pasted"/>
      <sheetName val="PriceExtrapolation"/>
      <sheetName val="Inputs for Valuation"/>
      <sheetName val="User Inputs&amp;Unit Characteristic"/>
      <sheetName val="NewCT Cash Flows &amp; Rev Rqmnts"/>
      <sheetName val="NewCTVal"/>
      <sheetName val="EnergyBenefits_NewCT_Val"/>
      <sheetName val="NewCCGT Cash Flows &amp; Rev Rqmnts"/>
      <sheetName val="EnergyBenefits_NewCCGT_Val"/>
      <sheetName val="NewCCGTVal"/>
      <sheetName val="ExistSU Cash Flows &amp; Rev Rqmnts"/>
      <sheetName val="EnergyBenefits_ExistSU_Val"/>
      <sheetName val="ExistSUVal"/>
      <sheetName val="Market Data Load"/>
      <sheetName val="Henwood 330s"/>
      <sheetName val="Inflation &amp; Const Cost Escalati"/>
      <sheetName val="PG&amp;E Cost of Capital"/>
      <sheetName val="N_hours"/>
    </sheetNames>
    <sheetDataSet>
      <sheetData sheetId="0" refreshError="1"/>
      <sheetData sheetId="1" refreshError="1">
        <row r="7">
          <cell r="A7">
            <v>39083</v>
          </cell>
          <cell r="B7">
            <v>60.25</v>
          </cell>
          <cell r="C7">
            <v>49.81</v>
          </cell>
          <cell r="D7">
            <v>6.6524999999999999</v>
          </cell>
        </row>
        <row r="8">
          <cell r="A8">
            <v>39114</v>
          </cell>
          <cell r="B8">
            <v>59.75</v>
          </cell>
          <cell r="C8">
            <v>50.25</v>
          </cell>
          <cell r="D8">
            <v>6.74</v>
          </cell>
        </row>
        <row r="9">
          <cell r="A9">
            <v>39142</v>
          </cell>
          <cell r="B9">
            <v>57.75</v>
          </cell>
          <cell r="C9">
            <v>49</v>
          </cell>
          <cell r="D9">
            <v>6.79</v>
          </cell>
        </row>
        <row r="10">
          <cell r="A10">
            <v>39173</v>
          </cell>
          <cell r="B10">
            <v>57.5</v>
          </cell>
          <cell r="C10">
            <v>40</v>
          </cell>
          <cell r="D10">
            <v>6.798</v>
          </cell>
        </row>
        <row r="11">
          <cell r="A11">
            <v>39203</v>
          </cell>
          <cell r="B11">
            <v>60.5</v>
          </cell>
          <cell r="C11">
            <v>40</v>
          </cell>
          <cell r="D11">
            <v>6.8777999999999997</v>
          </cell>
        </row>
        <row r="12">
          <cell r="A12">
            <v>39234</v>
          </cell>
          <cell r="B12">
            <v>63.5</v>
          </cell>
          <cell r="C12">
            <v>42</v>
          </cell>
          <cell r="D12">
            <v>6.8871000000000002</v>
          </cell>
        </row>
        <row r="13">
          <cell r="A13">
            <v>39264</v>
          </cell>
          <cell r="B13">
            <v>84.25</v>
          </cell>
          <cell r="C13">
            <v>54</v>
          </cell>
          <cell r="D13">
            <v>7.2202999999999999</v>
          </cell>
        </row>
        <row r="14">
          <cell r="A14">
            <v>39295</v>
          </cell>
          <cell r="B14">
            <v>86.25</v>
          </cell>
          <cell r="C14">
            <v>57</v>
          </cell>
          <cell r="D14">
            <v>7.2910000000000004</v>
          </cell>
        </row>
        <row r="15">
          <cell r="A15">
            <v>39326</v>
          </cell>
          <cell r="B15">
            <v>83</v>
          </cell>
          <cell r="C15">
            <v>54</v>
          </cell>
          <cell r="D15">
            <v>7.2175000000000002</v>
          </cell>
        </row>
        <row r="16">
          <cell r="A16">
            <v>39356</v>
          </cell>
          <cell r="B16">
            <v>68.5</v>
          </cell>
          <cell r="C16">
            <v>56</v>
          </cell>
          <cell r="D16">
            <v>7.218</v>
          </cell>
        </row>
        <row r="17">
          <cell r="A17">
            <v>39387</v>
          </cell>
          <cell r="B17">
            <v>73</v>
          </cell>
          <cell r="C17">
            <v>58</v>
          </cell>
          <cell r="D17">
            <v>7.8746</v>
          </cell>
        </row>
        <row r="18">
          <cell r="A18">
            <v>39417</v>
          </cell>
          <cell r="B18">
            <v>80</v>
          </cell>
          <cell r="C18">
            <v>64</v>
          </cell>
          <cell r="D18">
            <v>8.2506000000000004</v>
          </cell>
        </row>
        <row r="19">
          <cell r="A19">
            <v>39448</v>
          </cell>
          <cell r="B19">
            <v>80.34</v>
          </cell>
          <cell r="C19">
            <v>68.150000000000006</v>
          </cell>
          <cell r="D19">
            <v>8.3889999999999993</v>
          </cell>
        </row>
        <row r="20">
          <cell r="A20">
            <v>39479</v>
          </cell>
          <cell r="B20">
            <v>76.97</v>
          </cell>
          <cell r="C20">
            <v>64.7</v>
          </cell>
          <cell r="D20">
            <v>8.5622000000000007</v>
          </cell>
        </row>
        <row r="21">
          <cell r="A21">
            <v>39508</v>
          </cell>
          <cell r="B21">
            <v>70.73</v>
          </cell>
          <cell r="C21">
            <v>59.22</v>
          </cell>
          <cell r="D21">
            <v>8.5015000000000001</v>
          </cell>
        </row>
        <row r="22">
          <cell r="A22">
            <v>39539</v>
          </cell>
          <cell r="B22">
            <v>63.48</v>
          </cell>
          <cell r="C22">
            <v>48.5</v>
          </cell>
          <cell r="D22">
            <v>7.7744</v>
          </cell>
        </row>
        <row r="23">
          <cell r="A23">
            <v>39569</v>
          </cell>
          <cell r="B23">
            <v>63.94</v>
          </cell>
          <cell r="C23">
            <v>46.22</v>
          </cell>
          <cell r="D23">
            <v>7.6711999999999998</v>
          </cell>
        </row>
        <row r="24">
          <cell r="A24">
            <v>39600</v>
          </cell>
          <cell r="B24">
            <v>66.14</v>
          </cell>
          <cell r="C24">
            <v>44.89</v>
          </cell>
          <cell r="D24">
            <v>7.6375000000000002</v>
          </cell>
        </row>
        <row r="25">
          <cell r="A25">
            <v>39630</v>
          </cell>
          <cell r="B25">
            <v>89.75</v>
          </cell>
          <cell r="C25">
            <v>54.47</v>
          </cell>
          <cell r="D25">
            <v>7.8162000000000003</v>
          </cell>
        </row>
        <row r="26">
          <cell r="A26">
            <v>39661</v>
          </cell>
          <cell r="B26">
            <v>92.71</v>
          </cell>
          <cell r="C26">
            <v>59.75</v>
          </cell>
          <cell r="D26">
            <v>7.8548999999999998</v>
          </cell>
        </row>
        <row r="27">
          <cell r="A27">
            <v>39692</v>
          </cell>
          <cell r="B27">
            <v>86.67</v>
          </cell>
          <cell r="C27">
            <v>56.77</v>
          </cell>
          <cell r="D27">
            <v>7.7763</v>
          </cell>
        </row>
        <row r="28">
          <cell r="A28">
            <v>39722</v>
          </cell>
          <cell r="B28">
            <v>70.760000000000005</v>
          </cell>
          <cell r="C28">
            <v>55.58</v>
          </cell>
          <cell r="D28">
            <v>7.7880000000000003</v>
          </cell>
        </row>
        <row r="29">
          <cell r="A29">
            <v>39753</v>
          </cell>
          <cell r="B29">
            <v>78.209999999999994</v>
          </cell>
          <cell r="C29">
            <v>62.59</v>
          </cell>
          <cell r="D29">
            <v>8.3093000000000004</v>
          </cell>
        </row>
        <row r="30">
          <cell r="A30">
            <v>39783</v>
          </cell>
          <cell r="B30">
            <v>85.32</v>
          </cell>
          <cell r="C30">
            <v>66.010000000000005</v>
          </cell>
          <cell r="D30">
            <v>8.5103000000000009</v>
          </cell>
        </row>
        <row r="31">
          <cell r="A31">
            <v>39814</v>
          </cell>
          <cell r="B31">
            <v>88.93</v>
          </cell>
          <cell r="C31">
            <v>71.45</v>
          </cell>
          <cell r="D31">
            <v>8.5487000000000002</v>
          </cell>
        </row>
        <row r="32">
          <cell r="A32">
            <v>39845</v>
          </cell>
          <cell r="B32">
            <v>85.2</v>
          </cell>
          <cell r="C32">
            <v>67.84</v>
          </cell>
          <cell r="D32">
            <v>8.7119</v>
          </cell>
        </row>
        <row r="33">
          <cell r="A33">
            <v>39873</v>
          </cell>
          <cell r="B33">
            <v>78.3</v>
          </cell>
          <cell r="C33">
            <v>62.09</v>
          </cell>
          <cell r="D33">
            <v>8.6411999999999995</v>
          </cell>
        </row>
        <row r="34">
          <cell r="A34">
            <v>39904</v>
          </cell>
          <cell r="B34">
            <v>63.68</v>
          </cell>
          <cell r="C34">
            <v>45.25</v>
          </cell>
          <cell r="D34">
            <v>7.6694000000000004</v>
          </cell>
        </row>
        <row r="35">
          <cell r="A35">
            <v>39934</v>
          </cell>
          <cell r="B35">
            <v>64.14</v>
          </cell>
          <cell r="C35">
            <v>43.12</v>
          </cell>
          <cell r="D35">
            <v>7.5612000000000004</v>
          </cell>
        </row>
        <row r="36">
          <cell r="A36">
            <v>39965</v>
          </cell>
          <cell r="B36">
            <v>66.34</v>
          </cell>
          <cell r="C36">
            <v>41.88</v>
          </cell>
          <cell r="D36">
            <v>7.5374999999999996</v>
          </cell>
        </row>
        <row r="37">
          <cell r="A37">
            <v>39995</v>
          </cell>
          <cell r="B37">
            <v>82.18</v>
          </cell>
          <cell r="C37">
            <v>52.82</v>
          </cell>
          <cell r="D37">
            <v>7.6962000000000002</v>
          </cell>
        </row>
        <row r="38">
          <cell r="A38">
            <v>40026</v>
          </cell>
          <cell r="B38">
            <v>84.88</v>
          </cell>
          <cell r="C38">
            <v>57.94</v>
          </cell>
          <cell r="D38">
            <v>7.7199</v>
          </cell>
        </row>
        <row r="39">
          <cell r="A39">
            <v>40057</v>
          </cell>
          <cell r="B39">
            <v>79.349999999999994</v>
          </cell>
          <cell r="C39">
            <v>55.05</v>
          </cell>
          <cell r="D39">
            <v>7.6313000000000004</v>
          </cell>
        </row>
        <row r="40">
          <cell r="A40">
            <v>40087</v>
          </cell>
          <cell r="B40">
            <v>69.87</v>
          </cell>
          <cell r="C40">
            <v>54.46</v>
          </cell>
          <cell r="D40">
            <v>7.6379999999999999</v>
          </cell>
        </row>
        <row r="41">
          <cell r="A41">
            <v>40118</v>
          </cell>
          <cell r="B41">
            <v>77.209999999999994</v>
          </cell>
          <cell r="C41">
            <v>61.32</v>
          </cell>
          <cell r="D41">
            <v>7.7827999999999999</v>
          </cell>
        </row>
        <row r="42">
          <cell r="A42">
            <v>40148</v>
          </cell>
          <cell r="B42">
            <v>84.24</v>
          </cell>
          <cell r="C42">
            <v>64.680000000000007</v>
          </cell>
          <cell r="D42">
            <v>7.9438000000000004</v>
          </cell>
        </row>
        <row r="43">
          <cell r="A43">
            <v>40179</v>
          </cell>
          <cell r="B43">
            <v>85.93</v>
          </cell>
          <cell r="C43">
            <v>68.28</v>
          </cell>
          <cell r="D43">
            <v>7.9922000000000004</v>
          </cell>
        </row>
        <row r="44">
          <cell r="A44">
            <v>40210</v>
          </cell>
          <cell r="B44">
            <v>82.32</v>
          </cell>
          <cell r="C44">
            <v>64.819999999999993</v>
          </cell>
          <cell r="D44">
            <v>8.1603999999999992</v>
          </cell>
        </row>
        <row r="45">
          <cell r="A45">
            <v>40238</v>
          </cell>
          <cell r="B45">
            <v>75.66</v>
          </cell>
          <cell r="C45">
            <v>59.33</v>
          </cell>
          <cell r="D45">
            <v>8.0897000000000006</v>
          </cell>
        </row>
        <row r="46">
          <cell r="A46">
            <v>40269</v>
          </cell>
          <cell r="B46">
            <v>61.53</v>
          </cell>
          <cell r="C46">
            <v>43.24</v>
          </cell>
          <cell r="D46">
            <v>7.2945000000000002</v>
          </cell>
        </row>
        <row r="47">
          <cell r="A47">
            <v>40299</v>
          </cell>
          <cell r="B47">
            <v>61.97</v>
          </cell>
          <cell r="C47">
            <v>41.21</v>
          </cell>
          <cell r="D47">
            <v>7.1913</v>
          </cell>
        </row>
        <row r="48">
          <cell r="A48">
            <v>40330</v>
          </cell>
          <cell r="B48">
            <v>64.099999999999994</v>
          </cell>
          <cell r="C48">
            <v>40.020000000000003</v>
          </cell>
          <cell r="D48">
            <v>7.1676000000000002</v>
          </cell>
        </row>
        <row r="49">
          <cell r="A49">
            <v>40360</v>
          </cell>
          <cell r="B49">
            <v>79.400000000000006</v>
          </cell>
          <cell r="C49">
            <v>50.47</v>
          </cell>
          <cell r="D49">
            <v>7.3311999999999999</v>
          </cell>
        </row>
        <row r="50">
          <cell r="A50">
            <v>40391</v>
          </cell>
          <cell r="B50">
            <v>82.02</v>
          </cell>
          <cell r="C50">
            <v>55.37</v>
          </cell>
          <cell r="D50">
            <v>7.36</v>
          </cell>
        </row>
        <row r="51">
          <cell r="A51">
            <v>40422</v>
          </cell>
          <cell r="B51">
            <v>76.67</v>
          </cell>
          <cell r="C51">
            <v>52.6</v>
          </cell>
          <cell r="D51">
            <v>7.2614000000000001</v>
          </cell>
        </row>
        <row r="52">
          <cell r="A52">
            <v>40452</v>
          </cell>
          <cell r="B52">
            <v>67.510000000000005</v>
          </cell>
          <cell r="C52">
            <v>52.04</v>
          </cell>
          <cell r="D52">
            <v>7.2630999999999997</v>
          </cell>
        </row>
        <row r="53">
          <cell r="A53">
            <v>40483</v>
          </cell>
          <cell r="B53">
            <v>74.61</v>
          </cell>
          <cell r="C53">
            <v>58.6</v>
          </cell>
          <cell r="D53">
            <v>7.3528000000000002</v>
          </cell>
        </row>
        <row r="54">
          <cell r="A54">
            <v>40513</v>
          </cell>
          <cell r="B54">
            <v>81.400000000000006</v>
          </cell>
          <cell r="C54">
            <v>61.81</v>
          </cell>
          <cell r="D54">
            <v>7.5087999999999999</v>
          </cell>
        </row>
        <row r="55">
          <cell r="A55">
            <v>40544</v>
          </cell>
          <cell r="B55">
            <v>80.87</v>
          </cell>
          <cell r="C55">
            <v>64.510000000000005</v>
          </cell>
          <cell r="D55">
            <v>7.5321999999999996</v>
          </cell>
        </row>
        <row r="56">
          <cell r="A56">
            <v>40575</v>
          </cell>
          <cell r="B56">
            <v>77.47</v>
          </cell>
          <cell r="C56">
            <v>61.25</v>
          </cell>
          <cell r="D56">
            <v>7.6904000000000003</v>
          </cell>
        </row>
        <row r="57">
          <cell r="A57">
            <v>40603</v>
          </cell>
          <cell r="B57">
            <v>71.2</v>
          </cell>
          <cell r="C57">
            <v>56.05</v>
          </cell>
          <cell r="D57">
            <v>7.6246999999999998</v>
          </cell>
        </row>
        <row r="58">
          <cell r="A58">
            <v>40634</v>
          </cell>
          <cell r="B58">
            <v>57.9</v>
          </cell>
          <cell r="C58">
            <v>40.85</v>
          </cell>
          <cell r="D58">
            <v>6.8594999999999997</v>
          </cell>
        </row>
        <row r="59">
          <cell r="A59">
            <v>40664</v>
          </cell>
          <cell r="B59">
            <v>58.32</v>
          </cell>
          <cell r="C59">
            <v>38.93</v>
          </cell>
          <cell r="D59">
            <v>6.7563000000000004</v>
          </cell>
        </row>
        <row r="60">
          <cell r="A60">
            <v>40695</v>
          </cell>
          <cell r="B60">
            <v>60.33</v>
          </cell>
          <cell r="C60">
            <v>37.81</v>
          </cell>
          <cell r="D60">
            <v>6.7275999999999998</v>
          </cell>
        </row>
        <row r="61">
          <cell r="A61">
            <v>40725</v>
          </cell>
          <cell r="B61">
            <v>74.73</v>
          </cell>
          <cell r="C61">
            <v>47.69</v>
          </cell>
          <cell r="D61">
            <v>6.9012000000000002</v>
          </cell>
        </row>
        <row r="62">
          <cell r="A62">
            <v>40756</v>
          </cell>
          <cell r="B62">
            <v>77.19</v>
          </cell>
          <cell r="C62">
            <v>52.31</v>
          </cell>
          <cell r="D62">
            <v>6.9249999999999998</v>
          </cell>
        </row>
        <row r="63">
          <cell r="A63">
            <v>40787</v>
          </cell>
          <cell r="B63">
            <v>72.16</v>
          </cell>
          <cell r="C63">
            <v>49.7</v>
          </cell>
          <cell r="D63">
            <v>6.8314000000000004</v>
          </cell>
        </row>
        <row r="64">
          <cell r="A64">
            <v>40817</v>
          </cell>
          <cell r="B64">
            <v>63.53</v>
          </cell>
          <cell r="C64">
            <v>49.17</v>
          </cell>
          <cell r="D64">
            <v>6.8231000000000002</v>
          </cell>
        </row>
        <row r="65">
          <cell r="A65">
            <v>40848</v>
          </cell>
          <cell r="B65">
            <v>70.209999999999994</v>
          </cell>
          <cell r="C65">
            <v>55.36</v>
          </cell>
          <cell r="D65">
            <v>6.9328000000000003</v>
          </cell>
        </row>
        <row r="66">
          <cell r="A66">
            <v>40878</v>
          </cell>
          <cell r="B66">
            <v>76.599999999999994</v>
          </cell>
          <cell r="C66">
            <v>58.39</v>
          </cell>
          <cell r="D66">
            <v>7.0788000000000002</v>
          </cell>
        </row>
        <row r="67">
          <cell r="A67">
            <v>40909</v>
          </cell>
          <cell r="B67">
            <v>76.849999999999994</v>
          </cell>
          <cell r="C67">
            <v>61.91</v>
          </cell>
          <cell r="D67" t="e">
            <v>#N/A</v>
          </cell>
        </row>
        <row r="68">
          <cell r="A68">
            <v>40940</v>
          </cell>
          <cell r="B68">
            <v>73.62</v>
          </cell>
          <cell r="C68">
            <v>58.77</v>
          </cell>
          <cell r="D68" t="e">
            <v>#N/A</v>
          </cell>
        </row>
        <row r="69">
          <cell r="A69">
            <v>40969</v>
          </cell>
          <cell r="B69">
            <v>67.66</v>
          </cell>
          <cell r="C69">
            <v>53.79</v>
          </cell>
          <cell r="D69" t="e">
            <v>#N/A</v>
          </cell>
        </row>
        <row r="70">
          <cell r="A70">
            <v>41000</v>
          </cell>
          <cell r="B70">
            <v>55.02</v>
          </cell>
          <cell r="C70">
            <v>39.200000000000003</v>
          </cell>
          <cell r="D70" t="e">
            <v>#N/A</v>
          </cell>
        </row>
        <row r="71">
          <cell r="A71">
            <v>41030</v>
          </cell>
          <cell r="B71">
            <v>55.42</v>
          </cell>
          <cell r="C71">
            <v>37.36</v>
          </cell>
          <cell r="D71" t="e">
            <v>#N/A</v>
          </cell>
        </row>
        <row r="72">
          <cell r="A72">
            <v>41061</v>
          </cell>
          <cell r="B72">
            <v>57.33</v>
          </cell>
          <cell r="C72">
            <v>36.28</v>
          </cell>
          <cell r="D72" t="e">
            <v>#N/A</v>
          </cell>
        </row>
        <row r="73">
          <cell r="A73">
            <v>41091</v>
          </cell>
          <cell r="B73">
            <v>71.010000000000005</v>
          </cell>
          <cell r="C73">
            <v>45.76</v>
          </cell>
          <cell r="D73" t="e">
            <v>#N/A</v>
          </cell>
        </row>
        <row r="74">
          <cell r="A74">
            <v>41122</v>
          </cell>
          <cell r="B74">
            <v>73.349999999999994</v>
          </cell>
          <cell r="C74">
            <v>50.2</v>
          </cell>
          <cell r="D74" t="e">
            <v>#N/A</v>
          </cell>
        </row>
        <row r="75">
          <cell r="A75">
            <v>41153</v>
          </cell>
          <cell r="B75">
            <v>68.569999999999993</v>
          </cell>
          <cell r="C75">
            <v>47.69</v>
          </cell>
          <cell r="D75" t="e">
            <v>#N/A</v>
          </cell>
        </row>
        <row r="76">
          <cell r="A76">
            <v>41183</v>
          </cell>
          <cell r="B76">
            <v>60.38</v>
          </cell>
          <cell r="C76">
            <v>47.18</v>
          </cell>
          <cell r="D76" t="e">
            <v>#N/A</v>
          </cell>
        </row>
        <row r="77">
          <cell r="A77">
            <v>41214</v>
          </cell>
          <cell r="B77">
            <v>66.72</v>
          </cell>
          <cell r="C77">
            <v>53.13</v>
          </cell>
          <cell r="D77" t="e">
            <v>#N/A</v>
          </cell>
        </row>
        <row r="78">
          <cell r="A78">
            <v>41244</v>
          </cell>
          <cell r="B78">
            <v>72.8</v>
          </cell>
          <cell r="C78">
            <v>56.04</v>
          </cell>
          <cell r="D78" t="e">
            <v>#N/A</v>
          </cell>
        </row>
        <row r="79">
          <cell r="A79">
            <v>41275</v>
          </cell>
          <cell r="B79">
            <v>74.23</v>
          </cell>
          <cell r="C79">
            <v>59.13</v>
          </cell>
          <cell r="D79" t="e">
            <v>#N/A</v>
          </cell>
        </row>
        <row r="80">
          <cell r="A80">
            <v>41306</v>
          </cell>
          <cell r="B80">
            <v>71.12</v>
          </cell>
          <cell r="C80">
            <v>56.14</v>
          </cell>
          <cell r="D80" t="e">
            <v>#N/A</v>
          </cell>
        </row>
        <row r="81">
          <cell r="A81">
            <v>41334</v>
          </cell>
          <cell r="B81">
            <v>65.36</v>
          </cell>
          <cell r="C81">
            <v>51.38</v>
          </cell>
          <cell r="D81" t="e">
            <v>#N/A</v>
          </cell>
        </row>
        <row r="82">
          <cell r="A82">
            <v>41365</v>
          </cell>
          <cell r="B82">
            <v>53.15</v>
          </cell>
          <cell r="C82">
            <v>37.44</v>
          </cell>
          <cell r="D82" t="e">
            <v>#N/A</v>
          </cell>
        </row>
        <row r="83">
          <cell r="A83">
            <v>41395</v>
          </cell>
          <cell r="B83">
            <v>53.54</v>
          </cell>
          <cell r="C83">
            <v>35.68</v>
          </cell>
          <cell r="D83" t="e">
            <v>#N/A</v>
          </cell>
        </row>
        <row r="84">
          <cell r="A84">
            <v>41426</v>
          </cell>
          <cell r="B84">
            <v>55.38</v>
          </cell>
          <cell r="C84">
            <v>34.65</v>
          </cell>
          <cell r="D84" t="e">
            <v>#N/A</v>
          </cell>
        </row>
        <row r="85">
          <cell r="A85">
            <v>41456</v>
          </cell>
          <cell r="B85">
            <v>68.599999999999994</v>
          </cell>
          <cell r="C85">
            <v>43.71</v>
          </cell>
          <cell r="D85" t="e">
            <v>#N/A</v>
          </cell>
        </row>
        <row r="86">
          <cell r="A86">
            <v>41487</v>
          </cell>
          <cell r="B86">
            <v>70.849999999999994</v>
          </cell>
          <cell r="C86">
            <v>47.94</v>
          </cell>
          <cell r="D86" t="e">
            <v>#N/A</v>
          </cell>
        </row>
        <row r="87">
          <cell r="A87">
            <v>41518</v>
          </cell>
          <cell r="B87">
            <v>66.239999999999995</v>
          </cell>
          <cell r="C87">
            <v>45.55</v>
          </cell>
          <cell r="D87" t="e">
            <v>#N/A</v>
          </cell>
        </row>
        <row r="88">
          <cell r="A88">
            <v>41548</v>
          </cell>
          <cell r="B88">
            <v>58.32</v>
          </cell>
          <cell r="C88">
            <v>45.06</v>
          </cell>
          <cell r="D88" t="e">
            <v>#N/A</v>
          </cell>
        </row>
        <row r="89">
          <cell r="A89">
            <v>41579</v>
          </cell>
          <cell r="B89">
            <v>64.45</v>
          </cell>
          <cell r="C89">
            <v>50.74</v>
          </cell>
          <cell r="D89" t="e">
            <v>#N/A</v>
          </cell>
        </row>
        <row r="90">
          <cell r="A90">
            <v>41609</v>
          </cell>
          <cell r="B90">
            <v>70.319999999999993</v>
          </cell>
          <cell r="C90">
            <v>53.52</v>
          </cell>
          <cell r="D90" t="e">
            <v>#N/A</v>
          </cell>
        </row>
        <row r="91">
          <cell r="A91">
            <v>41640</v>
          </cell>
          <cell r="B91">
            <v>72.5</v>
          </cell>
          <cell r="C91">
            <v>56.28</v>
          </cell>
          <cell r="D91" t="e">
            <v>#N/A</v>
          </cell>
        </row>
        <row r="92">
          <cell r="A92">
            <v>41671</v>
          </cell>
          <cell r="B92">
            <v>69.45</v>
          </cell>
          <cell r="C92">
            <v>53.44</v>
          </cell>
          <cell r="D92" t="e">
            <v>#N/A</v>
          </cell>
        </row>
        <row r="93">
          <cell r="A93">
            <v>41699</v>
          </cell>
          <cell r="B93">
            <v>63.83</v>
          </cell>
          <cell r="C93">
            <v>48.9</v>
          </cell>
          <cell r="D93" t="e">
            <v>#N/A</v>
          </cell>
        </row>
        <row r="94">
          <cell r="A94">
            <v>41730</v>
          </cell>
          <cell r="B94">
            <v>51.91</v>
          </cell>
          <cell r="C94">
            <v>35.64</v>
          </cell>
          <cell r="D94" t="e">
            <v>#N/A</v>
          </cell>
        </row>
        <row r="95">
          <cell r="A95">
            <v>41760</v>
          </cell>
          <cell r="B95">
            <v>52.28</v>
          </cell>
          <cell r="C95">
            <v>33.97</v>
          </cell>
          <cell r="D95" t="e">
            <v>#N/A</v>
          </cell>
        </row>
        <row r="96">
          <cell r="A96">
            <v>41791</v>
          </cell>
          <cell r="B96">
            <v>54.08</v>
          </cell>
          <cell r="C96">
            <v>32.99</v>
          </cell>
          <cell r="D96" t="e">
            <v>#N/A</v>
          </cell>
        </row>
        <row r="97">
          <cell r="A97">
            <v>41821</v>
          </cell>
          <cell r="B97">
            <v>66.989999999999995</v>
          </cell>
          <cell r="C97">
            <v>41.6</v>
          </cell>
          <cell r="D97" t="e">
            <v>#N/A</v>
          </cell>
        </row>
        <row r="98">
          <cell r="A98">
            <v>41852</v>
          </cell>
          <cell r="B98">
            <v>69.2</v>
          </cell>
          <cell r="C98">
            <v>45.64</v>
          </cell>
          <cell r="D98" t="e">
            <v>#N/A</v>
          </cell>
        </row>
        <row r="99">
          <cell r="A99">
            <v>41883</v>
          </cell>
          <cell r="B99">
            <v>64.69</v>
          </cell>
          <cell r="C99">
            <v>43.36</v>
          </cell>
          <cell r="D99" t="e">
            <v>#N/A</v>
          </cell>
        </row>
        <row r="100">
          <cell r="A100">
            <v>41913</v>
          </cell>
          <cell r="B100">
            <v>56.95</v>
          </cell>
          <cell r="C100">
            <v>42.89</v>
          </cell>
          <cell r="D100" t="e">
            <v>#N/A</v>
          </cell>
        </row>
        <row r="101">
          <cell r="A101">
            <v>41944</v>
          </cell>
          <cell r="B101">
            <v>62.94</v>
          </cell>
          <cell r="C101">
            <v>48.3</v>
          </cell>
          <cell r="D101" t="e">
            <v>#N/A</v>
          </cell>
        </row>
        <row r="102">
          <cell r="A102">
            <v>41974</v>
          </cell>
          <cell r="B102">
            <v>68.67</v>
          </cell>
          <cell r="C102">
            <v>50.95</v>
          </cell>
          <cell r="D102" t="e">
            <v>#N/A</v>
          </cell>
        </row>
        <row r="103">
          <cell r="A103">
            <v>42005</v>
          </cell>
          <cell r="B103">
            <v>70.180000000000007</v>
          </cell>
          <cell r="C103">
            <v>53.43</v>
          </cell>
          <cell r="D103" t="e">
            <v>#N/A</v>
          </cell>
        </row>
        <row r="104">
          <cell r="A104">
            <v>42036</v>
          </cell>
          <cell r="B104">
            <v>67.23</v>
          </cell>
          <cell r="C104">
            <v>50.73</v>
          </cell>
          <cell r="D104" t="e">
            <v>#N/A</v>
          </cell>
        </row>
        <row r="105">
          <cell r="A105">
            <v>42064</v>
          </cell>
          <cell r="B105">
            <v>61.79</v>
          </cell>
          <cell r="C105">
            <v>46.43</v>
          </cell>
          <cell r="D105" t="e">
            <v>#N/A</v>
          </cell>
        </row>
        <row r="106">
          <cell r="A106">
            <v>42095</v>
          </cell>
          <cell r="B106">
            <v>50.25</v>
          </cell>
          <cell r="C106">
            <v>33.840000000000003</v>
          </cell>
          <cell r="D106" t="e">
            <v>#N/A</v>
          </cell>
        </row>
        <row r="107">
          <cell r="A107">
            <v>42125</v>
          </cell>
          <cell r="B107">
            <v>50.61</v>
          </cell>
          <cell r="C107">
            <v>32.25</v>
          </cell>
          <cell r="D107" t="e">
            <v>#N/A</v>
          </cell>
        </row>
        <row r="108">
          <cell r="A108">
            <v>42156</v>
          </cell>
          <cell r="B108">
            <v>52.35</v>
          </cell>
          <cell r="C108">
            <v>31.32</v>
          </cell>
          <cell r="D108" t="e">
            <v>#N/A</v>
          </cell>
        </row>
        <row r="109">
          <cell r="A109">
            <v>42186</v>
          </cell>
          <cell r="B109">
            <v>64.849999999999994</v>
          </cell>
          <cell r="C109">
            <v>39.5</v>
          </cell>
          <cell r="D109" t="e">
            <v>#N/A</v>
          </cell>
        </row>
        <row r="110">
          <cell r="A110">
            <v>42217</v>
          </cell>
          <cell r="B110">
            <v>66.98</v>
          </cell>
          <cell r="C110">
            <v>43.33</v>
          </cell>
          <cell r="D110" t="e">
            <v>#N/A</v>
          </cell>
        </row>
        <row r="111">
          <cell r="A111">
            <v>42248</v>
          </cell>
          <cell r="B111">
            <v>62.62</v>
          </cell>
          <cell r="C111">
            <v>41.16</v>
          </cell>
          <cell r="D111" t="e">
            <v>#N/A</v>
          </cell>
        </row>
        <row r="112">
          <cell r="A112">
            <v>42278</v>
          </cell>
          <cell r="B112">
            <v>55.13</v>
          </cell>
          <cell r="C112">
            <v>40.72</v>
          </cell>
          <cell r="D112" t="e">
            <v>#N/A</v>
          </cell>
        </row>
        <row r="113">
          <cell r="A113">
            <v>42309</v>
          </cell>
          <cell r="B113">
            <v>60.93</v>
          </cell>
          <cell r="C113">
            <v>45.86</v>
          </cell>
          <cell r="D113" t="e">
            <v>#N/A</v>
          </cell>
        </row>
        <row r="114">
          <cell r="A114">
            <v>42339</v>
          </cell>
          <cell r="B114">
            <v>66.48</v>
          </cell>
          <cell r="C114">
            <v>48.37</v>
          </cell>
          <cell r="D114" t="e">
            <v>#N/A</v>
          </cell>
        </row>
        <row r="115">
          <cell r="A115">
            <v>42370</v>
          </cell>
          <cell r="B115" t="e">
            <v>#N/A</v>
          </cell>
          <cell r="C115" t="e">
            <v>#N/A</v>
          </cell>
          <cell r="D115" t="e">
            <v>#N/A</v>
          </cell>
        </row>
        <row r="116">
          <cell r="A116">
            <v>42401</v>
          </cell>
          <cell r="B116" t="e">
            <v>#N/A</v>
          </cell>
          <cell r="C116" t="e">
            <v>#N/A</v>
          </cell>
          <cell r="D116" t="e">
            <v>#N/A</v>
          </cell>
        </row>
        <row r="117">
          <cell r="A117">
            <v>42430</v>
          </cell>
          <cell r="B117" t="e">
            <v>#N/A</v>
          </cell>
          <cell r="C117" t="e">
            <v>#N/A</v>
          </cell>
          <cell r="D117" t="e">
            <v>#N/A</v>
          </cell>
        </row>
        <row r="118">
          <cell r="A118">
            <v>42461</v>
          </cell>
          <cell r="B118" t="e">
            <v>#N/A</v>
          </cell>
          <cell r="C118" t="e">
            <v>#N/A</v>
          </cell>
          <cell r="D118" t="e">
            <v>#N/A</v>
          </cell>
        </row>
        <row r="119">
          <cell r="A119">
            <v>42491</v>
          </cell>
          <cell r="B119" t="e">
            <v>#N/A</v>
          </cell>
          <cell r="C119" t="e">
            <v>#N/A</v>
          </cell>
          <cell r="D119" t="e">
            <v>#N/A</v>
          </cell>
        </row>
        <row r="120">
          <cell r="A120">
            <v>42522</v>
          </cell>
          <cell r="B120" t="e">
            <v>#N/A</v>
          </cell>
          <cell r="C120" t="e">
            <v>#N/A</v>
          </cell>
          <cell r="D120" t="e">
            <v>#N/A</v>
          </cell>
        </row>
        <row r="121">
          <cell r="A121">
            <v>42552</v>
          </cell>
          <cell r="B121" t="e">
            <v>#N/A</v>
          </cell>
          <cell r="C121" t="e">
            <v>#N/A</v>
          </cell>
          <cell r="D121" t="e">
            <v>#N/A</v>
          </cell>
        </row>
        <row r="122">
          <cell r="A122">
            <v>42583</v>
          </cell>
          <cell r="B122" t="e">
            <v>#N/A</v>
          </cell>
          <cell r="C122" t="e">
            <v>#N/A</v>
          </cell>
          <cell r="D122" t="e">
            <v>#N/A</v>
          </cell>
        </row>
        <row r="123">
          <cell r="A123">
            <v>42614</v>
          </cell>
          <cell r="B123" t="e">
            <v>#N/A</v>
          </cell>
          <cell r="C123" t="e">
            <v>#N/A</v>
          </cell>
          <cell r="D123" t="e">
            <v>#N/A</v>
          </cell>
        </row>
        <row r="124">
          <cell r="A124">
            <v>42644</v>
          </cell>
          <cell r="B124" t="e">
            <v>#N/A</v>
          </cell>
          <cell r="C124" t="e">
            <v>#N/A</v>
          </cell>
          <cell r="D124" t="e">
            <v>#N/A</v>
          </cell>
        </row>
        <row r="125">
          <cell r="A125">
            <v>42675</v>
          </cell>
          <cell r="B125" t="e">
            <v>#N/A</v>
          </cell>
          <cell r="C125" t="e">
            <v>#N/A</v>
          </cell>
          <cell r="D125" t="e">
            <v>#N/A</v>
          </cell>
        </row>
        <row r="126">
          <cell r="A126">
            <v>42705</v>
          </cell>
          <cell r="B126" t="e">
            <v>#N/A</v>
          </cell>
          <cell r="C126" t="e">
            <v>#N/A</v>
          </cell>
          <cell r="D126" t="e">
            <v>#N/A</v>
          </cell>
        </row>
        <row r="127">
          <cell r="A127">
            <v>42736</v>
          </cell>
          <cell r="B127" t="e">
            <v>#N/A</v>
          </cell>
          <cell r="C127" t="e">
            <v>#N/A</v>
          </cell>
          <cell r="D127" t="e">
            <v>#N/A</v>
          </cell>
        </row>
        <row r="128">
          <cell r="A128">
            <v>42767</v>
          </cell>
          <cell r="B128" t="e">
            <v>#N/A</v>
          </cell>
          <cell r="C128" t="e">
            <v>#N/A</v>
          </cell>
          <cell r="D128" t="e">
            <v>#N/A</v>
          </cell>
        </row>
        <row r="129">
          <cell r="A129">
            <v>42795</v>
          </cell>
          <cell r="B129" t="e">
            <v>#N/A</v>
          </cell>
          <cell r="C129" t="e">
            <v>#N/A</v>
          </cell>
          <cell r="D129" t="e">
            <v>#N/A</v>
          </cell>
        </row>
        <row r="130">
          <cell r="A130">
            <v>42826</v>
          </cell>
          <cell r="B130" t="e">
            <v>#N/A</v>
          </cell>
          <cell r="C130" t="e">
            <v>#N/A</v>
          </cell>
          <cell r="D130" t="e">
            <v>#N/A</v>
          </cell>
        </row>
        <row r="131">
          <cell r="A131">
            <v>42856</v>
          </cell>
        </row>
        <row r="132">
          <cell r="A132">
            <v>42887</v>
          </cell>
        </row>
        <row r="133">
          <cell r="A133">
            <v>42917</v>
          </cell>
        </row>
        <row r="134">
          <cell r="A134">
            <v>42948</v>
          </cell>
        </row>
        <row r="135">
          <cell r="A135">
            <v>42979</v>
          </cell>
        </row>
        <row r="136">
          <cell r="A136">
            <v>43009</v>
          </cell>
        </row>
        <row r="137">
          <cell r="A137">
            <v>43040</v>
          </cell>
        </row>
        <row r="138">
          <cell r="A138">
            <v>43070</v>
          </cell>
        </row>
        <row r="139">
          <cell r="A139">
            <v>43101</v>
          </cell>
        </row>
        <row r="140">
          <cell r="A140">
            <v>43132</v>
          </cell>
        </row>
        <row r="141">
          <cell r="A141">
            <v>43160</v>
          </cell>
        </row>
        <row r="142">
          <cell r="A142">
            <v>43191</v>
          </cell>
        </row>
        <row r="143">
          <cell r="A143">
            <v>43221</v>
          </cell>
        </row>
        <row r="144">
          <cell r="A144">
            <v>43252</v>
          </cell>
        </row>
        <row r="145">
          <cell r="A145">
            <v>43282</v>
          </cell>
        </row>
        <row r="146">
          <cell r="A146">
            <v>43313</v>
          </cell>
        </row>
        <row r="147">
          <cell r="A147">
            <v>43344</v>
          </cell>
        </row>
        <row r="148">
          <cell r="A148">
            <v>43374</v>
          </cell>
        </row>
        <row r="149">
          <cell r="A149">
            <v>43405</v>
          </cell>
        </row>
        <row r="150">
          <cell r="A150">
            <v>43435</v>
          </cell>
        </row>
        <row r="151">
          <cell r="A151">
            <v>43466</v>
          </cell>
        </row>
        <row r="152">
          <cell r="A152">
            <v>43497</v>
          </cell>
        </row>
        <row r="153">
          <cell r="A153">
            <v>43525</v>
          </cell>
        </row>
        <row r="154">
          <cell r="A154">
            <v>43556</v>
          </cell>
        </row>
        <row r="155">
          <cell r="A155">
            <v>43586</v>
          </cell>
        </row>
        <row r="156">
          <cell r="A156">
            <v>43617</v>
          </cell>
        </row>
        <row r="157">
          <cell r="A157">
            <v>43647</v>
          </cell>
        </row>
        <row r="158">
          <cell r="A158">
            <v>43678</v>
          </cell>
        </row>
        <row r="159">
          <cell r="A159">
            <v>43709</v>
          </cell>
        </row>
        <row r="160">
          <cell r="A160">
            <v>43739</v>
          </cell>
        </row>
        <row r="161">
          <cell r="A161">
            <v>43770</v>
          </cell>
        </row>
        <row r="162">
          <cell r="A162">
            <v>43800</v>
          </cell>
        </row>
        <row r="163">
          <cell r="A163">
            <v>43831</v>
          </cell>
        </row>
        <row r="164">
          <cell r="A164">
            <v>43862</v>
          </cell>
        </row>
        <row r="165">
          <cell r="A165">
            <v>43891</v>
          </cell>
        </row>
        <row r="166">
          <cell r="A166">
            <v>43922</v>
          </cell>
        </row>
        <row r="167">
          <cell r="A167">
            <v>43952</v>
          </cell>
        </row>
        <row r="168">
          <cell r="A168">
            <v>43983</v>
          </cell>
        </row>
        <row r="169">
          <cell r="A169">
            <v>44013</v>
          </cell>
        </row>
        <row r="170">
          <cell r="A170">
            <v>44044</v>
          </cell>
        </row>
        <row r="171">
          <cell r="A171">
            <v>44075</v>
          </cell>
        </row>
        <row r="172">
          <cell r="A172">
            <v>44105</v>
          </cell>
        </row>
        <row r="173">
          <cell r="A173">
            <v>44136</v>
          </cell>
        </row>
        <row r="174">
          <cell r="A174">
            <v>44166</v>
          </cell>
        </row>
        <row r="175">
          <cell r="A175">
            <v>44197</v>
          </cell>
        </row>
        <row r="176">
          <cell r="A176">
            <v>44228</v>
          </cell>
        </row>
        <row r="177">
          <cell r="A177">
            <v>44256</v>
          </cell>
        </row>
        <row r="178">
          <cell r="A178">
            <v>44287</v>
          </cell>
        </row>
        <row r="179">
          <cell r="A179">
            <v>44317</v>
          </cell>
        </row>
        <row r="180">
          <cell r="A180">
            <v>44348</v>
          </cell>
        </row>
        <row r="181">
          <cell r="A181">
            <v>44378</v>
          </cell>
        </row>
        <row r="182">
          <cell r="A182">
            <v>44409</v>
          </cell>
        </row>
        <row r="183">
          <cell r="A183">
            <v>44440</v>
          </cell>
        </row>
        <row r="184">
          <cell r="A184">
            <v>44470</v>
          </cell>
        </row>
        <row r="185">
          <cell r="A185">
            <v>44501</v>
          </cell>
        </row>
        <row r="186">
          <cell r="A186">
            <v>44531</v>
          </cell>
        </row>
        <row r="187">
          <cell r="A187">
            <v>44562</v>
          </cell>
        </row>
        <row r="188">
          <cell r="A188">
            <v>44593</v>
          </cell>
        </row>
        <row r="189">
          <cell r="A189">
            <v>44621</v>
          </cell>
        </row>
        <row r="190">
          <cell r="A190">
            <v>44652</v>
          </cell>
        </row>
        <row r="191">
          <cell r="A191">
            <v>44682</v>
          </cell>
        </row>
        <row r="192">
          <cell r="A192">
            <v>44713</v>
          </cell>
        </row>
        <row r="193">
          <cell r="A193">
            <v>44743</v>
          </cell>
        </row>
        <row r="194">
          <cell r="A194">
            <v>44774</v>
          </cell>
        </row>
        <row r="195">
          <cell r="A195">
            <v>44805</v>
          </cell>
        </row>
        <row r="196">
          <cell r="A196">
            <v>44835</v>
          </cell>
        </row>
        <row r="197">
          <cell r="A197">
            <v>44866</v>
          </cell>
        </row>
        <row r="198">
          <cell r="A198">
            <v>44896</v>
          </cell>
        </row>
        <row r="199">
          <cell r="A199">
            <v>44927</v>
          </cell>
        </row>
        <row r="200">
          <cell r="A200">
            <v>44958</v>
          </cell>
        </row>
        <row r="201">
          <cell r="A201">
            <v>44986</v>
          </cell>
        </row>
        <row r="202">
          <cell r="A202">
            <v>45017</v>
          </cell>
        </row>
        <row r="203">
          <cell r="A203">
            <v>45047</v>
          </cell>
        </row>
        <row r="204">
          <cell r="A204">
            <v>45078</v>
          </cell>
        </row>
        <row r="205">
          <cell r="A205">
            <v>45108</v>
          </cell>
        </row>
        <row r="206">
          <cell r="A206">
            <v>45139</v>
          </cell>
        </row>
        <row r="207">
          <cell r="A207">
            <v>45170</v>
          </cell>
        </row>
        <row r="208">
          <cell r="A208">
            <v>45200</v>
          </cell>
        </row>
        <row r="209">
          <cell r="A209">
            <v>45231</v>
          </cell>
        </row>
        <row r="210">
          <cell r="A210">
            <v>45261</v>
          </cell>
        </row>
        <row r="211">
          <cell r="A211">
            <v>45292</v>
          </cell>
        </row>
        <row r="212">
          <cell r="A212">
            <v>45323</v>
          </cell>
        </row>
        <row r="213">
          <cell r="A213">
            <v>45352</v>
          </cell>
        </row>
        <row r="214">
          <cell r="A214">
            <v>45383</v>
          </cell>
        </row>
        <row r="215">
          <cell r="A215">
            <v>45413</v>
          </cell>
        </row>
        <row r="216">
          <cell r="A216">
            <v>45444</v>
          </cell>
        </row>
        <row r="217">
          <cell r="A217">
            <v>45474</v>
          </cell>
        </row>
        <row r="218">
          <cell r="A218">
            <v>45505</v>
          </cell>
        </row>
        <row r="219">
          <cell r="A219">
            <v>45536</v>
          </cell>
        </row>
        <row r="220">
          <cell r="A220">
            <v>45566</v>
          </cell>
        </row>
        <row r="221">
          <cell r="A221">
            <v>45597</v>
          </cell>
        </row>
        <row r="222">
          <cell r="A222">
            <v>45627</v>
          </cell>
        </row>
        <row r="223">
          <cell r="A223">
            <v>45658</v>
          </cell>
        </row>
        <row r="224">
          <cell r="A224">
            <v>45689</v>
          </cell>
        </row>
        <row r="225">
          <cell r="A225">
            <v>45717</v>
          </cell>
        </row>
        <row r="226">
          <cell r="A226">
            <v>45748</v>
          </cell>
        </row>
        <row r="227">
          <cell r="A227">
            <v>45778</v>
          </cell>
        </row>
        <row r="228">
          <cell r="A228">
            <v>45809</v>
          </cell>
        </row>
        <row r="229">
          <cell r="A229">
            <v>45839</v>
          </cell>
        </row>
        <row r="230">
          <cell r="A230">
            <v>45870</v>
          </cell>
        </row>
        <row r="231">
          <cell r="A231">
            <v>45901</v>
          </cell>
        </row>
        <row r="232">
          <cell r="A232">
            <v>45931</v>
          </cell>
        </row>
        <row r="233">
          <cell r="A233">
            <v>45962</v>
          </cell>
        </row>
        <row r="234">
          <cell r="A234">
            <v>45992</v>
          </cell>
        </row>
        <row r="235">
          <cell r="A235">
            <v>46023</v>
          </cell>
        </row>
        <row r="236">
          <cell r="A236">
            <v>46054</v>
          </cell>
        </row>
        <row r="237">
          <cell r="A237">
            <v>46082</v>
          </cell>
        </row>
        <row r="238">
          <cell r="A238">
            <v>46113</v>
          </cell>
        </row>
        <row r="239">
          <cell r="A239">
            <v>46143</v>
          </cell>
        </row>
        <row r="240">
          <cell r="A240">
            <v>46174</v>
          </cell>
        </row>
        <row r="241">
          <cell r="A241">
            <v>46204</v>
          </cell>
        </row>
        <row r="242">
          <cell r="A242">
            <v>46235</v>
          </cell>
        </row>
        <row r="243">
          <cell r="A243">
            <v>46266</v>
          </cell>
        </row>
        <row r="244">
          <cell r="A244">
            <v>46296</v>
          </cell>
        </row>
        <row r="245">
          <cell r="A245">
            <v>46327</v>
          </cell>
        </row>
        <row r="246">
          <cell r="A246">
            <v>46357</v>
          </cell>
        </row>
        <row r="247">
          <cell r="A247">
            <v>46388</v>
          </cell>
        </row>
        <row r="248">
          <cell r="A248">
            <v>46419</v>
          </cell>
        </row>
        <row r="249">
          <cell r="A249">
            <v>46447</v>
          </cell>
        </row>
        <row r="250">
          <cell r="A250">
            <v>46478</v>
          </cell>
        </row>
        <row r="251">
          <cell r="A251">
            <v>46508</v>
          </cell>
        </row>
        <row r="252">
          <cell r="A252">
            <v>46539</v>
          </cell>
        </row>
        <row r="253">
          <cell r="A253">
            <v>46569</v>
          </cell>
        </row>
        <row r="254">
          <cell r="A254">
            <v>46600</v>
          </cell>
        </row>
        <row r="255">
          <cell r="A255">
            <v>46631</v>
          </cell>
        </row>
        <row r="256">
          <cell r="A256">
            <v>46661</v>
          </cell>
        </row>
        <row r="257">
          <cell r="A257">
            <v>46692</v>
          </cell>
        </row>
        <row r="258">
          <cell r="A258">
            <v>46722</v>
          </cell>
        </row>
        <row r="259">
          <cell r="A259">
            <v>46753</v>
          </cell>
        </row>
        <row r="260">
          <cell r="A260">
            <v>46784</v>
          </cell>
        </row>
        <row r="261">
          <cell r="A261">
            <v>46813</v>
          </cell>
        </row>
        <row r="262">
          <cell r="A262">
            <v>46844</v>
          </cell>
        </row>
        <row r="263">
          <cell r="A263">
            <v>46874</v>
          </cell>
        </row>
        <row r="264">
          <cell r="A264">
            <v>46905</v>
          </cell>
        </row>
        <row r="265">
          <cell r="A265">
            <v>46935</v>
          </cell>
        </row>
        <row r="266">
          <cell r="A266">
            <v>46966</v>
          </cell>
        </row>
        <row r="267">
          <cell r="A267">
            <v>46997</v>
          </cell>
        </row>
        <row r="268">
          <cell r="A268">
            <v>47027</v>
          </cell>
        </row>
        <row r="269">
          <cell r="A269">
            <v>47058</v>
          </cell>
        </row>
        <row r="270">
          <cell r="A270">
            <v>47088</v>
          </cell>
        </row>
        <row r="271">
          <cell r="A271">
            <v>47119</v>
          </cell>
        </row>
        <row r="272">
          <cell r="A272">
            <v>47150</v>
          </cell>
        </row>
        <row r="273">
          <cell r="A273">
            <v>47178</v>
          </cell>
        </row>
        <row r="274">
          <cell r="A274">
            <v>47209</v>
          </cell>
        </row>
        <row r="275">
          <cell r="A275">
            <v>47239</v>
          </cell>
        </row>
        <row r="276">
          <cell r="A276">
            <v>47270</v>
          </cell>
        </row>
        <row r="277">
          <cell r="A277">
            <v>47300</v>
          </cell>
        </row>
        <row r="278">
          <cell r="A278">
            <v>47331</v>
          </cell>
        </row>
        <row r="279">
          <cell r="A279">
            <v>47362</v>
          </cell>
        </row>
        <row r="280">
          <cell r="A280">
            <v>47392</v>
          </cell>
        </row>
        <row r="281">
          <cell r="A281">
            <v>47423</v>
          </cell>
        </row>
        <row r="282">
          <cell r="A282">
            <v>47453</v>
          </cell>
        </row>
        <row r="283">
          <cell r="A283">
            <v>47484</v>
          </cell>
        </row>
        <row r="284">
          <cell r="A284">
            <v>47515</v>
          </cell>
        </row>
        <row r="285">
          <cell r="A285">
            <v>47543</v>
          </cell>
        </row>
        <row r="286">
          <cell r="A286">
            <v>47574</v>
          </cell>
        </row>
        <row r="287">
          <cell r="A287">
            <v>47604</v>
          </cell>
        </row>
        <row r="288">
          <cell r="A288">
            <v>47635</v>
          </cell>
        </row>
        <row r="289">
          <cell r="A289">
            <v>47665</v>
          </cell>
        </row>
        <row r="290">
          <cell r="A290">
            <v>47696</v>
          </cell>
        </row>
        <row r="291">
          <cell r="A291">
            <v>47727</v>
          </cell>
        </row>
        <row r="292">
          <cell r="A292">
            <v>47757</v>
          </cell>
        </row>
        <row r="293">
          <cell r="A293">
            <v>47788</v>
          </cell>
        </row>
        <row r="294">
          <cell r="A294">
            <v>47818</v>
          </cell>
        </row>
        <row r="295">
          <cell r="A295">
            <v>47849</v>
          </cell>
        </row>
        <row r="296">
          <cell r="A296">
            <v>47880</v>
          </cell>
        </row>
        <row r="297">
          <cell r="A297">
            <v>47908</v>
          </cell>
        </row>
        <row r="298">
          <cell r="A298">
            <v>47939</v>
          </cell>
        </row>
        <row r="299">
          <cell r="A299">
            <v>47969</v>
          </cell>
        </row>
        <row r="300">
          <cell r="A300">
            <v>48000</v>
          </cell>
        </row>
        <row r="301">
          <cell r="A301">
            <v>48030</v>
          </cell>
        </row>
        <row r="302">
          <cell r="A302">
            <v>48061</v>
          </cell>
        </row>
        <row r="303">
          <cell r="A303">
            <v>48092</v>
          </cell>
        </row>
        <row r="304">
          <cell r="A304">
            <v>48122</v>
          </cell>
        </row>
        <row r="305">
          <cell r="A305">
            <v>48153</v>
          </cell>
        </row>
        <row r="306">
          <cell r="A306">
            <v>48183</v>
          </cell>
        </row>
        <row r="307">
          <cell r="A307">
            <v>48214</v>
          </cell>
        </row>
        <row r="308">
          <cell r="A308">
            <v>48245</v>
          </cell>
        </row>
        <row r="309">
          <cell r="A309">
            <v>48274</v>
          </cell>
        </row>
        <row r="310">
          <cell r="A310">
            <v>48305</v>
          </cell>
        </row>
        <row r="311">
          <cell r="A311">
            <v>48335</v>
          </cell>
        </row>
        <row r="312">
          <cell r="A312">
            <v>48366</v>
          </cell>
        </row>
        <row r="313">
          <cell r="A313">
            <v>48396</v>
          </cell>
        </row>
        <row r="314">
          <cell r="A314">
            <v>48427</v>
          </cell>
        </row>
        <row r="315">
          <cell r="A315">
            <v>48458</v>
          </cell>
        </row>
        <row r="316">
          <cell r="A316">
            <v>48488</v>
          </cell>
        </row>
        <row r="317">
          <cell r="A317">
            <v>48519</v>
          </cell>
        </row>
        <row r="318">
          <cell r="A318">
            <v>48549</v>
          </cell>
        </row>
        <row r="319">
          <cell r="A319">
            <v>48580</v>
          </cell>
        </row>
        <row r="320">
          <cell r="A320">
            <v>48611</v>
          </cell>
        </row>
        <row r="321">
          <cell r="A321">
            <v>48639</v>
          </cell>
        </row>
        <row r="322">
          <cell r="A322">
            <v>48670</v>
          </cell>
        </row>
        <row r="323">
          <cell r="A323">
            <v>48700</v>
          </cell>
        </row>
        <row r="324">
          <cell r="A324">
            <v>48731</v>
          </cell>
        </row>
        <row r="325">
          <cell r="A325">
            <v>48761</v>
          </cell>
        </row>
        <row r="326">
          <cell r="A326">
            <v>48792</v>
          </cell>
        </row>
        <row r="327">
          <cell r="A327">
            <v>48823</v>
          </cell>
        </row>
        <row r="328">
          <cell r="A328">
            <v>48853</v>
          </cell>
        </row>
        <row r="329">
          <cell r="A329">
            <v>48884</v>
          </cell>
        </row>
        <row r="330">
          <cell r="A330">
            <v>48914</v>
          </cell>
        </row>
        <row r="331">
          <cell r="A331">
            <v>48945</v>
          </cell>
        </row>
        <row r="332">
          <cell r="A332">
            <v>48976</v>
          </cell>
        </row>
        <row r="333">
          <cell r="A333">
            <v>49004</v>
          </cell>
        </row>
        <row r="334">
          <cell r="A334">
            <v>49035</v>
          </cell>
        </row>
        <row r="335">
          <cell r="A335">
            <v>49065</v>
          </cell>
        </row>
        <row r="336">
          <cell r="A336">
            <v>49096</v>
          </cell>
        </row>
        <row r="337">
          <cell r="A337">
            <v>49126</v>
          </cell>
        </row>
        <row r="338">
          <cell r="A338">
            <v>49157</v>
          </cell>
        </row>
        <row r="339">
          <cell r="A339">
            <v>49188</v>
          </cell>
        </row>
        <row r="340">
          <cell r="A340">
            <v>49218</v>
          </cell>
        </row>
        <row r="341">
          <cell r="A341">
            <v>49249</v>
          </cell>
        </row>
        <row r="342">
          <cell r="A342">
            <v>49279</v>
          </cell>
        </row>
        <row r="343">
          <cell r="A343">
            <v>49310</v>
          </cell>
        </row>
        <row r="344">
          <cell r="A344">
            <v>49341</v>
          </cell>
        </row>
        <row r="345">
          <cell r="A345">
            <v>49369</v>
          </cell>
        </row>
        <row r="346">
          <cell r="A346">
            <v>49400</v>
          </cell>
        </row>
        <row r="347">
          <cell r="A347">
            <v>49430</v>
          </cell>
        </row>
        <row r="348">
          <cell r="A348">
            <v>49461</v>
          </cell>
        </row>
        <row r="349">
          <cell r="A349">
            <v>49491</v>
          </cell>
        </row>
        <row r="350">
          <cell r="A350">
            <v>49522</v>
          </cell>
        </row>
        <row r="351">
          <cell r="A351">
            <v>49553</v>
          </cell>
        </row>
        <row r="352">
          <cell r="A352">
            <v>49583</v>
          </cell>
        </row>
        <row r="353">
          <cell r="A353">
            <v>49614</v>
          </cell>
        </row>
        <row r="354">
          <cell r="A354">
            <v>49644</v>
          </cell>
        </row>
        <row r="355">
          <cell r="A355">
            <v>49675</v>
          </cell>
        </row>
        <row r="356">
          <cell r="A356">
            <v>49706</v>
          </cell>
        </row>
        <row r="357">
          <cell r="A357">
            <v>49735</v>
          </cell>
        </row>
        <row r="358">
          <cell r="A358">
            <v>49766</v>
          </cell>
        </row>
        <row r="359">
          <cell r="A359">
            <v>49796</v>
          </cell>
        </row>
        <row r="360">
          <cell r="A360">
            <v>49827</v>
          </cell>
        </row>
        <row r="361">
          <cell r="A361">
            <v>49857</v>
          </cell>
        </row>
        <row r="362">
          <cell r="A362">
            <v>49888</v>
          </cell>
        </row>
        <row r="363">
          <cell r="A363">
            <v>49919</v>
          </cell>
        </row>
        <row r="364">
          <cell r="A364">
            <v>49949</v>
          </cell>
        </row>
        <row r="365">
          <cell r="A365">
            <v>49980</v>
          </cell>
        </row>
        <row r="366">
          <cell r="A366">
            <v>50010</v>
          </cell>
        </row>
        <row r="367">
          <cell r="A367">
            <v>50041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rollment"/>
      <sheetName val="Detailed Cost Calculations"/>
      <sheetName val="Cost Summaries"/>
    </sheetNames>
    <sheetDataSet>
      <sheetData sheetId="0">
        <row r="37">
          <cell r="C37">
            <v>75</v>
          </cell>
          <cell r="D37">
            <v>75</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4"/>
      <sheetName val="Chart3"/>
      <sheetName val="Chart2"/>
      <sheetName val="Chart1"/>
      <sheetName val="Value"/>
      <sheetName val="Availability calculation"/>
      <sheetName val="LOLPs and prices"/>
      <sheetName val="CO2 adder"/>
      <sheetName val="Distribution of LOLPs"/>
      <sheetName val="Capacity values"/>
      <sheetName val="NP15"/>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nd Table of Contents"/>
      <sheetName val="Summary"/>
      <sheetName val="Inputs"/>
      <sheetName val="AMP"/>
      <sheetName val="BIP"/>
      <sheetName val="CBP_DA"/>
      <sheetName val="CBP_DO"/>
      <sheetName val="DBP_DA"/>
      <sheetName val="PC_Best_DA"/>
      <sheetName val="PC_Best_DO"/>
      <sheetName val="PC_Commit_DA"/>
      <sheetName val="PC_Commit_DO"/>
      <sheetName val="SmartAC_new"/>
      <sheetName val="SmartAC_existing"/>
      <sheetName val="PLS"/>
      <sheetName val="Misc_DR_costs"/>
      <sheetName val="Pilot_Progs"/>
      <sheetName val="Dynamic_Pricing"/>
      <sheetName val="SM_enabled_LoadImpacts"/>
      <sheetName val="DropDowns"/>
      <sheetName val="Scenarios"/>
      <sheetName val="Portfolio"/>
      <sheetName val="BIP Example"/>
      <sheetName val="Instructions"/>
      <sheetName val="References"/>
      <sheetName val="Revisions"/>
      <sheetName val="demand_greater_43kMW"/>
      <sheetName val="HR_greater_15k"/>
      <sheetName val="CAISO_emergencies"/>
      <sheetName val="forecast high prices"/>
      <sheetName val="SmartAC_new_LI"/>
      <sheetName val="SmartAC_existing_LI"/>
      <sheetName val="SmartAC_Aug09_enrollment"/>
      <sheetName val="SmartAC_Jan11_enrollment"/>
      <sheetName val="value of PLS shift"/>
      <sheetName val="PLS load impacts"/>
      <sheetName val="A factor -- Public"/>
      <sheetName val="A factor -- LOLP"/>
      <sheetName val="C-factor"/>
      <sheetName val="Rate Schedules"/>
      <sheetName val="PDR_timing"/>
      <sheetName val="AMP_load_impacts"/>
      <sheetName val="1-in-2_portfolio_load_impacts"/>
      <sheetName val="SmartAC_budget"/>
      <sheetName val="Budget_allocation"/>
      <sheetName val="budget_1yr"/>
      <sheetName val="budget_3yr"/>
      <sheetName val="Marketing"/>
      <sheetName val="EM&amp;V"/>
      <sheetName val="Operations"/>
      <sheetName val="AutoDR-TI"/>
      <sheetName val="Feb24_budget"/>
    </sheetNames>
    <sheetDataSet>
      <sheetData sheetId="0" refreshError="1"/>
      <sheetData sheetId="1"/>
      <sheetData sheetId="2">
        <row r="12">
          <cell r="C12">
            <v>0.75</v>
          </cell>
        </row>
        <row r="13">
          <cell r="C13">
            <v>0.5</v>
          </cell>
        </row>
        <row r="15">
          <cell r="C15">
            <v>-0.3</v>
          </cell>
        </row>
        <row r="16">
          <cell r="C16">
            <v>0.3</v>
          </cell>
        </row>
        <row r="18">
          <cell r="C18">
            <v>-0.3</v>
          </cell>
        </row>
        <row r="19">
          <cell r="C19">
            <v>0.3</v>
          </cell>
        </row>
        <row r="21">
          <cell r="C21">
            <v>3</v>
          </cell>
        </row>
        <row r="22">
          <cell r="C22">
            <v>15</v>
          </cell>
        </row>
        <row r="24">
          <cell r="C24">
            <v>-0.3</v>
          </cell>
        </row>
        <row r="25">
          <cell r="C25">
            <v>0.3</v>
          </cell>
          <cell r="I25">
            <v>9.7933740014631621E-2</v>
          </cell>
          <cell r="J25">
            <v>7.6284149774982768E-2</v>
          </cell>
          <cell r="R25">
            <v>7.6700000000000004E-2</v>
          </cell>
        </row>
        <row r="27">
          <cell r="C27">
            <v>-0.1</v>
          </cell>
        </row>
        <row r="28">
          <cell r="C28">
            <v>1</v>
          </cell>
          <cell r="I28">
            <v>0.15</v>
          </cell>
        </row>
        <row r="52">
          <cell r="M52" t="str">
            <v>T&amp;D</v>
          </cell>
        </row>
        <row r="53">
          <cell r="M53" t="str">
            <v>D Only</v>
          </cell>
        </row>
        <row r="54">
          <cell r="M54" t="str">
            <v>User Input</v>
          </cell>
        </row>
        <row r="56">
          <cell r="I56">
            <v>0.92876381536175356</v>
          </cell>
          <cell r="J56">
            <v>0.86260222472532133</v>
          </cell>
          <cell r="K56">
            <v>0.80115373337542617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t="str">
            <v/>
          </cell>
          <cell r="P33">
            <v>0</v>
          </cell>
        </row>
        <row r="34">
          <cell r="N34" t="str">
            <v/>
          </cell>
          <cell r="P34">
            <v>0</v>
          </cell>
        </row>
        <row r="35">
          <cell r="N35" t="str">
            <v/>
          </cell>
          <cell r="P35">
            <v>0</v>
          </cell>
        </row>
        <row r="36">
          <cell r="N36" t="str">
            <v/>
          </cell>
          <cell r="P36">
            <v>0</v>
          </cell>
        </row>
        <row r="37">
          <cell r="N37" t="str">
            <v/>
          </cell>
          <cell r="P37">
            <v>0</v>
          </cell>
        </row>
        <row r="38">
          <cell r="N38" t="str">
            <v/>
          </cell>
          <cell r="P38">
            <v>0</v>
          </cell>
        </row>
        <row r="39">
          <cell r="N39" t="str">
            <v/>
          </cell>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t="str">
            <v/>
          </cell>
          <cell r="P46">
            <v>0</v>
          </cell>
        </row>
        <row r="47">
          <cell r="N47" t="str">
            <v/>
          </cell>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t="str">
            <v/>
          </cell>
          <cell r="P79">
            <v>0</v>
          </cell>
        </row>
        <row r="80">
          <cell r="N80" t="str">
            <v>TRANSCONTINENTAL DIRECT USA IN</v>
          </cell>
          <cell r="P80">
            <v>165430</v>
          </cell>
        </row>
        <row r="81">
          <cell r="N81" t="str">
            <v>US POSTMASTER</v>
          </cell>
          <cell r="P81">
            <v>0</v>
          </cell>
        </row>
        <row r="82">
          <cell r="N82" t="str">
            <v/>
          </cell>
          <cell r="P82">
            <v>0</v>
          </cell>
        </row>
        <row r="83">
          <cell r="N83" t="str">
            <v/>
          </cell>
          <cell r="P83">
            <v>0</v>
          </cell>
        </row>
        <row r="84">
          <cell r="N84" t="str">
            <v/>
          </cell>
          <cell r="P84">
            <v>8</v>
          </cell>
        </row>
        <row r="85">
          <cell r="N85" t="str">
            <v/>
          </cell>
          <cell r="P85">
            <v>0</v>
          </cell>
        </row>
        <row r="86">
          <cell r="N86" t="str">
            <v/>
          </cell>
          <cell r="P86">
            <v>0</v>
          </cell>
        </row>
        <row r="87">
          <cell r="N87" t="str">
            <v/>
          </cell>
          <cell r="P87">
            <v>0</v>
          </cell>
        </row>
        <row r="88">
          <cell r="N88" t="str">
            <v/>
          </cell>
          <cell r="P88">
            <v>0</v>
          </cell>
        </row>
        <row r="89">
          <cell r="N89" t="str">
            <v/>
          </cell>
          <cell r="P89">
            <v>1</v>
          </cell>
        </row>
        <row r="90">
          <cell r="N90" t="str">
            <v/>
          </cell>
          <cell r="P90">
            <v>1</v>
          </cell>
        </row>
        <row r="91">
          <cell r="N91" t="str">
            <v/>
          </cell>
          <cell r="P91">
            <v>1</v>
          </cell>
        </row>
        <row r="92">
          <cell r="N92" t="str">
            <v/>
          </cell>
          <cell r="P92">
            <v>1</v>
          </cell>
        </row>
        <row r="93">
          <cell r="N93" t="str">
            <v/>
          </cell>
          <cell r="P93">
            <v>1</v>
          </cell>
        </row>
        <row r="94">
          <cell r="N94" t="str">
            <v/>
          </cell>
          <cell r="P94">
            <v>1</v>
          </cell>
        </row>
        <row r="95">
          <cell r="N95" t="str">
            <v/>
          </cell>
          <cell r="P95">
            <v>1</v>
          </cell>
        </row>
        <row r="96">
          <cell r="N96" t="str">
            <v/>
          </cell>
          <cell r="P96">
            <v>1</v>
          </cell>
        </row>
        <row r="97">
          <cell r="N97" t="str">
            <v/>
          </cell>
          <cell r="P97">
            <v>2</v>
          </cell>
        </row>
        <row r="98">
          <cell r="N98" t="str">
            <v/>
          </cell>
          <cell r="P98">
            <v>1</v>
          </cell>
        </row>
        <row r="99">
          <cell r="N99" t="str">
            <v/>
          </cell>
          <cell r="P99">
            <v>1</v>
          </cell>
        </row>
        <row r="100">
          <cell r="N100" t="str">
            <v/>
          </cell>
          <cell r="P100">
            <v>1</v>
          </cell>
        </row>
        <row r="101">
          <cell r="N101" t="str">
            <v/>
          </cell>
          <cell r="P101">
            <v>1</v>
          </cell>
        </row>
        <row r="102">
          <cell r="N102" t="str">
            <v/>
          </cell>
          <cell r="P102">
            <v>2442.12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 Cover"/>
      <sheetName val="a - Instructions"/>
      <sheetName val="a - Control Panel"/>
      <sheetName val="z - Results"/>
      <sheetName val="u - SupplyBundled"/>
      <sheetName val="v - SelectedResources"/>
      <sheetName val="w - SelectedCommProj"/>
      <sheetName val="x - SelectedDiscCore"/>
      <sheetName val="y - DependMWTiming"/>
      <sheetName val="y - DeliveredGWhTiming"/>
      <sheetName val="y - SelectedMWTiming"/>
      <sheetName val="y - SelectedGWhTiming"/>
      <sheetName val="r - SupplyCurve"/>
      <sheetName val="s - BundleBuildup"/>
      <sheetName val="p - LineBuildup"/>
      <sheetName val="t - BundleSupplySortCalcs"/>
      <sheetName val="q - SupplySortCalcs"/>
      <sheetName val="o - NewTx"/>
      <sheetName val="n - ExistingTx"/>
      <sheetName val="m - LocalRPS"/>
      <sheetName val="k - CommProjRanks"/>
      <sheetName val="l - ResourceRanks"/>
      <sheetName val="i - CommProjData"/>
      <sheetName val="j - ResourceData"/>
      <sheetName val="a - ProForma"/>
      <sheetName val="a - ProFormaCalc"/>
      <sheetName val="a - ProFormaCalcPV"/>
      <sheetName val="d - GeneralInputs"/>
      <sheetName val="c - FinancingInputs"/>
      <sheetName val="f - RPSNetShortCalc"/>
      <sheetName val="zz - Cost Impacts"/>
      <sheetName val="e - LoadsAndResources"/>
      <sheetName val="h - EnviroScores"/>
      <sheetName val="g - TxInputs"/>
      <sheetName val="b - Contro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H1">
            <v>729</v>
          </cell>
        </row>
        <row r="4">
          <cell r="C4" t="str">
            <v>Delivery Type ID</v>
          </cell>
          <cell r="O4" t="str">
            <v>Resource Adequacy Zone</v>
          </cell>
          <cell r="BQ4" t="str">
            <v>MW (Dependable)</v>
          </cell>
          <cell r="BT4" t="str">
            <v>In-Service Date</v>
          </cell>
        </row>
      </sheetData>
      <sheetData sheetId="13" refreshError="1"/>
      <sheetData sheetId="14" refreshError="1"/>
      <sheetData sheetId="15" refreshError="1">
        <row r="13">
          <cell r="E13" t="str">
            <v>Selected for Portfolio as Minor Upgrade?</v>
          </cell>
          <cell r="J13" t="str">
            <v>Selected for Portfolio as New Tx - 1?</v>
          </cell>
          <cell r="K13" t="str">
            <v>Selected for Portfolio as New Tx - 2?</v>
          </cell>
        </row>
      </sheetData>
      <sheetData sheetId="16" refreshError="1"/>
      <sheetData sheetId="17" refreshError="1">
        <row r="1">
          <cell r="E1">
            <v>539</v>
          </cell>
        </row>
        <row r="5">
          <cell r="J5" t="str">
            <v>Dependable MW</v>
          </cell>
          <cell r="O5" t="str">
            <v>RA Zone</v>
          </cell>
          <cell r="Q5" t="str">
            <v>Losses to Delivery Zone, New Transmission</v>
          </cell>
          <cell r="BR5" t="str">
            <v>Year Available (Segment 1)</v>
          </cell>
          <cell r="BS5" t="str">
            <v>Year Available (Segment 2)</v>
          </cell>
        </row>
      </sheetData>
      <sheetData sheetId="18" refreshError="1">
        <row r="1">
          <cell r="E1">
            <v>651</v>
          </cell>
        </row>
        <row r="5">
          <cell r="I5" t="str">
            <v>Dependable MW</v>
          </cell>
          <cell r="N5" t="str">
            <v>RA Zone</v>
          </cell>
          <cell r="O5" t="str">
            <v>First Segment Losses</v>
          </cell>
          <cell r="Q5" t="str">
            <v>Second Segment Losses (where applicable)</v>
          </cell>
          <cell r="CR5" t="str">
            <v>Available Date (Incremental Upgrades)</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rogram Overview &amp; Inputs"/>
      <sheetName val="AdditionalInputsForDR"/>
      <sheetName val="AdditionalInputsForEE"/>
      <sheetName val="SmartACresults"/>
      <sheetName val="DRresults"/>
      <sheetName val="EEresults"/>
      <sheetName val="Financial Analysis"/>
      <sheetName val="Rates"/>
      <sheetName val="OtherInputs"/>
      <sheetName val="MarketData"/>
      <sheetName val="Trigger Probabilities"/>
      <sheetName val="Avoided Energy Cost Calc"/>
      <sheetName val="ChoosingHrsWithEnergyValue"/>
      <sheetName val="AvoidedGenCapacityCostsCalc"/>
      <sheetName val="AvoidedCostLoadShiftingCalc"/>
      <sheetName val="Avoided Distrib Capacity Csts"/>
      <sheetName val="YumiNotes"/>
    </sheetNames>
    <sheetDataSet>
      <sheetData sheetId="0"/>
      <sheetData sheetId="1">
        <row r="6">
          <cell r="C6">
            <v>2009</v>
          </cell>
        </row>
        <row r="7">
          <cell r="C7">
            <v>2018</v>
          </cell>
        </row>
        <row r="8">
          <cell r="C8">
            <v>5</v>
          </cell>
        </row>
        <row r="9">
          <cell r="C9">
            <v>10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ward Prices"/>
      <sheetName val="tables"/>
    </sheetNames>
    <sheetDataSet>
      <sheetData sheetId="0" refreshError="1"/>
      <sheetData sheetId="1" refreshError="1">
        <row r="5">
          <cell r="A5">
            <v>2016</v>
          </cell>
          <cell r="B5">
            <v>6.3793183334598016</v>
          </cell>
          <cell r="F5">
            <v>40544</v>
          </cell>
          <cell r="G5">
            <v>9.2740967642386067</v>
          </cell>
          <cell r="H5">
            <v>7.6945057205884027</v>
          </cell>
          <cell r="I5">
            <v>9.5774881124174964</v>
          </cell>
          <cell r="J5">
            <v>7.7357999574176155</v>
          </cell>
          <cell r="K5">
            <v>9.9374031608304918</v>
          </cell>
          <cell r="L5">
            <v>8.5354818717074679</v>
          </cell>
          <cell r="M5">
            <v>9.2531763247598384</v>
          </cell>
          <cell r="N5">
            <v>8.1537031298419578</v>
          </cell>
          <cell r="P5">
            <v>42005</v>
          </cell>
          <cell r="Q5">
            <v>1.2059409461613677</v>
          </cell>
        </row>
        <row r="6">
          <cell r="A6">
            <v>2017</v>
          </cell>
          <cell r="B6">
            <v>6.6861568852719167</v>
          </cell>
          <cell r="F6">
            <v>40575</v>
          </cell>
          <cell r="G6">
            <v>8.7776912572931121</v>
          </cell>
          <cell r="H6">
            <v>7.2191940052589407</v>
          </cell>
          <cell r="I6">
            <v>9.1306840116517112</v>
          </cell>
          <cell r="J6">
            <v>7.2706215416291338</v>
          </cell>
          <cell r="K6">
            <v>9.3705626009890803</v>
          </cell>
          <cell r="L6">
            <v>7.9346814865592705</v>
          </cell>
          <cell r="M6">
            <v>8.7646281153601322</v>
          </cell>
          <cell r="N6">
            <v>7.7192381138912012</v>
          </cell>
          <cell r="P6">
            <v>42036</v>
          </cell>
          <cell r="Q6">
            <v>1.2213586803545708</v>
          </cell>
        </row>
        <row r="7">
          <cell r="A7">
            <v>2018</v>
          </cell>
          <cell r="B7">
            <v>6.9053593590944367</v>
          </cell>
          <cell r="F7">
            <v>40603</v>
          </cell>
          <cell r="G7">
            <v>8.2024951686125629</v>
          </cell>
          <cell r="H7">
            <v>6.6884698509988683</v>
          </cell>
          <cell r="I7">
            <v>8.6639339392859274</v>
          </cell>
          <cell r="J7">
            <v>6.8840967147864314</v>
          </cell>
          <cell r="K7">
            <v>8.3871047952954623</v>
          </cell>
          <cell r="L7">
            <v>7.1226983949374008</v>
          </cell>
          <cell r="M7">
            <v>7.7779021048574588</v>
          </cell>
          <cell r="N7">
            <v>6.9100990886825056</v>
          </cell>
          <cell r="P7">
            <v>42064</v>
          </cell>
          <cell r="Q7">
            <v>1.2052529589516703</v>
          </cell>
        </row>
        <row r="8">
          <cell r="A8">
            <v>2019</v>
          </cell>
          <cell r="B8">
            <v>7.2547334469304117</v>
          </cell>
          <cell r="F8">
            <v>40634</v>
          </cell>
          <cell r="G8">
            <v>8.6192205928516969</v>
          </cell>
          <cell r="H8">
            <v>6.4038746132113546</v>
          </cell>
          <cell r="I8">
            <v>9.4484829329962068</v>
          </cell>
          <cell r="J8">
            <v>6.7082806573957017</v>
          </cell>
          <cell r="K8">
            <v>9.5327323677369247</v>
          </cell>
          <cell r="L8">
            <v>7.437793308349371</v>
          </cell>
          <cell r="M8">
            <v>8.5418143759073573</v>
          </cell>
          <cell r="N8">
            <v>7.0309598568486447</v>
          </cell>
          <cell r="P8">
            <v>42095</v>
          </cell>
          <cell r="Q8">
            <v>0.9220904508566572</v>
          </cell>
        </row>
        <row r="9">
          <cell r="A9">
            <v>2020</v>
          </cell>
          <cell r="B9">
            <v>7.5435850692305397</v>
          </cell>
          <cell r="F9">
            <v>40664</v>
          </cell>
          <cell r="G9">
            <v>8.983897662763539</v>
          </cell>
          <cell r="H9">
            <v>6.2676916889665737</v>
          </cell>
          <cell r="I9">
            <v>9.8609272605448517</v>
          </cell>
          <cell r="J9">
            <v>6.6006438855387231</v>
          </cell>
          <cell r="K9">
            <v>7.415765718484308</v>
          </cell>
          <cell r="L9">
            <v>5.3304642944613558</v>
          </cell>
          <cell r="M9">
            <v>6.1439417795038658</v>
          </cell>
          <cell r="N9">
            <v>4.8231342500262411</v>
          </cell>
          <cell r="P9">
            <v>42125</v>
          </cell>
          <cell r="Q9">
            <v>0.89110698440929537</v>
          </cell>
        </row>
        <row r="10">
          <cell r="A10">
            <v>2021</v>
          </cell>
          <cell r="B10">
            <v>7.826963644291717</v>
          </cell>
          <cell r="F10">
            <v>40695</v>
          </cell>
          <cell r="G10">
            <v>9.4206729274208598</v>
          </cell>
          <cell r="H10">
            <v>6.1524348529137383</v>
          </cell>
          <cell r="I10">
            <v>10.342387995853832</v>
          </cell>
          <cell r="J10">
            <v>6.5746392668520386</v>
          </cell>
          <cell r="K10">
            <v>6.9333755563765589</v>
          </cell>
          <cell r="L10">
            <v>4.834538449358738</v>
          </cell>
          <cell r="M10">
            <v>5.6051089882303264</v>
          </cell>
          <cell r="N10">
            <v>4.2486937246002006</v>
          </cell>
          <cell r="P10">
            <v>42156</v>
          </cell>
          <cell r="Q10">
            <v>0.88649594448273783</v>
          </cell>
        </row>
        <row r="11">
          <cell r="A11">
            <v>2022</v>
          </cell>
          <cell r="B11">
            <v>8.1570826142531434</v>
          </cell>
          <cell r="F11">
            <v>40725</v>
          </cell>
          <cell r="G11">
            <v>10.967204084974618</v>
          </cell>
          <cell r="H11">
            <v>7.3511678799517668</v>
          </cell>
          <cell r="I11">
            <v>11.85133239831697</v>
          </cell>
          <cell r="J11">
            <v>7.6796010596852113</v>
          </cell>
          <cell r="K11">
            <v>9.985049303700718</v>
          </cell>
          <cell r="L11">
            <v>7.3006433838969249</v>
          </cell>
          <cell r="M11">
            <v>8.7570763829394078</v>
          </cell>
          <cell r="N11">
            <v>6.7647701120462305</v>
          </cell>
          <cell r="P11">
            <v>42186</v>
          </cell>
          <cell r="Q11">
            <v>0.92580598178076678</v>
          </cell>
        </row>
        <row r="12">
          <cell r="A12">
            <v>2023</v>
          </cell>
          <cell r="B12">
            <v>8.4883837084142524</v>
          </cell>
          <cell r="F12">
            <v>40756</v>
          </cell>
          <cell r="G12">
            <v>11.268854057407928</v>
          </cell>
          <cell r="H12">
            <v>7.9862906442510821</v>
          </cell>
          <cell r="I12">
            <v>12.057979025596143</v>
          </cell>
          <cell r="J12">
            <v>8.2162543952584954</v>
          </cell>
          <cell r="K12">
            <v>11.568659930429021</v>
          </cell>
          <cell r="L12">
            <v>8.9233062779526247</v>
          </cell>
          <cell r="M12">
            <v>10.438959748219315</v>
          </cell>
          <cell r="N12">
            <v>8.451217492131855</v>
          </cell>
          <cell r="P12">
            <v>42217</v>
          </cell>
          <cell r="Q12">
            <v>0.93306802809995248</v>
          </cell>
        </row>
        <row r="13">
          <cell r="A13">
            <v>2024</v>
          </cell>
          <cell r="B13">
            <v>8.8456411270281361</v>
          </cell>
          <cell r="F13">
            <v>40787</v>
          </cell>
          <cell r="G13">
            <v>11.192875556597141</v>
          </cell>
          <cell r="H13">
            <v>8.2493555191000691</v>
          </cell>
          <cell r="I13">
            <v>11.991508124438639</v>
          </cell>
          <cell r="J13">
            <v>8.5147383032579409</v>
          </cell>
          <cell r="K13">
            <v>11.897213123368775</v>
          </cell>
          <cell r="L13">
            <v>9.2259454535900094</v>
          </cell>
          <cell r="M13">
            <v>10.749881763562158</v>
          </cell>
          <cell r="N13">
            <v>8.807300881080419</v>
          </cell>
          <cell r="P13">
            <v>42248</v>
          </cell>
          <cell r="Q13">
            <v>0.88233462349434455</v>
          </cell>
        </row>
        <row r="14">
          <cell r="A14">
            <v>2025</v>
          </cell>
          <cell r="B14">
            <v>9.1993880837161726</v>
          </cell>
          <cell r="F14">
            <v>40817</v>
          </cell>
          <cell r="G14">
            <v>10.140446413463165</v>
          </cell>
          <cell r="H14">
            <v>8.2652637408279102</v>
          </cell>
          <cell r="I14">
            <v>10.633454734651405</v>
          </cell>
          <cell r="J14">
            <v>8.4823751300728407</v>
          </cell>
          <cell r="K14">
            <v>10.564215374568203</v>
          </cell>
          <cell r="L14">
            <v>8.5775173148641439</v>
          </cell>
          <cell r="M14">
            <v>9.6378916252771241</v>
          </cell>
          <cell r="N14">
            <v>8.271607059996219</v>
          </cell>
          <cell r="P14">
            <v>42278</v>
          </cell>
          <cell r="Q14">
            <v>0.89596846202390146</v>
          </cell>
        </row>
        <row r="15">
          <cell r="A15">
            <v>2026</v>
          </cell>
          <cell r="B15">
            <v>9.5266054895263022</v>
          </cell>
          <cell r="F15">
            <v>40848</v>
          </cell>
          <cell r="G15">
            <v>10.255783876993823</v>
          </cell>
          <cell r="H15">
            <v>8.3977582986061226</v>
          </cell>
          <cell r="I15">
            <v>10.522774172324073</v>
          </cell>
          <cell r="J15">
            <v>8.3889104883811338</v>
          </cell>
          <cell r="K15">
            <v>10.821490026129629</v>
          </cell>
          <cell r="L15">
            <v>9.0736728060671723</v>
          </cell>
          <cell r="M15">
            <v>9.9754636415779743</v>
          </cell>
          <cell r="N15">
            <v>8.7072206997641963</v>
          </cell>
          <cell r="P15">
            <v>42309</v>
          </cell>
          <cell r="Q15">
            <v>0.95913538636492579</v>
          </cell>
        </row>
        <row r="16">
          <cell r="A16">
            <v>2027</v>
          </cell>
          <cell r="B16">
            <v>9.8782549405574276</v>
          </cell>
          <cell r="F16">
            <v>40878</v>
          </cell>
          <cell r="G16">
            <v>9.7944377267230962</v>
          </cell>
          <cell r="H16">
            <v>7.8327201625974432</v>
          </cell>
          <cell r="I16">
            <v>10.095204844838932</v>
          </cell>
          <cell r="J16">
            <v>7.8607780209746076</v>
          </cell>
          <cell r="K16">
            <v>10.386732533521524</v>
          </cell>
          <cell r="L16">
            <v>8.8553281580804519</v>
          </cell>
          <cell r="M16">
            <v>9.7388849682427665</v>
          </cell>
          <cell r="N16">
            <v>8.5518701482004236</v>
          </cell>
          <cell r="P16">
            <v>42339</v>
          </cell>
          <cell r="Q16">
            <v>1.0714415530198091</v>
          </cell>
        </row>
        <row r="17">
          <cell r="A17">
            <v>2028</v>
          </cell>
          <cell r="B17">
            <v>10.212863238502655</v>
          </cell>
        </row>
        <row r="18">
          <cell r="A18">
            <v>2029</v>
          </cell>
          <cell r="B18">
            <v>10.569042956677208</v>
          </cell>
        </row>
        <row r="19">
          <cell r="A19">
            <v>2030</v>
          </cell>
          <cell r="B19">
            <v>10.994894021922823</v>
          </cell>
        </row>
        <row r="20">
          <cell r="A20">
            <v>2031</v>
          </cell>
          <cell r="B20">
            <v>11.317256470890971</v>
          </cell>
        </row>
        <row r="21">
          <cell r="A21">
            <v>2032</v>
          </cell>
          <cell r="B21">
            <v>11.639618919859119</v>
          </cell>
        </row>
        <row r="22">
          <cell r="A22">
            <v>2033</v>
          </cell>
          <cell r="B22">
            <v>11.961981368827267</v>
          </cell>
        </row>
        <row r="23">
          <cell r="A23">
            <v>2034</v>
          </cell>
          <cell r="B23">
            <v>12.284343817795415</v>
          </cell>
        </row>
        <row r="24">
          <cell r="A24">
            <v>2035</v>
          </cell>
          <cell r="B24">
            <v>12.606706266763563</v>
          </cell>
        </row>
        <row r="25">
          <cell r="A25">
            <v>2036</v>
          </cell>
          <cell r="B25">
            <v>12.929068715731711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HP Data"/>
      <sheetName val="CAP Summary"/>
      <sheetName val="2013 Summary"/>
      <sheetName val="CSI"/>
      <sheetName val="CSI - THERM"/>
      <sheetName val="SGIP"/>
      <sheetName val="NSHP"/>
      <sheetName val="Budget"/>
      <sheetName val="Budget by Funding"/>
      <sheetName val="Cost Type"/>
      <sheetName val="BW Inception"/>
      <sheetName val="Program Summary"/>
      <sheetName val="Labor"/>
      <sheetName val="By Budget Owner (NON-INCENTIVE)"/>
      <sheetName val="By Cost Type"/>
      <sheetName val="Allocation and Question"/>
      <sheetName val="SAPBEXqueries"/>
      <sheetName val="SAPBEXfilters"/>
      <sheetName val="Vlookups"/>
      <sheetName val="LAYOUT"/>
      <sheetName val="PCC Owner"/>
      <sheetName val="Orders"/>
      <sheetName val="2. YTD Detail Data "/>
      <sheetName val="1. ORDERS BW"/>
      <sheetName val="Order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12">
          <cell r="E112" t="str">
            <v/>
          </cell>
          <cell r="F112">
            <v>1075509113.8699999</v>
          </cell>
        </row>
        <row r="113">
          <cell r="E113" t="str">
            <v>Result</v>
          </cell>
          <cell r="F113">
            <v>596967344.49000001</v>
          </cell>
        </row>
        <row r="114">
          <cell r="E114" t="str">
            <v>GENRL-MARKET DscResult</v>
          </cell>
          <cell r="F114">
            <v>525928426.02999997</v>
          </cell>
        </row>
        <row r="115">
          <cell r="E115" t="str">
            <v>GENRL-MARKET DscAdministration</v>
          </cell>
          <cell r="F115">
            <v>30747588.200000003</v>
          </cell>
        </row>
        <row r="116">
          <cell r="E116" t="str">
            <v>GENRL-MARKET DscIncentives</v>
          </cell>
          <cell r="F116">
            <v>487571596.26999998</v>
          </cell>
        </row>
        <row r="117">
          <cell r="E117" t="str">
            <v>GENRL-MARKET DscEM&amp;V</v>
          </cell>
          <cell r="F117">
            <v>4017947.36</v>
          </cell>
        </row>
        <row r="118">
          <cell r="E118" t="str">
            <v>GENRL-MARKET DscMarketing</v>
          </cell>
          <cell r="F118">
            <v>3342085.87</v>
          </cell>
        </row>
        <row r="119">
          <cell r="E119" t="str">
            <v>LISP-MASH DscResult</v>
          </cell>
          <cell r="F119">
            <v>26473734.969999999</v>
          </cell>
        </row>
        <row r="120">
          <cell r="E120" t="str">
            <v>LISP-MASH DscAdministration</v>
          </cell>
          <cell r="F120">
            <v>925835.87</v>
          </cell>
        </row>
        <row r="121">
          <cell r="E121" t="str">
            <v>LISP-MASH DscIncentives</v>
          </cell>
          <cell r="F121">
            <v>25219970</v>
          </cell>
        </row>
        <row r="122">
          <cell r="E122" t="str">
            <v>LISP-MASH DscEM&amp;V</v>
          </cell>
          <cell r="F122">
            <v>284415.07</v>
          </cell>
        </row>
        <row r="123">
          <cell r="E123" t="str">
            <v>LISP-MASH DscMarketing</v>
          </cell>
          <cell r="F123">
            <v>43514.03</v>
          </cell>
        </row>
        <row r="124">
          <cell r="E124" t="str">
            <v>LISP-MASH DscNot assigned</v>
          </cell>
          <cell r="F124">
            <v>0</v>
          </cell>
        </row>
        <row r="125">
          <cell r="E125" t="str">
            <v>LISP-SASH DscResult</v>
          </cell>
          <cell r="F125">
            <v>28140795.739999998</v>
          </cell>
        </row>
        <row r="126">
          <cell r="E126" t="str">
            <v>LISP-SASH DscAdministration</v>
          </cell>
          <cell r="F126">
            <v>3239659.94</v>
          </cell>
        </row>
        <row r="127">
          <cell r="E127" t="str">
            <v>LISP-SASH DscIncentives</v>
          </cell>
          <cell r="F127">
            <v>24901135.800000001</v>
          </cell>
        </row>
        <row r="128">
          <cell r="E128" t="str">
            <v>LISP-SASH DscNot assigned</v>
          </cell>
          <cell r="F128">
            <v>0</v>
          </cell>
        </row>
        <row r="129">
          <cell r="E129" t="str">
            <v>CSI - Research, Development, and DeploymResult</v>
          </cell>
          <cell r="F129">
            <v>15187875.34</v>
          </cell>
        </row>
        <row r="130">
          <cell r="E130" t="str">
            <v>CSI - Research, Development, and DeploymResearch and Development</v>
          </cell>
          <cell r="F130">
            <v>15187875.34</v>
          </cell>
        </row>
        <row r="131">
          <cell r="E131" t="str">
            <v>THERMAL-ELEC DscResult</v>
          </cell>
          <cell r="F131">
            <v>1236512.4099999999</v>
          </cell>
        </row>
        <row r="132">
          <cell r="E132" t="str">
            <v>THERMAL-ELEC DscAdministration</v>
          </cell>
          <cell r="F132">
            <v>407830.01</v>
          </cell>
        </row>
        <row r="133">
          <cell r="E133" t="str">
            <v>THERMAL-ELEC DscIncentives</v>
          </cell>
          <cell r="F133">
            <v>162964</v>
          </cell>
        </row>
        <row r="134">
          <cell r="E134" t="str">
            <v>THERMAL-ELEC DscEM&amp;V</v>
          </cell>
          <cell r="F134">
            <v>0</v>
          </cell>
        </row>
        <row r="135">
          <cell r="E135" t="str">
            <v>THERMAL-ELEC DscMarketing</v>
          </cell>
          <cell r="F135">
            <v>665718.4</v>
          </cell>
        </row>
        <row r="136">
          <cell r="E136" t="str">
            <v>THERMAL-ELEC DscNot assigned</v>
          </cell>
          <cell r="F136">
            <v>0</v>
          </cell>
        </row>
        <row r="137">
          <cell r="E137" t="str">
            <v>Not assignedResult</v>
          </cell>
          <cell r="F137">
            <v>0</v>
          </cell>
        </row>
        <row r="138">
          <cell r="E138" t="str">
            <v>Not assignedAdministration</v>
          </cell>
          <cell r="F138">
            <v>0</v>
          </cell>
        </row>
        <row r="139">
          <cell r="E139" t="str">
            <v>Not assignedEM&amp;V</v>
          </cell>
          <cell r="F139">
            <v>0</v>
          </cell>
        </row>
        <row r="140">
          <cell r="E140" t="str">
            <v>Not assignedMarketing</v>
          </cell>
          <cell r="F140">
            <v>0</v>
          </cell>
        </row>
        <row r="141">
          <cell r="E141" t="str">
            <v>Not assignedResearch and Development</v>
          </cell>
          <cell r="F141">
            <v>0</v>
          </cell>
        </row>
        <row r="142">
          <cell r="E142" t="str">
            <v>Not assignedNot assigned</v>
          </cell>
          <cell r="F142">
            <v>0</v>
          </cell>
        </row>
        <row r="143">
          <cell r="E143" t="str">
            <v>Result</v>
          </cell>
          <cell r="F143">
            <v>9473320.1300000008</v>
          </cell>
        </row>
        <row r="144">
          <cell r="E144" t="str">
            <v>THERMAL-GAS ProgramResult</v>
          </cell>
          <cell r="F144">
            <v>9473320.1300000008</v>
          </cell>
        </row>
        <row r="145">
          <cell r="E145" t="str">
            <v>THERMAL-GAS ProgramAdministration</v>
          </cell>
          <cell r="F145">
            <v>2031201.17</v>
          </cell>
        </row>
        <row r="146">
          <cell r="E146" t="str">
            <v>THERMAL-GAS ProgramIncentives</v>
          </cell>
          <cell r="F146">
            <v>4810657.5</v>
          </cell>
        </row>
        <row r="147">
          <cell r="E147" t="str">
            <v>THERMAL-GAS ProgramEM&amp;V</v>
          </cell>
          <cell r="F147">
            <v>2543.3200000000002</v>
          </cell>
        </row>
        <row r="148">
          <cell r="E148" t="str">
            <v>THERMAL-GAS ProgramMarketing</v>
          </cell>
          <cell r="F148">
            <v>2628918.14</v>
          </cell>
        </row>
        <row r="149">
          <cell r="E149" t="str">
            <v>Not assignedResult</v>
          </cell>
          <cell r="F149">
            <v>0</v>
          </cell>
        </row>
        <row r="150">
          <cell r="E150" t="str">
            <v>Not assignedAdministration</v>
          </cell>
        </row>
        <row r="151">
          <cell r="E151" t="str">
            <v>Not assignedEM&amp;V</v>
          </cell>
        </row>
        <row r="152">
          <cell r="E152" t="str">
            <v>Not assignedMarketing</v>
          </cell>
        </row>
        <row r="153">
          <cell r="E153" t="str">
            <v>Not assignedNot assigned</v>
          </cell>
        </row>
        <row r="154">
          <cell r="E154" t="str">
            <v>Result</v>
          </cell>
        </row>
        <row r="155">
          <cell r="E155" t="str">
            <v>SGIP2010Result</v>
          </cell>
        </row>
        <row r="156">
          <cell r="E156" t="str">
            <v>SGIP2010Marketing</v>
          </cell>
        </row>
        <row r="157">
          <cell r="E157" t="str">
            <v>SGIP2010Admin</v>
          </cell>
          <cell r="F157">
            <v>437909344.70999998</v>
          </cell>
        </row>
        <row r="158">
          <cell r="E158" t="str">
            <v>SGIP2012 Program Level 3 DscAdministration</v>
          </cell>
        </row>
        <row r="159">
          <cell r="E159" t="str">
            <v>SGIP2012 Program Level 3 DscIncentives</v>
          </cell>
        </row>
        <row r="160">
          <cell r="E160" t="str">
            <v>SGIP2012 Program Level 3 DscEM&amp;V</v>
          </cell>
        </row>
        <row r="161">
          <cell r="E161" t="str">
            <v>Not assignedResult</v>
          </cell>
        </row>
        <row r="162">
          <cell r="E162" t="str">
            <v>Not assignedAdministration</v>
          </cell>
        </row>
        <row r="163">
          <cell r="E163" t="str">
            <v>Not assignedEM&amp;V</v>
          </cell>
        </row>
        <row r="164">
          <cell r="E164" t="str">
            <v>Not assignedNot assigned</v>
          </cell>
        </row>
        <row r="165">
          <cell r="E165" t="str">
            <v>Result</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rtAC Total I"/>
      <sheetName val="SmartAC Total E"/>
      <sheetName val="PC_TOTAL E"/>
      <sheetName val="PC_TOTAL I"/>
      <sheetName val="Industry_Chart"/>
      <sheetName val="LCA_Chart"/>
      <sheetName val="Industry_Pie_Chart"/>
      <sheetName val="LCA_Pie_Chart"/>
      <sheetName val="Enrollment"/>
      <sheetName val="SMARTACPDP I"/>
      <sheetName val="SMARTACPDP E"/>
      <sheetName val="SMARTAC E"/>
      <sheetName val="BIP E"/>
      <sheetName val="BEC E"/>
      <sheetName val="ABEC E"/>
      <sheetName val="CBP E"/>
      <sheetName val="AMP E"/>
      <sheetName val="DBP E"/>
      <sheetName val="NO_METER E"/>
      <sheetName val="TOU E"/>
      <sheetName val="PDP E"/>
      <sheetName val="NONE E"/>
      <sheetName val="PC_COMM_DO E"/>
      <sheetName val="PC_BE_DO E"/>
      <sheetName val="PC_BE_DA E"/>
      <sheetName val="PC_COMM_DA E"/>
      <sheetName val="PC_TOTAL"/>
      <sheetName val="CPP E"/>
      <sheetName val="SmartRate E"/>
      <sheetName val="SMARTAC I"/>
      <sheetName val="BIP I"/>
      <sheetName val="BEC I"/>
      <sheetName val="ABEC I"/>
      <sheetName val="CBP I"/>
      <sheetName val="AMP I"/>
      <sheetName val="DBP I"/>
      <sheetName val="NO_METER I"/>
      <sheetName val="TOU I"/>
      <sheetName val="PDP I"/>
      <sheetName val="NONE I"/>
      <sheetName val="PC_COMM_DO I"/>
      <sheetName val="PC_BE_DO I"/>
      <sheetName val="PC_BE_DA I"/>
      <sheetName val="CPP I"/>
      <sheetName val="SmartRate I"/>
      <sheetName val="PC_COMM_DA I"/>
      <sheetName val="Chart3 E  SOURCE"/>
      <sheetName val="BIP"/>
      <sheetName val="BIP and PC Option C DO"/>
      <sheetName val="DBP"/>
      <sheetName val="DBP and PC Option BE DA"/>
      <sheetName val="All PC DBP BIP"/>
      <sheetName val="SmartRate and CPP"/>
      <sheetName val="Dyn Rates"/>
      <sheetName val="AMP"/>
      <sheetName val="ABEC BEC"/>
      <sheetName val="SmartAC"/>
      <sheetName val="Non Res TOU"/>
      <sheetName val="Chart1 E"/>
      <sheetName val="Chart2 E"/>
      <sheetName val="Chart3 E"/>
      <sheetName val="Chart4 E"/>
      <sheetName val="Chart5 E"/>
      <sheetName val="Chart 6 E"/>
      <sheetName val="Chart 7 E"/>
      <sheetName val="Chart 8 E"/>
      <sheetName val="Chart 9 E"/>
      <sheetName val="Rework Attach B"/>
      <sheetName val="Sheet1"/>
      <sheetName val="Chart1 I"/>
      <sheetName val="Chart2 I"/>
      <sheetName val="Chart3 I"/>
      <sheetName val="Chart4 I"/>
      <sheetName val="Chart 5 I"/>
      <sheetName val="Chart 6 I"/>
      <sheetName val="Char7 I"/>
      <sheetName val="Chart 8 I"/>
      <sheetName val="SmartAC Res I"/>
      <sheetName val="TOU Res I"/>
      <sheetName val="SmartRate Res I"/>
      <sheetName val="SmartAC Res E"/>
      <sheetName val="TOU Res E"/>
      <sheetName val="SmartRate Res E"/>
      <sheetName val="PLS"/>
      <sheetName val="Program Totals E"/>
      <sheetName val="Program Totals I"/>
      <sheetName val="Include column"/>
      <sheetName val="Table Summary Total"/>
      <sheetName val="Table Summary Small"/>
      <sheetName val="Table Summary Medium"/>
      <sheetName val="Table Summary Lar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2">
          <cell r="A2">
            <v>0</v>
          </cell>
          <cell r="N2">
            <v>0</v>
          </cell>
        </row>
        <row r="3">
          <cell r="A3">
            <v>0</v>
          </cell>
          <cell r="N3">
            <v>0</v>
          </cell>
        </row>
        <row r="4">
          <cell r="A4">
            <v>0</v>
          </cell>
          <cell r="N4">
            <v>0</v>
          </cell>
        </row>
        <row r="5">
          <cell r="A5">
            <v>0</v>
          </cell>
          <cell r="N5">
            <v>0</v>
          </cell>
        </row>
        <row r="6">
          <cell r="A6">
            <v>0</v>
          </cell>
          <cell r="N6">
            <v>1</v>
          </cell>
        </row>
        <row r="7">
          <cell r="A7">
            <v>0</v>
          </cell>
          <cell r="N7">
            <v>0</v>
          </cell>
        </row>
        <row r="8">
          <cell r="A8">
            <v>0</v>
          </cell>
          <cell r="N8">
            <v>0</v>
          </cell>
        </row>
        <row r="9">
          <cell r="A9">
            <v>1</v>
          </cell>
          <cell r="N9">
            <v>0</v>
          </cell>
        </row>
        <row r="10">
          <cell r="A10">
            <v>0</v>
          </cell>
          <cell r="N10">
            <v>0</v>
          </cell>
        </row>
        <row r="11">
          <cell r="A11">
            <v>0</v>
          </cell>
          <cell r="N11">
            <v>1</v>
          </cell>
        </row>
        <row r="12">
          <cell r="A12">
            <v>0</v>
          </cell>
          <cell r="N12">
            <v>0</v>
          </cell>
        </row>
        <row r="13">
          <cell r="A13">
            <v>0</v>
          </cell>
          <cell r="N13">
            <v>0</v>
          </cell>
        </row>
        <row r="14">
          <cell r="A14">
            <v>0</v>
          </cell>
          <cell r="N14">
            <v>0</v>
          </cell>
        </row>
        <row r="15">
          <cell r="A15">
            <v>0</v>
          </cell>
          <cell r="N15">
            <v>0</v>
          </cell>
        </row>
        <row r="16">
          <cell r="A16">
            <v>0</v>
          </cell>
          <cell r="N16">
            <v>1</v>
          </cell>
        </row>
        <row r="17">
          <cell r="A17">
            <v>1</v>
          </cell>
          <cell r="N17">
            <v>0</v>
          </cell>
        </row>
        <row r="18">
          <cell r="A18">
            <v>0</v>
          </cell>
          <cell r="N18">
            <v>0</v>
          </cell>
        </row>
        <row r="19">
          <cell r="A19">
            <v>0</v>
          </cell>
          <cell r="N19">
            <v>0</v>
          </cell>
        </row>
        <row r="20">
          <cell r="A20">
            <v>0</v>
          </cell>
          <cell r="N20">
            <v>0</v>
          </cell>
        </row>
        <row r="21">
          <cell r="A21">
            <v>0</v>
          </cell>
          <cell r="N21">
            <v>1</v>
          </cell>
        </row>
        <row r="22">
          <cell r="A22">
            <v>0</v>
          </cell>
        </row>
        <row r="23">
          <cell r="A23">
            <v>0</v>
          </cell>
        </row>
        <row r="24">
          <cell r="A24">
            <v>0</v>
          </cell>
        </row>
        <row r="25">
          <cell r="A25">
            <v>1</v>
          </cell>
        </row>
        <row r="26">
          <cell r="A26">
            <v>0</v>
          </cell>
        </row>
        <row r="27">
          <cell r="A27">
            <v>0</v>
          </cell>
        </row>
        <row r="28">
          <cell r="A28">
            <v>0</v>
          </cell>
        </row>
        <row r="29">
          <cell r="A29">
            <v>0</v>
          </cell>
        </row>
        <row r="30">
          <cell r="A30">
            <v>0</v>
          </cell>
        </row>
        <row r="31">
          <cell r="A31">
            <v>0</v>
          </cell>
        </row>
        <row r="32">
          <cell r="A32">
            <v>0</v>
          </cell>
        </row>
        <row r="33">
          <cell r="A33">
            <v>1</v>
          </cell>
        </row>
        <row r="34">
          <cell r="A34">
            <v>0</v>
          </cell>
        </row>
        <row r="35">
          <cell r="A35">
            <v>0</v>
          </cell>
        </row>
        <row r="36">
          <cell r="A36">
            <v>0</v>
          </cell>
        </row>
        <row r="37">
          <cell r="A37">
            <v>0</v>
          </cell>
        </row>
        <row r="38">
          <cell r="A38">
            <v>0</v>
          </cell>
        </row>
        <row r="39">
          <cell r="A39">
            <v>0</v>
          </cell>
        </row>
        <row r="40">
          <cell r="A40">
            <v>0</v>
          </cell>
        </row>
        <row r="41">
          <cell r="A41">
            <v>1</v>
          </cell>
        </row>
        <row r="42">
          <cell r="A42">
            <v>0</v>
          </cell>
        </row>
        <row r="43">
          <cell r="A43">
            <v>0</v>
          </cell>
        </row>
        <row r="44">
          <cell r="A44">
            <v>0</v>
          </cell>
        </row>
        <row r="45">
          <cell r="A45">
            <v>0</v>
          </cell>
        </row>
        <row r="46">
          <cell r="A46">
            <v>0</v>
          </cell>
        </row>
        <row r="47">
          <cell r="A47">
            <v>0</v>
          </cell>
        </row>
        <row r="48">
          <cell r="A48">
            <v>0</v>
          </cell>
        </row>
        <row r="49">
          <cell r="A49">
            <v>1</v>
          </cell>
        </row>
        <row r="50">
          <cell r="A50">
            <v>0</v>
          </cell>
        </row>
        <row r="51">
          <cell r="A51">
            <v>0</v>
          </cell>
        </row>
        <row r="52">
          <cell r="A52">
            <v>0</v>
          </cell>
        </row>
        <row r="53">
          <cell r="A53">
            <v>0</v>
          </cell>
        </row>
        <row r="54">
          <cell r="A54">
            <v>0</v>
          </cell>
        </row>
        <row r="55">
          <cell r="A55">
            <v>0</v>
          </cell>
        </row>
        <row r="56">
          <cell r="A56">
            <v>0</v>
          </cell>
        </row>
        <row r="57">
          <cell r="A57">
            <v>1</v>
          </cell>
        </row>
        <row r="58">
          <cell r="A58">
            <v>0</v>
          </cell>
        </row>
        <row r="59">
          <cell r="A59">
            <v>0</v>
          </cell>
        </row>
        <row r="60">
          <cell r="A60">
            <v>0</v>
          </cell>
        </row>
        <row r="61">
          <cell r="A61">
            <v>0</v>
          </cell>
        </row>
        <row r="62">
          <cell r="A62">
            <v>0</v>
          </cell>
        </row>
        <row r="63">
          <cell r="A63">
            <v>0</v>
          </cell>
        </row>
        <row r="64">
          <cell r="A64">
            <v>0</v>
          </cell>
        </row>
        <row r="65">
          <cell r="A65">
            <v>1</v>
          </cell>
        </row>
        <row r="66">
          <cell r="A66">
            <v>0</v>
          </cell>
        </row>
        <row r="67">
          <cell r="A67">
            <v>0</v>
          </cell>
        </row>
        <row r="68">
          <cell r="A68">
            <v>0</v>
          </cell>
        </row>
        <row r="69">
          <cell r="A69">
            <v>0</v>
          </cell>
        </row>
        <row r="70">
          <cell r="A70">
            <v>0</v>
          </cell>
        </row>
        <row r="71">
          <cell r="A71">
            <v>0</v>
          </cell>
        </row>
        <row r="72">
          <cell r="A72">
            <v>0</v>
          </cell>
        </row>
        <row r="73">
          <cell r="A73">
            <v>1</v>
          </cell>
        </row>
        <row r="74">
          <cell r="A74">
            <v>0</v>
          </cell>
        </row>
        <row r="75">
          <cell r="A75">
            <v>0</v>
          </cell>
        </row>
        <row r="76">
          <cell r="A76">
            <v>0</v>
          </cell>
        </row>
        <row r="77">
          <cell r="A77">
            <v>0</v>
          </cell>
        </row>
        <row r="78">
          <cell r="A78">
            <v>0</v>
          </cell>
        </row>
        <row r="79">
          <cell r="A79">
            <v>0</v>
          </cell>
        </row>
        <row r="80">
          <cell r="A80">
            <v>0</v>
          </cell>
        </row>
        <row r="81">
          <cell r="A81">
            <v>1</v>
          </cell>
        </row>
        <row r="82">
          <cell r="A82">
            <v>0</v>
          </cell>
        </row>
        <row r="83">
          <cell r="A83">
            <v>0</v>
          </cell>
        </row>
        <row r="84">
          <cell r="A84">
            <v>0</v>
          </cell>
        </row>
        <row r="85">
          <cell r="A85">
            <v>0</v>
          </cell>
        </row>
        <row r="86">
          <cell r="A86">
            <v>0</v>
          </cell>
        </row>
        <row r="87">
          <cell r="A87">
            <v>0</v>
          </cell>
        </row>
        <row r="88">
          <cell r="A88">
            <v>0</v>
          </cell>
        </row>
        <row r="89">
          <cell r="A89">
            <v>1</v>
          </cell>
        </row>
        <row r="90">
          <cell r="A90">
            <v>0</v>
          </cell>
        </row>
        <row r="91">
          <cell r="A91">
            <v>0</v>
          </cell>
        </row>
        <row r="92">
          <cell r="A92">
            <v>0</v>
          </cell>
        </row>
        <row r="93">
          <cell r="A93">
            <v>0</v>
          </cell>
        </row>
        <row r="94">
          <cell r="A94">
            <v>0</v>
          </cell>
        </row>
        <row r="95">
          <cell r="A95">
            <v>0</v>
          </cell>
        </row>
        <row r="96">
          <cell r="A96">
            <v>0</v>
          </cell>
        </row>
        <row r="97">
          <cell r="A97">
            <v>1</v>
          </cell>
        </row>
        <row r="98">
          <cell r="A98">
            <v>0</v>
          </cell>
        </row>
        <row r="99">
          <cell r="A99">
            <v>0</v>
          </cell>
        </row>
        <row r="100">
          <cell r="A100">
            <v>0</v>
          </cell>
        </row>
        <row r="101">
          <cell r="A101">
            <v>0</v>
          </cell>
        </row>
        <row r="102">
          <cell r="A102">
            <v>0</v>
          </cell>
        </row>
        <row r="103">
          <cell r="A103">
            <v>0</v>
          </cell>
        </row>
        <row r="104">
          <cell r="A104">
            <v>0</v>
          </cell>
        </row>
        <row r="105">
          <cell r="A105">
            <v>1</v>
          </cell>
        </row>
        <row r="106">
          <cell r="A106">
            <v>0</v>
          </cell>
        </row>
        <row r="107">
          <cell r="A107">
            <v>0</v>
          </cell>
        </row>
        <row r="108">
          <cell r="A108">
            <v>0</v>
          </cell>
        </row>
        <row r="109">
          <cell r="A109">
            <v>0</v>
          </cell>
        </row>
        <row r="110">
          <cell r="A110">
            <v>0</v>
          </cell>
        </row>
        <row r="111">
          <cell r="A111">
            <v>0</v>
          </cell>
        </row>
        <row r="112">
          <cell r="A112">
            <v>0</v>
          </cell>
        </row>
        <row r="113">
          <cell r="A113">
            <v>1</v>
          </cell>
        </row>
        <row r="114">
          <cell r="A114">
            <v>0</v>
          </cell>
        </row>
        <row r="115">
          <cell r="A115">
            <v>0</v>
          </cell>
        </row>
        <row r="116">
          <cell r="A116">
            <v>0</v>
          </cell>
        </row>
        <row r="117">
          <cell r="A117">
            <v>0</v>
          </cell>
        </row>
        <row r="118">
          <cell r="A118">
            <v>0</v>
          </cell>
        </row>
        <row r="119">
          <cell r="A119">
            <v>0</v>
          </cell>
        </row>
        <row r="120">
          <cell r="A120">
            <v>0</v>
          </cell>
        </row>
        <row r="121">
          <cell r="A121">
            <v>1</v>
          </cell>
        </row>
        <row r="122">
          <cell r="A122">
            <v>0</v>
          </cell>
        </row>
        <row r="123">
          <cell r="A123">
            <v>0</v>
          </cell>
        </row>
        <row r="124">
          <cell r="A124">
            <v>0</v>
          </cell>
        </row>
        <row r="125">
          <cell r="A125">
            <v>0</v>
          </cell>
        </row>
        <row r="126">
          <cell r="A126">
            <v>0</v>
          </cell>
        </row>
        <row r="127">
          <cell r="A127">
            <v>0</v>
          </cell>
        </row>
        <row r="128">
          <cell r="A128">
            <v>0</v>
          </cell>
        </row>
        <row r="129">
          <cell r="A129">
            <v>1</v>
          </cell>
        </row>
        <row r="130">
          <cell r="A130">
            <v>0</v>
          </cell>
        </row>
        <row r="131">
          <cell r="A131">
            <v>0</v>
          </cell>
        </row>
        <row r="132">
          <cell r="A132">
            <v>0</v>
          </cell>
        </row>
        <row r="133">
          <cell r="A133">
            <v>0</v>
          </cell>
        </row>
        <row r="134">
          <cell r="A134">
            <v>0</v>
          </cell>
        </row>
        <row r="135">
          <cell r="A135">
            <v>0</v>
          </cell>
        </row>
        <row r="136">
          <cell r="A136">
            <v>0</v>
          </cell>
        </row>
        <row r="137">
          <cell r="A137">
            <v>1</v>
          </cell>
        </row>
        <row r="138">
          <cell r="A138">
            <v>0</v>
          </cell>
        </row>
        <row r="139">
          <cell r="A139">
            <v>0</v>
          </cell>
        </row>
        <row r="140">
          <cell r="A140">
            <v>0</v>
          </cell>
        </row>
        <row r="141">
          <cell r="A141">
            <v>0</v>
          </cell>
        </row>
        <row r="142">
          <cell r="A142">
            <v>0</v>
          </cell>
        </row>
        <row r="143">
          <cell r="A143">
            <v>0</v>
          </cell>
        </row>
        <row r="144">
          <cell r="A144">
            <v>0</v>
          </cell>
        </row>
        <row r="145">
          <cell r="A145">
            <v>1</v>
          </cell>
        </row>
        <row r="146">
          <cell r="A146">
            <v>0</v>
          </cell>
        </row>
        <row r="147">
          <cell r="A147">
            <v>0</v>
          </cell>
        </row>
        <row r="148">
          <cell r="A148">
            <v>0</v>
          </cell>
        </row>
        <row r="149">
          <cell r="A149">
            <v>0</v>
          </cell>
        </row>
        <row r="150">
          <cell r="A150">
            <v>0</v>
          </cell>
        </row>
        <row r="151">
          <cell r="A151">
            <v>0</v>
          </cell>
        </row>
        <row r="152">
          <cell r="A152">
            <v>0</v>
          </cell>
        </row>
        <row r="153">
          <cell r="A153">
            <v>1</v>
          </cell>
        </row>
        <row r="154">
          <cell r="A154">
            <v>0</v>
          </cell>
        </row>
        <row r="155">
          <cell r="A155">
            <v>0</v>
          </cell>
        </row>
        <row r="156">
          <cell r="A156">
            <v>0</v>
          </cell>
        </row>
        <row r="157">
          <cell r="A157">
            <v>0</v>
          </cell>
        </row>
        <row r="158">
          <cell r="A158">
            <v>0</v>
          </cell>
        </row>
        <row r="159">
          <cell r="A159">
            <v>0</v>
          </cell>
        </row>
        <row r="160">
          <cell r="A160">
            <v>0</v>
          </cell>
        </row>
        <row r="161">
          <cell r="A161">
            <v>1</v>
          </cell>
        </row>
        <row r="162">
          <cell r="A162">
            <v>0</v>
          </cell>
        </row>
        <row r="163">
          <cell r="A163">
            <v>0</v>
          </cell>
        </row>
        <row r="164">
          <cell r="A164">
            <v>0</v>
          </cell>
        </row>
        <row r="165">
          <cell r="A165">
            <v>0</v>
          </cell>
        </row>
        <row r="166">
          <cell r="A166">
            <v>0</v>
          </cell>
        </row>
        <row r="167">
          <cell r="A167">
            <v>0</v>
          </cell>
        </row>
        <row r="168">
          <cell r="A168">
            <v>0</v>
          </cell>
        </row>
        <row r="169">
          <cell r="A169">
            <v>1</v>
          </cell>
        </row>
        <row r="170">
          <cell r="A170">
            <v>0</v>
          </cell>
        </row>
        <row r="171">
          <cell r="A171">
            <v>0</v>
          </cell>
        </row>
        <row r="172">
          <cell r="A172">
            <v>0</v>
          </cell>
        </row>
        <row r="173">
          <cell r="A173">
            <v>0</v>
          </cell>
        </row>
        <row r="174">
          <cell r="A174">
            <v>0</v>
          </cell>
        </row>
        <row r="175">
          <cell r="A175">
            <v>0</v>
          </cell>
        </row>
        <row r="176">
          <cell r="A176">
            <v>0</v>
          </cell>
        </row>
        <row r="177">
          <cell r="A177">
            <v>1</v>
          </cell>
        </row>
        <row r="178">
          <cell r="A178">
            <v>0</v>
          </cell>
        </row>
        <row r="179">
          <cell r="A179">
            <v>0</v>
          </cell>
        </row>
        <row r="180">
          <cell r="A180">
            <v>0</v>
          </cell>
        </row>
        <row r="181">
          <cell r="A181">
            <v>0</v>
          </cell>
        </row>
        <row r="182">
          <cell r="A182">
            <v>0</v>
          </cell>
        </row>
        <row r="183">
          <cell r="A183">
            <v>0</v>
          </cell>
        </row>
        <row r="184">
          <cell r="A184">
            <v>0</v>
          </cell>
        </row>
        <row r="185">
          <cell r="A185">
            <v>1</v>
          </cell>
        </row>
        <row r="186">
          <cell r="A186">
            <v>0</v>
          </cell>
        </row>
        <row r="187">
          <cell r="A187">
            <v>0</v>
          </cell>
        </row>
        <row r="188">
          <cell r="A188">
            <v>0</v>
          </cell>
        </row>
        <row r="189">
          <cell r="A189">
            <v>0</v>
          </cell>
        </row>
        <row r="190">
          <cell r="A190">
            <v>0</v>
          </cell>
        </row>
        <row r="191">
          <cell r="A191">
            <v>0</v>
          </cell>
        </row>
        <row r="192">
          <cell r="A192">
            <v>0</v>
          </cell>
        </row>
        <row r="193">
          <cell r="A193">
            <v>1</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hyperlink" Target="http://www.pge.com/mybusiness/energysavingsrebates/demandresponse/cs/" TargetMode="Externa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topLeftCell="A13" zoomScaleNormal="100" workbookViewId="0">
      <selection activeCell="K39" sqref="K39"/>
    </sheetView>
  </sheetViews>
  <sheetFormatPr defaultColWidth="9.453125" defaultRowHeight="12.5"/>
  <cols>
    <col min="1" max="9" width="9.453125" style="39"/>
    <col min="10" max="10" width="17.453125" style="39" customWidth="1"/>
    <col min="11" max="11" width="20.54296875" style="39" customWidth="1"/>
    <col min="12" max="12" width="21.453125" style="39" bestFit="1" customWidth="1"/>
    <col min="13" max="16384" width="9.453125" style="39"/>
  </cols>
  <sheetData>
    <row r="1" spans="1:11">
      <c r="A1" s="485"/>
      <c r="B1" s="485"/>
      <c r="C1" s="485"/>
      <c r="D1" s="485"/>
      <c r="E1" s="485"/>
      <c r="F1" s="485"/>
      <c r="G1" s="485"/>
      <c r="H1" s="485"/>
      <c r="I1" s="485"/>
      <c r="J1" s="485"/>
      <c r="K1" s="485"/>
    </row>
    <row r="2" spans="1:11">
      <c r="A2" s="208"/>
      <c r="B2" s="208"/>
      <c r="C2" s="208"/>
      <c r="D2" s="208"/>
      <c r="E2" s="208"/>
      <c r="F2" s="208"/>
      <c r="G2" s="208"/>
      <c r="H2" s="208"/>
      <c r="I2" s="208"/>
      <c r="J2" s="208"/>
      <c r="K2" s="208"/>
    </row>
    <row r="3" spans="1:11">
      <c r="A3" s="208"/>
      <c r="B3" s="208"/>
      <c r="C3" s="208"/>
      <c r="D3" s="208"/>
      <c r="E3" s="208"/>
      <c r="F3" s="208"/>
      <c r="G3" s="208"/>
      <c r="H3" s="208"/>
      <c r="I3" s="208"/>
      <c r="J3" s="208"/>
      <c r="K3" s="208"/>
    </row>
    <row r="4" spans="1:11">
      <c r="A4" s="208"/>
      <c r="B4" s="208"/>
      <c r="C4" s="208"/>
      <c r="D4" s="208"/>
      <c r="E4" s="208"/>
      <c r="F4" s="208"/>
      <c r="G4" s="208"/>
      <c r="H4" s="208"/>
      <c r="I4" s="208"/>
      <c r="J4" s="208"/>
      <c r="K4" s="208"/>
    </row>
    <row r="5" spans="1:11">
      <c r="A5" s="208"/>
      <c r="B5" s="208"/>
      <c r="C5" s="208"/>
      <c r="D5" s="208"/>
      <c r="E5" s="208"/>
      <c r="F5" s="208"/>
      <c r="G5" s="208"/>
      <c r="H5" s="208"/>
      <c r="I5" s="208"/>
      <c r="J5" s="208"/>
      <c r="K5" s="208"/>
    </row>
    <row r="6" spans="1:11">
      <c r="A6" s="208"/>
      <c r="B6" s="208"/>
      <c r="C6" s="208"/>
      <c r="D6" s="208"/>
      <c r="E6" s="208"/>
      <c r="F6" s="208"/>
      <c r="G6" s="208"/>
      <c r="H6" s="208"/>
      <c r="I6" s="208"/>
      <c r="J6" s="208"/>
      <c r="K6" s="208"/>
    </row>
    <row r="7" spans="1:11">
      <c r="A7" s="208"/>
      <c r="B7" s="208"/>
      <c r="C7" s="208"/>
      <c r="D7" s="208"/>
      <c r="E7" s="208"/>
      <c r="F7" s="208"/>
      <c r="G7" s="208"/>
      <c r="H7" s="208"/>
      <c r="I7" s="208"/>
      <c r="J7" s="208"/>
      <c r="K7" s="208"/>
    </row>
    <row r="8" spans="1:11">
      <c r="A8" s="208"/>
      <c r="B8" s="208"/>
      <c r="C8" s="208"/>
      <c r="D8" s="208"/>
      <c r="E8" s="208"/>
      <c r="F8" s="208"/>
      <c r="G8" s="208"/>
      <c r="H8" s="208"/>
      <c r="I8" s="208"/>
      <c r="J8" s="208"/>
      <c r="K8" s="208"/>
    </row>
    <row r="9" spans="1:11">
      <c r="A9" s="208"/>
      <c r="B9" s="208"/>
      <c r="C9" s="208"/>
      <c r="D9" s="208"/>
      <c r="E9" s="208"/>
      <c r="F9" s="208"/>
      <c r="G9" s="208"/>
      <c r="H9" s="208"/>
      <c r="I9" s="208"/>
      <c r="J9" s="208"/>
      <c r="K9" s="208"/>
    </row>
    <row r="10" spans="1:11">
      <c r="A10" s="208"/>
      <c r="B10" s="208"/>
      <c r="C10" s="208"/>
      <c r="D10" s="208"/>
      <c r="E10" s="208"/>
      <c r="F10" s="208"/>
      <c r="G10" s="208"/>
      <c r="H10" s="208"/>
      <c r="I10" s="208"/>
      <c r="J10" s="208"/>
      <c r="K10" s="208"/>
    </row>
    <row r="11" spans="1:11">
      <c r="A11" s="208"/>
      <c r="B11" s="208"/>
      <c r="C11" s="208"/>
      <c r="D11" s="208"/>
      <c r="E11" s="208"/>
      <c r="F11" s="208"/>
      <c r="G11" s="208"/>
      <c r="H11" s="208"/>
      <c r="I11" s="208"/>
      <c r="J11" s="208"/>
      <c r="K11" s="208"/>
    </row>
    <row r="12" spans="1:11">
      <c r="A12" s="208"/>
      <c r="B12" s="208"/>
      <c r="C12" s="208"/>
      <c r="D12" s="208"/>
      <c r="E12" s="208"/>
      <c r="F12" s="208"/>
      <c r="G12" s="208"/>
      <c r="H12" s="208"/>
      <c r="I12" s="208"/>
      <c r="J12" s="208"/>
      <c r="K12" s="208"/>
    </row>
    <row r="13" spans="1:11">
      <c r="A13" s="208"/>
      <c r="B13" s="208"/>
      <c r="C13" s="208"/>
      <c r="D13" s="208"/>
      <c r="E13" s="208"/>
      <c r="F13" s="208"/>
      <c r="G13" s="208"/>
      <c r="H13" s="208"/>
      <c r="I13" s="208"/>
      <c r="J13" s="208"/>
      <c r="K13" s="208"/>
    </row>
    <row r="14" spans="1:11">
      <c r="A14" s="208"/>
      <c r="B14" s="208"/>
      <c r="C14" s="208"/>
      <c r="D14" s="208"/>
      <c r="E14" s="208"/>
      <c r="F14" s="208"/>
      <c r="G14" s="208"/>
      <c r="H14" s="208"/>
      <c r="I14" s="208"/>
      <c r="J14" s="208"/>
      <c r="K14" s="208"/>
    </row>
    <row r="15" spans="1:11">
      <c r="A15" s="208"/>
      <c r="B15" s="208"/>
      <c r="C15" s="208"/>
      <c r="D15" s="208"/>
      <c r="E15" s="208"/>
      <c r="F15" s="208"/>
      <c r="G15" s="208"/>
      <c r="H15" s="208"/>
      <c r="I15" s="208"/>
      <c r="J15" s="208"/>
      <c r="K15" s="208"/>
    </row>
    <row r="16" spans="1:11">
      <c r="A16" s="208"/>
      <c r="B16" s="208"/>
      <c r="C16" s="208"/>
      <c r="D16" s="208"/>
      <c r="E16" s="208"/>
      <c r="F16" s="208"/>
      <c r="G16" s="208"/>
      <c r="H16" s="208"/>
      <c r="I16" s="208"/>
      <c r="J16" s="208"/>
      <c r="K16" s="208"/>
    </row>
    <row r="17" spans="1:11">
      <c r="A17" s="208"/>
      <c r="B17" s="208"/>
      <c r="C17" s="208"/>
      <c r="D17" s="208"/>
      <c r="E17" s="208"/>
      <c r="F17" s="208"/>
      <c r="G17" s="208"/>
      <c r="H17" s="208"/>
      <c r="I17" s="208"/>
      <c r="J17" s="208"/>
      <c r="K17" s="208"/>
    </row>
    <row r="18" spans="1:11" ht="18">
      <c r="A18" s="208"/>
      <c r="B18" s="208"/>
      <c r="C18" s="208"/>
      <c r="D18" s="208"/>
      <c r="E18" s="208"/>
      <c r="F18" s="208"/>
      <c r="G18" s="208"/>
      <c r="H18" s="208"/>
      <c r="I18" s="208"/>
      <c r="J18" s="207"/>
      <c r="K18" s="1" t="s">
        <v>0</v>
      </c>
    </row>
    <row r="19" spans="1:11" ht="18">
      <c r="A19" s="208"/>
      <c r="B19" s="208"/>
      <c r="C19" s="208"/>
      <c r="D19" s="208"/>
      <c r="E19" s="208"/>
      <c r="F19" s="208"/>
      <c r="G19" s="208"/>
      <c r="H19" s="208"/>
      <c r="I19" s="208"/>
      <c r="J19" s="140"/>
      <c r="K19" s="592" t="s">
        <v>390</v>
      </c>
    </row>
    <row r="20" spans="1:11">
      <c r="A20" s="208"/>
      <c r="B20" s="208"/>
      <c r="C20" s="208"/>
      <c r="D20" s="208"/>
      <c r="E20" s="208"/>
      <c r="F20" s="208"/>
      <c r="G20" s="208"/>
      <c r="H20" s="208"/>
      <c r="I20" s="208"/>
      <c r="J20" s="208"/>
      <c r="K20" s="208"/>
    </row>
    <row r="21" spans="1:11">
      <c r="A21" s="208"/>
      <c r="B21" s="208"/>
      <c r="C21" s="208"/>
      <c r="D21" s="208"/>
      <c r="E21" s="208"/>
      <c r="F21" s="208"/>
      <c r="G21" s="208"/>
      <c r="H21" s="208"/>
      <c r="I21" s="208"/>
      <c r="J21" s="208"/>
      <c r="K21" s="208"/>
    </row>
    <row r="22" spans="1:11">
      <c r="A22" s="208"/>
      <c r="B22" s="208"/>
      <c r="C22" s="208"/>
      <c r="D22" s="208"/>
      <c r="E22" s="208"/>
      <c r="F22" s="208"/>
      <c r="G22" s="208"/>
      <c r="H22" s="208"/>
      <c r="I22" s="208"/>
      <c r="J22" s="208"/>
      <c r="K22" s="208"/>
    </row>
    <row r="23" spans="1:11">
      <c r="A23" s="208"/>
      <c r="B23" s="208"/>
      <c r="C23" s="208"/>
      <c r="D23" s="208"/>
      <c r="E23" s="208"/>
      <c r="F23" s="208"/>
      <c r="G23" s="208"/>
      <c r="H23" s="208"/>
      <c r="I23" s="208"/>
      <c r="J23" s="208"/>
      <c r="K23" s="208"/>
    </row>
    <row r="24" spans="1:11">
      <c r="A24" s="208"/>
      <c r="B24" s="208"/>
      <c r="C24" s="208"/>
      <c r="D24" s="208"/>
      <c r="E24" s="208"/>
      <c r="F24" s="208"/>
      <c r="G24" s="208"/>
      <c r="H24" s="208"/>
      <c r="I24" s="208"/>
      <c r="J24" s="208"/>
      <c r="K24" s="208"/>
    </row>
    <row r="25" spans="1:11">
      <c r="A25" s="208"/>
      <c r="B25" s="208"/>
      <c r="C25" s="208"/>
      <c r="D25" s="208"/>
      <c r="E25" s="208"/>
      <c r="F25" s="208"/>
      <c r="G25" s="208"/>
      <c r="H25" s="208"/>
      <c r="I25" s="208"/>
      <c r="J25" s="208"/>
      <c r="K25" s="208"/>
    </row>
    <row r="26" spans="1:11">
      <c r="A26" s="208"/>
      <c r="B26" s="208"/>
      <c r="C26" s="208"/>
      <c r="D26" s="208"/>
      <c r="E26" s="208"/>
      <c r="F26" s="208"/>
      <c r="G26" s="208"/>
      <c r="H26" s="208"/>
      <c r="I26" s="208"/>
      <c r="J26" s="208"/>
      <c r="K26" s="208"/>
    </row>
    <row r="27" spans="1:11">
      <c r="A27" s="208"/>
      <c r="B27" s="208"/>
      <c r="C27" s="208"/>
      <c r="D27" s="208"/>
      <c r="E27" s="208"/>
      <c r="F27" s="208"/>
      <c r="G27" s="208"/>
      <c r="H27" s="208"/>
      <c r="I27" s="208"/>
      <c r="J27" s="208"/>
      <c r="K27" s="208"/>
    </row>
    <row r="28" spans="1:11">
      <c r="A28" s="208"/>
      <c r="B28" s="208"/>
      <c r="C28" s="208"/>
      <c r="D28" s="208"/>
      <c r="E28" s="208"/>
      <c r="F28" s="208"/>
      <c r="G28" s="208"/>
      <c r="H28" s="208"/>
      <c r="I28" s="208"/>
      <c r="J28" s="208"/>
      <c r="K28" s="208"/>
    </row>
    <row r="29" spans="1:11">
      <c r="A29" s="208"/>
      <c r="B29" s="208"/>
      <c r="C29" s="208"/>
      <c r="D29" s="208"/>
      <c r="E29" s="208"/>
      <c r="F29" s="208"/>
      <c r="G29" s="208"/>
      <c r="H29" s="208"/>
      <c r="I29" s="208"/>
      <c r="J29" s="208"/>
      <c r="K29" s="208"/>
    </row>
    <row r="30" spans="1:11">
      <c r="A30" s="208"/>
      <c r="B30" s="208"/>
      <c r="C30" s="208"/>
      <c r="D30" s="208"/>
      <c r="E30" s="208"/>
      <c r="F30" s="208"/>
      <c r="G30" s="208"/>
      <c r="H30" s="208"/>
      <c r="I30" s="208"/>
      <c r="J30" s="208"/>
      <c r="K30" s="208"/>
    </row>
    <row r="31" spans="1:11">
      <c r="A31" s="208"/>
      <c r="B31" s="208"/>
      <c r="C31" s="208"/>
      <c r="D31" s="208"/>
      <c r="E31" s="208"/>
      <c r="F31" s="208"/>
      <c r="G31" s="208"/>
      <c r="H31" s="208"/>
      <c r="I31" s="208"/>
      <c r="J31" s="208"/>
      <c r="K31" s="208"/>
    </row>
    <row r="32" spans="1:11" ht="14">
      <c r="A32" s="208"/>
      <c r="B32" s="208"/>
      <c r="C32" s="208"/>
      <c r="D32" s="208"/>
      <c r="E32" s="208"/>
      <c r="F32" s="208"/>
      <c r="G32" s="208"/>
      <c r="H32" s="208"/>
      <c r="I32" s="208"/>
      <c r="J32" s="208"/>
      <c r="K32" s="830" t="s">
        <v>2</v>
      </c>
    </row>
    <row r="33" spans="1:11">
      <c r="A33" s="208"/>
      <c r="B33" s="208"/>
      <c r="C33" s="208"/>
      <c r="D33" s="208"/>
      <c r="E33" s="208"/>
      <c r="F33" s="208"/>
      <c r="G33" s="208"/>
      <c r="H33" s="208"/>
      <c r="I33" s="208"/>
      <c r="J33" s="208"/>
      <c r="K33" s="208"/>
    </row>
    <row r="34" spans="1:11">
      <c r="A34" s="208"/>
      <c r="B34" s="208"/>
      <c r="C34" s="208"/>
      <c r="D34" s="208"/>
      <c r="E34" s="208"/>
      <c r="F34" s="208"/>
      <c r="G34" s="208"/>
      <c r="H34" s="208"/>
      <c r="I34" s="208"/>
      <c r="J34" s="208"/>
      <c r="K34" s="208"/>
    </row>
    <row r="35" spans="1:11">
      <c r="A35" s="208"/>
      <c r="B35" s="208"/>
      <c r="C35" s="208"/>
      <c r="D35" s="208"/>
      <c r="E35" s="208"/>
      <c r="F35" s="208"/>
      <c r="G35" s="208"/>
      <c r="H35" s="208"/>
      <c r="I35" s="208"/>
      <c r="J35" s="208"/>
      <c r="K35" s="207"/>
    </row>
    <row r="36" spans="1:11" ht="14">
      <c r="A36" s="208"/>
      <c r="B36" s="208"/>
      <c r="C36" s="208"/>
      <c r="D36" s="208"/>
      <c r="E36" s="208"/>
      <c r="F36" s="208"/>
      <c r="G36" s="208"/>
      <c r="H36" s="208"/>
      <c r="I36" s="208"/>
      <c r="J36" s="208"/>
      <c r="K36" s="829" t="s">
        <v>2</v>
      </c>
    </row>
    <row r="37" spans="1:11" ht="14">
      <c r="A37" s="208"/>
      <c r="B37" s="208"/>
      <c r="C37" s="208"/>
      <c r="D37" s="208"/>
      <c r="E37" s="208"/>
      <c r="F37" s="208"/>
      <c r="G37" s="208"/>
      <c r="H37" s="208"/>
      <c r="I37" s="208"/>
      <c r="J37" s="208"/>
      <c r="K37" s="829" t="s">
        <v>394</v>
      </c>
    </row>
    <row r="38" spans="1:11">
      <c r="A38" s="208"/>
      <c r="B38" s="208"/>
      <c r="C38" s="208"/>
      <c r="D38" s="208"/>
      <c r="E38" s="208"/>
      <c r="F38" s="208"/>
      <c r="G38" s="208"/>
      <c r="H38" s="208"/>
      <c r="I38" s="208"/>
      <c r="J38" s="208"/>
      <c r="K38" s="39" t="s">
        <v>2</v>
      </c>
    </row>
    <row r="39" spans="1:11">
      <c r="A39" s="208"/>
      <c r="B39" s="208"/>
      <c r="C39" s="208"/>
      <c r="D39" s="208"/>
      <c r="E39" s="208"/>
      <c r="F39" s="208"/>
      <c r="G39" s="208"/>
      <c r="H39" s="208"/>
      <c r="I39" s="208"/>
      <c r="J39" s="208"/>
    </row>
    <row r="40" spans="1:11" ht="14">
      <c r="A40" s="208"/>
      <c r="B40" s="208"/>
      <c r="C40" s="208"/>
      <c r="D40" s="208"/>
      <c r="E40" s="208"/>
      <c r="F40" s="208"/>
      <c r="G40" s="208"/>
      <c r="H40" s="208"/>
      <c r="I40" s="208"/>
      <c r="J40" s="208"/>
      <c r="K40" s="829" t="s">
        <v>402</v>
      </c>
    </row>
    <row r="41" spans="1:11">
      <c r="A41" s="44"/>
      <c r="B41" s="44"/>
      <c r="C41" s="44"/>
      <c r="D41" s="44"/>
      <c r="E41" s="44"/>
      <c r="F41" s="44"/>
      <c r="G41" s="44"/>
      <c r="H41" s="44"/>
      <c r="I41" s="44"/>
      <c r="J41" s="44"/>
      <c r="K41" s="44"/>
    </row>
  </sheetData>
  <sheetProtection password="C511" sheet="1" objects="1" scenarios="1"/>
  <printOptions horizontalCentered="1"/>
  <pageMargins left="0" right="0" top="0.93" bottom="0.25" header="0.13" footer="0.1"/>
  <pageSetup orientation="landscape" r:id="rId1"/>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V47"/>
  <sheetViews>
    <sheetView view="pageLayout" topLeftCell="A22" zoomScale="85" zoomScaleNormal="100" zoomScalePageLayoutView="85" workbookViewId="0">
      <selection activeCell="A46" sqref="A46:M46"/>
    </sheetView>
  </sheetViews>
  <sheetFormatPr defaultColWidth="3.453125" defaultRowHeight="12.5"/>
  <cols>
    <col min="1" max="1" width="11.26953125" style="827" customWidth="1"/>
    <col min="2" max="2" width="28.54296875" style="105" customWidth="1"/>
    <col min="3" max="3" width="11.1796875" style="826" customWidth="1"/>
    <col min="4" max="4" width="31.81640625" style="500" customWidth="1"/>
    <col min="5" max="5" width="10" style="135" customWidth="1"/>
    <col min="6" max="6" width="8.1796875" style="139" customWidth="1"/>
    <col min="7" max="7" width="9.81640625" style="827" customWidth="1"/>
    <col min="8" max="8" width="11.81640625" style="827" customWidth="1"/>
    <col min="9" max="9" width="7.81640625" style="172" customWidth="1"/>
    <col min="10" max="10" width="8.54296875" style="135" customWidth="1"/>
    <col min="11" max="11" width="8.81640625" style="135" customWidth="1"/>
    <col min="12" max="12" width="8.453125" style="104" customWidth="1"/>
    <col min="13" max="13" width="12.453125" style="134" customWidth="1"/>
    <col min="14" max="16384" width="3.453125" style="134"/>
  </cols>
  <sheetData>
    <row r="1" spans="1:13" s="175" customFormat="1" ht="55.5" customHeight="1">
      <c r="A1" s="648" t="s">
        <v>160</v>
      </c>
      <c r="B1" s="649" t="s">
        <v>161</v>
      </c>
      <c r="C1" s="650" t="s">
        <v>162</v>
      </c>
      <c r="D1" s="651" t="s">
        <v>254</v>
      </c>
      <c r="E1" s="648" t="s">
        <v>259</v>
      </c>
      <c r="F1" s="648" t="s">
        <v>163</v>
      </c>
      <c r="G1" s="652" t="s">
        <v>164</v>
      </c>
      <c r="H1" s="649" t="s">
        <v>165</v>
      </c>
      <c r="I1" s="653" t="s">
        <v>166</v>
      </c>
      <c r="J1" s="654" t="s">
        <v>167</v>
      </c>
      <c r="K1" s="654" t="s">
        <v>168</v>
      </c>
      <c r="L1" s="655" t="s">
        <v>169</v>
      </c>
      <c r="M1" s="651" t="s">
        <v>290</v>
      </c>
    </row>
    <row r="2" spans="1:13" s="175" customFormat="1" ht="13">
      <c r="A2" s="990" t="s">
        <v>305</v>
      </c>
      <c r="B2" s="991"/>
      <c r="C2" s="991"/>
      <c r="D2" s="991"/>
      <c r="E2" s="991"/>
      <c r="F2" s="991"/>
      <c r="G2" s="991"/>
      <c r="H2" s="991"/>
      <c r="I2" s="991"/>
      <c r="J2" s="991"/>
      <c r="K2" s="991"/>
      <c r="L2" s="991"/>
      <c r="M2" s="992"/>
    </row>
    <row r="3" spans="1:13" s="176" customFormat="1" ht="14.15" customHeight="1">
      <c r="A3" s="993" t="s">
        <v>98</v>
      </c>
      <c r="B3" s="994"/>
      <c r="C3" s="994"/>
      <c r="D3" s="994"/>
      <c r="E3" s="994"/>
      <c r="F3" s="994"/>
      <c r="G3" s="994"/>
      <c r="H3" s="994"/>
      <c r="I3" s="994"/>
      <c r="J3" s="994"/>
      <c r="K3" s="994"/>
      <c r="L3" s="994"/>
      <c r="M3" s="995"/>
    </row>
    <row r="4" spans="1:13" ht="39.5" thickBot="1">
      <c r="A4" s="603"/>
      <c r="B4" s="617" t="s">
        <v>243</v>
      </c>
      <c r="C4" s="617" t="s">
        <v>247</v>
      </c>
      <c r="D4" s="617" t="s">
        <v>255</v>
      </c>
      <c r="E4" s="617">
        <v>1</v>
      </c>
      <c r="F4" s="618">
        <v>42577</v>
      </c>
      <c r="G4" s="547" t="s">
        <v>241</v>
      </c>
      <c r="H4" s="617" t="s">
        <v>278</v>
      </c>
      <c r="I4" s="619">
        <v>248</v>
      </c>
      <c r="J4" s="503">
        <v>0.625</v>
      </c>
      <c r="K4" s="503">
        <v>0.79166666666666663</v>
      </c>
      <c r="L4" s="647">
        <v>4</v>
      </c>
      <c r="M4" s="716">
        <v>257.8</v>
      </c>
    </row>
    <row r="5" spans="1:13" s="176" customFormat="1" ht="39">
      <c r="A5" s="637"/>
      <c r="B5" s="638" t="s">
        <v>258</v>
      </c>
      <c r="C5" s="639" t="s">
        <v>19</v>
      </c>
      <c r="D5" s="640" t="s">
        <v>19</v>
      </c>
      <c r="E5" s="641" t="s">
        <v>19</v>
      </c>
      <c r="F5" s="642" t="s">
        <v>19</v>
      </c>
      <c r="G5" s="640" t="s">
        <v>19</v>
      </c>
      <c r="H5" s="640" t="s">
        <v>19</v>
      </c>
      <c r="I5" s="643" t="s">
        <v>19</v>
      </c>
      <c r="J5" s="643" t="s">
        <v>19</v>
      </c>
      <c r="K5" s="644" t="s">
        <v>19</v>
      </c>
      <c r="L5" s="645" t="s">
        <v>19</v>
      </c>
      <c r="M5" s="717" t="s">
        <v>19</v>
      </c>
    </row>
    <row r="6" spans="1:13" s="176" customFormat="1" ht="14.15" customHeight="1">
      <c r="A6" s="993" t="s">
        <v>104</v>
      </c>
      <c r="B6" s="994"/>
      <c r="C6" s="994"/>
      <c r="D6" s="994"/>
      <c r="E6" s="994"/>
      <c r="F6" s="994"/>
      <c r="G6" s="994"/>
      <c r="H6" s="994"/>
      <c r="I6" s="994"/>
      <c r="J6" s="994"/>
      <c r="K6" s="994"/>
      <c r="L6" s="994"/>
      <c r="M6" s="995"/>
    </row>
    <row r="7" spans="1:13" s="174" customFormat="1" ht="14.5">
      <c r="A7" s="646"/>
      <c r="B7" s="529" t="s">
        <v>269</v>
      </c>
      <c r="C7" s="517" t="s">
        <v>247</v>
      </c>
      <c r="D7" s="564" t="s">
        <v>255</v>
      </c>
      <c r="E7" s="656">
        <v>1</v>
      </c>
      <c r="F7" s="513">
        <v>42523</v>
      </c>
      <c r="G7" s="513" t="s">
        <v>241</v>
      </c>
      <c r="H7" s="531" t="s">
        <v>242</v>
      </c>
      <c r="I7" s="514">
        <v>351</v>
      </c>
      <c r="J7" s="519">
        <v>0.75</v>
      </c>
      <c r="K7" s="519">
        <v>0.79166666666666663</v>
      </c>
      <c r="L7" s="515">
        <v>1</v>
      </c>
      <c r="M7" s="732" t="s">
        <v>396</v>
      </c>
    </row>
    <row r="8" spans="1:13" s="174" customFormat="1" ht="14.5">
      <c r="A8" s="552"/>
      <c r="B8" s="632" t="s">
        <v>269</v>
      </c>
      <c r="C8" s="507" t="s">
        <v>247</v>
      </c>
      <c r="D8" s="564" t="s">
        <v>255</v>
      </c>
      <c r="E8" s="537">
        <v>2</v>
      </c>
      <c r="F8" s="508">
        <v>42524</v>
      </c>
      <c r="G8" s="508" t="s">
        <v>241</v>
      </c>
      <c r="H8" s="509" t="s">
        <v>242</v>
      </c>
      <c r="I8" s="510">
        <v>449</v>
      </c>
      <c r="J8" s="511">
        <v>0.625</v>
      </c>
      <c r="K8" s="511">
        <v>0.79166666666666663</v>
      </c>
      <c r="L8" s="506">
        <v>4</v>
      </c>
      <c r="M8" s="732" t="s">
        <v>396</v>
      </c>
    </row>
    <row r="9" spans="1:13" s="174" customFormat="1" ht="13">
      <c r="A9" s="552"/>
      <c r="B9" s="632" t="s">
        <v>248</v>
      </c>
      <c r="C9" s="507" t="s">
        <v>247</v>
      </c>
      <c r="D9" s="564" t="s">
        <v>255</v>
      </c>
      <c r="E9" s="537">
        <v>3</v>
      </c>
      <c r="F9" s="508">
        <v>42541</v>
      </c>
      <c r="G9" s="512" t="s">
        <v>241</v>
      </c>
      <c r="H9" s="509" t="s">
        <v>242</v>
      </c>
      <c r="I9" s="510">
        <v>445</v>
      </c>
      <c r="J9" s="511">
        <v>0.625</v>
      </c>
      <c r="K9" s="511">
        <v>0.79166666666666663</v>
      </c>
      <c r="L9" s="506">
        <v>4</v>
      </c>
      <c r="M9" s="718">
        <v>10.022889080791501</v>
      </c>
    </row>
    <row r="10" spans="1:13" s="174" customFormat="1" ht="13">
      <c r="A10" s="552"/>
      <c r="B10" s="632" t="s">
        <v>248</v>
      </c>
      <c r="C10" s="507" t="s">
        <v>247</v>
      </c>
      <c r="D10" s="564" t="s">
        <v>255</v>
      </c>
      <c r="E10" s="537">
        <v>4</v>
      </c>
      <c r="F10" s="508">
        <v>42542</v>
      </c>
      <c r="G10" s="512" t="s">
        <v>241</v>
      </c>
      <c r="H10" s="509" t="s">
        <v>242</v>
      </c>
      <c r="I10" s="510">
        <v>445</v>
      </c>
      <c r="J10" s="511">
        <v>0.70833333333333337</v>
      </c>
      <c r="K10" s="511">
        <v>0.79166666666666663</v>
      </c>
      <c r="L10" s="506">
        <v>2</v>
      </c>
      <c r="M10" s="718">
        <v>8.9669708890193007</v>
      </c>
    </row>
    <row r="11" spans="1:13" s="174" customFormat="1" ht="13">
      <c r="A11" s="552"/>
      <c r="B11" s="632" t="s">
        <v>248</v>
      </c>
      <c r="C11" s="507" t="s">
        <v>247</v>
      </c>
      <c r="D11" s="564" t="s">
        <v>255</v>
      </c>
      <c r="E11" s="537">
        <v>5</v>
      </c>
      <c r="F11" s="508">
        <v>42543</v>
      </c>
      <c r="G11" s="512" t="s">
        <v>241</v>
      </c>
      <c r="H11" s="509" t="s">
        <v>242</v>
      </c>
      <c r="I11" s="510">
        <v>445</v>
      </c>
      <c r="J11" s="511">
        <v>0.70833333333333337</v>
      </c>
      <c r="K11" s="511">
        <v>0.79166666666666663</v>
      </c>
      <c r="L11" s="506">
        <v>2</v>
      </c>
      <c r="M11" s="718">
        <v>9.3306562405090236</v>
      </c>
    </row>
    <row r="12" spans="1:13" s="174" customFormat="1" ht="13">
      <c r="A12" s="552"/>
      <c r="B12" s="632" t="s">
        <v>248</v>
      </c>
      <c r="C12" s="507" t="s">
        <v>247</v>
      </c>
      <c r="D12" s="564" t="s">
        <v>255</v>
      </c>
      <c r="E12" s="537">
        <v>6</v>
      </c>
      <c r="F12" s="508">
        <v>42548</v>
      </c>
      <c r="G12" s="512" t="s">
        <v>241</v>
      </c>
      <c r="H12" s="509" t="s">
        <v>242</v>
      </c>
      <c r="I12" s="510">
        <v>444</v>
      </c>
      <c r="J12" s="511">
        <v>0.58333333333333337</v>
      </c>
      <c r="K12" s="511">
        <v>0.79166666666666663</v>
      </c>
      <c r="L12" s="506">
        <v>5</v>
      </c>
      <c r="M12" s="718">
        <v>9.4</v>
      </c>
    </row>
    <row r="13" spans="1:13" s="174" customFormat="1" ht="14.5">
      <c r="A13" s="552"/>
      <c r="B13" s="632" t="s">
        <v>269</v>
      </c>
      <c r="C13" s="507" t="s">
        <v>247</v>
      </c>
      <c r="D13" s="564" t="s">
        <v>255</v>
      </c>
      <c r="E13" s="537">
        <v>7</v>
      </c>
      <c r="F13" s="508">
        <v>42549</v>
      </c>
      <c r="G13" s="512" t="s">
        <v>241</v>
      </c>
      <c r="H13" s="509" t="s">
        <v>242</v>
      </c>
      <c r="I13" s="510">
        <v>444</v>
      </c>
      <c r="J13" s="511">
        <v>0.54166666666666663</v>
      </c>
      <c r="K13" s="511">
        <v>0.79166666666666663</v>
      </c>
      <c r="L13" s="506">
        <v>6</v>
      </c>
      <c r="M13" s="732" t="s">
        <v>396</v>
      </c>
    </row>
    <row r="14" spans="1:13" s="174" customFormat="1" ht="39">
      <c r="A14" s="552"/>
      <c r="B14" s="633" t="s">
        <v>248</v>
      </c>
      <c r="C14" s="573" t="s">
        <v>247</v>
      </c>
      <c r="D14" s="539" t="s">
        <v>263</v>
      </c>
      <c r="E14" s="540">
        <v>8</v>
      </c>
      <c r="F14" s="574">
        <v>42551</v>
      </c>
      <c r="G14" s="575" t="s">
        <v>241</v>
      </c>
      <c r="H14" s="576" t="s">
        <v>242</v>
      </c>
      <c r="I14" s="577">
        <v>185</v>
      </c>
      <c r="J14" s="578">
        <v>0.66666666666666663</v>
      </c>
      <c r="K14" s="578">
        <v>0.79166666666666663</v>
      </c>
      <c r="L14" s="579">
        <v>3</v>
      </c>
      <c r="M14" s="719">
        <v>5.5</v>
      </c>
    </row>
    <row r="15" spans="1:13" s="174" customFormat="1" ht="14.5">
      <c r="A15" s="552"/>
      <c r="B15" s="632" t="s">
        <v>269</v>
      </c>
      <c r="C15" s="517" t="s">
        <v>247</v>
      </c>
      <c r="D15" s="564" t="s">
        <v>255</v>
      </c>
      <c r="E15" s="656">
        <v>1</v>
      </c>
      <c r="F15" s="513">
        <v>42541</v>
      </c>
      <c r="G15" s="517" t="s">
        <v>249</v>
      </c>
      <c r="H15" s="517" t="s">
        <v>242</v>
      </c>
      <c r="I15" s="518">
        <v>40</v>
      </c>
      <c r="J15" s="519">
        <v>0.625</v>
      </c>
      <c r="K15" s="578">
        <v>0.79166666666666663</v>
      </c>
      <c r="L15" s="515">
        <v>4</v>
      </c>
      <c r="M15" s="732" t="s">
        <v>396</v>
      </c>
    </row>
    <row r="16" spans="1:13" s="174" customFormat="1" ht="14.5">
      <c r="A16" s="552"/>
      <c r="B16" s="632" t="s">
        <v>269</v>
      </c>
      <c r="C16" s="521" t="s">
        <v>247</v>
      </c>
      <c r="D16" s="565" t="s">
        <v>255</v>
      </c>
      <c r="E16" s="537">
        <v>2</v>
      </c>
      <c r="F16" s="508">
        <v>42542</v>
      </c>
      <c r="G16" s="512" t="s">
        <v>249</v>
      </c>
      <c r="H16" s="509" t="s">
        <v>242</v>
      </c>
      <c r="I16" s="510">
        <v>40</v>
      </c>
      <c r="J16" s="511">
        <v>0.70833333333333337</v>
      </c>
      <c r="K16" s="511">
        <v>0.79166666666666663</v>
      </c>
      <c r="L16" s="506">
        <v>2</v>
      </c>
      <c r="M16" s="732" t="s">
        <v>396</v>
      </c>
    </row>
    <row r="17" spans="1:14" s="174" customFormat="1" ht="14.5">
      <c r="A17" s="552"/>
      <c r="B17" s="632" t="s">
        <v>269</v>
      </c>
      <c r="C17" s="507" t="s">
        <v>247</v>
      </c>
      <c r="D17" s="536" t="s">
        <v>255</v>
      </c>
      <c r="E17" s="537">
        <v>3</v>
      </c>
      <c r="F17" s="508">
        <v>42543</v>
      </c>
      <c r="G17" s="512" t="s">
        <v>249</v>
      </c>
      <c r="H17" s="509" t="s">
        <v>242</v>
      </c>
      <c r="I17" s="510">
        <v>40</v>
      </c>
      <c r="J17" s="511">
        <v>0.70833333333333337</v>
      </c>
      <c r="K17" s="511">
        <v>0.79166666666666663</v>
      </c>
      <c r="L17" s="506">
        <v>2</v>
      </c>
      <c r="M17" s="732" t="s">
        <v>396</v>
      </c>
    </row>
    <row r="18" spans="1:14" s="174" customFormat="1" ht="14.5">
      <c r="A18" s="552"/>
      <c r="B18" s="632" t="s">
        <v>269</v>
      </c>
      <c r="C18" s="507" t="s">
        <v>247</v>
      </c>
      <c r="D18" s="536" t="s">
        <v>255</v>
      </c>
      <c r="E18" s="537">
        <v>4</v>
      </c>
      <c r="F18" s="508">
        <v>42548</v>
      </c>
      <c r="G18" s="512" t="s">
        <v>249</v>
      </c>
      <c r="H18" s="509" t="s">
        <v>242</v>
      </c>
      <c r="I18" s="510">
        <v>39</v>
      </c>
      <c r="J18" s="511">
        <v>0.625</v>
      </c>
      <c r="K18" s="511">
        <v>0.79166666666666663</v>
      </c>
      <c r="L18" s="506">
        <v>4</v>
      </c>
      <c r="M18" s="732" t="s">
        <v>396</v>
      </c>
    </row>
    <row r="19" spans="1:14" s="174" customFormat="1" ht="14.5">
      <c r="A19" s="552"/>
      <c r="B19" s="632" t="s">
        <v>269</v>
      </c>
      <c r="C19" s="507" t="s">
        <v>247</v>
      </c>
      <c r="D19" s="536" t="s">
        <v>255</v>
      </c>
      <c r="E19" s="537">
        <v>5</v>
      </c>
      <c r="F19" s="508">
        <v>42549</v>
      </c>
      <c r="G19" s="512" t="s">
        <v>249</v>
      </c>
      <c r="H19" s="509" t="s">
        <v>242</v>
      </c>
      <c r="I19" s="510">
        <v>39</v>
      </c>
      <c r="J19" s="511">
        <v>0.625</v>
      </c>
      <c r="K19" s="511">
        <v>0.79166666666666663</v>
      </c>
      <c r="L19" s="506">
        <v>4</v>
      </c>
      <c r="M19" s="732" t="s">
        <v>396</v>
      </c>
    </row>
    <row r="20" spans="1:14" s="174" customFormat="1" ht="15" thickBot="1">
      <c r="A20" s="552"/>
      <c r="B20" s="634" t="s">
        <v>270</v>
      </c>
      <c r="C20" s="523" t="s">
        <v>247</v>
      </c>
      <c r="D20" s="566" t="s">
        <v>255</v>
      </c>
      <c r="E20" s="657">
        <v>6</v>
      </c>
      <c r="F20" s="535">
        <v>42551</v>
      </c>
      <c r="G20" s="524" t="s">
        <v>249</v>
      </c>
      <c r="H20" s="525" t="s">
        <v>242</v>
      </c>
      <c r="I20" s="526">
        <v>38</v>
      </c>
      <c r="J20" s="527">
        <v>0.66666666666666663</v>
      </c>
      <c r="K20" s="527">
        <v>0.79166666666666663</v>
      </c>
      <c r="L20" s="528">
        <v>3</v>
      </c>
      <c r="M20" s="1040" t="s">
        <v>396</v>
      </c>
    </row>
    <row r="21" spans="1:14" ht="13">
      <c r="A21" s="552"/>
      <c r="B21" s="635" t="s">
        <v>248</v>
      </c>
      <c r="C21" s="517" t="s">
        <v>274</v>
      </c>
      <c r="D21" s="606" t="s">
        <v>255</v>
      </c>
      <c r="E21" s="606">
        <v>9</v>
      </c>
      <c r="F21" s="607">
        <v>42564</v>
      </c>
      <c r="G21" s="606" t="s">
        <v>241</v>
      </c>
      <c r="H21" s="608" t="s">
        <v>273</v>
      </c>
      <c r="I21" s="609">
        <v>455</v>
      </c>
      <c r="J21" s="610">
        <v>0.66666666666666663</v>
      </c>
      <c r="K21" s="610">
        <v>0.79166666666666663</v>
      </c>
      <c r="L21" s="611">
        <v>3</v>
      </c>
      <c r="M21" s="720">
        <v>10.965717522645338</v>
      </c>
      <c r="N21" s="584"/>
    </row>
    <row r="22" spans="1:14" ht="13">
      <c r="A22" s="552"/>
      <c r="B22" s="636" t="s">
        <v>248</v>
      </c>
      <c r="C22" s="507" t="s">
        <v>274</v>
      </c>
      <c r="D22" s="613" t="s">
        <v>255</v>
      </c>
      <c r="E22" s="613">
        <v>10</v>
      </c>
      <c r="F22" s="614">
        <v>42565</v>
      </c>
      <c r="G22" s="613" t="s">
        <v>241</v>
      </c>
      <c r="H22" s="612" t="s">
        <v>242</v>
      </c>
      <c r="I22" s="615">
        <v>455</v>
      </c>
      <c r="J22" s="616">
        <v>0.66666666666666663</v>
      </c>
      <c r="K22" s="616">
        <v>0.79166666666666663</v>
      </c>
      <c r="L22" s="506">
        <v>3</v>
      </c>
      <c r="M22" s="721">
        <v>12.326261997126061</v>
      </c>
      <c r="N22" s="584"/>
    </row>
    <row r="23" spans="1:14" ht="13">
      <c r="A23" s="552"/>
      <c r="B23" s="636" t="s">
        <v>248</v>
      </c>
      <c r="C23" s="507" t="s">
        <v>274</v>
      </c>
      <c r="D23" s="613" t="s">
        <v>255</v>
      </c>
      <c r="E23" s="613">
        <v>11</v>
      </c>
      <c r="F23" s="614">
        <v>42577</v>
      </c>
      <c r="G23" s="613" t="s">
        <v>241</v>
      </c>
      <c r="H23" s="612" t="s">
        <v>242</v>
      </c>
      <c r="I23" s="615">
        <v>450</v>
      </c>
      <c r="J23" s="616">
        <v>0.625</v>
      </c>
      <c r="K23" s="616">
        <v>0.79166666666666663</v>
      </c>
      <c r="L23" s="506">
        <v>4</v>
      </c>
      <c r="M23" s="721">
        <v>11.450942243573619</v>
      </c>
      <c r="N23" s="584"/>
    </row>
    <row r="24" spans="1:14" ht="13">
      <c r="A24" s="552"/>
      <c r="B24" s="636" t="s">
        <v>248</v>
      </c>
      <c r="C24" s="507" t="s">
        <v>274</v>
      </c>
      <c r="D24" s="613" t="s">
        <v>255</v>
      </c>
      <c r="E24" s="613">
        <v>12</v>
      </c>
      <c r="F24" s="614">
        <v>42578</v>
      </c>
      <c r="G24" s="613" t="s">
        <v>241</v>
      </c>
      <c r="H24" s="612" t="s">
        <v>242</v>
      </c>
      <c r="I24" s="615">
        <v>447</v>
      </c>
      <c r="J24" s="616">
        <v>0.625</v>
      </c>
      <c r="K24" s="616">
        <v>0.79166666666666663</v>
      </c>
      <c r="L24" s="506">
        <v>4</v>
      </c>
      <c r="M24" s="721">
        <v>12.988073935522589</v>
      </c>
      <c r="N24" s="584"/>
    </row>
    <row r="25" spans="1:14" ht="13">
      <c r="A25" s="552"/>
      <c r="B25" s="636" t="s">
        <v>248</v>
      </c>
      <c r="C25" s="507" t="s">
        <v>274</v>
      </c>
      <c r="D25" s="613" t="s">
        <v>255</v>
      </c>
      <c r="E25" s="613">
        <v>13</v>
      </c>
      <c r="F25" s="614">
        <v>42579</v>
      </c>
      <c r="G25" s="613" t="s">
        <v>241</v>
      </c>
      <c r="H25" s="612" t="s">
        <v>242</v>
      </c>
      <c r="I25" s="615">
        <v>446</v>
      </c>
      <c r="J25" s="616">
        <v>0.54166666666666663</v>
      </c>
      <c r="K25" s="616">
        <v>0.79166666666666663</v>
      </c>
      <c r="L25" s="506">
        <v>6</v>
      </c>
      <c r="M25" s="721">
        <v>10.747317975305718</v>
      </c>
      <c r="N25" s="584"/>
    </row>
    <row r="26" spans="1:14" ht="14.5">
      <c r="A26" s="552"/>
      <c r="B26" s="632" t="s">
        <v>269</v>
      </c>
      <c r="C26" s="507" t="s">
        <v>274</v>
      </c>
      <c r="D26" s="613" t="s">
        <v>255</v>
      </c>
      <c r="E26" s="613">
        <v>7</v>
      </c>
      <c r="F26" s="614">
        <v>42565</v>
      </c>
      <c r="G26" s="613" t="s">
        <v>249</v>
      </c>
      <c r="H26" s="612" t="s">
        <v>242</v>
      </c>
      <c r="I26" s="615">
        <v>45</v>
      </c>
      <c r="J26" s="616">
        <v>0.70833333333333337</v>
      </c>
      <c r="K26" s="616">
        <v>0.79166666666666663</v>
      </c>
      <c r="L26" s="506">
        <v>2</v>
      </c>
      <c r="M26" s="732" t="s">
        <v>396</v>
      </c>
      <c r="N26" s="584"/>
    </row>
    <row r="27" spans="1:14" ht="14.5">
      <c r="A27" s="552"/>
      <c r="B27" s="632" t="s">
        <v>269</v>
      </c>
      <c r="C27" s="507" t="s">
        <v>274</v>
      </c>
      <c r="D27" s="613" t="s">
        <v>255</v>
      </c>
      <c r="E27" s="613">
        <v>8</v>
      </c>
      <c r="F27" s="614">
        <v>42576</v>
      </c>
      <c r="G27" s="613" t="s">
        <v>249</v>
      </c>
      <c r="H27" s="612" t="s">
        <v>242</v>
      </c>
      <c r="I27" s="615">
        <v>44</v>
      </c>
      <c r="J27" s="616">
        <v>0.625</v>
      </c>
      <c r="K27" s="616">
        <v>0.79166666666666663</v>
      </c>
      <c r="L27" s="506">
        <v>4</v>
      </c>
      <c r="M27" s="732" t="s">
        <v>396</v>
      </c>
      <c r="N27" s="584"/>
    </row>
    <row r="28" spans="1:14" ht="14.5">
      <c r="A28" s="552"/>
      <c r="B28" s="632" t="s">
        <v>269</v>
      </c>
      <c r="C28" s="507" t="s">
        <v>274</v>
      </c>
      <c r="D28" s="613" t="s">
        <v>255</v>
      </c>
      <c r="E28" s="613">
        <v>9</v>
      </c>
      <c r="F28" s="614">
        <v>42578</v>
      </c>
      <c r="G28" s="613" t="s">
        <v>249</v>
      </c>
      <c r="H28" s="612" t="s">
        <v>273</v>
      </c>
      <c r="I28" s="615">
        <v>44</v>
      </c>
      <c r="J28" s="616">
        <v>0.625</v>
      </c>
      <c r="K28" s="616">
        <v>0.79166666666666663</v>
      </c>
      <c r="L28" s="506">
        <v>4</v>
      </c>
      <c r="M28" s="732" t="s">
        <v>396</v>
      </c>
      <c r="N28" s="584"/>
    </row>
    <row r="29" spans="1:14" ht="14.5">
      <c r="A29" s="552"/>
      <c r="B29" s="632" t="s">
        <v>269</v>
      </c>
      <c r="C29" s="507" t="s">
        <v>274</v>
      </c>
      <c r="D29" s="613" t="s">
        <v>255</v>
      </c>
      <c r="E29" s="613">
        <v>10</v>
      </c>
      <c r="F29" s="614">
        <v>42579</v>
      </c>
      <c r="G29" s="613" t="s">
        <v>249</v>
      </c>
      <c r="H29" s="612" t="s">
        <v>273</v>
      </c>
      <c r="I29" s="615">
        <v>44</v>
      </c>
      <c r="J29" s="616">
        <v>0.625</v>
      </c>
      <c r="K29" s="616">
        <v>0.79166666666666663</v>
      </c>
      <c r="L29" s="506">
        <v>4</v>
      </c>
      <c r="M29" s="732" t="s">
        <v>396</v>
      </c>
      <c r="N29" s="584"/>
    </row>
    <row r="30" spans="1:14" ht="15" thickBot="1">
      <c r="A30" s="552"/>
      <c r="B30" s="634" t="s">
        <v>269</v>
      </c>
      <c r="C30" s="523" t="s">
        <v>274</v>
      </c>
      <c r="D30" s="621" t="s">
        <v>255</v>
      </c>
      <c r="E30" s="621">
        <v>11</v>
      </c>
      <c r="F30" s="630">
        <v>42580</v>
      </c>
      <c r="G30" s="621" t="s">
        <v>249</v>
      </c>
      <c r="H30" s="622" t="s">
        <v>273</v>
      </c>
      <c r="I30" s="623">
        <v>44</v>
      </c>
      <c r="J30" s="624">
        <v>0.625</v>
      </c>
      <c r="K30" s="624">
        <v>0.79166666666666663</v>
      </c>
      <c r="L30" s="528">
        <v>4</v>
      </c>
      <c r="M30" s="732" t="s">
        <v>396</v>
      </c>
      <c r="N30" s="584"/>
    </row>
    <row r="31" spans="1:14" ht="13">
      <c r="A31" s="552"/>
      <c r="B31" s="669" t="s">
        <v>248</v>
      </c>
      <c r="C31" s="680" t="s">
        <v>292</v>
      </c>
      <c r="D31" s="674" t="s">
        <v>255</v>
      </c>
      <c r="E31" s="674">
        <v>14</v>
      </c>
      <c r="F31" s="695">
        <v>42597</v>
      </c>
      <c r="G31" s="674" t="s">
        <v>241</v>
      </c>
      <c r="H31" s="669" t="s">
        <v>242</v>
      </c>
      <c r="I31" s="693">
        <v>416</v>
      </c>
      <c r="J31" s="673">
        <v>0.58333333333333337</v>
      </c>
      <c r="K31" s="673">
        <v>0.79166666666666663</v>
      </c>
      <c r="L31" s="686">
        <v>5</v>
      </c>
      <c r="M31" s="726">
        <v>11.4</v>
      </c>
      <c r="N31" s="584"/>
    </row>
    <row r="32" spans="1:14" ht="13">
      <c r="A32" s="552"/>
      <c r="B32" s="612" t="s">
        <v>248</v>
      </c>
      <c r="C32" s="507" t="s">
        <v>292</v>
      </c>
      <c r="D32" s="613" t="s">
        <v>255</v>
      </c>
      <c r="E32" s="613">
        <v>15</v>
      </c>
      <c r="F32" s="691">
        <v>42598</v>
      </c>
      <c r="G32" s="613" t="s">
        <v>241</v>
      </c>
      <c r="H32" s="612" t="s">
        <v>242</v>
      </c>
      <c r="I32" s="615">
        <v>414</v>
      </c>
      <c r="J32" s="672">
        <v>0.625</v>
      </c>
      <c r="K32" s="672">
        <v>0.79166666666666663</v>
      </c>
      <c r="L32" s="506">
        <v>4</v>
      </c>
      <c r="M32" s="721">
        <v>11.5</v>
      </c>
      <c r="N32" s="584"/>
    </row>
    <row r="33" spans="1:16376" ht="13">
      <c r="A33" s="552"/>
      <c r="B33" s="612" t="s">
        <v>248</v>
      </c>
      <c r="C33" s="507" t="s">
        <v>292</v>
      </c>
      <c r="D33" s="613" t="s">
        <v>255</v>
      </c>
      <c r="E33" s="613">
        <v>16</v>
      </c>
      <c r="F33" s="614">
        <v>42599</v>
      </c>
      <c r="G33" s="613" t="s">
        <v>241</v>
      </c>
      <c r="H33" s="612" t="s">
        <v>242</v>
      </c>
      <c r="I33" s="615">
        <v>414</v>
      </c>
      <c r="J33" s="672">
        <v>0.625</v>
      </c>
      <c r="K33" s="672">
        <v>0.79166666666666663</v>
      </c>
      <c r="L33" s="506">
        <v>4</v>
      </c>
      <c r="M33" s="721">
        <v>12.4</v>
      </c>
      <c r="N33" s="584"/>
    </row>
    <row r="34" spans="1:16376" ht="14.5">
      <c r="A34" s="552"/>
      <c r="B34" s="612" t="s">
        <v>269</v>
      </c>
      <c r="C34" s="507" t="s">
        <v>292</v>
      </c>
      <c r="D34" s="613" t="s">
        <v>255</v>
      </c>
      <c r="E34" s="613">
        <v>12</v>
      </c>
      <c r="F34" s="691">
        <v>42597</v>
      </c>
      <c r="G34" s="613" t="s">
        <v>249</v>
      </c>
      <c r="H34" s="612" t="s">
        <v>242</v>
      </c>
      <c r="I34" s="615">
        <v>38</v>
      </c>
      <c r="J34" s="672">
        <v>0.625</v>
      </c>
      <c r="K34" s="672">
        <v>0.79166666666666663</v>
      </c>
      <c r="L34" s="506">
        <v>4</v>
      </c>
      <c r="M34" s="732" t="s">
        <v>396</v>
      </c>
      <c r="N34" s="584"/>
    </row>
    <row r="35" spans="1:16376" ht="14.5">
      <c r="A35" s="552"/>
      <c r="B35" s="612" t="s">
        <v>269</v>
      </c>
      <c r="C35" s="507" t="s">
        <v>292</v>
      </c>
      <c r="D35" s="613" t="s">
        <v>255</v>
      </c>
      <c r="E35" s="613">
        <v>13</v>
      </c>
      <c r="F35" s="691">
        <v>42598</v>
      </c>
      <c r="G35" s="613" t="s">
        <v>249</v>
      </c>
      <c r="H35" s="612" t="s">
        <v>242</v>
      </c>
      <c r="I35" s="615">
        <v>38</v>
      </c>
      <c r="J35" s="672">
        <v>0.625</v>
      </c>
      <c r="K35" s="672">
        <v>0.79166666666666663</v>
      </c>
      <c r="L35" s="506">
        <v>4</v>
      </c>
      <c r="M35" s="732" t="s">
        <v>396</v>
      </c>
      <c r="N35" s="584"/>
    </row>
    <row r="36" spans="1:16376" ht="15" thickBot="1">
      <c r="A36" s="552"/>
      <c r="B36" s="523" t="s">
        <v>269</v>
      </c>
      <c r="C36" s="523" t="s">
        <v>292</v>
      </c>
      <c r="D36" s="606" t="s">
        <v>255</v>
      </c>
      <c r="E36" s="606">
        <v>14</v>
      </c>
      <c r="F36" s="630">
        <v>42599</v>
      </c>
      <c r="G36" s="606" t="s">
        <v>249</v>
      </c>
      <c r="H36" s="605" t="s">
        <v>242</v>
      </c>
      <c r="I36" s="609">
        <v>38</v>
      </c>
      <c r="J36" s="742">
        <v>0.625</v>
      </c>
      <c r="K36" s="664">
        <v>0.79166666666666663</v>
      </c>
      <c r="L36" s="528">
        <v>4</v>
      </c>
      <c r="M36" s="732" t="s">
        <v>396</v>
      </c>
      <c r="N36" s="584"/>
    </row>
    <row r="37" spans="1:16376" ht="14.5">
      <c r="A37" s="924"/>
      <c r="B37" s="680" t="s">
        <v>398</v>
      </c>
      <c r="C37" s="925" t="s">
        <v>308</v>
      </c>
      <c r="D37" s="674" t="s">
        <v>255</v>
      </c>
      <c r="E37" s="674">
        <v>17</v>
      </c>
      <c r="F37" s="607">
        <v>42632</v>
      </c>
      <c r="G37" s="674" t="s">
        <v>241</v>
      </c>
      <c r="H37" s="669" t="s">
        <v>242</v>
      </c>
      <c r="I37" s="693">
        <v>421</v>
      </c>
      <c r="J37" s="610">
        <v>0.66666666666666663</v>
      </c>
      <c r="K37" s="610">
        <v>0.79166666666666663</v>
      </c>
      <c r="L37" s="515">
        <v>3</v>
      </c>
      <c r="M37" s="726">
        <v>11.6</v>
      </c>
      <c r="N37" s="584"/>
    </row>
    <row r="38" spans="1:16376" ht="14.5">
      <c r="A38" s="924"/>
      <c r="B38" s="605" t="s">
        <v>398</v>
      </c>
      <c r="C38" s="926" t="s">
        <v>308</v>
      </c>
      <c r="D38" s="613" t="s">
        <v>255</v>
      </c>
      <c r="E38" s="613">
        <v>18</v>
      </c>
      <c r="F38" s="847">
        <v>42639</v>
      </c>
      <c r="G38" s="613" t="s">
        <v>241</v>
      </c>
      <c r="H38" s="612" t="s">
        <v>242</v>
      </c>
      <c r="I38" s="615">
        <v>419</v>
      </c>
      <c r="J38" s="616">
        <v>0.66666666666666663</v>
      </c>
      <c r="K38" s="616">
        <v>0.79166666666666663</v>
      </c>
      <c r="L38" s="506">
        <v>3</v>
      </c>
      <c r="M38" s="721">
        <v>10.199999999999999</v>
      </c>
      <c r="N38" s="584"/>
    </row>
    <row r="39" spans="1:16376" ht="14.5">
      <c r="A39" s="924"/>
      <c r="B39" s="1032" t="s">
        <v>398</v>
      </c>
      <c r="C39" s="926" t="s">
        <v>308</v>
      </c>
      <c r="D39" s="613" t="s">
        <v>255</v>
      </c>
      <c r="E39" s="613">
        <v>19</v>
      </c>
      <c r="F39" s="847">
        <v>42640</v>
      </c>
      <c r="G39" s="613" t="s">
        <v>241</v>
      </c>
      <c r="H39" s="612" t="s">
        <v>242</v>
      </c>
      <c r="I39" s="615">
        <v>419</v>
      </c>
      <c r="J39" s="616">
        <v>0.66666666666666663</v>
      </c>
      <c r="K39" s="616">
        <v>0.79166666666666663</v>
      </c>
      <c r="L39" s="506">
        <v>3</v>
      </c>
      <c r="M39" s="721">
        <v>11.8</v>
      </c>
      <c r="N39" s="584"/>
    </row>
    <row r="40" spans="1:16376" ht="14.5">
      <c r="A40" s="924"/>
      <c r="B40" s="605" t="s">
        <v>269</v>
      </c>
      <c r="C40" s="926" t="s">
        <v>308</v>
      </c>
      <c r="D40" s="613" t="s">
        <v>255</v>
      </c>
      <c r="E40" s="613">
        <v>15</v>
      </c>
      <c r="F40" s="847">
        <v>42639</v>
      </c>
      <c r="G40" s="613" t="s">
        <v>249</v>
      </c>
      <c r="H40" s="612" t="s">
        <v>242</v>
      </c>
      <c r="I40" s="615">
        <v>27</v>
      </c>
      <c r="J40" s="616">
        <v>0.66666666666666663</v>
      </c>
      <c r="K40" s="616">
        <v>0.79166666666666663</v>
      </c>
      <c r="L40" s="506">
        <v>3</v>
      </c>
      <c r="M40" s="732" t="s">
        <v>396</v>
      </c>
      <c r="N40" s="584"/>
    </row>
    <row r="41" spans="1:16376" ht="14.5">
      <c r="A41" s="736"/>
      <c r="B41" s="612" t="s">
        <v>269</v>
      </c>
      <c r="C41" s="507" t="s">
        <v>308</v>
      </c>
      <c r="D41" s="613" t="s">
        <v>255</v>
      </c>
      <c r="E41" s="613">
        <v>16</v>
      </c>
      <c r="F41" s="847">
        <v>42640</v>
      </c>
      <c r="G41" s="613" t="s">
        <v>249</v>
      </c>
      <c r="H41" s="612" t="s">
        <v>242</v>
      </c>
      <c r="I41" s="615">
        <v>27</v>
      </c>
      <c r="J41" s="616">
        <v>0.66666666666666663</v>
      </c>
      <c r="K41" s="616">
        <v>0.79166666666666663</v>
      </c>
      <c r="L41" s="506">
        <v>3</v>
      </c>
      <c r="M41" s="732" t="s">
        <v>396</v>
      </c>
      <c r="N41" s="584"/>
    </row>
    <row r="42" spans="1:16376" s="137" customFormat="1" ht="22.5" customHeight="1">
      <c r="A42" s="988" t="s">
        <v>392</v>
      </c>
      <c r="B42" s="989"/>
      <c r="C42" s="989"/>
      <c r="D42" s="989"/>
      <c r="E42" s="989"/>
      <c r="F42" s="989"/>
      <c r="G42" s="989"/>
      <c r="H42" s="989"/>
      <c r="I42" s="989"/>
      <c r="J42" s="989"/>
      <c r="K42" s="989"/>
      <c r="L42" s="989"/>
      <c r="M42" s="989"/>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6"/>
      <c r="BR42" s="136"/>
      <c r="BS42" s="136"/>
      <c r="BT42" s="136"/>
      <c r="BU42" s="136"/>
      <c r="BV42" s="136"/>
      <c r="BW42" s="136"/>
      <c r="BX42" s="136"/>
      <c r="BY42" s="136"/>
      <c r="BZ42" s="136"/>
      <c r="CA42" s="136"/>
      <c r="CB42" s="136"/>
      <c r="CC42" s="136"/>
      <c r="CD42" s="136"/>
      <c r="CE42" s="136"/>
      <c r="CF42" s="136"/>
      <c r="CG42" s="136"/>
      <c r="CH42" s="136"/>
      <c r="CI42" s="136"/>
      <c r="CJ42" s="136"/>
      <c r="CK42" s="136"/>
      <c r="CL42" s="136"/>
      <c r="CM42" s="136"/>
      <c r="CN42" s="136"/>
      <c r="CO42" s="136"/>
      <c r="CP42" s="136"/>
      <c r="CQ42" s="136"/>
      <c r="CR42" s="136"/>
      <c r="CS42" s="136"/>
      <c r="CT42" s="136"/>
      <c r="CU42" s="136"/>
      <c r="CV42" s="136"/>
      <c r="CW42" s="136"/>
      <c r="CX42" s="136"/>
      <c r="CY42" s="136"/>
      <c r="CZ42" s="136"/>
      <c r="DA42" s="136"/>
      <c r="DB42" s="136"/>
      <c r="DC42" s="136"/>
      <c r="DD42" s="136"/>
      <c r="DE42" s="136"/>
      <c r="DF42" s="136"/>
      <c r="DG42" s="136"/>
      <c r="DH42" s="136"/>
      <c r="DI42" s="136"/>
      <c r="DJ42" s="136"/>
      <c r="DK42" s="136"/>
      <c r="DL42" s="136"/>
      <c r="DM42" s="136"/>
      <c r="DN42" s="136"/>
      <c r="DO42" s="136"/>
      <c r="DP42" s="136"/>
      <c r="DQ42" s="136"/>
      <c r="DR42" s="136"/>
      <c r="DS42" s="136"/>
      <c r="DT42" s="136"/>
      <c r="DU42" s="136"/>
      <c r="DV42" s="136"/>
      <c r="DW42" s="136"/>
      <c r="DX42" s="136"/>
      <c r="DY42" s="136"/>
      <c r="DZ42" s="136"/>
      <c r="EA42" s="136"/>
      <c r="EB42" s="136"/>
      <c r="EC42" s="136"/>
      <c r="ED42" s="136"/>
      <c r="EE42" s="136"/>
      <c r="EF42" s="136"/>
      <c r="EG42" s="136"/>
      <c r="EH42" s="136"/>
      <c r="EI42" s="136"/>
      <c r="EJ42" s="136"/>
      <c r="EK42" s="136"/>
      <c r="EL42" s="136"/>
      <c r="EM42" s="136"/>
      <c r="EN42" s="136"/>
      <c r="EO42" s="136"/>
      <c r="EP42" s="136"/>
      <c r="EQ42" s="136"/>
      <c r="ER42" s="136"/>
      <c r="ES42" s="136"/>
      <c r="ET42" s="136"/>
      <c r="EU42" s="136"/>
      <c r="EV42" s="136"/>
      <c r="EW42" s="136"/>
      <c r="EX42" s="136"/>
      <c r="EY42" s="136"/>
      <c r="EZ42" s="136"/>
      <c r="FA42" s="136"/>
      <c r="FB42" s="136"/>
      <c r="FC42" s="136"/>
      <c r="FD42" s="136"/>
      <c r="FE42" s="136"/>
      <c r="FF42" s="136"/>
      <c r="FG42" s="136"/>
      <c r="FH42" s="136"/>
      <c r="FI42" s="136"/>
      <c r="FJ42" s="136"/>
      <c r="FK42" s="136"/>
      <c r="FL42" s="136"/>
      <c r="FM42" s="136"/>
      <c r="FN42" s="136"/>
      <c r="FO42" s="136"/>
      <c r="FP42" s="136"/>
      <c r="FQ42" s="136"/>
      <c r="FR42" s="136"/>
      <c r="FS42" s="136"/>
      <c r="FT42" s="136"/>
      <c r="FU42" s="136"/>
      <c r="FV42" s="136"/>
      <c r="FW42" s="136"/>
      <c r="FX42" s="136"/>
      <c r="FY42" s="136"/>
      <c r="FZ42" s="136"/>
      <c r="GA42" s="136"/>
      <c r="GB42" s="136"/>
      <c r="GC42" s="136"/>
      <c r="GD42" s="136"/>
      <c r="GE42" s="136"/>
      <c r="GF42" s="136"/>
      <c r="GG42" s="136"/>
      <c r="GH42" s="136"/>
      <c r="GI42" s="136"/>
      <c r="GJ42" s="136"/>
      <c r="GK42" s="136"/>
      <c r="GL42" s="136"/>
      <c r="GM42" s="136"/>
      <c r="GN42" s="136"/>
      <c r="GO42" s="136"/>
      <c r="GP42" s="136"/>
      <c r="GQ42" s="136"/>
      <c r="GR42" s="136"/>
      <c r="GS42" s="136"/>
      <c r="GT42" s="136"/>
      <c r="GU42" s="136"/>
      <c r="GV42" s="136"/>
      <c r="GW42" s="136"/>
      <c r="GX42" s="136"/>
      <c r="GY42" s="136"/>
      <c r="GZ42" s="136"/>
      <c r="HA42" s="136"/>
      <c r="HB42" s="136"/>
      <c r="HC42" s="136"/>
      <c r="HD42" s="136"/>
      <c r="HE42" s="136"/>
      <c r="HF42" s="136"/>
      <c r="HG42" s="136"/>
      <c r="HH42" s="136"/>
      <c r="HI42" s="136"/>
      <c r="HJ42" s="136"/>
      <c r="HK42" s="136"/>
      <c r="HL42" s="136"/>
      <c r="HM42" s="136"/>
      <c r="HN42" s="136"/>
      <c r="HO42" s="136"/>
      <c r="HP42" s="136"/>
      <c r="HQ42" s="136"/>
      <c r="HR42" s="136"/>
      <c r="HS42" s="136"/>
      <c r="HT42" s="136"/>
      <c r="HU42" s="136"/>
      <c r="HV42" s="136"/>
      <c r="HW42" s="136"/>
      <c r="HX42" s="136"/>
      <c r="HY42" s="136"/>
      <c r="HZ42" s="136"/>
      <c r="IA42" s="136"/>
      <c r="IB42" s="136"/>
      <c r="IC42" s="136"/>
      <c r="ID42" s="136"/>
      <c r="IE42" s="136"/>
      <c r="IF42" s="136"/>
      <c r="IG42" s="136"/>
      <c r="IH42" s="136"/>
      <c r="II42" s="136"/>
      <c r="IJ42" s="136"/>
      <c r="IK42" s="136"/>
      <c r="IL42" s="136"/>
      <c r="IM42" s="136"/>
      <c r="IN42" s="136"/>
      <c r="IO42" s="136"/>
      <c r="IP42" s="136"/>
      <c r="IQ42" s="136"/>
      <c r="IR42" s="136"/>
      <c r="IS42" s="136"/>
      <c r="IT42" s="136"/>
      <c r="IU42" s="136"/>
      <c r="IV42" s="136"/>
      <c r="IW42" s="136"/>
      <c r="IX42" s="136"/>
      <c r="IY42" s="136"/>
      <c r="IZ42" s="136"/>
      <c r="JA42" s="136"/>
      <c r="JB42" s="136"/>
      <c r="JC42" s="136"/>
      <c r="JD42" s="136"/>
      <c r="JE42" s="136"/>
      <c r="JF42" s="136"/>
      <c r="JG42" s="136"/>
      <c r="JH42" s="136"/>
      <c r="JI42" s="136"/>
      <c r="JJ42" s="136"/>
      <c r="JK42" s="136"/>
      <c r="JL42" s="136"/>
      <c r="JM42" s="136"/>
      <c r="JN42" s="136"/>
      <c r="JO42" s="136"/>
      <c r="JP42" s="136"/>
      <c r="JQ42" s="136"/>
      <c r="JR42" s="136"/>
      <c r="JS42" s="136"/>
      <c r="JT42" s="136"/>
      <c r="JU42" s="136"/>
      <c r="JV42" s="136"/>
      <c r="JW42" s="136"/>
      <c r="JX42" s="136"/>
      <c r="JY42" s="136"/>
      <c r="JZ42" s="136"/>
      <c r="KA42" s="136"/>
      <c r="KB42" s="136"/>
      <c r="KC42" s="136"/>
      <c r="KD42" s="136"/>
      <c r="KE42" s="136"/>
      <c r="KF42" s="136"/>
      <c r="KG42" s="136"/>
      <c r="KH42" s="136"/>
      <c r="KI42" s="136"/>
      <c r="KJ42" s="136"/>
      <c r="KK42" s="136"/>
      <c r="KL42" s="136"/>
      <c r="KM42" s="136"/>
      <c r="KN42" s="136"/>
      <c r="KO42" s="136"/>
      <c r="KP42" s="136"/>
      <c r="KQ42" s="136"/>
      <c r="KR42" s="136"/>
      <c r="KS42" s="136"/>
      <c r="KT42" s="136"/>
      <c r="KU42" s="136"/>
      <c r="KV42" s="136"/>
      <c r="KW42" s="136"/>
      <c r="KX42" s="136"/>
      <c r="KY42" s="136"/>
      <c r="KZ42" s="136"/>
      <c r="LA42" s="136"/>
      <c r="LB42" s="136"/>
      <c r="LC42" s="136"/>
      <c r="LD42" s="136"/>
      <c r="LE42" s="136"/>
      <c r="LF42" s="136"/>
      <c r="LG42" s="136"/>
      <c r="LH42" s="136"/>
      <c r="LI42" s="136"/>
      <c r="LJ42" s="136"/>
      <c r="LK42" s="136"/>
      <c r="LL42" s="136"/>
      <c r="LM42" s="136"/>
      <c r="LN42" s="136"/>
      <c r="LO42" s="136"/>
      <c r="LP42" s="136"/>
      <c r="LQ42" s="136"/>
      <c r="LR42" s="136"/>
      <c r="LS42" s="136"/>
      <c r="LT42" s="136"/>
      <c r="LU42" s="136"/>
      <c r="LV42" s="136"/>
      <c r="LW42" s="136"/>
      <c r="LX42" s="136"/>
      <c r="LY42" s="136"/>
      <c r="LZ42" s="136"/>
      <c r="MA42" s="136"/>
      <c r="MB42" s="136"/>
      <c r="MC42" s="136"/>
      <c r="MD42" s="136"/>
      <c r="ME42" s="136"/>
      <c r="MF42" s="136"/>
      <c r="MG42" s="136"/>
      <c r="MH42" s="136"/>
      <c r="MI42" s="136"/>
      <c r="MJ42" s="136"/>
      <c r="MK42" s="136"/>
      <c r="ML42" s="136"/>
      <c r="MM42" s="136"/>
      <c r="MN42" s="136"/>
      <c r="MO42" s="136"/>
      <c r="MP42" s="136"/>
      <c r="MQ42" s="136"/>
      <c r="MR42" s="136"/>
      <c r="MS42" s="136"/>
      <c r="MT42" s="136"/>
      <c r="MU42" s="136"/>
      <c r="MV42" s="136"/>
      <c r="MW42" s="136"/>
      <c r="MX42" s="136"/>
      <c r="MY42" s="136"/>
      <c r="MZ42" s="136"/>
      <c r="NA42" s="136"/>
      <c r="NB42" s="136"/>
      <c r="NC42" s="136"/>
      <c r="ND42" s="136"/>
      <c r="NE42" s="136"/>
      <c r="NF42" s="136"/>
      <c r="NG42" s="136"/>
      <c r="NH42" s="136"/>
      <c r="NI42" s="136"/>
      <c r="NJ42" s="136"/>
      <c r="NK42" s="136"/>
      <c r="NL42" s="136"/>
      <c r="NM42" s="136"/>
      <c r="NN42" s="136"/>
      <c r="NO42" s="136"/>
      <c r="NP42" s="136"/>
      <c r="NQ42" s="136"/>
      <c r="NR42" s="136"/>
      <c r="NS42" s="136"/>
      <c r="NT42" s="136"/>
      <c r="NU42" s="136"/>
      <c r="NV42" s="136"/>
      <c r="NW42" s="136"/>
      <c r="NX42" s="136"/>
      <c r="NY42" s="136"/>
      <c r="NZ42" s="136"/>
      <c r="OA42" s="136"/>
      <c r="OB42" s="136"/>
      <c r="OC42" s="136"/>
      <c r="OD42" s="136"/>
      <c r="OE42" s="136"/>
      <c r="OF42" s="136"/>
      <c r="OG42" s="136"/>
      <c r="OH42" s="136"/>
      <c r="OI42" s="136"/>
      <c r="OJ42" s="136"/>
      <c r="OK42" s="136"/>
      <c r="OL42" s="136"/>
      <c r="OM42" s="136"/>
      <c r="ON42" s="136"/>
      <c r="OO42" s="136"/>
      <c r="OP42" s="136"/>
      <c r="OQ42" s="136"/>
      <c r="OR42" s="136"/>
      <c r="OS42" s="136"/>
      <c r="OT42" s="136"/>
      <c r="OU42" s="136"/>
      <c r="OV42" s="136"/>
      <c r="OW42" s="136"/>
      <c r="OX42" s="136"/>
      <c r="OY42" s="136"/>
      <c r="OZ42" s="136"/>
      <c r="PA42" s="136"/>
      <c r="PB42" s="136"/>
      <c r="PC42" s="136"/>
      <c r="PD42" s="136"/>
      <c r="PE42" s="136"/>
      <c r="PF42" s="136"/>
      <c r="PG42" s="136"/>
      <c r="PH42" s="136"/>
      <c r="PI42" s="136"/>
      <c r="PJ42" s="136"/>
      <c r="PK42" s="136"/>
      <c r="PL42" s="136"/>
      <c r="PM42" s="136"/>
      <c r="PN42" s="136"/>
      <c r="PO42" s="136"/>
      <c r="PP42" s="136"/>
      <c r="PQ42" s="136"/>
      <c r="PR42" s="136"/>
      <c r="PS42" s="136"/>
      <c r="PT42" s="136"/>
      <c r="PU42" s="136"/>
      <c r="PV42" s="136"/>
      <c r="PW42" s="136"/>
      <c r="PX42" s="136"/>
      <c r="PY42" s="136"/>
      <c r="PZ42" s="136"/>
      <c r="QA42" s="136"/>
      <c r="QB42" s="136"/>
      <c r="QC42" s="136"/>
      <c r="QD42" s="136"/>
      <c r="QE42" s="136"/>
      <c r="QF42" s="136"/>
      <c r="QG42" s="136"/>
      <c r="QH42" s="136"/>
      <c r="QI42" s="136"/>
      <c r="QJ42" s="136"/>
      <c r="QK42" s="136"/>
      <c r="QL42" s="136"/>
      <c r="QM42" s="136"/>
      <c r="QN42" s="136"/>
      <c r="QO42" s="136"/>
      <c r="QP42" s="136"/>
      <c r="QQ42" s="136"/>
      <c r="QR42" s="136"/>
      <c r="QS42" s="136"/>
      <c r="QT42" s="136"/>
      <c r="QU42" s="136"/>
      <c r="QV42" s="136"/>
      <c r="QW42" s="136"/>
      <c r="QX42" s="136"/>
      <c r="QY42" s="136"/>
      <c r="QZ42" s="136"/>
      <c r="RA42" s="136"/>
      <c r="RB42" s="136"/>
      <c r="RC42" s="136"/>
      <c r="RD42" s="136"/>
      <c r="RE42" s="136"/>
      <c r="RF42" s="136"/>
      <c r="RG42" s="136"/>
      <c r="RH42" s="136"/>
      <c r="RI42" s="136"/>
      <c r="RJ42" s="136"/>
      <c r="RK42" s="136"/>
      <c r="RL42" s="136"/>
      <c r="RM42" s="136"/>
      <c r="RN42" s="136"/>
      <c r="RO42" s="136"/>
      <c r="RP42" s="136"/>
      <c r="RQ42" s="136"/>
      <c r="RR42" s="136"/>
      <c r="RS42" s="136"/>
      <c r="RT42" s="136"/>
      <c r="RU42" s="136"/>
      <c r="RV42" s="136"/>
      <c r="RW42" s="136"/>
      <c r="RX42" s="136"/>
      <c r="RY42" s="136"/>
      <c r="RZ42" s="136"/>
      <c r="SA42" s="136"/>
      <c r="SB42" s="136"/>
      <c r="SC42" s="136"/>
      <c r="SD42" s="136"/>
      <c r="SE42" s="136"/>
      <c r="SF42" s="136"/>
      <c r="SG42" s="136"/>
      <c r="SH42" s="136"/>
      <c r="SI42" s="136"/>
      <c r="SJ42" s="136"/>
      <c r="SK42" s="136"/>
      <c r="SL42" s="136"/>
      <c r="SM42" s="136"/>
      <c r="SN42" s="136"/>
      <c r="SO42" s="136"/>
      <c r="SP42" s="136"/>
      <c r="SQ42" s="136"/>
      <c r="SR42" s="136"/>
      <c r="SS42" s="136"/>
      <c r="ST42" s="136"/>
      <c r="SU42" s="136"/>
      <c r="SV42" s="136"/>
      <c r="SW42" s="136"/>
      <c r="SX42" s="136"/>
      <c r="SY42" s="136"/>
      <c r="SZ42" s="136"/>
      <c r="TA42" s="136"/>
      <c r="TB42" s="136"/>
      <c r="TC42" s="136"/>
      <c r="TD42" s="136"/>
      <c r="TE42" s="136"/>
      <c r="TF42" s="136"/>
      <c r="TG42" s="136"/>
      <c r="TH42" s="136"/>
      <c r="TI42" s="136"/>
      <c r="TJ42" s="136"/>
      <c r="TK42" s="136"/>
      <c r="TL42" s="136"/>
      <c r="TM42" s="136"/>
      <c r="TN42" s="136"/>
      <c r="TO42" s="136"/>
      <c r="TP42" s="136"/>
      <c r="TQ42" s="136"/>
      <c r="TR42" s="136"/>
      <c r="TS42" s="136"/>
      <c r="TT42" s="136"/>
      <c r="TU42" s="136"/>
      <c r="TV42" s="136"/>
      <c r="TW42" s="136"/>
      <c r="TX42" s="136"/>
      <c r="TY42" s="136"/>
      <c r="TZ42" s="136"/>
      <c r="UA42" s="136"/>
      <c r="UB42" s="136"/>
      <c r="UC42" s="136"/>
      <c r="UD42" s="136"/>
      <c r="UE42" s="136"/>
      <c r="UF42" s="136"/>
      <c r="UG42" s="136"/>
      <c r="UH42" s="136"/>
      <c r="UI42" s="136"/>
      <c r="UJ42" s="136"/>
      <c r="UK42" s="136"/>
      <c r="UL42" s="136"/>
      <c r="UM42" s="136"/>
      <c r="UN42" s="136"/>
      <c r="UO42" s="136"/>
      <c r="UP42" s="136"/>
      <c r="UQ42" s="136"/>
      <c r="UR42" s="136"/>
      <c r="US42" s="136"/>
      <c r="UT42" s="136"/>
      <c r="UU42" s="136"/>
      <c r="UV42" s="136"/>
      <c r="UW42" s="136"/>
      <c r="UX42" s="136"/>
      <c r="UY42" s="136"/>
      <c r="UZ42" s="136"/>
      <c r="VA42" s="136"/>
      <c r="VB42" s="136"/>
      <c r="VC42" s="136"/>
      <c r="VD42" s="136"/>
      <c r="VE42" s="136"/>
      <c r="VF42" s="136"/>
      <c r="VG42" s="136"/>
      <c r="VH42" s="136"/>
      <c r="VI42" s="136"/>
      <c r="VJ42" s="136"/>
      <c r="VK42" s="136"/>
      <c r="VL42" s="136"/>
      <c r="VM42" s="136"/>
      <c r="VN42" s="136"/>
      <c r="VO42" s="136"/>
      <c r="VP42" s="136"/>
      <c r="VQ42" s="136"/>
      <c r="VR42" s="136"/>
      <c r="VS42" s="136"/>
      <c r="VT42" s="136"/>
      <c r="VU42" s="136"/>
      <c r="VV42" s="136"/>
      <c r="VW42" s="136"/>
      <c r="VX42" s="136"/>
      <c r="VY42" s="136"/>
      <c r="VZ42" s="136"/>
      <c r="WA42" s="136"/>
      <c r="WB42" s="136"/>
      <c r="WC42" s="136"/>
      <c r="WD42" s="136"/>
      <c r="WE42" s="136"/>
      <c r="WF42" s="136"/>
      <c r="WG42" s="136"/>
      <c r="WH42" s="136"/>
      <c r="WI42" s="136"/>
      <c r="WJ42" s="136"/>
      <c r="WK42" s="136"/>
      <c r="WL42" s="136"/>
      <c r="WM42" s="136"/>
      <c r="WN42" s="136"/>
      <c r="WO42" s="136"/>
      <c r="WP42" s="136"/>
      <c r="WQ42" s="136"/>
      <c r="WR42" s="136"/>
      <c r="WS42" s="136"/>
      <c r="WT42" s="136"/>
      <c r="WU42" s="136"/>
      <c r="WV42" s="136"/>
      <c r="WW42" s="136"/>
      <c r="WX42" s="136"/>
      <c r="WY42" s="136"/>
      <c r="WZ42" s="136"/>
      <c r="XA42" s="136"/>
      <c r="XB42" s="136"/>
      <c r="XC42" s="136"/>
      <c r="XD42" s="136"/>
      <c r="XE42" s="136"/>
      <c r="XF42" s="136"/>
      <c r="XG42" s="136"/>
      <c r="XH42" s="136"/>
      <c r="XI42" s="136"/>
      <c r="XJ42" s="136"/>
      <c r="XK42" s="136"/>
      <c r="XL42" s="136"/>
      <c r="XM42" s="136"/>
      <c r="XN42" s="136"/>
      <c r="XO42" s="136"/>
      <c r="XP42" s="136"/>
      <c r="XQ42" s="136"/>
      <c r="XR42" s="136"/>
      <c r="XS42" s="136"/>
      <c r="XT42" s="136"/>
      <c r="XU42" s="136"/>
      <c r="XV42" s="136"/>
      <c r="XW42" s="136"/>
      <c r="XX42" s="136"/>
      <c r="XY42" s="136"/>
      <c r="XZ42" s="136"/>
      <c r="YA42" s="136"/>
      <c r="YB42" s="136"/>
      <c r="YC42" s="136"/>
      <c r="YD42" s="136"/>
      <c r="YE42" s="136"/>
      <c r="YF42" s="136"/>
      <c r="YG42" s="136"/>
      <c r="YH42" s="136"/>
      <c r="YI42" s="136"/>
      <c r="YJ42" s="136"/>
      <c r="YK42" s="136"/>
      <c r="YL42" s="136"/>
      <c r="YM42" s="136"/>
      <c r="YN42" s="136"/>
      <c r="YO42" s="136"/>
      <c r="YP42" s="136"/>
      <c r="YQ42" s="136"/>
      <c r="YR42" s="136"/>
      <c r="YS42" s="136"/>
      <c r="YT42" s="136"/>
      <c r="YU42" s="136"/>
      <c r="YV42" s="136"/>
      <c r="YW42" s="136"/>
      <c r="YX42" s="136"/>
      <c r="YY42" s="136"/>
      <c r="YZ42" s="136"/>
      <c r="ZA42" s="136"/>
      <c r="ZB42" s="136"/>
      <c r="ZC42" s="136"/>
      <c r="ZD42" s="136"/>
      <c r="ZE42" s="136"/>
      <c r="ZF42" s="136"/>
      <c r="ZG42" s="136"/>
      <c r="ZH42" s="136"/>
      <c r="ZI42" s="136"/>
      <c r="ZJ42" s="136"/>
      <c r="ZK42" s="136"/>
      <c r="ZL42" s="136"/>
      <c r="ZM42" s="136"/>
      <c r="ZN42" s="136"/>
      <c r="ZO42" s="136"/>
      <c r="ZP42" s="136"/>
      <c r="ZQ42" s="136"/>
      <c r="ZR42" s="136"/>
      <c r="ZS42" s="136"/>
      <c r="ZT42" s="136"/>
      <c r="ZU42" s="136"/>
      <c r="ZV42" s="136"/>
      <c r="ZW42" s="136"/>
      <c r="ZX42" s="136"/>
      <c r="ZY42" s="136"/>
      <c r="ZZ42" s="136"/>
      <c r="AAA42" s="136"/>
      <c r="AAB42" s="136"/>
      <c r="AAC42" s="136"/>
      <c r="AAD42" s="136"/>
      <c r="AAE42" s="136"/>
      <c r="AAF42" s="136"/>
      <c r="AAG42" s="136"/>
      <c r="AAH42" s="136"/>
      <c r="AAI42" s="136"/>
      <c r="AAJ42" s="136"/>
      <c r="AAK42" s="136"/>
      <c r="AAL42" s="136"/>
      <c r="AAM42" s="136"/>
      <c r="AAN42" s="136"/>
      <c r="AAO42" s="136"/>
      <c r="AAP42" s="136"/>
      <c r="AAQ42" s="136"/>
      <c r="AAR42" s="136"/>
      <c r="AAS42" s="136"/>
      <c r="AAT42" s="136"/>
      <c r="AAU42" s="136"/>
      <c r="AAV42" s="136"/>
      <c r="AAW42" s="136"/>
      <c r="AAX42" s="136"/>
      <c r="AAY42" s="136"/>
      <c r="AAZ42" s="136"/>
      <c r="ABA42" s="136"/>
      <c r="ABB42" s="136"/>
      <c r="ABC42" s="136"/>
      <c r="ABD42" s="136"/>
      <c r="ABE42" s="136"/>
      <c r="ABF42" s="136"/>
      <c r="ABG42" s="136"/>
      <c r="ABH42" s="136"/>
      <c r="ABI42" s="136"/>
      <c r="ABJ42" s="136"/>
      <c r="ABK42" s="136"/>
      <c r="ABL42" s="136"/>
      <c r="ABM42" s="136"/>
      <c r="ABN42" s="136"/>
      <c r="ABO42" s="136"/>
      <c r="ABP42" s="136"/>
      <c r="ABQ42" s="136"/>
      <c r="ABR42" s="136"/>
      <c r="ABS42" s="136"/>
      <c r="ABT42" s="136"/>
      <c r="ABU42" s="136"/>
      <c r="ABV42" s="136"/>
      <c r="ABW42" s="136"/>
      <c r="ABX42" s="136"/>
      <c r="ABY42" s="136"/>
      <c r="ABZ42" s="136"/>
      <c r="ACA42" s="136"/>
      <c r="ACB42" s="136"/>
      <c r="ACC42" s="136"/>
      <c r="ACD42" s="136"/>
      <c r="ACE42" s="136"/>
      <c r="ACF42" s="136"/>
      <c r="ACG42" s="136"/>
      <c r="ACH42" s="136"/>
      <c r="ACI42" s="136"/>
      <c r="ACJ42" s="136"/>
      <c r="ACK42" s="136"/>
      <c r="ACL42" s="136"/>
      <c r="ACM42" s="136"/>
      <c r="ACN42" s="136"/>
      <c r="ACO42" s="136"/>
      <c r="ACP42" s="136"/>
      <c r="ACQ42" s="136"/>
      <c r="ACR42" s="136"/>
      <c r="ACS42" s="136"/>
      <c r="ACT42" s="136"/>
      <c r="ACU42" s="136"/>
      <c r="ACV42" s="136"/>
      <c r="ACW42" s="136"/>
      <c r="ACX42" s="136"/>
      <c r="ACY42" s="136"/>
      <c r="ACZ42" s="136"/>
      <c r="ADA42" s="136"/>
      <c r="ADB42" s="136"/>
      <c r="ADC42" s="136"/>
      <c r="ADD42" s="136"/>
      <c r="ADE42" s="136"/>
      <c r="ADF42" s="136"/>
      <c r="ADG42" s="136"/>
      <c r="ADH42" s="136"/>
      <c r="ADI42" s="136"/>
      <c r="ADJ42" s="136"/>
      <c r="ADK42" s="136"/>
      <c r="ADL42" s="136"/>
      <c r="ADM42" s="136"/>
      <c r="ADN42" s="136"/>
      <c r="ADO42" s="136"/>
      <c r="ADP42" s="136"/>
      <c r="ADQ42" s="136"/>
      <c r="ADR42" s="136"/>
      <c r="ADS42" s="136"/>
      <c r="ADT42" s="136"/>
      <c r="ADU42" s="136"/>
      <c r="ADV42" s="136"/>
      <c r="ADW42" s="136"/>
      <c r="ADX42" s="136"/>
      <c r="ADY42" s="136"/>
      <c r="ADZ42" s="136"/>
      <c r="AEA42" s="136"/>
      <c r="AEB42" s="136"/>
      <c r="AEC42" s="136"/>
      <c r="AED42" s="136"/>
      <c r="AEE42" s="136"/>
      <c r="AEF42" s="136"/>
      <c r="AEG42" s="136"/>
      <c r="AEH42" s="136"/>
      <c r="AEI42" s="136"/>
      <c r="AEJ42" s="136"/>
      <c r="AEK42" s="136"/>
      <c r="AEL42" s="136"/>
      <c r="AEM42" s="136"/>
      <c r="AEN42" s="136"/>
      <c r="AEO42" s="136"/>
      <c r="AEP42" s="136"/>
      <c r="AEQ42" s="136"/>
      <c r="AER42" s="136"/>
      <c r="AES42" s="136"/>
      <c r="AET42" s="136"/>
      <c r="AEU42" s="136"/>
      <c r="AEV42" s="136"/>
      <c r="AEW42" s="136"/>
      <c r="AEX42" s="136"/>
      <c r="AEY42" s="136"/>
      <c r="AEZ42" s="136"/>
      <c r="AFA42" s="136"/>
      <c r="AFB42" s="136"/>
      <c r="AFC42" s="136"/>
      <c r="AFD42" s="136"/>
      <c r="AFE42" s="136"/>
      <c r="AFF42" s="136"/>
      <c r="AFG42" s="136"/>
      <c r="AFH42" s="136"/>
      <c r="AFI42" s="136"/>
      <c r="AFJ42" s="136"/>
      <c r="AFK42" s="136"/>
      <c r="AFL42" s="136"/>
      <c r="AFM42" s="136"/>
      <c r="AFN42" s="136"/>
      <c r="AFO42" s="136"/>
      <c r="AFP42" s="136"/>
      <c r="AFQ42" s="136"/>
      <c r="AFR42" s="136"/>
      <c r="AFS42" s="136"/>
      <c r="AFT42" s="136"/>
      <c r="AFU42" s="136"/>
      <c r="AFV42" s="136"/>
      <c r="AFW42" s="136"/>
      <c r="AFX42" s="136"/>
      <c r="AFY42" s="136"/>
      <c r="AFZ42" s="136"/>
      <c r="AGA42" s="136"/>
      <c r="AGB42" s="136"/>
      <c r="AGC42" s="136"/>
      <c r="AGD42" s="136"/>
      <c r="AGE42" s="136"/>
      <c r="AGF42" s="136"/>
      <c r="AGG42" s="136"/>
      <c r="AGH42" s="136"/>
      <c r="AGI42" s="136"/>
      <c r="AGJ42" s="136"/>
      <c r="AGK42" s="136"/>
      <c r="AGL42" s="136"/>
      <c r="AGM42" s="136"/>
      <c r="AGN42" s="136"/>
      <c r="AGO42" s="136"/>
      <c r="AGP42" s="136"/>
      <c r="AGQ42" s="136"/>
      <c r="AGR42" s="136"/>
      <c r="AGS42" s="136"/>
      <c r="AGT42" s="136"/>
      <c r="AGU42" s="136"/>
      <c r="AGV42" s="136"/>
      <c r="AGW42" s="136"/>
      <c r="AGX42" s="136"/>
      <c r="AGY42" s="136"/>
      <c r="AGZ42" s="136"/>
      <c r="AHA42" s="136"/>
      <c r="AHB42" s="136"/>
      <c r="AHC42" s="136"/>
      <c r="AHD42" s="136"/>
      <c r="AHE42" s="136"/>
      <c r="AHF42" s="136"/>
      <c r="AHG42" s="136"/>
      <c r="AHH42" s="136"/>
      <c r="AHI42" s="136"/>
      <c r="AHJ42" s="136"/>
      <c r="AHK42" s="136"/>
      <c r="AHL42" s="136"/>
      <c r="AHM42" s="136"/>
      <c r="AHN42" s="136"/>
      <c r="AHO42" s="136"/>
      <c r="AHP42" s="136"/>
      <c r="AHQ42" s="136"/>
      <c r="AHR42" s="136"/>
      <c r="AHS42" s="136"/>
      <c r="AHT42" s="136"/>
      <c r="AHU42" s="136"/>
      <c r="AHV42" s="136"/>
      <c r="AHW42" s="136"/>
      <c r="AHX42" s="136"/>
      <c r="AHY42" s="136"/>
      <c r="AHZ42" s="136"/>
      <c r="AIA42" s="136"/>
      <c r="AIB42" s="136"/>
      <c r="AIC42" s="136"/>
      <c r="AID42" s="136"/>
      <c r="AIE42" s="136"/>
      <c r="AIF42" s="136"/>
      <c r="AIG42" s="136"/>
      <c r="AIH42" s="136"/>
      <c r="AII42" s="136"/>
      <c r="AIJ42" s="136"/>
      <c r="AIK42" s="136"/>
      <c r="AIL42" s="136"/>
      <c r="AIM42" s="136"/>
      <c r="AIN42" s="136"/>
      <c r="AIO42" s="136"/>
      <c r="AIP42" s="136"/>
      <c r="AIQ42" s="136"/>
      <c r="AIR42" s="136"/>
      <c r="AIS42" s="136"/>
      <c r="AIT42" s="136"/>
      <c r="AIU42" s="136"/>
      <c r="AIV42" s="136"/>
      <c r="AIW42" s="136"/>
      <c r="AIX42" s="136"/>
      <c r="AIY42" s="136"/>
      <c r="AIZ42" s="136"/>
      <c r="AJA42" s="136"/>
      <c r="AJB42" s="136"/>
      <c r="AJC42" s="136"/>
      <c r="AJD42" s="136"/>
      <c r="AJE42" s="136"/>
      <c r="AJF42" s="136"/>
      <c r="AJG42" s="136"/>
      <c r="AJH42" s="136"/>
      <c r="AJI42" s="136"/>
      <c r="AJJ42" s="136"/>
      <c r="AJK42" s="136"/>
      <c r="AJL42" s="136"/>
      <c r="AJM42" s="136"/>
      <c r="AJN42" s="136"/>
      <c r="AJO42" s="136"/>
      <c r="AJP42" s="136"/>
      <c r="AJQ42" s="136"/>
      <c r="AJR42" s="136"/>
      <c r="AJS42" s="136"/>
      <c r="AJT42" s="136"/>
      <c r="AJU42" s="136"/>
      <c r="AJV42" s="136"/>
      <c r="AJW42" s="136"/>
      <c r="AJX42" s="136"/>
      <c r="AJY42" s="136"/>
      <c r="AJZ42" s="136"/>
      <c r="AKA42" s="136"/>
      <c r="AKB42" s="136"/>
      <c r="AKC42" s="136"/>
      <c r="AKD42" s="136"/>
      <c r="AKE42" s="136"/>
      <c r="AKF42" s="136"/>
      <c r="AKG42" s="136"/>
      <c r="AKH42" s="136"/>
      <c r="AKI42" s="136"/>
      <c r="AKJ42" s="136"/>
      <c r="AKK42" s="136"/>
      <c r="AKL42" s="136"/>
      <c r="AKM42" s="136"/>
      <c r="AKN42" s="136"/>
      <c r="AKO42" s="136"/>
      <c r="AKP42" s="136"/>
      <c r="AKQ42" s="136"/>
      <c r="AKR42" s="136"/>
      <c r="AKS42" s="136"/>
      <c r="AKT42" s="136"/>
      <c r="AKU42" s="136"/>
      <c r="AKV42" s="136"/>
      <c r="AKW42" s="136"/>
      <c r="AKX42" s="136"/>
      <c r="AKY42" s="136"/>
      <c r="AKZ42" s="136"/>
      <c r="ALA42" s="136"/>
      <c r="ALB42" s="136"/>
      <c r="ALC42" s="136"/>
      <c r="ALD42" s="136"/>
      <c r="ALE42" s="136"/>
      <c r="ALF42" s="136"/>
      <c r="ALG42" s="136"/>
      <c r="ALH42" s="136"/>
      <c r="ALI42" s="136"/>
      <c r="ALJ42" s="136"/>
      <c r="ALK42" s="136"/>
      <c r="ALL42" s="136"/>
      <c r="ALM42" s="136"/>
      <c r="ALN42" s="136"/>
      <c r="ALO42" s="136"/>
      <c r="ALP42" s="136"/>
      <c r="ALQ42" s="136"/>
      <c r="ALR42" s="136"/>
      <c r="ALS42" s="136"/>
      <c r="ALT42" s="136"/>
      <c r="ALU42" s="136"/>
      <c r="ALV42" s="136"/>
      <c r="ALW42" s="136"/>
      <c r="ALX42" s="136"/>
      <c r="ALY42" s="136"/>
      <c r="ALZ42" s="136"/>
      <c r="AMA42" s="136"/>
      <c r="AMB42" s="136"/>
      <c r="AMC42" s="136"/>
      <c r="AMD42" s="136"/>
      <c r="AME42" s="136"/>
      <c r="AMF42" s="136"/>
      <c r="AMG42" s="136"/>
      <c r="AMH42" s="136"/>
      <c r="AMI42" s="136"/>
      <c r="AMJ42" s="136"/>
      <c r="AMK42" s="136"/>
      <c r="AML42" s="136"/>
      <c r="AMM42" s="136"/>
      <c r="AMN42" s="136"/>
      <c r="AMO42" s="136"/>
      <c r="AMP42" s="136"/>
      <c r="AMQ42" s="136"/>
      <c r="AMR42" s="136"/>
      <c r="AMS42" s="136"/>
      <c r="AMT42" s="136"/>
      <c r="AMU42" s="136"/>
      <c r="AMV42" s="136"/>
      <c r="AMW42" s="136"/>
      <c r="AMX42" s="136"/>
      <c r="AMY42" s="136"/>
      <c r="AMZ42" s="136"/>
      <c r="ANA42" s="136"/>
      <c r="ANB42" s="136"/>
      <c r="ANC42" s="136"/>
      <c r="AND42" s="136"/>
      <c r="ANE42" s="136"/>
      <c r="ANF42" s="136"/>
      <c r="ANG42" s="136"/>
      <c r="ANH42" s="136"/>
      <c r="ANI42" s="136"/>
      <c r="ANJ42" s="136"/>
      <c r="ANK42" s="136"/>
      <c r="ANL42" s="136"/>
      <c r="ANM42" s="136"/>
      <c r="ANN42" s="136"/>
      <c r="ANO42" s="136"/>
      <c r="ANP42" s="136"/>
      <c r="ANQ42" s="136"/>
      <c r="ANR42" s="136"/>
      <c r="ANS42" s="136"/>
      <c r="ANT42" s="136"/>
      <c r="ANU42" s="136"/>
      <c r="ANV42" s="136"/>
      <c r="ANW42" s="136"/>
      <c r="ANX42" s="136"/>
      <c r="ANY42" s="136"/>
      <c r="ANZ42" s="136"/>
      <c r="AOA42" s="136"/>
      <c r="AOB42" s="136"/>
      <c r="AOC42" s="136"/>
      <c r="AOD42" s="136"/>
      <c r="AOE42" s="136"/>
      <c r="AOF42" s="136"/>
      <c r="AOG42" s="136"/>
      <c r="AOH42" s="136"/>
      <c r="AOI42" s="136"/>
      <c r="AOJ42" s="136"/>
      <c r="AOK42" s="136"/>
      <c r="AOL42" s="136"/>
      <c r="AOM42" s="136"/>
      <c r="AON42" s="136"/>
      <c r="AOO42" s="136"/>
      <c r="AOP42" s="136"/>
      <c r="AOQ42" s="136"/>
      <c r="AOR42" s="136"/>
      <c r="AOS42" s="136"/>
      <c r="AOT42" s="136"/>
      <c r="AOU42" s="136"/>
      <c r="AOV42" s="136"/>
      <c r="AOW42" s="136"/>
      <c r="AOX42" s="136"/>
      <c r="AOY42" s="136"/>
      <c r="AOZ42" s="136"/>
      <c r="APA42" s="136"/>
      <c r="APB42" s="136"/>
      <c r="APC42" s="136"/>
      <c r="APD42" s="136"/>
      <c r="APE42" s="136"/>
      <c r="APF42" s="136"/>
      <c r="APG42" s="136"/>
      <c r="APH42" s="136"/>
      <c r="API42" s="136"/>
      <c r="APJ42" s="136"/>
      <c r="APK42" s="136"/>
      <c r="APL42" s="136"/>
      <c r="APM42" s="136"/>
      <c r="APN42" s="136"/>
      <c r="APO42" s="136"/>
      <c r="APP42" s="136"/>
      <c r="APQ42" s="136"/>
      <c r="APR42" s="136"/>
      <c r="APS42" s="136"/>
      <c r="APT42" s="136"/>
      <c r="APU42" s="136"/>
      <c r="APV42" s="136"/>
      <c r="APW42" s="136"/>
      <c r="APX42" s="136"/>
      <c r="APY42" s="136"/>
      <c r="APZ42" s="136"/>
      <c r="AQA42" s="136"/>
      <c r="AQB42" s="136"/>
      <c r="AQC42" s="136"/>
      <c r="AQD42" s="136"/>
      <c r="AQE42" s="136"/>
      <c r="AQF42" s="136"/>
      <c r="AQG42" s="136"/>
      <c r="AQH42" s="136"/>
      <c r="AQI42" s="136"/>
      <c r="AQJ42" s="136"/>
      <c r="AQK42" s="136"/>
      <c r="AQL42" s="136"/>
      <c r="AQM42" s="136"/>
      <c r="AQN42" s="136"/>
      <c r="AQO42" s="136"/>
      <c r="AQP42" s="136"/>
      <c r="AQQ42" s="136"/>
      <c r="AQR42" s="136"/>
      <c r="AQS42" s="136"/>
      <c r="AQT42" s="136"/>
      <c r="AQU42" s="136"/>
      <c r="AQV42" s="136"/>
      <c r="AQW42" s="136"/>
      <c r="AQX42" s="136"/>
      <c r="AQY42" s="136"/>
      <c r="AQZ42" s="136"/>
      <c r="ARA42" s="136"/>
      <c r="ARB42" s="136"/>
      <c r="ARC42" s="136"/>
      <c r="ARD42" s="136"/>
      <c r="ARE42" s="136"/>
      <c r="ARF42" s="136"/>
      <c r="ARG42" s="136"/>
      <c r="ARH42" s="136"/>
      <c r="ARI42" s="136"/>
      <c r="ARJ42" s="136"/>
      <c r="ARK42" s="136"/>
      <c r="ARL42" s="136"/>
      <c r="ARM42" s="136"/>
      <c r="ARN42" s="136"/>
      <c r="ARO42" s="136"/>
      <c r="ARP42" s="136"/>
      <c r="ARQ42" s="136"/>
      <c r="ARR42" s="136"/>
      <c r="ARS42" s="136"/>
      <c r="ART42" s="136"/>
      <c r="ARU42" s="136"/>
      <c r="ARV42" s="136"/>
      <c r="ARW42" s="136"/>
      <c r="ARX42" s="136"/>
      <c r="ARY42" s="136"/>
      <c r="ARZ42" s="136"/>
      <c r="ASA42" s="136"/>
      <c r="ASB42" s="136"/>
      <c r="ASC42" s="136"/>
      <c r="ASD42" s="136"/>
      <c r="ASE42" s="136"/>
      <c r="ASF42" s="136"/>
      <c r="ASG42" s="136"/>
      <c r="ASH42" s="136"/>
      <c r="ASI42" s="136"/>
      <c r="ASJ42" s="136"/>
      <c r="ASK42" s="136"/>
      <c r="ASL42" s="136"/>
      <c r="ASM42" s="136"/>
      <c r="ASN42" s="136"/>
      <c r="ASO42" s="136"/>
      <c r="ASP42" s="136"/>
      <c r="ASQ42" s="136"/>
      <c r="ASR42" s="136"/>
      <c r="ASS42" s="136"/>
      <c r="AST42" s="136"/>
      <c r="ASU42" s="136"/>
      <c r="ASV42" s="136"/>
      <c r="ASW42" s="136"/>
      <c r="ASX42" s="136"/>
      <c r="ASY42" s="136"/>
      <c r="ASZ42" s="136"/>
      <c r="ATA42" s="136"/>
      <c r="ATB42" s="136"/>
      <c r="ATC42" s="136"/>
      <c r="ATD42" s="136"/>
      <c r="ATE42" s="136"/>
      <c r="ATF42" s="136"/>
      <c r="ATG42" s="136"/>
      <c r="ATH42" s="136"/>
      <c r="ATI42" s="136"/>
      <c r="ATJ42" s="136"/>
      <c r="ATK42" s="136"/>
      <c r="ATL42" s="136"/>
      <c r="ATM42" s="136"/>
      <c r="ATN42" s="136"/>
      <c r="ATO42" s="136"/>
      <c r="ATP42" s="136"/>
      <c r="ATQ42" s="136"/>
      <c r="ATR42" s="136"/>
      <c r="ATS42" s="136"/>
      <c r="ATT42" s="136"/>
      <c r="ATU42" s="136"/>
      <c r="ATV42" s="136"/>
      <c r="ATW42" s="136"/>
      <c r="ATX42" s="136"/>
      <c r="ATY42" s="136"/>
      <c r="ATZ42" s="136"/>
      <c r="AUA42" s="136"/>
      <c r="AUB42" s="136"/>
      <c r="AUC42" s="136"/>
      <c r="AUD42" s="136"/>
      <c r="AUE42" s="136"/>
      <c r="AUF42" s="136"/>
      <c r="AUG42" s="136"/>
      <c r="AUH42" s="136"/>
      <c r="AUI42" s="136"/>
      <c r="AUJ42" s="136"/>
      <c r="AUK42" s="136"/>
      <c r="AUL42" s="136"/>
      <c r="AUM42" s="136"/>
      <c r="AUN42" s="136"/>
      <c r="AUO42" s="136"/>
      <c r="AUP42" s="136"/>
      <c r="AUQ42" s="136"/>
      <c r="AUR42" s="136"/>
      <c r="AUS42" s="136"/>
      <c r="AUT42" s="136"/>
      <c r="AUU42" s="136"/>
      <c r="AUV42" s="136"/>
      <c r="AUW42" s="136"/>
      <c r="AUX42" s="136"/>
      <c r="AUY42" s="136"/>
      <c r="AUZ42" s="136"/>
      <c r="AVA42" s="136"/>
      <c r="AVB42" s="136"/>
      <c r="AVC42" s="136"/>
      <c r="AVD42" s="136"/>
      <c r="AVE42" s="136"/>
      <c r="AVF42" s="136"/>
      <c r="AVG42" s="136"/>
      <c r="AVH42" s="136"/>
      <c r="AVI42" s="136"/>
      <c r="AVJ42" s="136"/>
      <c r="AVK42" s="136"/>
      <c r="AVL42" s="136"/>
      <c r="AVM42" s="136"/>
      <c r="AVN42" s="136"/>
      <c r="AVO42" s="136"/>
      <c r="AVP42" s="136"/>
      <c r="AVQ42" s="136"/>
      <c r="AVR42" s="136"/>
      <c r="AVS42" s="136"/>
      <c r="AVT42" s="136"/>
      <c r="AVU42" s="136"/>
      <c r="AVV42" s="136"/>
      <c r="AVW42" s="136"/>
      <c r="AVX42" s="136"/>
      <c r="AVY42" s="136"/>
      <c r="AVZ42" s="136"/>
      <c r="AWA42" s="136"/>
      <c r="AWB42" s="136"/>
      <c r="AWC42" s="136"/>
      <c r="AWD42" s="136"/>
      <c r="AWE42" s="136"/>
      <c r="AWF42" s="136"/>
      <c r="AWG42" s="136"/>
      <c r="AWH42" s="136"/>
      <c r="AWI42" s="136"/>
      <c r="AWJ42" s="136"/>
      <c r="AWK42" s="136"/>
      <c r="AWL42" s="136"/>
      <c r="AWM42" s="136"/>
      <c r="AWN42" s="136"/>
      <c r="AWO42" s="136"/>
      <c r="AWP42" s="136"/>
      <c r="AWQ42" s="136"/>
      <c r="AWR42" s="136"/>
      <c r="AWS42" s="136"/>
      <c r="AWT42" s="136"/>
      <c r="AWU42" s="136"/>
      <c r="AWV42" s="136"/>
      <c r="AWW42" s="136"/>
      <c r="AWX42" s="136"/>
      <c r="AWY42" s="136"/>
      <c r="AWZ42" s="136"/>
      <c r="AXA42" s="136"/>
      <c r="AXB42" s="136"/>
      <c r="AXC42" s="136"/>
      <c r="AXD42" s="136"/>
      <c r="AXE42" s="136"/>
      <c r="AXF42" s="136"/>
      <c r="AXG42" s="136"/>
      <c r="AXH42" s="136"/>
      <c r="AXI42" s="136"/>
      <c r="AXJ42" s="136"/>
      <c r="AXK42" s="136"/>
      <c r="AXL42" s="136"/>
      <c r="AXM42" s="136"/>
      <c r="AXN42" s="136"/>
      <c r="AXO42" s="136"/>
      <c r="AXP42" s="136"/>
      <c r="AXQ42" s="136"/>
      <c r="AXR42" s="136"/>
      <c r="AXS42" s="136"/>
      <c r="AXT42" s="136"/>
      <c r="AXU42" s="136"/>
      <c r="AXV42" s="136"/>
      <c r="AXW42" s="136"/>
      <c r="AXX42" s="136"/>
      <c r="AXY42" s="136"/>
      <c r="AXZ42" s="136"/>
      <c r="AYA42" s="136"/>
      <c r="AYB42" s="136"/>
      <c r="AYC42" s="136"/>
      <c r="AYD42" s="136"/>
      <c r="AYE42" s="136"/>
      <c r="AYF42" s="136"/>
      <c r="AYG42" s="136"/>
      <c r="AYH42" s="136"/>
      <c r="AYI42" s="136"/>
      <c r="AYJ42" s="136"/>
      <c r="AYK42" s="136"/>
      <c r="AYL42" s="136"/>
      <c r="AYM42" s="136"/>
      <c r="AYN42" s="136"/>
      <c r="AYO42" s="136"/>
      <c r="AYP42" s="136"/>
      <c r="AYQ42" s="136"/>
      <c r="AYR42" s="136"/>
      <c r="AYS42" s="136"/>
      <c r="AYT42" s="136"/>
      <c r="AYU42" s="136"/>
      <c r="AYV42" s="136"/>
      <c r="AYW42" s="136"/>
      <c r="AYX42" s="136"/>
      <c r="AYY42" s="136"/>
      <c r="AYZ42" s="136"/>
      <c r="AZA42" s="136"/>
      <c r="AZB42" s="136"/>
      <c r="AZC42" s="136"/>
      <c r="AZD42" s="136"/>
      <c r="AZE42" s="136"/>
      <c r="AZF42" s="136"/>
      <c r="AZG42" s="136"/>
      <c r="AZH42" s="136"/>
      <c r="AZI42" s="136"/>
      <c r="AZJ42" s="136"/>
      <c r="AZK42" s="136"/>
      <c r="AZL42" s="136"/>
      <c r="AZM42" s="136"/>
      <c r="AZN42" s="136"/>
      <c r="AZO42" s="136"/>
      <c r="AZP42" s="136"/>
      <c r="AZQ42" s="136"/>
      <c r="AZR42" s="136"/>
      <c r="AZS42" s="136"/>
      <c r="AZT42" s="136"/>
      <c r="AZU42" s="136"/>
      <c r="AZV42" s="136"/>
      <c r="AZW42" s="136"/>
      <c r="AZX42" s="136"/>
      <c r="AZY42" s="136"/>
      <c r="AZZ42" s="136"/>
      <c r="BAA42" s="136"/>
      <c r="BAB42" s="136"/>
      <c r="BAC42" s="136"/>
      <c r="BAD42" s="136"/>
      <c r="BAE42" s="136"/>
      <c r="BAF42" s="136"/>
      <c r="BAG42" s="136"/>
      <c r="BAH42" s="136"/>
      <c r="BAI42" s="136"/>
      <c r="BAJ42" s="136"/>
      <c r="BAK42" s="136"/>
      <c r="BAL42" s="136"/>
      <c r="BAM42" s="136"/>
      <c r="BAN42" s="136"/>
      <c r="BAO42" s="136"/>
      <c r="BAP42" s="136"/>
      <c r="BAQ42" s="136"/>
      <c r="BAR42" s="136"/>
      <c r="BAS42" s="136"/>
      <c r="BAT42" s="136"/>
      <c r="BAU42" s="136"/>
      <c r="BAV42" s="136"/>
      <c r="BAW42" s="136"/>
      <c r="BAX42" s="136"/>
      <c r="BAY42" s="136"/>
      <c r="BAZ42" s="136"/>
      <c r="BBA42" s="136"/>
      <c r="BBB42" s="136"/>
      <c r="BBC42" s="136"/>
      <c r="BBD42" s="136"/>
      <c r="BBE42" s="136"/>
      <c r="BBF42" s="136"/>
      <c r="BBG42" s="136"/>
      <c r="BBH42" s="136"/>
      <c r="BBI42" s="136"/>
      <c r="BBJ42" s="136"/>
      <c r="BBK42" s="136"/>
      <c r="BBL42" s="136"/>
      <c r="BBM42" s="136"/>
      <c r="BBN42" s="136"/>
      <c r="BBO42" s="136"/>
      <c r="BBP42" s="136"/>
      <c r="BBQ42" s="136"/>
      <c r="BBR42" s="136"/>
      <c r="BBS42" s="136"/>
      <c r="BBT42" s="136"/>
      <c r="BBU42" s="136"/>
      <c r="BBV42" s="136"/>
      <c r="BBW42" s="136"/>
      <c r="BBX42" s="136"/>
      <c r="BBY42" s="136"/>
      <c r="BBZ42" s="136"/>
      <c r="BCA42" s="136"/>
      <c r="BCB42" s="136"/>
      <c r="BCC42" s="136"/>
      <c r="BCD42" s="136"/>
      <c r="BCE42" s="136"/>
      <c r="BCF42" s="136"/>
      <c r="BCG42" s="136"/>
      <c r="BCH42" s="136"/>
      <c r="BCI42" s="136"/>
      <c r="BCJ42" s="136"/>
      <c r="BCK42" s="136"/>
      <c r="BCL42" s="136"/>
      <c r="BCM42" s="136"/>
      <c r="BCN42" s="136"/>
      <c r="BCO42" s="136"/>
      <c r="BCP42" s="136"/>
      <c r="BCQ42" s="136"/>
      <c r="BCR42" s="136"/>
      <c r="BCS42" s="136"/>
      <c r="BCT42" s="136"/>
      <c r="BCU42" s="136"/>
      <c r="BCV42" s="136"/>
      <c r="BCW42" s="136"/>
      <c r="BCX42" s="136"/>
      <c r="BCY42" s="136"/>
      <c r="BCZ42" s="136"/>
      <c r="BDA42" s="136"/>
      <c r="BDB42" s="136"/>
      <c r="BDC42" s="136"/>
      <c r="BDD42" s="136"/>
      <c r="BDE42" s="136"/>
      <c r="BDF42" s="136"/>
      <c r="BDG42" s="136"/>
      <c r="BDH42" s="136"/>
      <c r="BDI42" s="136"/>
      <c r="BDJ42" s="136"/>
      <c r="BDK42" s="136"/>
      <c r="BDL42" s="136"/>
      <c r="BDM42" s="136"/>
      <c r="BDN42" s="136"/>
      <c r="BDO42" s="136"/>
      <c r="BDP42" s="136"/>
      <c r="BDQ42" s="136"/>
      <c r="BDR42" s="136"/>
      <c r="BDS42" s="136"/>
      <c r="BDT42" s="136"/>
      <c r="BDU42" s="136"/>
      <c r="BDV42" s="136"/>
      <c r="BDW42" s="136"/>
      <c r="BDX42" s="136"/>
      <c r="BDY42" s="136"/>
      <c r="BDZ42" s="136"/>
      <c r="BEA42" s="136"/>
      <c r="BEB42" s="136"/>
      <c r="BEC42" s="136"/>
      <c r="BED42" s="136"/>
      <c r="BEE42" s="136"/>
      <c r="BEF42" s="136"/>
      <c r="BEG42" s="136"/>
      <c r="BEH42" s="136"/>
      <c r="BEI42" s="136"/>
      <c r="BEJ42" s="136"/>
      <c r="BEK42" s="136"/>
      <c r="BEL42" s="136"/>
      <c r="BEM42" s="136"/>
      <c r="BEN42" s="136"/>
      <c r="BEO42" s="136"/>
      <c r="BEP42" s="136"/>
      <c r="BEQ42" s="136"/>
      <c r="BER42" s="136"/>
      <c r="BES42" s="136"/>
      <c r="BET42" s="136"/>
      <c r="BEU42" s="136"/>
      <c r="BEV42" s="136"/>
      <c r="BEW42" s="136"/>
      <c r="BEX42" s="136"/>
      <c r="BEY42" s="136"/>
      <c r="BEZ42" s="136"/>
      <c r="BFA42" s="136"/>
      <c r="BFB42" s="136"/>
      <c r="BFC42" s="136"/>
      <c r="BFD42" s="136"/>
      <c r="BFE42" s="136"/>
      <c r="BFF42" s="136"/>
      <c r="BFG42" s="136"/>
      <c r="BFH42" s="136"/>
      <c r="BFI42" s="136"/>
      <c r="BFJ42" s="136"/>
      <c r="BFK42" s="136"/>
      <c r="BFL42" s="136"/>
      <c r="BFM42" s="136"/>
      <c r="BFN42" s="136"/>
      <c r="BFO42" s="136"/>
      <c r="BFP42" s="136"/>
      <c r="BFQ42" s="136"/>
      <c r="BFR42" s="136"/>
      <c r="BFS42" s="136"/>
      <c r="BFT42" s="136"/>
      <c r="BFU42" s="136"/>
      <c r="BFV42" s="136"/>
      <c r="BFW42" s="136"/>
      <c r="BFX42" s="136"/>
      <c r="BFY42" s="136"/>
      <c r="BFZ42" s="136"/>
      <c r="BGA42" s="136"/>
      <c r="BGB42" s="136"/>
      <c r="BGC42" s="136"/>
      <c r="BGD42" s="136"/>
      <c r="BGE42" s="136"/>
      <c r="BGF42" s="136"/>
      <c r="BGG42" s="136"/>
      <c r="BGH42" s="136"/>
      <c r="BGI42" s="136"/>
      <c r="BGJ42" s="136"/>
      <c r="BGK42" s="136"/>
      <c r="BGL42" s="136"/>
      <c r="BGM42" s="136"/>
      <c r="BGN42" s="136"/>
      <c r="BGO42" s="136"/>
      <c r="BGP42" s="136"/>
      <c r="BGQ42" s="136"/>
      <c r="BGR42" s="136"/>
      <c r="BGS42" s="136"/>
      <c r="BGT42" s="136"/>
      <c r="BGU42" s="136"/>
      <c r="BGV42" s="136"/>
      <c r="BGW42" s="136"/>
      <c r="BGX42" s="136"/>
      <c r="BGY42" s="136"/>
      <c r="BGZ42" s="136"/>
      <c r="BHA42" s="136"/>
      <c r="BHB42" s="136"/>
      <c r="BHC42" s="136"/>
      <c r="BHD42" s="136"/>
      <c r="BHE42" s="136"/>
      <c r="BHF42" s="136"/>
      <c r="BHG42" s="136"/>
      <c r="BHH42" s="136"/>
      <c r="BHI42" s="136"/>
      <c r="BHJ42" s="136"/>
      <c r="BHK42" s="136"/>
      <c r="BHL42" s="136"/>
      <c r="BHM42" s="136"/>
      <c r="BHN42" s="136"/>
      <c r="BHO42" s="136"/>
      <c r="BHP42" s="136"/>
      <c r="BHQ42" s="136"/>
      <c r="BHR42" s="136"/>
      <c r="BHS42" s="136"/>
      <c r="BHT42" s="136"/>
      <c r="BHU42" s="136"/>
      <c r="BHV42" s="136"/>
      <c r="BHW42" s="136"/>
      <c r="BHX42" s="136"/>
      <c r="BHY42" s="136"/>
      <c r="BHZ42" s="136"/>
      <c r="BIA42" s="136"/>
      <c r="BIB42" s="136"/>
      <c r="BIC42" s="136"/>
      <c r="BID42" s="136"/>
      <c r="BIE42" s="136"/>
      <c r="BIF42" s="136"/>
      <c r="BIG42" s="136"/>
      <c r="BIH42" s="136"/>
      <c r="BII42" s="136"/>
      <c r="BIJ42" s="136"/>
      <c r="BIK42" s="136"/>
      <c r="BIL42" s="136"/>
      <c r="BIM42" s="136"/>
      <c r="BIN42" s="136"/>
      <c r="BIO42" s="136"/>
      <c r="BIP42" s="136"/>
      <c r="BIQ42" s="136"/>
      <c r="BIR42" s="136"/>
      <c r="BIS42" s="136"/>
      <c r="BIT42" s="136"/>
      <c r="BIU42" s="136"/>
      <c r="BIV42" s="136"/>
      <c r="BIW42" s="136"/>
      <c r="BIX42" s="136"/>
      <c r="BIY42" s="136"/>
      <c r="BIZ42" s="136"/>
      <c r="BJA42" s="136"/>
      <c r="BJB42" s="136"/>
      <c r="BJC42" s="136"/>
      <c r="BJD42" s="136"/>
      <c r="BJE42" s="136"/>
      <c r="BJF42" s="136"/>
      <c r="BJG42" s="136"/>
      <c r="BJH42" s="136"/>
      <c r="BJI42" s="136"/>
      <c r="BJJ42" s="136"/>
      <c r="BJK42" s="136"/>
      <c r="BJL42" s="136"/>
      <c r="BJM42" s="136"/>
      <c r="BJN42" s="136"/>
      <c r="BJO42" s="136"/>
      <c r="BJP42" s="136"/>
      <c r="BJQ42" s="136"/>
      <c r="BJR42" s="136"/>
      <c r="BJS42" s="136"/>
      <c r="BJT42" s="136"/>
      <c r="BJU42" s="136"/>
      <c r="BJV42" s="136"/>
      <c r="BJW42" s="136"/>
      <c r="BJX42" s="136"/>
      <c r="BJY42" s="136"/>
      <c r="BJZ42" s="136"/>
      <c r="BKA42" s="136"/>
      <c r="BKB42" s="136"/>
      <c r="BKC42" s="136"/>
      <c r="BKD42" s="136"/>
      <c r="BKE42" s="136"/>
      <c r="BKF42" s="136"/>
      <c r="BKG42" s="136"/>
      <c r="BKH42" s="136"/>
      <c r="BKI42" s="136"/>
      <c r="BKJ42" s="136"/>
      <c r="BKK42" s="136"/>
      <c r="BKL42" s="136"/>
      <c r="BKM42" s="136"/>
      <c r="BKN42" s="136"/>
      <c r="BKO42" s="136"/>
      <c r="BKP42" s="136"/>
      <c r="BKQ42" s="136"/>
      <c r="BKR42" s="136"/>
      <c r="BKS42" s="136"/>
      <c r="BKT42" s="136"/>
      <c r="BKU42" s="136"/>
      <c r="BKV42" s="136"/>
      <c r="BKW42" s="136"/>
      <c r="BKX42" s="136"/>
      <c r="BKY42" s="136"/>
      <c r="BKZ42" s="136"/>
      <c r="BLA42" s="136"/>
      <c r="BLB42" s="136"/>
      <c r="BLC42" s="136"/>
      <c r="BLD42" s="136"/>
      <c r="BLE42" s="136"/>
      <c r="BLF42" s="136"/>
      <c r="BLG42" s="136"/>
      <c r="BLH42" s="136"/>
      <c r="BLI42" s="136"/>
      <c r="BLJ42" s="136"/>
      <c r="BLK42" s="136"/>
      <c r="BLL42" s="136"/>
      <c r="BLM42" s="136"/>
      <c r="BLN42" s="136"/>
      <c r="BLO42" s="136"/>
      <c r="BLP42" s="136"/>
      <c r="BLQ42" s="136"/>
      <c r="BLR42" s="136"/>
      <c r="BLS42" s="136"/>
      <c r="BLT42" s="136"/>
      <c r="BLU42" s="136"/>
      <c r="BLV42" s="136"/>
      <c r="BLW42" s="136"/>
      <c r="BLX42" s="136"/>
      <c r="BLY42" s="136"/>
      <c r="BLZ42" s="136"/>
      <c r="BMA42" s="136"/>
      <c r="BMB42" s="136"/>
      <c r="BMC42" s="136"/>
      <c r="BMD42" s="136"/>
      <c r="BME42" s="136"/>
      <c r="BMF42" s="136"/>
      <c r="BMG42" s="136"/>
      <c r="BMH42" s="136"/>
      <c r="BMI42" s="136"/>
      <c r="BMJ42" s="136"/>
      <c r="BMK42" s="136"/>
      <c r="BML42" s="136"/>
      <c r="BMM42" s="136"/>
      <c r="BMN42" s="136"/>
      <c r="BMO42" s="136"/>
      <c r="BMP42" s="136"/>
      <c r="BMQ42" s="136"/>
      <c r="BMR42" s="136"/>
      <c r="BMS42" s="136"/>
      <c r="BMT42" s="136"/>
      <c r="BMU42" s="136"/>
      <c r="BMV42" s="136"/>
      <c r="BMW42" s="136"/>
      <c r="BMX42" s="136"/>
      <c r="BMY42" s="136"/>
      <c r="BMZ42" s="136"/>
      <c r="BNA42" s="136"/>
      <c r="BNB42" s="136"/>
      <c r="BNC42" s="136"/>
      <c r="BND42" s="136"/>
      <c r="BNE42" s="136"/>
      <c r="BNF42" s="136"/>
      <c r="BNG42" s="136"/>
      <c r="BNH42" s="136"/>
      <c r="BNI42" s="136"/>
      <c r="BNJ42" s="136"/>
      <c r="BNK42" s="136"/>
      <c r="BNL42" s="136"/>
      <c r="BNM42" s="136"/>
      <c r="BNN42" s="136"/>
      <c r="BNO42" s="136"/>
      <c r="BNP42" s="136"/>
      <c r="BNQ42" s="136"/>
      <c r="BNR42" s="136"/>
      <c r="BNS42" s="136"/>
      <c r="BNT42" s="136"/>
      <c r="BNU42" s="136"/>
      <c r="BNV42" s="136"/>
      <c r="BNW42" s="136"/>
      <c r="BNX42" s="136"/>
      <c r="BNY42" s="136"/>
      <c r="BNZ42" s="136"/>
      <c r="BOA42" s="136"/>
      <c r="BOB42" s="136"/>
      <c r="BOC42" s="136"/>
      <c r="BOD42" s="136"/>
      <c r="BOE42" s="136"/>
      <c r="BOF42" s="136"/>
      <c r="BOG42" s="136"/>
      <c r="BOH42" s="136"/>
      <c r="BOI42" s="136"/>
      <c r="BOJ42" s="136"/>
      <c r="BOK42" s="136"/>
      <c r="BOL42" s="136"/>
      <c r="BOM42" s="136"/>
      <c r="BON42" s="136"/>
      <c r="BOO42" s="136"/>
      <c r="BOP42" s="136"/>
      <c r="BOQ42" s="136"/>
      <c r="BOR42" s="136"/>
      <c r="BOS42" s="136"/>
      <c r="BOT42" s="136"/>
      <c r="BOU42" s="136"/>
      <c r="BOV42" s="136"/>
      <c r="BOW42" s="136"/>
      <c r="BOX42" s="136"/>
      <c r="BOY42" s="136"/>
      <c r="BOZ42" s="136"/>
      <c r="BPA42" s="136"/>
      <c r="BPB42" s="136"/>
      <c r="BPC42" s="136"/>
      <c r="BPD42" s="136"/>
      <c r="BPE42" s="136"/>
      <c r="BPF42" s="136"/>
      <c r="BPG42" s="136"/>
      <c r="BPH42" s="136"/>
      <c r="BPI42" s="136"/>
      <c r="BPJ42" s="136"/>
      <c r="BPK42" s="136"/>
      <c r="BPL42" s="136"/>
      <c r="BPM42" s="136"/>
      <c r="BPN42" s="136"/>
      <c r="BPO42" s="136"/>
      <c r="BPP42" s="136"/>
      <c r="BPQ42" s="136"/>
      <c r="BPR42" s="136"/>
      <c r="BPS42" s="136"/>
      <c r="BPT42" s="136"/>
      <c r="BPU42" s="136"/>
      <c r="BPV42" s="136"/>
      <c r="BPW42" s="136"/>
      <c r="BPX42" s="136"/>
      <c r="BPY42" s="136"/>
      <c r="BPZ42" s="136"/>
      <c r="BQA42" s="136"/>
      <c r="BQB42" s="136"/>
      <c r="BQC42" s="136"/>
      <c r="BQD42" s="136"/>
      <c r="BQE42" s="136"/>
      <c r="BQF42" s="136"/>
      <c r="BQG42" s="136"/>
      <c r="BQH42" s="136"/>
      <c r="BQI42" s="136"/>
      <c r="BQJ42" s="136"/>
      <c r="BQK42" s="136"/>
      <c r="BQL42" s="136"/>
      <c r="BQM42" s="136"/>
      <c r="BQN42" s="136"/>
      <c r="BQO42" s="136"/>
      <c r="BQP42" s="136"/>
      <c r="BQQ42" s="136"/>
      <c r="BQR42" s="136"/>
      <c r="BQS42" s="136"/>
      <c r="BQT42" s="136"/>
      <c r="BQU42" s="136"/>
      <c r="BQV42" s="136"/>
      <c r="BQW42" s="136"/>
      <c r="BQX42" s="136"/>
      <c r="BQY42" s="136"/>
      <c r="BQZ42" s="136"/>
      <c r="BRA42" s="136"/>
      <c r="BRB42" s="136"/>
      <c r="BRC42" s="136"/>
      <c r="BRD42" s="136"/>
      <c r="BRE42" s="136"/>
      <c r="BRF42" s="136"/>
      <c r="BRG42" s="136"/>
      <c r="BRH42" s="136"/>
      <c r="BRI42" s="136"/>
      <c r="BRJ42" s="136"/>
      <c r="BRK42" s="136"/>
      <c r="BRL42" s="136"/>
      <c r="BRM42" s="136"/>
      <c r="BRN42" s="136"/>
      <c r="BRO42" s="136"/>
      <c r="BRP42" s="136"/>
      <c r="BRQ42" s="136"/>
      <c r="BRR42" s="136"/>
      <c r="BRS42" s="136"/>
      <c r="BRT42" s="136"/>
      <c r="BRU42" s="136"/>
      <c r="BRV42" s="136"/>
      <c r="BRW42" s="136"/>
      <c r="BRX42" s="136"/>
      <c r="BRY42" s="136"/>
      <c r="BRZ42" s="136"/>
      <c r="BSA42" s="136"/>
      <c r="BSB42" s="136"/>
      <c r="BSC42" s="136"/>
      <c r="BSD42" s="136"/>
      <c r="BSE42" s="136"/>
      <c r="BSF42" s="136"/>
      <c r="BSG42" s="136"/>
      <c r="BSH42" s="136"/>
      <c r="BSI42" s="136"/>
      <c r="BSJ42" s="136"/>
      <c r="BSK42" s="136"/>
      <c r="BSL42" s="136"/>
      <c r="BSM42" s="136"/>
      <c r="BSN42" s="136"/>
      <c r="BSO42" s="136"/>
      <c r="BSP42" s="136"/>
      <c r="BSQ42" s="136"/>
      <c r="BSR42" s="136"/>
      <c r="BSS42" s="136"/>
      <c r="BST42" s="136"/>
      <c r="BSU42" s="136"/>
      <c r="BSV42" s="136"/>
      <c r="BSW42" s="136"/>
      <c r="BSX42" s="136"/>
      <c r="BSY42" s="136"/>
      <c r="BSZ42" s="136"/>
      <c r="BTA42" s="136"/>
      <c r="BTB42" s="136"/>
      <c r="BTC42" s="136"/>
      <c r="BTD42" s="136"/>
      <c r="BTE42" s="136"/>
      <c r="BTF42" s="136"/>
      <c r="BTG42" s="136"/>
      <c r="BTH42" s="136"/>
      <c r="BTI42" s="136"/>
      <c r="BTJ42" s="136"/>
      <c r="BTK42" s="136"/>
      <c r="BTL42" s="136"/>
      <c r="BTM42" s="136"/>
      <c r="BTN42" s="136"/>
      <c r="BTO42" s="136"/>
      <c r="BTP42" s="136"/>
      <c r="BTQ42" s="136"/>
      <c r="BTR42" s="136"/>
      <c r="BTS42" s="136"/>
      <c r="BTT42" s="136"/>
      <c r="BTU42" s="136"/>
      <c r="BTV42" s="136"/>
      <c r="BTW42" s="136"/>
      <c r="BTX42" s="136"/>
      <c r="BTY42" s="136"/>
      <c r="BTZ42" s="136"/>
      <c r="BUA42" s="136"/>
      <c r="BUB42" s="136"/>
      <c r="BUC42" s="136"/>
      <c r="BUD42" s="136"/>
      <c r="BUE42" s="136"/>
      <c r="BUF42" s="136"/>
      <c r="BUG42" s="136"/>
      <c r="BUH42" s="136"/>
      <c r="BUI42" s="136"/>
      <c r="BUJ42" s="136"/>
      <c r="BUK42" s="136"/>
      <c r="BUL42" s="136"/>
      <c r="BUM42" s="136"/>
      <c r="BUN42" s="136"/>
      <c r="BUO42" s="136"/>
      <c r="BUP42" s="136"/>
      <c r="BUQ42" s="136"/>
      <c r="BUR42" s="136"/>
      <c r="BUS42" s="136"/>
      <c r="BUT42" s="136"/>
      <c r="BUU42" s="136"/>
      <c r="BUV42" s="136"/>
      <c r="BUW42" s="136"/>
      <c r="BUX42" s="136"/>
      <c r="BUY42" s="136"/>
      <c r="BUZ42" s="136"/>
      <c r="BVA42" s="136"/>
      <c r="BVB42" s="136"/>
      <c r="BVC42" s="136"/>
      <c r="BVD42" s="136"/>
      <c r="BVE42" s="136"/>
      <c r="BVF42" s="136"/>
      <c r="BVG42" s="136"/>
      <c r="BVH42" s="136"/>
      <c r="BVI42" s="136"/>
      <c r="BVJ42" s="136"/>
      <c r="BVK42" s="136"/>
      <c r="BVL42" s="136"/>
      <c r="BVM42" s="136"/>
      <c r="BVN42" s="136"/>
      <c r="BVO42" s="136"/>
      <c r="BVP42" s="136"/>
      <c r="BVQ42" s="136"/>
      <c r="BVR42" s="136"/>
      <c r="BVS42" s="136"/>
      <c r="BVT42" s="136"/>
      <c r="BVU42" s="136"/>
      <c r="BVV42" s="136"/>
      <c r="BVW42" s="136"/>
      <c r="BVX42" s="136"/>
      <c r="BVY42" s="136"/>
      <c r="BVZ42" s="136"/>
      <c r="BWA42" s="136"/>
      <c r="BWB42" s="136"/>
      <c r="BWC42" s="136"/>
      <c r="BWD42" s="136"/>
      <c r="BWE42" s="136"/>
      <c r="BWF42" s="136"/>
      <c r="BWG42" s="136"/>
      <c r="BWH42" s="136"/>
      <c r="BWI42" s="136"/>
      <c r="BWJ42" s="136"/>
      <c r="BWK42" s="136"/>
      <c r="BWL42" s="136"/>
      <c r="BWM42" s="136"/>
      <c r="BWN42" s="136"/>
      <c r="BWO42" s="136"/>
      <c r="BWP42" s="136"/>
      <c r="BWQ42" s="136"/>
      <c r="BWR42" s="136"/>
      <c r="BWS42" s="136"/>
      <c r="BWT42" s="136"/>
      <c r="BWU42" s="136"/>
      <c r="BWV42" s="136"/>
      <c r="BWW42" s="136"/>
      <c r="BWX42" s="136"/>
      <c r="BWY42" s="136"/>
      <c r="BWZ42" s="136"/>
      <c r="BXA42" s="136"/>
      <c r="BXB42" s="136"/>
      <c r="BXC42" s="136"/>
      <c r="BXD42" s="136"/>
      <c r="BXE42" s="136"/>
      <c r="BXF42" s="136"/>
      <c r="BXG42" s="136"/>
      <c r="BXH42" s="136"/>
      <c r="BXI42" s="136"/>
      <c r="BXJ42" s="136"/>
      <c r="BXK42" s="136"/>
      <c r="BXL42" s="136"/>
      <c r="BXM42" s="136"/>
      <c r="BXN42" s="136"/>
      <c r="BXO42" s="136"/>
      <c r="BXP42" s="136"/>
      <c r="BXQ42" s="136"/>
      <c r="BXR42" s="136"/>
      <c r="BXS42" s="136"/>
      <c r="BXT42" s="136"/>
      <c r="BXU42" s="136"/>
      <c r="BXV42" s="136"/>
      <c r="BXW42" s="136"/>
      <c r="BXX42" s="136"/>
      <c r="BXY42" s="136"/>
      <c r="BXZ42" s="136"/>
      <c r="BYA42" s="136"/>
      <c r="BYB42" s="136"/>
      <c r="BYC42" s="136"/>
      <c r="BYD42" s="136"/>
      <c r="BYE42" s="136"/>
      <c r="BYF42" s="136"/>
      <c r="BYG42" s="136"/>
      <c r="BYH42" s="136"/>
      <c r="BYI42" s="136"/>
      <c r="BYJ42" s="136"/>
      <c r="BYK42" s="136"/>
      <c r="BYL42" s="136"/>
      <c r="BYM42" s="136"/>
      <c r="BYN42" s="136"/>
      <c r="BYO42" s="136"/>
      <c r="BYP42" s="136"/>
      <c r="BYQ42" s="136"/>
      <c r="BYR42" s="136"/>
      <c r="BYS42" s="136"/>
      <c r="BYT42" s="136"/>
      <c r="BYU42" s="136"/>
      <c r="BYV42" s="136"/>
      <c r="BYW42" s="136"/>
      <c r="BYX42" s="136"/>
      <c r="BYY42" s="136"/>
      <c r="BYZ42" s="136"/>
      <c r="BZA42" s="136"/>
      <c r="BZB42" s="136"/>
      <c r="BZC42" s="136"/>
      <c r="BZD42" s="136"/>
      <c r="BZE42" s="136"/>
      <c r="BZF42" s="136"/>
      <c r="BZG42" s="136"/>
      <c r="BZH42" s="136"/>
      <c r="BZI42" s="136"/>
      <c r="BZJ42" s="136"/>
      <c r="BZK42" s="136"/>
      <c r="BZL42" s="136"/>
      <c r="BZM42" s="136"/>
      <c r="BZN42" s="136"/>
      <c r="BZO42" s="136"/>
      <c r="BZP42" s="136"/>
      <c r="BZQ42" s="136"/>
      <c r="BZR42" s="136"/>
      <c r="BZS42" s="136"/>
      <c r="BZT42" s="136"/>
      <c r="BZU42" s="136"/>
      <c r="BZV42" s="136"/>
      <c r="BZW42" s="136"/>
      <c r="BZX42" s="136"/>
      <c r="BZY42" s="136"/>
      <c r="BZZ42" s="136"/>
      <c r="CAA42" s="136"/>
      <c r="CAB42" s="136"/>
      <c r="CAC42" s="136"/>
      <c r="CAD42" s="136"/>
      <c r="CAE42" s="136"/>
      <c r="CAF42" s="136"/>
      <c r="CAG42" s="136"/>
      <c r="CAH42" s="136"/>
      <c r="CAI42" s="136"/>
      <c r="CAJ42" s="136"/>
      <c r="CAK42" s="136"/>
      <c r="CAL42" s="136"/>
      <c r="CAM42" s="136"/>
      <c r="CAN42" s="136"/>
      <c r="CAO42" s="136"/>
      <c r="CAP42" s="136"/>
      <c r="CAQ42" s="136"/>
      <c r="CAR42" s="136"/>
      <c r="CAS42" s="136"/>
      <c r="CAT42" s="136"/>
      <c r="CAU42" s="136"/>
      <c r="CAV42" s="136"/>
      <c r="CAW42" s="136"/>
      <c r="CAX42" s="136"/>
      <c r="CAY42" s="136"/>
      <c r="CAZ42" s="136"/>
      <c r="CBA42" s="136"/>
      <c r="CBB42" s="136"/>
      <c r="CBC42" s="136"/>
      <c r="CBD42" s="136"/>
      <c r="CBE42" s="136"/>
      <c r="CBF42" s="136"/>
      <c r="CBG42" s="136"/>
      <c r="CBH42" s="136"/>
      <c r="CBI42" s="136"/>
      <c r="CBJ42" s="136"/>
      <c r="CBK42" s="136"/>
      <c r="CBL42" s="136"/>
      <c r="CBM42" s="136"/>
      <c r="CBN42" s="136"/>
      <c r="CBO42" s="136"/>
      <c r="CBP42" s="136"/>
      <c r="CBQ42" s="136"/>
      <c r="CBR42" s="136"/>
      <c r="CBS42" s="136"/>
      <c r="CBT42" s="136"/>
      <c r="CBU42" s="136"/>
      <c r="CBV42" s="136"/>
      <c r="CBW42" s="136"/>
      <c r="CBX42" s="136"/>
      <c r="CBY42" s="136"/>
      <c r="CBZ42" s="136"/>
      <c r="CCA42" s="136"/>
      <c r="CCB42" s="136"/>
      <c r="CCC42" s="136"/>
      <c r="CCD42" s="136"/>
      <c r="CCE42" s="136"/>
      <c r="CCF42" s="136"/>
      <c r="CCG42" s="136"/>
      <c r="CCH42" s="136"/>
      <c r="CCI42" s="136"/>
      <c r="CCJ42" s="136"/>
      <c r="CCK42" s="136"/>
      <c r="CCL42" s="136"/>
      <c r="CCM42" s="136"/>
      <c r="CCN42" s="136"/>
      <c r="CCO42" s="136"/>
      <c r="CCP42" s="136"/>
      <c r="CCQ42" s="136"/>
      <c r="CCR42" s="136"/>
      <c r="CCS42" s="136"/>
      <c r="CCT42" s="136"/>
      <c r="CCU42" s="136"/>
      <c r="CCV42" s="136"/>
      <c r="CCW42" s="136"/>
      <c r="CCX42" s="136"/>
      <c r="CCY42" s="136"/>
      <c r="CCZ42" s="136"/>
      <c r="CDA42" s="136"/>
      <c r="CDB42" s="136"/>
      <c r="CDC42" s="136"/>
      <c r="CDD42" s="136"/>
      <c r="CDE42" s="136"/>
      <c r="CDF42" s="136"/>
      <c r="CDG42" s="136"/>
      <c r="CDH42" s="136"/>
      <c r="CDI42" s="136"/>
      <c r="CDJ42" s="136"/>
      <c r="CDK42" s="136"/>
      <c r="CDL42" s="136"/>
      <c r="CDM42" s="136"/>
      <c r="CDN42" s="136"/>
      <c r="CDO42" s="136"/>
      <c r="CDP42" s="136"/>
      <c r="CDQ42" s="136"/>
      <c r="CDR42" s="136"/>
      <c r="CDS42" s="136"/>
      <c r="CDT42" s="136"/>
      <c r="CDU42" s="136"/>
      <c r="CDV42" s="136"/>
      <c r="CDW42" s="136"/>
      <c r="CDX42" s="136"/>
      <c r="CDY42" s="136"/>
      <c r="CDZ42" s="136"/>
      <c r="CEA42" s="136"/>
      <c r="CEB42" s="136"/>
      <c r="CEC42" s="136"/>
      <c r="CED42" s="136"/>
      <c r="CEE42" s="136"/>
      <c r="CEF42" s="136"/>
      <c r="CEG42" s="136"/>
      <c r="CEH42" s="136"/>
      <c r="CEI42" s="136"/>
      <c r="CEJ42" s="136"/>
      <c r="CEK42" s="136"/>
      <c r="CEL42" s="136"/>
      <c r="CEM42" s="136"/>
      <c r="CEN42" s="136"/>
      <c r="CEO42" s="136"/>
      <c r="CEP42" s="136"/>
      <c r="CEQ42" s="136"/>
      <c r="CER42" s="136"/>
      <c r="CES42" s="136"/>
      <c r="CET42" s="136"/>
      <c r="CEU42" s="136"/>
      <c r="CEV42" s="136"/>
      <c r="CEW42" s="136"/>
      <c r="CEX42" s="136"/>
      <c r="CEY42" s="136"/>
      <c r="CEZ42" s="136"/>
      <c r="CFA42" s="136"/>
      <c r="CFB42" s="136"/>
      <c r="CFC42" s="136"/>
      <c r="CFD42" s="136"/>
      <c r="CFE42" s="136"/>
      <c r="CFF42" s="136"/>
      <c r="CFG42" s="136"/>
      <c r="CFH42" s="136"/>
      <c r="CFI42" s="136"/>
      <c r="CFJ42" s="136"/>
      <c r="CFK42" s="136"/>
      <c r="CFL42" s="136"/>
      <c r="CFM42" s="136"/>
      <c r="CFN42" s="136"/>
      <c r="CFO42" s="136"/>
      <c r="CFP42" s="136"/>
      <c r="CFQ42" s="136"/>
      <c r="CFR42" s="136"/>
      <c r="CFS42" s="136"/>
      <c r="CFT42" s="136"/>
      <c r="CFU42" s="136"/>
      <c r="CFV42" s="136"/>
      <c r="CFW42" s="136"/>
      <c r="CFX42" s="136"/>
      <c r="CFY42" s="136"/>
      <c r="CFZ42" s="136"/>
      <c r="CGA42" s="136"/>
      <c r="CGB42" s="136"/>
      <c r="CGC42" s="136"/>
      <c r="CGD42" s="136"/>
      <c r="CGE42" s="136"/>
      <c r="CGF42" s="136"/>
      <c r="CGG42" s="136"/>
      <c r="CGH42" s="136"/>
      <c r="CGI42" s="136"/>
      <c r="CGJ42" s="136"/>
      <c r="CGK42" s="136"/>
      <c r="CGL42" s="136"/>
      <c r="CGM42" s="136"/>
      <c r="CGN42" s="136"/>
      <c r="CGO42" s="136"/>
      <c r="CGP42" s="136"/>
      <c r="CGQ42" s="136"/>
      <c r="CGR42" s="136"/>
      <c r="CGS42" s="136"/>
      <c r="CGT42" s="136"/>
      <c r="CGU42" s="136"/>
      <c r="CGV42" s="136"/>
      <c r="CGW42" s="136"/>
      <c r="CGX42" s="136"/>
      <c r="CGY42" s="136"/>
      <c r="CGZ42" s="136"/>
      <c r="CHA42" s="136"/>
      <c r="CHB42" s="136"/>
      <c r="CHC42" s="136"/>
      <c r="CHD42" s="136"/>
      <c r="CHE42" s="136"/>
      <c r="CHF42" s="136"/>
      <c r="CHG42" s="136"/>
      <c r="CHH42" s="136"/>
      <c r="CHI42" s="136"/>
      <c r="CHJ42" s="136"/>
      <c r="CHK42" s="136"/>
      <c r="CHL42" s="136"/>
      <c r="CHM42" s="136"/>
      <c r="CHN42" s="136"/>
      <c r="CHO42" s="136"/>
      <c r="CHP42" s="136"/>
      <c r="CHQ42" s="136"/>
      <c r="CHR42" s="136"/>
      <c r="CHS42" s="136"/>
      <c r="CHT42" s="136"/>
      <c r="CHU42" s="136"/>
      <c r="CHV42" s="136"/>
      <c r="CHW42" s="136"/>
      <c r="CHX42" s="136"/>
      <c r="CHY42" s="136"/>
      <c r="CHZ42" s="136"/>
      <c r="CIA42" s="136"/>
      <c r="CIB42" s="136"/>
      <c r="CIC42" s="136"/>
      <c r="CID42" s="136"/>
      <c r="CIE42" s="136"/>
      <c r="CIF42" s="136"/>
      <c r="CIG42" s="136"/>
      <c r="CIH42" s="136"/>
      <c r="CII42" s="136"/>
      <c r="CIJ42" s="136"/>
      <c r="CIK42" s="136"/>
      <c r="CIL42" s="136"/>
      <c r="CIM42" s="136"/>
      <c r="CIN42" s="136"/>
      <c r="CIO42" s="136"/>
      <c r="CIP42" s="136"/>
      <c r="CIQ42" s="136"/>
      <c r="CIR42" s="136"/>
      <c r="CIS42" s="136"/>
      <c r="CIT42" s="136"/>
      <c r="CIU42" s="136"/>
      <c r="CIV42" s="136"/>
      <c r="CIW42" s="136"/>
      <c r="CIX42" s="136"/>
      <c r="CIY42" s="136"/>
      <c r="CIZ42" s="136"/>
      <c r="CJA42" s="136"/>
      <c r="CJB42" s="136"/>
      <c r="CJC42" s="136"/>
      <c r="CJD42" s="136"/>
      <c r="CJE42" s="136"/>
      <c r="CJF42" s="136"/>
      <c r="CJG42" s="136"/>
      <c r="CJH42" s="136"/>
      <c r="CJI42" s="136"/>
      <c r="CJJ42" s="136"/>
      <c r="CJK42" s="136"/>
      <c r="CJL42" s="136"/>
      <c r="CJM42" s="136"/>
      <c r="CJN42" s="136"/>
      <c r="CJO42" s="136"/>
      <c r="CJP42" s="136"/>
      <c r="CJQ42" s="136"/>
      <c r="CJR42" s="136"/>
      <c r="CJS42" s="136"/>
      <c r="CJT42" s="136"/>
      <c r="CJU42" s="136"/>
      <c r="CJV42" s="136"/>
      <c r="CJW42" s="136"/>
      <c r="CJX42" s="136"/>
      <c r="CJY42" s="136"/>
      <c r="CJZ42" s="136"/>
      <c r="CKA42" s="136"/>
      <c r="CKB42" s="136"/>
      <c r="CKC42" s="136"/>
      <c r="CKD42" s="136"/>
      <c r="CKE42" s="136"/>
      <c r="CKF42" s="136"/>
      <c r="CKG42" s="136"/>
      <c r="CKH42" s="136"/>
      <c r="CKI42" s="136"/>
      <c r="CKJ42" s="136"/>
      <c r="CKK42" s="136"/>
      <c r="CKL42" s="136"/>
      <c r="CKM42" s="136"/>
      <c r="CKN42" s="136"/>
      <c r="CKO42" s="136"/>
      <c r="CKP42" s="136"/>
      <c r="CKQ42" s="136"/>
      <c r="CKR42" s="136"/>
      <c r="CKS42" s="136"/>
      <c r="CKT42" s="136"/>
      <c r="CKU42" s="136"/>
      <c r="CKV42" s="136"/>
      <c r="CKW42" s="136"/>
      <c r="CKX42" s="136"/>
      <c r="CKY42" s="136"/>
      <c r="CKZ42" s="136"/>
      <c r="CLA42" s="136"/>
      <c r="CLB42" s="136"/>
      <c r="CLC42" s="136"/>
      <c r="CLD42" s="136"/>
      <c r="CLE42" s="136"/>
      <c r="CLF42" s="136"/>
      <c r="CLG42" s="136"/>
      <c r="CLH42" s="136"/>
      <c r="CLI42" s="136"/>
      <c r="CLJ42" s="136"/>
      <c r="CLK42" s="136"/>
      <c r="CLL42" s="136"/>
      <c r="CLM42" s="136"/>
      <c r="CLN42" s="136"/>
      <c r="CLO42" s="136"/>
      <c r="CLP42" s="136"/>
      <c r="CLQ42" s="136"/>
      <c r="CLR42" s="136"/>
      <c r="CLS42" s="136"/>
      <c r="CLT42" s="136"/>
      <c r="CLU42" s="136"/>
      <c r="CLV42" s="136"/>
      <c r="CLW42" s="136"/>
      <c r="CLX42" s="136"/>
      <c r="CLY42" s="136"/>
      <c r="CLZ42" s="136"/>
      <c r="CMA42" s="136"/>
      <c r="CMB42" s="136"/>
      <c r="CMC42" s="136"/>
      <c r="CMD42" s="136"/>
      <c r="CME42" s="136"/>
      <c r="CMF42" s="136"/>
      <c r="CMG42" s="136"/>
      <c r="CMH42" s="136"/>
      <c r="CMI42" s="136"/>
      <c r="CMJ42" s="136"/>
      <c r="CMK42" s="136"/>
      <c r="CML42" s="136"/>
      <c r="CMM42" s="136"/>
      <c r="CMN42" s="136"/>
      <c r="CMO42" s="136"/>
      <c r="CMP42" s="136"/>
      <c r="CMQ42" s="136"/>
      <c r="CMR42" s="136"/>
      <c r="CMS42" s="136"/>
      <c r="CMT42" s="136"/>
      <c r="CMU42" s="136"/>
      <c r="CMV42" s="136"/>
      <c r="CMW42" s="136"/>
      <c r="CMX42" s="136"/>
      <c r="CMY42" s="136"/>
      <c r="CMZ42" s="136"/>
      <c r="CNA42" s="136"/>
      <c r="CNB42" s="136"/>
      <c r="CNC42" s="136"/>
      <c r="CND42" s="136"/>
      <c r="CNE42" s="136"/>
      <c r="CNF42" s="136"/>
      <c r="CNG42" s="136"/>
      <c r="CNH42" s="136"/>
      <c r="CNI42" s="136"/>
      <c r="CNJ42" s="136"/>
      <c r="CNK42" s="136"/>
      <c r="CNL42" s="136"/>
      <c r="CNM42" s="136"/>
      <c r="CNN42" s="136"/>
      <c r="CNO42" s="136"/>
      <c r="CNP42" s="136"/>
      <c r="CNQ42" s="136"/>
      <c r="CNR42" s="136"/>
      <c r="CNS42" s="136"/>
      <c r="CNT42" s="136"/>
      <c r="CNU42" s="136"/>
      <c r="CNV42" s="136"/>
      <c r="CNW42" s="136"/>
      <c r="CNX42" s="136"/>
      <c r="CNY42" s="136"/>
      <c r="CNZ42" s="136"/>
      <c r="COA42" s="136"/>
      <c r="COB42" s="136"/>
      <c r="COC42" s="136"/>
      <c r="COD42" s="136"/>
      <c r="COE42" s="136"/>
      <c r="COF42" s="136"/>
      <c r="COG42" s="136"/>
      <c r="COH42" s="136"/>
      <c r="COI42" s="136"/>
      <c r="COJ42" s="136"/>
      <c r="COK42" s="136"/>
      <c r="COL42" s="136"/>
      <c r="COM42" s="136"/>
      <c r="CON42" s="136"/>
      <c r="COO42" s="136"/>
      <c r="COP42" s="136"/>
      <c r="COQ42" s="136"/>
      <c r="COR42" s="136"/>
      <c r="COS42" s="136"/>
      <c r="COT42" s="136"/>
      <c r="COU42" s="136"/>
      <c r="COV42" s="136"/>
      <c r="COW42" s="136"/>
      <c r="COX42" s="136"/>
      <c r="COY42" s="136"/>
      <c r="COZ42" s="136"/>
      <c r="CPA42" s="136"/>
      <c r="CPB42" s="136"/>
      <c r="CPC42" s="136"/>
      <c r="CPD42" s="136"/>
      <c r="CPE42" s="136"/>
      <c r="CPF42" s="136"/>
      <c r="CPG42" s="136"/>
      <c r="CPH42" s="136"/>
      <c r="CPI42" s="136"/>
      <c r="CPJ42" s="136"/>
      <c r="CPK42" s="136"/>
      <c r="CPL42" s="136"/>
      <c r="CPM42" s="136"/>
      <c r="CPN42" s="136"/>
      <c r="CPO42" s="136"/>
      <c r="CPP42" s="136"/>
      <c r="CPQ42" s="136"/>
      <c r="CPR42" s="136"/>
      <c r="CPS42" s="136"/>
      <c r="CPT42" s="136"/>
      <c r="CPU42" s="136"/>
      <c r="CPV42" s="136"/>
      <c r="CPW42" s="136"/>
      <c r="CPX42" s="136"/>
      <c r="CPY42" s="136"/>
      <c r="CPZ42" s="136"/>
      <c r="CQA42" s="136"/>
      <c r="CQB42" s="136"/>
      <c r="CQC42" s="136"/>
      <c r="CQD42" s="136"/>
      <c r="CQE42" s="136"/>
      <c r="CQF42" s="136"/>
      <c r="CQG42" s="136"/>
      <c r="CQH42" s="136"/>
      <c r="CQI42" s="136"/>
      <c r="CQJ42" s="136"/>
      <c r="CQK42" s="136"/>
      <c r="CQL42" s="136"/>
      <c r="CQM42" s="136"/>
      <c r="CQN42" s="136"/>
      <c r="CQO42" s="136"/>
      <c r="CQP42" s="136"/>
      <c r="CQQ42" s="136"/>
      <c r="CQR42" s="136"/>
      <c r="CQS42" s="136"/>
      <c r="CQT42" s="136"/>
      <c r="CQU42" s="136"/>
      <c r="CQV42" s="136"/>
      <c r="CQW42" s="136"/>
      <c r="CQX42" s="136"/>
      <c r="CQY42" s="136"/>
      <c r="CQZ42" s="136"/>
      <c r="CRA42" s="136"/>
      <c r="CRB42" s="136"/>
      <c r="CRC42" s="136"/>
      <c r="CRD42" s="136"/>
      <c r="CRE42" s="136"/>
      <c r="CRF42" s="136"/>
      <c r="CRG42" s="136"/>
      <c r="CRH42" s="136"/>
      <c r="CRI42" s="136"/>
      <c r="CRJ42" s="136"/>
      <c r="CRK42" s="136"/>
      <c r="CRL42" s="136"/>
      <c r="CRM42" s="136"/>
      <c r="CRN42" s="136"/>
      <c r="CRO42" s="136"/>
      <c r="CRP42" s="136"/>
      <c r="CRQ42" s="136"/>
      <c r="CRR42" s="136"/>
      <c r="CRS42" s="136"/>
      <c r="CRT42" s="136"/>
      <c r="CRU42" s="136"/>
      <c r="CRV42" s="136"/>
      <c r="CRW42" s="136"/>
      <c r="CRX42" s="136"/>
      <c r="CRY42" s="136"/>
      <c r="CRZ42" s="136"/>
      <c r="CSA42" s="136"/>
      <c r="CSB42" s="136"/>
      <c r="CSC42" s="136"/>
      <c r="CSD42" s="136"/>
      <c r="CSE42" s="136"/>
      <c r="CSF42" s="136"/>
      <c r="CSG42" s="136"/>
      <c r="CSH42" s="136"/>
      <c r="CSI42" s="136"/>
      <c r="CSJ42" s="136"/>
      <c r="CSK42" s="136"/>
      <c r="CSL42" s="136"/>
      <c r="CSM42" s="136"/>
      <c r="CSN42" s="136"/>
      <c r="CSO42" s="136"/>
      <c r="CSP42" s="136"/>
      <c r="CSQ42" s="136"/>
      <c r="CSR42" s="136"/>
      <c r="CSS42" s="136"/>
      <c r="CST42" s="136"/>
      <c r="CSU42" s="136"/>
      <c r="CSV42" s="136"/>
      <c r="CSW42" s="136"/>
      <c r="CSX42" s="136"/>
      <c r="CSY42" s="136"/>
      <c r="CSZ42" s="136"/>
      <c r="CTA42" s="136"/>
      <c r="CTB42" s="136"/>
      <c r="CTC42" s="136"/>
      <c r="CTD42" s="136"/>
      <c r="CTE42" s="136"/>
      <c r="CTF42" s="136"/>
      <c r="CTG42" s="136"/>
      <c r="CTH42" s="136"/>
      <c r="CTI42" s="136"/>
      <c r="CTJ42" s="136"/>
      <c r="CTK42" s="136"/>
      <c r="CTL42" s="136"/>
      <c r="CTM42" s="136"/>
      <c r="CTN42" s="136"/>
      <c r="CTO42" s="136"/>
      <c r="CTP42" s="136"/>
      <c r="CTQ42" s="136"/>
      <c r="CTR42" s="136"/>
      <c r="CTS42" s="136"/>
      <c r="CTT42" s="136"/>
      <c r="CTU42" s="136"/>
      <c r="CTV42" s="136"/>
      <c r="CTW42" s="136"/>
      <c r="CTX42" s="136"/>
      <c r="CTY42" s="136"/>
      <c r="CTZ42" s="136"/>
      <c r="CUA42" s="136"/>
      <c r="CUB42" s="136"/>
      <c r="CUC42" s="136"/>
      <c r="CUD42" s="136"/>
      <c r="CUE42" s="136"/>
      <c r="CUF42" s="136"/>
      <c r="CUG42" s="136"/>
      <c r="CUH42" s="136"/>
      <c r="CUI42" s="136"/>
      <c r="CUJ42" s="136"/>
      <c r="CUK42" s="136"/>
      <c r="CUL42" s="136"/>
      <c r="CUM42" s="136"/>
      <c r="CUN42" s="136"/>
      <c r="CUO42" s="136"/>
      <c r="CUP42" s="136"/>
      <c r="CUQ42" s="136"/>
      <c r="CUR42" s="136"/>
      <c r="CUS42" s="136"/>
      <c r="CUT42" s="136"/>
      <c r="CUU42" s="136"/>
      <c r="CUV42" s="136"/>
      <c r="CUW42" s="136"/>
      <c r="CUX42" s="136"/>
      <c r="CUY42" s="136"/>
      <c r="CUZ42" s="136"/>
      <c r="CVA42" s="136"/>
      <c r="CVB42" s="136"/>
      <c r="CVC42" s="136"/>
      <c r="CVD42" s="136"/>
      <c r="CVE42" s="136"/>
      <c r="CVF42" s="136"/>
      <c r="CVG42" s="136"/>
      <c r="CVH42" s="136"/>
      <c r="CVI42" s="136"/>
      <c r="CVJ42" s="136"/>
      <c r="CVK42" s="136"/>
      <c r="CVL42" s="136"/>
      <c r="CVM42" s="136"/>
      <c r="CVN42" s="136"/>
      <c r="CVO42" s="136"/>
      <c r="CVP42" s="136"/>
      <c r="CVQ42" s="136"/>
      <c r="CVR42" s="136"/>
      <c r="CVS42" s="136"/>
      <c r="CVT42" s="136"/>
      <c r="CVU42" s="136"/>
      <c r="CVV42" s="136"/>
      <c r="CVW42" s="136"/>
      <c r="CVX42" s="136"/>
      <c r="CVY42" s="136"/>
      <c r="CVZ42" s="136"/>
      <c r="CWA42" s="136"/>
      <c r="CWB42" s="136"/>
      <c r="CWC42" s="136"/>
      <c r="CWD42" s="136"/>
      <c r="CWE42" s="136"/>
      <c r="CWF42" s="136"/>
      <c r="CWG42" s="136"/>
      <c r="CWH42" s="136"/>
      <c r="CWI42" s="136"/>
      <c r="CWJ42" s="136"/>
      <c r="CWK42" s="136"/>
      <c r="CWL42" s="136"/>
      <c r="CWM42" s="136"/>
      <c r="CWN42" s="136"/>
      <c r="CWO42" s="136"/>
      <c r="CWP42" s="136"/>
      <c r="CWQ42" s="136"/>
      <c r="CWR42" s="136"/>
      <c r="CWS42" s="136"/>
      <c r="CWT42" s="136"/>
      <c r="CWU42" s="136"/>
      <c r="CWV42" s="136"/>
      <c r="CWW42" s="136"/>
      <c r="CWX42" s="136"/>
      <c r="CWY42" s="136"/>
      <c r="CWZ42" s="136"/>
      <c r="CXA42" s="136"/>
      <c r="CXB42" s="136"/>
      <c r="CXC42" s="136"/>
      <c r="CXD42" s="136"/>
      <c r="CXE42" s="136"/>
      <c r="CXF42" s="136"/>
      <c r="CXG42" s="136"/>
      <c r="CXH42" s="136"/>
      <c r="CXI42" s="136"/>
      <c r="CXJ42" s="136"/>
      <c r="CXK42" s="136"/>
      <c r="CXL42" s="136"/>
      <c r="CXM42" s="136"/>
      <c r="CXN42" s="136"/>
      <c r="CXO42" s="136"/>
      <c r="CXP42" s="136"/>
      <c r="CXQ42" s="136"/>
      <c r="CXR42" s="136"/>
      <c r="CXS42" s="136"/>
      <c r="CXT42" s="136"/>
      <c r="CXU42" s="136"/>
      <c r="CXV42" s="136"/>
      <c r="CXW42" s="136"/>
      <c r="CXX42" s="136"/>
      <c r="CXY42" s="136"/>
      <c r="CXZ42" s="136"/>
      <c r="CYA42" s="136"/>
      <c r="CYB42" s="136"/>
      <c r="CYC42" s="136"/>
      <c r="CYD42" s="136"/>
      <c r="CYE42" s="136"/>
      <c r="CYF42" s="136"/>
      <c r="CYG42" s="136"/>
      <c r="CYH42" s="136"/>
      <c r="CYI42" s="136"/>
      <c r="CYJ42" s="136"/>
      <c r="CYK42" s="136"/>
      <c r="CYL42" s="136"/>
      <c r="CYM42" s="136"/>
      <c r="CYN42" s="136"/>
      <c r="CYO42" s="136"/>
      <c r="CYP42" s="136"/>
      <c r="CYQ42" s="136"/>
      <c r="CYR42" s="136"/>
      <c r="CYS42" s="136"/>
      <c r="CYT42" s="136"/>
      <c r="CYU42" s="136"/>
      <c r="CYV42" s="136"/>
      <c r="CYW42" s="136"/>
      <c r="CYX42" s="136"/>
      <c r="CYY42" s="136"/>
      <c r="CYZ42" s="136"/>
      <c r="CZA42" s="136"/>
      <c r="CZB42" s="136"/>
      <c r="CZC42" s="136"/>
      <c r="CZD42" s="136"/>
      <c r="CZE42" s="136"/>
      <c r="CZF42" s="136"/>
      <c r="CZG42" s="136"/>
      <c r="CZH42" s="136"/>
      <c r="CZI42" s="136"/>
      <c r="CZJ42" s="136"/>
      <c r="CZK42" s="136"/>
      <c r="CZL42" s="136"/>
      <c r="CZM42" s="136"/>
      <c r="CZN42" s="136"/>
      <c r="CZO42" s="136"/>
      <c r="CZP42" s="136"/>
      <c r="CZQ42" s="136"/>
      <c r="CZR42" s="136"/>
      <c r="CZS42" s="136"/>
      <c r="CZT42" s="136"/>
      <c r="CZU42" s="136"/>
      <c r="CZV42" s="136"/>
      <c r="CZW42" s="136"/>
      <c r="CZX42" s="136"/>
      <c r="CZY42" s="136"/>
      <c r="CZZ42" s="136"/>
      <c r="DAA42" s="136"/>
      <c r="DAB42" s="136"/>
      <c r="DAC42" s="136"/>
      <c r="DAD42" s="136"/>
      <c r="DAE42" s="136"/>
      <c r="DAF42" s="136"/>
      <c r="DAG42" s="136"/>
      <c r="DAH42" s="136"/>
      <c r="DAI42" s="136"/>
      <c r="DAJ42" s="136"/>
      <c r="DAK42" s="136"/>
      <c r="DAL42" s="136"/>
      <c r="DAM42" s="136"/>
      <c r="DAN42" s="136"/>
      <c r="DAO42" s="136"/>
      <c r="DAP42" s="136"/>
      <c r="DAQ42" s="136"/>
      <c r="DAR42" s="136"/>
      <c r="DAS42" s="136"/>
      <c r="DAT42" s="136"/>
      <c r="DAU42" s="136"/>
      <c r="DAV42" s="136"/>
      <c r="DAW42" s="136"/>
      <c r="DAX42" s="136"/>
      <c r="DAY42" s="136"/>
      <c r="DAZ42" s="136"/>
      <c r="DBA42" s="136"/>
      <c r="DBB42" s="136"/>
      <c r="DBC42" s="136"/>
      <c r="DBD42" s="136"/>
      <c r="DBE42" s="136"/>
      <c r="DBF42" s="136"/>
      <c r="DBG42" s="136"/>
      <c r="DBH42" s="136"/>
      <c r="DBI42" s="136"/>
      <c r="DBJ42" s="136"/>
      <c r="DBK42" s="136"/>
      <c r="DBL42" s="136"/>
      <c r="DBM42" s="136"/>
      <c r="DBN42" s="136"/>
      <c r="DBO42" s="136"/>
      <c r="DBP42" s="136"/>
      <c r="DBQ42" s="136"/>
      <c r="DBR42" s="136"/>
      <c r="DBS42" s="136"/>
      <c r="DBT42" s="136"/>
      <c r="DBU42" s="136"/>
      <c r="DBV42" s="136"/>
      <c r="DBW42" s="136"/>
      <c r="DBX42" s="136"/>
      <c r="DBY42" s="136"/>
      <c r="DBZ42" s="136"/>
      <c r="DCA42" s="136"/>
      <c r="DCB42" s="136"/>
      <c r="DCC42" s="136"/>
      <c r="DCD42" s="136"/>
      <c r="DCE42" s="136"/>
      <c r="DCF42" s="136"/>
      <c r="DCG42" s="136"/>
      <c r="DCH42" s="136"/>
      <c r="DCI42" s="136"/>
      <c r="DCJ42" s="136"/>
      <c r="DCK42" s="136"/>
      <c r="DCL42" s="136"/>
      <c r="DCM42" s="136"/>
      <c r="DCN42" s="136"/>
      <c r="DCO42" s="136"/>
      <c r="DCP42" s="136"/>
      <c r="DCQ42" s="136"/>
      <c r="DCR42" s="136"/>
      <c r="DCS42" s="136"/>
      <c r="DCT42" s="136"/>
      <c r="DCU42" s="136"/>
      <c r="DCV42" s="136"/>
      <c r="DCW42" s="136"/>
      <c r="DCX42" s="136"/>
      <c r="DCY42" s="136"/>
      <c r="DCZ42" s="136"/>
      <c r="DDA42" s="136"/>
      <c r="DDB42" s="136"/>
      <c r="DDC42" s="136"/>
      <c r="DDD42" s="136"/>
      <c r="DDE42" s="136"/>
      <c r="DDF42" s="136"/>
      <c r="DDG42" s="136"/>
      <c r="DDH42" s="136"/>
      <c r="DDI42" s="136"/>
      <c r="DDJ42" s="136"/>
      <c r="DDK42" s="136"/>
      <c r="DDL42" s="136"/>
      <c r="DDM42" s="136"/>
      <c r="DDN42" s="136"/>
      <c r="DDO42" s="136"/>
      <c r="DDP42" s="136"/>
      <c r="DDQ42" s="136"/>
      <c r="DDR42" s="136"/>
      <c r="DDS42" s="136"/>
      <c r="DDT42" s="136"/>
      <c r="DDU42" s="136"/>
      <c r="DDV42" s="136"/>
      <c r="DDW42" s="136"/>
      <c r="DDX42" s="136"/>
      <c r="DDY42" s="136"/>
      <c r="DDZ42" s="136"/>
      <c r="DEA42" s="136"/>
      <c r="DEB42" s="136"/>
      <c r="DEC42" s="136"/>
      <c r="DED42" s="136"/>
      <c r="DEE42" s="136"/>
      <c r="DEF42" s="136"/>
      <c r="DEG42" s="136"/>
      <c r="DEH42" s="136"/>
      <c r="DEI42" s="136"/>
      <c r="DEJ42" s="136"/>
      <c r="DEK42" s="136"/>
      <c r="DEL42" s="136"/>
      <c r="DEM42" s="136"/>
      <c r="DEN42" s="136"/>
      <c r="DEO42" s="136"/>
      <c r="DEP42" s="136"/>
      <c r="DEQ42" s="136"/>
      <c r="DER42" s="136"/>
      <c r="DES42" s="136"/>
      <c r="DET42" s="136"/>
      <c r="DEU42" s="136"/>
      <c r="DEV42" s="136"/>
      <c r="DEW42" s="136"/>
      <c r="DEX42" s="136"/>
      <c r="DEY42" s="136"/>
      <c r="DEZ42" s="136"/>
      <c r="DFA42" s="136"/>
      <c r="DFB42" s="136"/>
      <c r="DFC42" s="136"/>
      <c r="DFD42" s="136"/>
      <c r="DFE42" s="136"/>
      <c r="DFF42" s="136"/>
      <c r="DFG42" s="136"/>
      <c r="DFH42" s="136"/>
      <c r="DFI42" s="136"/>
      <c r="DFJ42" s="136"/>
      <c r="DFK42" s="136"/>
      <c r="DFL42" s="136"/>
      <c r="DFM42" s="136"/>
      <c r="DFN42" s="136"/>
      <c r="DFO42" s="136"/>
      <c r="DFP42" s="136"/>
      <c r="DFQ42" s="136"/>
      <c r="DFR42" s="136"/>
      <c r="DFS42" s="136"/>
      <c r="DFT42" s="136"/>
      <c r="DFU42" s="136"/>
      <c r="DFV42" s="136"/>
      <c r="DFW42" s="136"/>
      <c r="DFX42" s="136"/>
      <c r="DFY42" s="136"/>
      <c r="DFZ42" s="136"/>
      <c r="DGA42" s="136"/>
      <c r="DGB42" s="136"/>
      <c r="DGC42" s="136"/>
      <c r="DGD42" s="136"/>
      <c r="DGE42" s="136"/>
      <c r="DGF42" s="136"/>
      <c r="DGG42" s="136"/>
      <c r="DGH42" s="136"/>
      <c r="DGI42" s="136"/>
      <c r="DGJ42" s="136"/>
      <c r="DGK42" s="136"/>
      <c r="DGL42" s="136"/>
      <c r="DGM42" s="136"/>
      <c r="DGN42" s="136"/>
      <c r="DGO42" s="136"/>
      <c r="DGP42" s="136"/>
      <c r="DGQ42" s="136"/>
      <c r="DGR42" s="136"/>
      <c r="DGS42" s="136"/>
      <c r="DGT42" s="136"/>
      <c r="DGU42" s="136"/>
      <c r="DGV42" s="136"/>
      <c r="DGW42" s="136"/>
      <c r="DGX42" s="136"/>
      <c r="DGY42" s="136"/>
      <c r="DGZ42" s="136"/>
      <c r="DHA42" s="136"/>
      <c r="DHB42" s="136"/>
      <c r="DHC42" s="136"/>
      <c r="DHD42" s="136"/>
      <c r="DHE42" s="136"/>
      <c r="DHF42" s="136"/>
      <c r="DHG42" s="136"/>
      <c r="DHH42" s="136"/>
      <c r="DHI42" s="136"/>
      <c r="DHJ42" s="136"/>
      <c r="DHK42" s="136"/>
      <c r="DHL42" s="136"/>
      <c r="DHM42" s="136"/>
      <c r="DHN42" s="136"/>
      <c r="DHO42" s="136"/>
      <c r="DHP42" s="136"/>
      <c r="DHQ42" s="136"/>
      <c r="DHR42" s="136"/>
      <c r="DHS42" s="136"/>
      <c r="DHT42" s="136"/>
      <c r="DHU42" s="136"/>
      <c r="DHV42" s="136"/>
      <c r="DHW42" s="136"/>
      <c r="DHX42" s="136"/>
      <c r="DHY42" s="136"/>
      <c r="DHZ42" s="136"/>
      <c r="DIA42" s="136"/>
      <c r="DIB42" s="136"/>
      <c r="DIC42" s="136"/>
      <c r="DID42" s="136"/>
      <c r="DIE42" s="136"/>
      <c r="DIF42" s="136"/>
      <c r="DIG42" s="136"/>
      <c r="DIH42" s="136"/>
      <c r="DII42" s="136"/>
      <c r="DIJ42" s="136"/>
      <c r="DIK42" s="136"/>
      <c r="DIL42" s="136"/>
      <c r="DIM42" s="136"/>
      <c r="DIN42" s="136"/>
      <c r="DIO42" s="136"/>
      <c r="DIP42" s="136"/>
      <c r="DIQ42" s="136"/>
      <c r="DIR42" s="136"/>
      <c r="DIS42" s="136"/>
      <c r="DIT42" s="136"/>
      <c r="DIU42" s="136"/>
      <c r="DIV42" s="136"/>
      <c r="DIW42" s="136"/>
      <c r="DIX42" s="136"/>
      <c r="DIY42" s="136"/>
      <c r="DIZ42" s="136"/>
      <c r="DJA42" s="136"/>
      <c r="DJB42" s="136"/>
      <c r="DJC42" s="136"/>
      <c r="DJD42" s="136"/>
      <c r="DJE42" s="136"/>
      <c r="DJF42" s="136"/>
      <c r="DJG42" s="136"/>
      <c r="DJH42" s="136"/>
      <c r="DJI42" s="136"/>
      <c r="DJJ42" s="136"/>
      <c r="DJK42" s="136"/>
      <c r="DJL42" s="136"/>
      <c r="DJM42" s="136"/>
      <c r="DJN42" s="136"/>
      <c r="DJO42" s="136"/>
      <c r="DJP42" s="136"/>
      <c r="DJQ42" s="136"/>
      <c r="DJR42" s="136"/>
      <c r="DJS42" s="136"/>
      <c r="DJT42" s="136"/>
      <c r="DJU42" s="136"/>
      <c r="DJV42" s="136"/>
      <c r="DJW42" s="136"/>
      <c r="DJX42" s="136"/>
      <c r="DJY42" s="136"/>
      <c r="DJZ42" s="136"/>
      <c r="DKA42" s="136"/>
      <c r="DKB42" s="136"/>
      <c r="DKC42" s="136"/>
      <c r="DKD42" s="136"/>
      <c r="DKE42" s="136"/>
      <c r="DKF42" s="136"/>
      <c r="DKG42" s="136"/>
      <c r="DKH42" s="136"/>
      <c r="DKI42" s="136"/>
      <c r="DKJ42" s="136"/>
      <c r="DKK42" s="136"/>
      <c r="DKL42" s="136"/>
      <c r="DKM42" s="136"/>
      <c r="DKN42" s="136"/>
      <c r="DKO42" s="136"/>
      <c r="DKP42" s="136"/>
      <c r="DKQ42" s="136"/>
      <c r="DKR42" s="136"/>
      <c r="DKS42" s="136"/>
      <c r="DKT42" s="136"/>
      <c r="DKU42" s="136"/>
      <c r="DKV42" s="136"/>
      <c r="DKW42" s="136"/>
      <c r="DKX42" s="136"/>
      <c r="DKY42" s="136"/>
      <c r="DKZ42" s="136"/>
      <c r="DLA42" s="136"/>
      <c r="DLB42" s="136"/>
      <c r="DLC42" s="136"/>
      <c r="DLD42" s="136"/>
      <c r="DLE42" s="136"/>
      <c r="DLF42" s="136"/>
      <c r="DLG42" s="136"/>
      <c r="DLH42" s="136"/>
      <c r="DLI42" s="136"/>
      <c r="DLJ42" s="136"/>
      <c r="DLK42" s="136"/>
      <c r="DLL42" s="136"/>
      <c r="DLM42" s="136"/>
      <c r="DLN42" s="136"/>
      <c r="DLO42" s="136"/>
      <c r="DLP42" s="136"/>
      <c r="DLQ42" s="136"/>
      <c r="DLR42" s="136"/>
      <c r="DLS42" s="136"/>
      <c r="DLT42" s="136"/>
      <c r="DLU42" s="136"/>
      <c r="DLV42" s="136"/>
      <c r="DLW42" s="136"/>
      <c r="DLX42" s="136"/>
      <c r="DLY42" s="136"/>
      <c r="DLZ42" s="136"/>
      <c r="DMA42" s="136"/>
      <c r="DMB42" s="136"/>
      <c r="DMC42" s="136"/>
      <c r="DMD42" s="136"/>
      <c r="DME42" s="136"/>
      <c r="DMF42" s="136"/>
      <c r="DMG42" s="136"/>
      <c r="DMH42" s="136"/>
      <c r="DMI42" s="136"/>
      <c r="DMJ42" s="136"/>
      <c r="DMK42" s="136"/>
      <c r="DML42" s="136"/>
      <c r="DMM42" s="136"/>
      <c r="DMN42" s="136"/>
      <c r="DMO42" s="136"/>
      <c r="DMP42" s="136"/>
      <c r="DMQ42" s="136"/>
      <c r="DMR42" s="136"/>
      <c r="DMS42" s="136"/>
      <c r="DMT42" s="136"/>
      <c r="DMU42" s="136"/>
      <c r="DMV42" s="136"/>
      <c r="DMW42" s="136"/>
      <c r="DMX42" s="136"/>
      <c r="DMY42" s="136"/>
      <c r="DMZ42" s="136"/>
      <c r="DNA42" s="136"/>
      <c r="DNB42" s="136"/>
      <c r="DNC42" s="136"/>
      <c r="DND42" s="136"/>
      <c r="DNE42" s="136"/>
      <c r="DNF42" s="136"/>
      <c r="DNG42" s="136"/>
      <c r="DNH42" s="136"/>
      <c r="DNI42" s="136"/>
      <c r="DNJ42" s="136"/>
      <c r="DNK42" s="136"/>
      <c r="DNL42" s="136"/>
      <c r="DNM42" s="136"/>
      <c r="DNN42" s="136"/>
      <c r="DNO42" s="136"/>
      <c r="DNP42" s="136"/>
      <c r="DNQ42" s="136"/>
      <c r="DNR42" s="136"/>
      <c r="DNS42" s="136"/>
      <c r="DNT42" s="136"/>
      <c r="DNU42" s="136"/>
      <c r="DNV42" s="136"/>
      <c r="DNW42" s="136"/>
      <c r="DNX42" s="136"/>
      <c r="DNY42" s="136"/>
      <c r="DNZ42" s="136"/>
      <c r="DOA42" s="136"/>
      <c r="DOB42" s="136"/>
      <c r="DOC42" s="136"/>
      <c r="DOD42" s="136"/>
      <c r="DOE42" s="136"/>
      <c r="DOF42" s="136"/>
      <c r="DOG42" s="136"/>
      <c r="DOH42" s="136"/>
      <c r="DOI42" s="136"/>
      <c r="DOJ42" s="136"/>
      <c r="DOK42" s="136"/>
      <c r="DOL42" s="136"/>
      <c r="DOM42" s="136"/>
      <c r="DON42" s="136"/>
      <c r="DOO42" s="136"/>
      <c r="DOP42" s="136"/>
      <c r="DOQ42" s="136"/>
      <c r="DOR42" s="136"/>
      <c r="DOS42" s="136"/>
      <c r="DOT42" s="136"/>
      <c r="DOU42" s="136"/>
      <c r="DOV42" s="136"/>
      <c r="DOW42" s="136"/>
      <c r="DOX42" s="136"/>
      <c r="DOY42" s="136"/>
      <c r="DOZ42" s="136"/>
      <c r="DPA42" s="136"/>
      <c r="DPB42" s="136"/>
      <c r="DPC42" s="136"/>
      <c r="DPD42" s="136"/>
      <c r="DPE42" s="136"/>
      <c r="DPF42" s="136"/>
      <c r="DPG42" s="136"/>
      <c r="DPH42" s="136"/>
      <c r="DPI42" s="136"/>
      <c r="DPJ42" s="136"/>
      <c r="DPK42" s="136"/>
      <c r="DPL42" s="136"/>
      <c r="DPM42" s="136"/>
      <c r="DPN42" s="136"/>
      <c r="DPO42" s="136"/>
      <c r="DPP42" s="136"/>
      <c r="DPQ42" s="136"/>
      <c r="DPR42" s="136"/>
      <c r="DPS42" s="136"/>
      <c r="DPT42" s="136"/>
      <c r="DPU42" s="136"/>
      <c r="DPV42" s="136"/>
      <c r="DPW42" s="136"/>
      <c r="DPX42" s="136"/>
      <c r="DPY42" s="136"/>
      <c r="DPZ42" s="136"/>
      <c r="DQA42" s="136"/>
      <c r="DQB42" s="136"/>
      <c r="DQC42" s="136"/>
      <c r="DQD42" s="136"/>
      <c r="DQE42" s="136"/>
      <c r="DQF42" s="136"/>
      <c r="DQG42" s="136"/>
      <c r="DQH42" s="136"/>
      <c r="DQI42" s="136"/>
      <c r="DQJ42" s="136"/>
      <c r="DQK42" s="136"/>
      <c r="DQL42" s="136"/>
      <c r="DQM42" s="136"/>
      <c r="DQN42" s="136"/>
      <c r="DQO42" s="136"/>
      <c r="DQP42" s="136"/>
      <c r="DQQ42" s="136"/>
      <c r="DQR42" s="136"/>
      <c r="DQS42" s="136"/>
      <c r="DQT42" s="136"/>
      <c r="DQU42" s="136"/>
      <c r="DQV42" s="136"/>
      <c r="DQW42" s="136"/>
      <c r="DQX42" s="136"/>
      <c r="DQY42" s="136"/>
      <c r="DQZ42" s="136"/>
      <c r="DRA42" s="136"/>
      <c r="DRB42" s="136"/>
      <c r="DRC42" s="136"/>
      <c r="DRD42" s="136"/>
      <c r="DRE42" s="136"/>
      <c r="DRF42" s="136"/>
      <c r="DRG42" s="136"/>
      <c r="DRH42" s="136"/>
      <c r="DRI42" s="136"/>
      <c r="DRJ42" s="136"/>
      <c r="DRK42" s="136"/>
      <c r="DRL42" s="136"/>
      <c r="DRM42" s="136"/>
      <c r="DRN42" s="136"/>
      <c r="DRO42" s="136"/>
      <c r="DRP42" s="136"/>
      <c r="DRQ42" s="136"/>
      <c r="DRR42" s="136"/>
      <c r="DRS42" s="136"/>
      <c r="DRT42" s="136"/>
      <c r="DRU42" s="136"/>
      <c r="DRV42" s="136"/>
      <c r="DRW42" s="136"/>
      <c r="DRX42" s="136"/>
      <c r="DRY42" s="136"/>
      <c r="DRZ42" s="136"/>
      <c r="DSA42" s="136"/>
      <c r="DSB42" s="136"/>
      <c r="DSC42" s="136"/>
      <c r="DSD42" s="136"/>
      <c r="DSE42" s="136"/>
      <c r="DSF42" s="136"/>
      <c r="DSG42" s="136"/>
      <c r="DSH42" s="136"/>
      <c r="DSI42" s="136"/>
      <c r="DSJ42" s="136"/>
      <c r="DSK42" s="136"/>
      <c r="DSL42" s="136"/>
      <c r="DSM42" s="136"/>
      <c r="DSN42" s="136"/>
      <c r="DSO42" s="136"/>
      <c r="DSP42" s="136"/>
      <c r="DSQ42" s="136"/>
      <c r="DSR42" s="136"/>
      <c r="DSS42" s="136"/>
      <c r="DST42" s="136"/>
      <c r="DSU42" s="136"/>
      <c r="DSV42" s="136"/>
      <c r="DSW42" s="136"/>
      <c r="DSX42" s="136"/>
      <c r="DSY42" s="136"/>
      <c r="DSZ42" s="136"/>
      <c r="DTA42" s="136"/>
      <c r="DTB42" s="136"/>
      <c r="DTC42" s="136"/>
      <c r="DTD42" s="136"/>
      <c r="DTE42" s="136"/>
      <c r="DTF42" s="136"/>
      <c r="DTG42" s="136"/>
      <c r="DTH42" s="136"/>
      <c r="DTI42" s="136"/>
      <c r="DTJ42" s="136"/>
      <c r="DTK42" s="136"/>
      <c r="DTL42" s="136"/>
      <c r="DTM42" s="136"/>
      <c r="DTN42" s="136"/>
      <c r="DTO42" s="136"/>
      <c r="DTP42" s="136"/>
      <c r="DTQ42" s="136"/>
      <c r="DTR42" s="136"/>
      <c r="DTS42" s="136"/>
      <c r="DTT42" s="136"/>
      <c r="DTU42" s="136"/>
      <c r="DTV42" s="136"/>
      <c r="DTW42" s="136"/>
      <c r="DTX42" s="136"/>
      <c r="DTY42" s="136"/>
      <c r="DTZ42" s="136"/>
      <c r="DUA42" s="136"/>
      <c r="DUB42" s="136"/>
      <c r="DUC42" s="136"/>
      <c r="DUD42" s="136"/>
      <c r="DUE42" s="136"/>
      <c r="DUF42" s="136"/>
      <c r="DUG42" s="136"/>
      <c r="DUH42" s="136"/>
      <c r="DUI42" s="136"/>
      <c r="DUJ42" s="136"/>
      <c r="DUK42" s="136"/>
      <c r="DUL42" s="136"/>
      <c r="DUM42" s="136"/>
      <c r="DUN42" s="136"/>
      <c r="DUO42" s="136"/>
      <c r="DUP42" s="136"/>
      <c r="DUQ42" s="136"/>
      <c r="DUR42" s="136"/>
      <c r="DUS42" s="136"/>
      <c r="DUT42" s="136"/>
      <c r="DUU42" s="136"/>
      <c r="DUV42" s="136"/>
      <c r="DUW42" s="136"/>
      <c r="DUX42" s="136"/>
      <c r="DUY42" s="136"/>
      <c r="DUZ42" s="136"/>
      <c r="DVA42" s="136"/>
      <c r="DVB42" s="136"/>
      <c r="DVC42" s="136"/>
      <c r="DVD42" s="136"/>
      <c r="DVE42" s="136"/>
      <c r="DVF42" s="136"/>
      <c r="DVG42" s="136"/>
      <c r="DVH42" s="136"/>
      <c r="DVI42" s="136"/>
      <c r="DVJ42" s="136"/>
      <c r="DVK42" s="136"/>
      <c r="DVL42" s="136"/>
      <c r="DVM42" s="136"/>
      <c r="DVN42" s="136"/>
      <c r="DVO42" s="136"/>
      <c r="DVP42" s="136"/>
      <c r="DVQ42" s="136"/>
      <c r="DVR42" s="136"/>
      <c r="DVS42" s="136"/>
      <c r="DVT42" s="136"/>
      <c r="DVU42" s="136"/>
      <c r="DVV42" s="136"/>
      <c r="DVW42" s="136"/>
      <c r="DVX42" s="136"/>
      <c r="DVY42" s="136"/>
      <c r="DVZ42" s="136"/>
      <c r="DWA42" s="136"/>
      <c r="DWB42" s="136"/>
      <c r="DWC42" s="136"/>
      <c r="DWD42" s="136"/>
      <c r="DWE42" s="136"/>
      <c r="DWF42" s="136"/>
      <c r="DWG42" s="136"/>
      <c r="DWH42" s="136"/>
      <c r="DWI42" s="136"/>
      <c r="DWJ42" s="136"/>
      <c r="DWK42" s="136"/>
      <c r="DWL42" s="136"/>
      <c r="DWM42" s="136"/>
      <c r="DWN42" s="136"/>
      <c r="DWO42" s="136"/>
      <c r="DWP42" s="136"/>
      <c r="DWQ42" s="136"/>
      <c r="DWR42" s="136"/>
      <c r="DWS42" s="136"/>
      <c r="DWT42" s="136"/>
      <c r="DWU42" s="136"/>
      <c r="DWV42" s="136"/>
      <c r="DWW42" s="136"/>
      <c r="DWX42" s="136"/>
      <c r="DWY42" s="136"/>
      <c r="DWZ42" s="136"/>
      <c r="DXA42" s="136"/>
      <c r="DXB42" s="136"/>
      <c r="DXC42" s="136"/>
      <c r="DXD42" s="136"/>
      <c r="DXE42" s="136"/>
      <c r="DXF42" s="136"/>
      <c r="DXG42" s="136"/>
      <c r="DXH42" s="136"/>
      <c r="DXI42" s="136"/>
      <c r="DXJ42" s="136"/>
      <c r="DXK42" s="136"/>
      <c r="DXL42" s="136"/>
      <c r="DXM42" s="136"/>
      <c r="DXN42" s="136"/>
      <c r="DXO42" s="136"/>
      <c r="DXP42" s="136"/>
      <c r="DXQ42" s="136"/>
      <c r="DXR42" s="136"/>
      <c r="DXS42" s="136"/>
      <c r="DXT42" s="136"/>
      <c r="DXU42" s="136"/>
      <c r="DXV42" s="136"/>
      <c r="DXW42" s="136"/>
      <c r="DXX42" s="136"/>
      <c r="DXY42" s="136"/>
      <c r="DXZ42" s="136"/>
      <c r="DYA42" s="136"/>
      <c r="DYB42" s="136"/>
      <c r="DYC42" s="136"/>
      <c r="DYD42" s="136"/>
      <c r="DYE42" s="136"/>
      <c r="DYF42" s="136"/>
      <c r="DYG42" s="136"/>
      <c r="DYH42" s="136"/>
      <c r="DYI42" s="136"/>
      <c r="DYJ42" s="136"/>
      <c r="DYK42" s="136"/>
      <c r="DYL42" s="136"/>
      <c r="DYM42" s="136"/>
      <c r="DYN42" s="136"/>
      <c r="DYO42" s="136"/>
      <c r="DYP42" s="136"/>
      <c r="DYQ42" s="136"/>
      <c r="DYR42" s="136"/>
      <c r="DYS42" s="136"/>
      <c r="DYT42" s="136"/>
      <c r="DYU42" s="136"/>
      <c r="DYV42" s="136"/>
      <c r="DYW42" s="136"/>
      <c r="DYX42" s="136"/>
      <c r="DYY42" s="136"/>
      <c r="DYZ42" s="136"/>
      <c r="DZA42" s="136"/>
      <c r="DZB42" s="136"/>
      <c r="DZC42" s="136"/>
      <c r="DZD42" s="136"/>
      <c r="DZE42" s="136"/>
      <c r="DZF42" s="136"/>
      <c r="DZG42" s="136"/>
      <c r="DZH42" s="136"/>
      <c r="DZI42" s="136"/>
      <c r="DZJ42" s="136"/>
      <c r="DZK42" s="136"/>
      <c r="DZL42" s="136"/>
      <c r="DZM42" s="136"/>
      <c r="DZN42" s="136"/>
      <c r="DZO42" s="136"/>
      <c r="DZP42" s="136"/>
      <c r="DZQ42" s="136"/>
      <c r="DZR42" s="136"/>
      <c r="DZS42" s="136"/>
      <c r="DZT42" s="136"/>
      <c r="DZU42" s="136"/>
      <c r="DZV42" s="136"/>
      <c r="DZW42" s="136"/>
      <c r="DZX42" s="136"/>
      <c r="DZY42" s="136"/>
      <c r="DZZ42" s="136"/>
      <c r="EAA42" s="136"/>
      <c r="EAB42" s="136"/>
      <c r="EAC42" s="136"/>
      <c r="EAD42" s="136"/>
      <c r="EAE42" s="136"/>
      <c r="EAF42" s="136"/>
      <c r="EAG42" s="136"/>
      <c r="EAH42" s="136"/>
      <c r="EAI42" s="136"/>
      <c r="EAJ42" s="136"/>
      <c r="EAK42" s="136"/>
      <c r="EAL42" s="136"/>
      <c r="EAM42" s="136"/>
      <c r="EAN42" s="136"/>
      <c r="EAO42" s="136"/>
      <c r="EAP42" s="136"/>
      <c r="EAQ42" s="136"/>
      <c r="EAR42" s="136"/>
      <c r="EAS42" s="136"/>
      <c r="EAT42" s="136"/>
      <c r="EAU42" s="136"/>
      <c r="EAV42" s="136"/>
      <c r="EAW42" s="136"/>
      <c r="EAX42" s="136"/>
      <c r="EAY42" s="136"/>
      <c r="EAZ42" s="136"/>
      <c r="EBA42" s="136"/>
      <c r="EBB42" s="136"/>
      <c r="EBC42" s="136"/>
      <c r="EBD42" s="136"/>
      <c r="EBE42" s="136"/>
      <c r="EBF42" s="136"/>
      <c r="EBG42" s="136"/>
      <c r="EBH42" s="136"/>
      <c r="EBI42" s="136"/>
      <c r="EBJ42" s="136"/>
      <c r="EBK42" s="136"/>
      <c r="EBL42" s="136"/>
      <c r="EBM42" s="136"/>
      <c r="EBN42" s="136"/>
      <c r="EBO42" s="136"/>
      <c r="EBP42" s="136"/>
      <c r="EBQ42" s="136"/>
      <c r="EBR42" s="136"/>
      <c r="EBS42" s="136"/>
      <c r="EBT42" s="136"/>
      <c r="EBU42" s="136"/>
      <c r="EBV42" s="136"/>
      <c r="EBW42" s="136"/>
      <c r="EBX42" s="136"/>
      <c r="EBY42" s="136"/>
      <c r="EBZ42" s="136"/>
      <c r="ECA42" s="136"/>
      <c r="ECB42" s="136"/>
      <c r="ECC42" s="136"/>
      <c r="ECD42" s="136"/>
      <c r="ECE42" s="136"/>
      <c r="ECF42" s="136"/>
      <c r="ECG42" s="136"/>
      <c r="ECH42" s="136"/>
      <c r="ECI42" s="136"/>
      <c r="ECJ42" s="136"/>
      <c r="ECK42" s="136"/>
      <c r="ECL42" s="136"/>
      <c r="ECM42" s="136"/>
      <c r="ECN42" s="136"/>
      <c r="ECO42" s="136"/>
      <c r="ECP42" s="136"/>
      <c r="ECQ42" s="136"/>
      <c r="ECR42" s="136"/>
      <c r="ECS42" s="136"/>
      <c r="ECT42" s="136"/>
      <c r="ECU42" s="136"/>
      <c r="ECV42" s="136"/>
      <c r="ECW42" s="136"/>
      <c r="ECX42" s="136"/>
      <c r="ECY42" s="136"/>
      <c r="ECZ42" s="136"/>
      <c r="EDA42" s="136"/>
      <c r="EDB42" s="136"/>
      <c r="EDC42" s="136"/>
      <c r="EDD42" s="136"/>
      <c r="EDE42" s="136"/>
      <c r="EDF42" s="136"/>
      <c r="EDG42" s="136"/>
      <c r="EDH42" s="136"/>
      <c r="EDI42" s="136"/>
      <c r="EDJ42" s="136"/>
      <c r="EDK42" s="136"/>
      <c r="EDL42" s="136"/>
      <c r="EDM42" s="136"/>
      <c r="EDN42" s="136"/>
      <c r="EDO42" s="136"/>
      <c r="EDP42" s="136"/>
      <c r="EDQ42" s="136"/>
      <c r="EDR42" s="136"/>
      <c r="EDS42" s="136"/>
      <c r="EDT42" s="136"/>
      <c r="EDU42" s="136"/>
      <c r="EDV42" s="136"/>
      <c r="EDW42" s="136"/>
      <c r="EDX42" s="136"/>
      <c r="EDY42" s="136"/>
      <c r="EDZ42" s="136"/>
      <c r="EEA42" s="136"/>
      <c r="EEB42" s="136"/>
      <c r="EEC42" s="136"/>
      <c r="EED42" s="136"/>
      <c r="EEE42" s="136"/>
      <c r="EEF42" s="136"/>
      <c r="EEG42" s="136"/>
      <c r="EEH42" s="136"/>
      <c r="EEI42" s="136"/>
      <c r="EEJ42" s="136"/>
      <c r="EEK42" s="136"/>
      <c r="EEL42" s="136"/>
      <c r="EEM42" s="136"/>
      <c r="EEN42" s="136"/>
      <c r="EEO42" s="136"/>
      <c r="EEP42" s="136"/>
      <c r="EEQ42" s="136"/>
      <c r="EER42" s="136"/>
      <c r="EES42" s="136"/>
      <c r="EET42" s="136"/>
      <c r="EEU42" s="136"/>
      <c r="EEV42" s="136"/>
      <c r="EEW42" s="136"/>
      <c r="EEX42" s="136"/>
      <c r="EEY42" s="136"/>
      <c r="EEZ42" s="136"/>
      <c r="EFA42" s="136"/>
      <c r="EFB42" s="136"/>
      <c r="EFC42" s="136"/>
      <c r="EFD42" s="136"/>
      <c r="EFE42" s="136"/>
      <c r="EFF42" s="136"/>
      <c r="EFG42" s="136"/>
      <c r="EFH42" s="136"/>
      <c r="EFI42" s="136"/>
      <c r="EFJ42" s="136"/>
      <c r="EFK42" s="136"/>
      <c r="EFL42" s="136"/>
      <c r="EFM42" s="136"/>
      <c r="EFN42" s="136"/>
      <c r="EFO42" s="136"/>
      <c r="EFP42" s="136"/>
      <c r="EFQ42" s="136"/>
      <c r="EFR42" s="136"/>
      <c r="EFS42" s="136"/>
      <c r="EFT42" s="136"/>
      <c r="EFU42" s="136"/>
      <c r="EFV42" s="136"/>
      <c r="EFW42" s="136"/>
      <c r="EFX42" s="136"/>
      <c r="EFY42" s="136"/>
      <c r="EFZ42" s="136"/>
      <c r="EGA42" s="136"/>
      <c r="EGB42" s="136"/>
      <c r="EGC42" s="136"/>
      <c r="EGD42" s="136"/>
      <c r="EGE42" s="136"/>
      <c r="EGF42" s="136"/>
      <c r="EGG42" s="136"/>
      <c r="EGH42" s="136"/>
      <c r="EGI42" s="136"/>
      <c r="EGJ42" s="136"/>
      <c r="EGK42" s="136"/>
      <c r="EGL42" s="136"/>
      <c r="EGM42" s="136"/>
      <c r="EGN42" s="136"/>
      <c r="EGO42" s="136"/>
      <c r="EGP42" s="136"/>
      <c r="EGQ42" s="136"/>
      <c r="EGR42" s="136"/>
      <c r="EGS42" s="136"/>
      <c r="EGT42" s="136"/>
      <c r="EGU42" s="136"/>
      <c r="EGV42" s="136"/>
      <c r="EGW42" s="136"/>
      <c r="EGX42" s="136"/>
      <c r="EGY42" s="136"/>
      <c r="EGZ42" s="136"/>
      <c r="EHA42" s="136"/>
      <c r="EHB42" s="136"/>
      <c r="EHC42" s="136"/>
      <c r="EHD42" s="136"/>
      <c r="EHE42" s="136"/>
      <c r="EHF42" s="136"/>
      <c r="EHG42" s="136"/>
      <c r="EHH42" s="136"/>
      <c r="EHI42" s="136"/>
      <c r="EHJ42" s="136"/>
      <c r="EHK42" s="136"/>
      <c r="EHL42" s="136"/>
      <c r="EHM42" s="136"/>
      <c r="EHN42" s="136"/>
      <c r="EHO42" s="136"/>
      <c r="EHP42" s="136"/>
      <c r="EHQ42" s="136"/>
      <c r="EHR42" s="136"/>
      <c r="EHS42" s="136"/>
      <c r="EHT42" s="136"/>
      <c r="EHU42" s="136"/>
      <c r="EHV42" s="136"/>
      <c r="EHW42" s="136"/>
      <c r="EHX42" s="136"/>
      <c r="EHY42" s="136"/>
      <c r="EHZ42" s="136"/>
      <c r="EIA42" s="136"/>
      <c r="EIB42" s="136"/>
      <c r="EIC42" s="136"/>
      <c r="EID42" s="136"/>
      <c r="EIE42" s="136"/>
      <c r="EIF42" s="136"/>
      <c r="EIG42" s="136"/>
      <c r="EIH42" s="136"/>
      <c r="EII42" s="136"/>
      <c r="EIJ42" s="136"/>
      <c r="EIK42" s="136"/>
      <c r="EIL42" s="136"/>
      <c r="EIM42" s="136"/>
      <c r="EIN42" s="136"/>
      <c r="EIO42" s="136"/>
      <c r="EIP42" s="136"/>
      <c r="EIQ42" s="136"/>
      <c r="EIR42" s="136"/>
      <c r="EIS42" s="136"/>
      <c r="EIT42" s="136"/>
      <c r="EIU42" s="136"/>
      <c r="EIV42" s="136"/>
      <c r="EIW42" s="136"/>
      <c r="EIX42" s="136"/>
      <c r="EIY42" s="136"/>
      <c r="EIZ42" s="136"/>
      <c r="EJA42" s="136"/>
      <c r="EJB42" s="136"/>
      <c r="EJC42" s="136"/>
      <c r="EJD42" s="136"/>
      <c r="EJE42" s="136"/>
      <c r="EJF42" s="136"/>
      <c r="EJG42" s="136"/>
      <c r="EJH42" s="136"/>
      <c r="EJI42" s="136"/>
      <c r="EJJ42" s="136"/>
      <c r="EJK42" s="136"/>
      <c r="EJL42" s="136"/>
      <c r="EJM42" s="136"/>
      <c r="EJN42" s="136"/>
      <c r="EJO42" s="136"/>
      <c r="EJP42" s="136"/>
      <c r="EJQ42" s="136"/>
      <c r="EJR42" s="136"/>
      <c r="EJS42" s="136"/>
      <c r="EJT42" s="136"/>
      <c r="EJU42" s="136"/>
      <c r="EJV42" s="136"/>
      <c r="EJW42" s="136"/>
      <c r="EJX42" s="136"/>
      <c r="EJY42" s="136"/>
      <c r="EJZ42" s="136"/>
      <c r="EKA42" s="136"/>
      <c r="EKB42" s="136"/>
      <c r="EKC42" s="136"/>
      <c r="EKD42" s="136"/>
      <c r="EKE42" s="136"/>
      <c r="EKF42" s="136"/>
      <c r="EKG42" s="136"/>
      <c r="EKH42" s="136"/>
      <c r="EKI42" s="136"/>
      <c r="EKJ42" s="136"/>
      <c r="EKK42" s="136"/>
      <c r="EKL42" s="136"/>
      <c r="EKM42" s="136"/>
      <c r="EKN42" s="136"/>
      <c r="EKO42" s="136"/>
      <c r="EKP42" s="136"/>
      <c r="EKQ42" s="136"/>
      <c r="EKR42" s="136"/>
      <c r="EKS42" s="136"/>
      <c r="EKT42" s="136"/>
      <c r="EKU42" s="136"/>
      <c r="EKV42" s="136"/>
      <c r="EKW42" s="136"/>
      <c r="EKX42" s="136"/>
      <c r="EKY42" s="136"/>
      <c r="EKZ42" s="136"/>
      <c r="ELA42" s="136"/>
      <c r="ELB42" s="136"/>
      <c r="ELC42" s="136"/>
      <c r="ELD42" s="136"/>
      <c r="ELE42" s="136"/>
      <c r="ELF42" s="136"/>
      <c r="ELG42" s="136"/>
      <c r="ELH42" s="136"/>
      <c r="ELI42" s="136"/>
      <c r="ELJ42" s="136"/>
      <c r="ELK42" s="136"/>
      <c r="ELL42" s="136"/>
      <c r="ELM42" s="136"/>
      <c r="ELN42" s="136"/>
      <c r="ELO42" s="136"/>
      <c r="ELP42" s="136"/>
      <c r="ELQ42" s="136"/>
      <c r="ELR42" s="136"/>
      <c r="ELS42" s="136"/>
      <c r="ELT42" s="136"/>
      <c r="ELU42" s="136"/>
      <c r="ELV42" s="136"/>
      <c r="ELW42" s="136"/>
      <c r="ELX42" s="136"/>
      <c r="ELY42" s="136"/>
      <c r="ELZ42" s="136"/>
      <c r="EMA42" s="136"/>
      <c r="EMB42" s="136"/>
      <c r="EMC42" s="136"/>
      <c r="EMD42" s="136"/>
      <c r="EME42" s="136"/>
      <c r="EMF42" s="136"/>
      <c r="EMG42" s="136"/>
      <c r="EMH42" s="136"/>
      <c r="EMI42" s="136"/>
      <c r="EMJ42" s="136"/>
      <c r="EMK42" s="136"/>
      <c r="EML42" s="136"/>
      <c r="EMM42" s="136"/>
      <c r="EMN42" s="136"/>
      <c r="EMO42" s="136"/>
      <c r="EMP42" s="136"/>
      <c r="EMQ42" s="136"/>
      <c r="EMR42" s="136"/>
      <c r="EMS42" s="136"/>
      <c r="EMT42" s="136"/>
      <c r="EMU42" s="136"/>
      <c r="EMV42" s="136"/>
      <c r="EMW42" s="136"/>
      <c r="EMX42" s="136"/>
      <c r="EMY42" s="136"/>
      <c r="EMZ42" s="136"/>
      <c r="ENA42" s="136"/>
      <c r="ENB42" s="136"/>
      <c r="ENC42" s="136"/>
      <c r="END42" s="136"/>
      <c r="ENE42" s="136"/>
      <c r="ENF42" s="136"/>
      <c r="ENG42" s="136"/>
      <c r="ENH42" s="136"/>
      <c r="ENI42" s="136"/>
      <c r="ENJ42" s="136"/>
      <c r="ENK42" s="136"/>
      <c r="ENL42" s="136"/>
      <c r="ENM42" s="136"/>
      <c r="ENN42" s="136"/>
      <c r="ENO42" s="136"/>
      <c r="ENP42" s="136"/>
      <c r="ENQ42" s="136"/>
      <c r="ENR42" s="136"/>
      <c r="ENS42" s="136"/>
      <c r="ENT42" s="136"/>
      <c r="ENU42" s="136"/>
      <c r="ENV42" s="136"/>
      <c r="ENW42" s="136"/>
      <c r="ENX42" s="136"/>
      <c r="ENY42" s="136"/>
      <c r="ENZ42" s="136"/>
      <c r="EOA42" s="136"/>
      <c r="EOB42" s="136"/>
      <c r="EOC42" s="136"/>
      <c r="EOD42" s="136"/>
      <c r="EOE42" s="136"/>
      <c r="EOF42" s="136"/>
      <c r="EOG42" s="136"/>
      <c r="EOH42" s="136"/>
      <c r="EOI42" s="136"/>
      <c r="EOJ42" s="136"/>
      <c r="EOK42" s="136"/>
      <c r="EOL42" s="136"/>
      <c r="EOM42" s="136"/>
      <c r="EON42" s="136"/>
      <c r="EOO42" s="136"/>
      <c r="EOP42" s="136"/>
      <c r="EOQ42" s="136"/>
      <c r="EOR42" s="136"/>
      <c r="EOS42" s="136"/>
      <c r="EOT42" s="136"/>
      <c r="EOU42" s="136"/>
      <c r="EOV42" s="136"/>
      <c r="EOW42" s="136"/>
      <c r="EOX42" s="136"/>
      <c r="EOY42" s="136"/>
      <c r="EOZ42" s="136"/>
      <c r="EPA42" s="136"/>
      <c r="EPB42" s="136"/>
      <c r="EPC42" s="136"/>
      <c r="EPD42" s="136"/>
      <c r="EPE42" s="136"/>
      <c r="EPF42" s="136"/>
      <c r="EPG42" s="136"/>
      <c r="EPH42" s="136"/>
      <c r="EPI42" s="136"/>
      <c r="EPJ42" s="136"/>
      <c r="EPK42" s="136"/>
      <c r="EPL42" s="136"/>
      <c r="EPM42" s="136"/>
      <c r="EPN42" s="136"/>
      <c r="EPO42" s="136"/>
      <c r="EPP42" s="136"/>
      <c r="EPQ42" s="136"/>
      <c r="EPR42" s="136"/>
      <c r="EPS42" s="136"/>
      <c r="EPT42" s="136"/>
      <c r="EPU42" s="136"/>
      <c r="EPV42" s="136"/>
      <c r="EPW42" s="136"/>
      <c r="EPX42" s="136"/>
      <c r="EPY42" s="136"/>
      <c r="EPZ42" s="136"/>
      <c r="EQA42" s="136"/>
      <c r="EQB42" s="136"/>
      <c r="EQC42" s="136"/>
      <c r="EQD42" s="136"/>
      <c r="EQE42" s="136"/>
      <c r="EQF42" s="136"/>
      <c r="EQG42" s="136"/>
      <c r="EQH42" s="136"/>
      <c r="EQI42" s="136"/>
      <c r="EQJ42" s="136"/>
      <c r="EQK42" s="136"/>
      <c r="EQL42" s="136"/>
      <c r="EQM42" s="136"/>
      <c r="EQN42" s="136"/>
      <c r="EQO42" s="136"/>
      <c r="EQP42" s="136"/>
      <c r="EQQ42" s="136"/>
      <c r="EQR42" s="136"/>
      <c r="EQS42" s="136"/>
      <c r="EQT42" s="136"/>
      <c r="EQU42" s="136"/>
      <c r="EQV42" s="136"/>
      <c r="EQW42" s="136"/>
      <c r="EQX42" s="136"/>
      <c r="EQY42" s="136"/>
      <c r="EQZ42" s="136"/>
      <c r="ERA42" s="136"/>
      <c r="ERB42" s="136"/>
      <c r="ERC42" s="136"/>
      <c r="ERD42" s="136"/>
      <c r="ERE42" s="136"/>
      <c r="ERF42" s="136"/>
      <c r="ERG42" s="136"/>
      <c r="ERH42" s="136"/>
      <c r="ERI42" s="136"/>
      <c r="ERJ42" s="136"/>
      <c r="ERK42" s="136"/>
      <c r="ERL42" s="136"/>
      <c r="ERM42" s="136"/>
      <c r="ERN42" s="136"/>
      <c r="ERO42" s="136"/>
      <c r="ERP42" s="136"/>
      <c r="ERQ42" s="136"/>
      <c r="ERR42" s="136"/>
      <c r="ERS42" s="136"/>
      <c r="ERT42" s="136"/>
      <c r="ERU42" s="136"/>
      <c r="ERV42" s="136"/>
      <c r="ERW42" s="136"/>
      <c r="ERX42" s="136"/>
      <c r="ERY42" s="136"/>
      <c r="ERZ42" s="136"/>
      <c r="ESA42" s="136"/>
      <c r="ESB42" s="136"/>
      <c r="ESC42" s="136"/>
      <c r="ESD42" s="136"/>
      <c r="ESE42" s="136"/>
      <c r="ESF42" s="136"/>
      <c r="ESG42" s="136"/>
      <c r="ESH42" s="136"/>
      <c r="ESI42" s="136"/>
      <c r="ESJ42" s="136"/>
      <c r="ESK42" s="136"/>
      <c r="ESL42" s="136"/>
      <c r="ESM42" s="136"/>
      <c r="ESN42" s="136"/>
      <c r="ESO42" s="136"/>
      <c r="ESP42" s="136"/>
      <c r="ESQ42" s="136"/>
      <c r="ESR42" s="136"/>
      <c r="ESS42" s="136"/>
      <c r="EST42" s="136"/>
      <c r="ESU42" s="136"/>
      <c r="ESV42" s="136"/>
      <c r="ESW42" s="136"/>
      <c r="ESX42" s="136"/>
      <c r="ESY42" s="136"/>
      <c r="ESZ42" s="136"/>
      <c r="ETA42" s="136"/>
      <c r="ETB42" s="136"/>
      <c r="ETC42" s="136"/>
      <c r="ETD42" s="136"/>
      <c r="ETE42" s="136"/>
      <c r="ETF42" s="136"/>
      <c r="ETG42" s="136"/>
      <c r="ETH42" s="136"/>
      <c r="ETI42" s="136"/>
      <c r="ETJ42" s="136"/>
      <c r="ETK42" s="136"/>
      <c r="ETL42" s="136"/>
      <c r="ETM42" s="136"/>
      <c r="ETN42" s="136"/>
      <c r="ETO42" s="136"/>
      <c r="ETP42" s="136"/>
      <c r="ETQ42" s="136"/>
      <c r="ETR42" s="136"/>
      <c r="ETS42" s="136"/>
      <c r="ETT42" s="136"/>
      <c r="ETU42" s="136"/>
      <c r="ETV42" s="136"/>
      <c r="ETW42" s="136"/>
      <c r="ETX42" s="136"/>
      <c r="ETY42" s="136"/>
      <c r="ETZ42" s="136"/>
      <c r="EUA42" s="136"/>
      <c r="EUB42" s="136"/>
      <c r="EUC42" s="136"/>
      <c r="EUD42" s="136"/>
      <c r="EUE42" s="136"/>
      <c r="EUF42" s="136"/>
      <c r="EUG42" s="136"/>
      <c r="EUH42" s="136"/>
      <c r="EUI42" s="136"/>
      <c r="EUJ42" s="136"/>
      <c r="EUK42" s="136"/>
      <c r="EUL42" s="136"/>
      <c r="EUM42" s="136"/>
      <c r="EUN42" s="136"/>
      <c r="EUO42" s="136"/>
      <c r="EUP42" s="136"/>
      <c r="EUQ42" s="136"/>
      <c r="EUR42" s="136"/>
      <c r="EUS42" s="136"/>
      <c r="EUT42" s="136"/>
      <c r="EUU42" s="136"/>
      <c r="EUV42" s="136"/>
      <c r="EUW42" s="136"/>
      <c r="EUX42" s="136"/>
      <c r="EUY42" s="136"/>
      <c r="EUZ42" s="136"/>
      <c r="EVA42" s="136"/>
      <c r="EVB42" s="136"/>
      <c r="EVC42" s="136"/>
      <c r="EVD42" s="136"/>
      <c r="EVE42" s="136"/>
      <c r="EVF42" s="136"/>
      <c r="EVG42" s="136"/>
      <c r="EVH42" s="136"/>
      <c r="EVI42" s="136"/>
      <c r="EVJ42" s="136"/>
      <c r="EVK42" s="136"/>
      <c r="EVL42" s="136"/>
      <c r="EVM42" s="136"/>
      <c r="EVN42" s="136"/>
      <c r="EVO42" s="136"/>
      <c r="EVP42" s="136"/>
      <c r="EVQ42" s="136"/>
      <c r="EVR42" s="136"/>
      <c r="EVS42" s="136"/>
      <c r="EVT42" s="136"/>
      <c r="EVU42" s="136"/>
      <c r="EVV42" s="136"/>
      <c r="EVW42" s="136"/>
      <c r="EVX42" s="136"/>
      <c r="EVY42" s="136"/>
      <c r="EVZ42" s="136"/>
      <c r="EWA42" s="136"/>
      <c r="EWB42" s="136"/>
      <c r="EWC42" s="136"/>
      <c r="EWD42" s="136"/>
      <c r="EWE42" s="136"/>
      <c r="EWF42" s="136"/>
      <c r="EWG42" s="136"/>
      <c r="EWH42" s="136"/>
      <c r="EWI42" s="136"/>
      <c r="EWJ42" s="136"/>
      <c r="EWK42" s="136"/>
      <c r="EWL42" s="136"/>
      <c r="EWM42" s="136"/>
      <c r="EWN42" s="136"/>
      <c r="EWO42" s="136"/>
      <c r="EWP42" s="136"/>
      <c r="EWQ42" s="136"/>
      <c r="EWR42" s="136"/>
      <c r="EWS42" s="136"/>
      <c r="EWT42" s="136"/>
      <c r="EWU42" s="136"/>
      <c r="EWV42" s="136"/>
      <c r="EWW42" s="136"/>
      <c r="EWX42" s="136"/>
      <c r="EWY42" s="136"/>
      <c r="EWZ42" s="136"/>
      <c r="EXA42" s="136"/>
      <c r="EXB42" s="136"/>
      <c r="EXC42" s="136"/>
      <c r="EXD42" s="136"/>
      <c r="EXE42" s="136"/>
      <c r="EXF42" s="136"/>
      <c r="EXG42" s="136"/>
      <c r="EXH42" s="136"/>
      <c r="EXI42" s="136"/>
      <c r="EXJ42" s="136"/>
      <c r="EXK42" s="136"/>
      <c r="EXL42" s="136"/>
      <c r="EXM42" s="136"/>
      <c r="EXN42" s="136"/>
      <c r="EXO42" s="136"/>
      <c r="EXP42" s="136"/>
      <c r="EXQ42" s="136"/>
      <c r="EXR42" s="136"/>
      <c r="EXS42" s="136"/>
      <c r="EXT42" s="136"/>
      <c r="EXU42" s="136"/>
      <c r="EXV42" s="136"/>
      <c r="EXW42" s="136"/>
      <c r="EXX42" s="136"/>
      <c r="EXY42" s="136"/>
      <c r="EXZ42" s="136"/>
      <c r="EYA42" s="136"/>
      <c r="EYB42" s="136"/>
      <c r="EYC42" s="136"/>
      <c r="EYD42" s="136"/>
      <c r="EYE42" s="136"/>
      <c r="EYF42" s="136"/>
      <c r="EYG42" s="136"/>
      <c r="EYH42" s="136"/>
      <c r="EYI42" s="136"/>
      <c r="EYJ42" s="136"/>
      <c r="EYK42" s="136"/>
      <c r="EYL42" s="136"/>
      <c r="EYM42" s="136"/>
      <c r="EYN42" s="136"/>
      <c r="EYO42" s="136"/>
      <c r="EYP42" s="136"/>
      <c r="EYQ42" s="136"/>
      <c r="EYR42" s="136"/>
      <c r="EYS42" s="136"/>
      <c r="EYT42" s="136"/>
      <c r="EYU42" s="136"/>
      <c r="EYV42" s="136"/>
      <c r="EYW42" s="136"/>
      <c r="EYX42" s="136"/>
      <c r="EYY42" s="136"/>
      <c r="EYZ42" s="136"/>
      <c r="EZA42" s="136"/>
      <c r="EZB42" s="136"/>
      <c r="EZC42" s="136"/>
      <c r="EZD42" s="136"/>
      <c r="EZE42" s="136"/>
      <c r="EZF42" s="136"/>
      <c r="EZG42" s="136"/>
      <c r="EZH42" s="136"/>
      <c r="EZI42" s="136"/>
      <c r="EZJ42" s="136"/>
      <c r="EZK42" s="136"/>
      <c r="EZL42" s="136"/>
      <c r="EZM42" s="136"/>
      <c r="EZN42" s="136"/>
      <c r="EZO42" s="136"/>
      <c r="EZP42" s="136"/>
      <c r="EZQ42" s="136"/>
      <c r="EZR42" s="136"/>
      <c r="EZS42" s="136"/>
      <c r="EZT42" s="136"/>
      <c r="EZU42" s="136"/>
      <c r="EZV42" s="136"/>
      <c r="EZW42" s="136"/>
      <c r="EZX42" s="136"/>
      <c r="EZY42" s="136"/>
      <c r="EZZ42" s="136"/>
      <c r="FAA42" s="136"/>
      <c r="FAB42" s="136"/>
      <c r="FAC42" s="136"/>
      <c r="FAD42" s="136"/>
      <c r="FAE42" s="136"/>
      <c r="FAF42" s="136"/>
      <c r="FAG42" s="136"/>
      <c r="FAH42" s="136"/>
      <c r="FAI42" s="136"/>
      <c r="FAJ42" s="136"/>
      <c r="FAK42" s="136"/>
      <c r="FAL42" s="136"/>
      <c r="FAM42" s="136"/>
      <c r="FAN42" s="136"/>
      <c r="FAO42" s="136"/>
      <c r="FAP42" s="136"/>
      <c r="FAQ42" s="136"/>
      <c r="FAR42" s="136"/>
      <c r="FAS42" s="136"/>
      <c r="FAT42" s="136"/>
      <c r="FAU42" s="136"/>
      <c r="FAV42" s="136"/>
      <c r="FAW42" s="136"/>
      <c r="FAX42" s="136"/>
      <c r="FAY42" s="136"/>
      <c r="FAZ42" s="136"/>
      <c r="FBA42" s="136"/>
      <c r="FBB42" s="136"/>
      <c r="FBC42" s="136"/>
      <c r="FBD42" s="136"/>
      <c r="FBE42" s="136"/>
      <c r="FBF42" s="136"/>
      <c r="FBG42" s="136"/>
      <c r="FBH42" s="136"/>
      <c r="FBI42" s="136"/>
      <c r="FBJ42" s="136"/>
      <c r="FBK42" s="136"/>
      <c r="FBL42" s="136"/>
      <c r="FBM42" s="136"/>
      <c r="FBN42" s="136"/>
      <c r="FBO42" s="136"/>
      <c r="FBP42" s="136"/>
      <c r="FBQ42" s="136"/>
      <c r="FBR42" s="136"/>
      <c r="FBS42" s="136"/>
      <c r="FBT42" s="136"/>
      <c r="FBU42" s="136"/>
      <c r="FBV42" s="136"/>
      <c r="FBW42" s="136"/>
      <c r="FBX42" s="136"/>
      <c r="FBY42" s="136"/>
      <c r="FBZ42" s="136"/>
      <c r="FCA42" s="136"/>
      <c r="FCB42" s="136"/>
      <c r="FCC42" s="136"/>
      <c r="FCD42" s="136"/>
      <c r="FCE42" s="136"/>
      <c r="FCF42" s="136"/>
      <c r="FCG42" s="136"/>
      <c r="FCH42" s="136"/>
      <c r="FCI42" s="136"/>
      <c r="FCJ42" s="136"/>
      <c r="FCK42" s="136"/>
      <c r="FCL42" s="136"/>
      <c r="FCM42" s="136"/>
      <c r="FCN42" s="136"/>
      <c r="FCO42" s="136"/>
      <c r="FCP42" s="136"/>
      <c r="FCQ42" s="136"/>
      <c r="FCR42" s="136"/>
      <c r="FCS42" s="136"/>
      <c r="FCT42" s="136"/>
      <c r="FCU42" s="136"/>
      <c r="FCV42" s="136"/>
      <c r="FCW42" s="136"/>
      <c r="FCX42" s="136"/>
      <c r="FCY42" s="136"/>
      <c r="FCZ42" s="136"/>
      <c r="FDA42" s="136"/>
      <c r="FDB42" s="136"/>
      <c r="FDC42" s="136"/>
      <c r="FDD42" s="136"/>
      <c r="FDE42" s="136"/>
      <c r="FDF42" s="136"/>
      <c r="FDG42" s="136"/>
      <c r="FDH42" s="136"/>
      <c r="FDI42" s="136"/>
      <c r="FDJ42" s="136"/>
      <c r="FDK42" s="136"/>
      <c r="FDL42" s="136"/>
      <c r="FDM42" s="136"/>
      <c r="FDN42" s="136"/>
      <c r="FDO42" s="136"/>
      <c r="FDP42" s="136"/>
      <c r="FDQ42" s="136"/>
      <c r="FDR42" s="136"/>
      <c r="FDS42" s="136"/>
      <c r="FDT42" s="136"/>
      <c r="FDU42" s="136"/>
      <c r="FDV42" s="136"/>
      <c r="FDW42" s="136"/>
      <c r="FDX42" s="136"/>
      <c r="FDY42" s="136"/>
      <c r="FDZ42" s="136"/>
      <c r="FEA42" s="136"/>
      <c r="FEB42" s="136"/>
      <c r="FEC42" s="136"/>
      <c r="FED42" s="136"/>
      <c r="FEE42" s="136"/>
      <c r="FEF42" s="136"/>
      <c r="FEG42" s="136"/>
      <c r="FEH42" s="136"/>
      <c r="FEI42" s="136"/>
      <c r="FEJ42" s="136"/>
      <c r="FEK42" s="136"/>
      <c r="FEL42" s="136"/>
      <c r="FEM42" s="136"/>
      <c r="FEN42" s="136"/>
      <c r="FEO42" s="136"/>
      <c r="FEP42" s="136"/>
      <c r="FEQ42" s="136"/>
      <c r="FER42" s="136"/>
      <c r="FES42" s="136"/>
      <c r="FET42" s="136"/>
      <c r="FEU42" s="136"/>
      <c r="FEV42" s="136"/>
      <c r="FEW42" s="136"/>
      <c r="FEX42" s="136"/>
      <c r="FEY42" s="136"/>
      <c r="FEZ42" s="136"/>
      <c r="FFA42" s="136"/>
      <c r="FFB42" s="136"/>
      <c r="FFC42" s="136"/>
      <c r="FFD42" s="136"/>
      <c r="FFE42" s="136"/>
      <c r="FFF42" s="136"/>
      <c r="FFG42" s="136"/>
      <c r="FFH42" s="136"/>
      <c r="FFI42" s="136"/>
      <c r="FFJ42" s="136"/>
      <c r="FFK42" s="136"/>
      <c r="FFL42" s="136"/>
      <c r="FFM42" s="136"/>
      <c r="FFN42" s="136"/>
      <c r="FFO42" s="136"/>
      <c r="FFP42" s="136"/>
      <c r="FFQ42" s="136"/>
      <c r="FFR42" s="136"/>
      <c r="FFS42" s="136"/>
      <c r="FFT42" s="136"/>
      <c r="FFU42" s="136"/>
      <c r="FFV42" s="136"/>
      <c r="FFW42" s="136"/>
      <c r="FFX42" s="136"/>
      <c r="FFY42" s="136"/>
      <c r="FFZ42" s="136"/>
      <c r="FGA42" s="136"/>
      <c r="FGB42" s="136"/>
      <c r="FGC42" s="136"/>
      <c r="FGD42" s="136"/>
      <c r="FGE42" s="136"/>
      <c r="FGF42" s="136"/>
      <c r="FGG42" s="136"/>
      <c r="FGH42" s="136"/>
      <c r="FGI42" s="136"/>
      <c r="FGJ42" s="136"/>
      <c r="FGK42" s="136"/>
      <c r="FGL42" s="136"/>
      <c r="FGM42" s="136"/>
      <c r="FGN42" s="136"/>
      <c r="FGO42" s="136"/>
      <c r="FGP42" s="136"/>
      <c r="FGQ42" s="136"/>
      <c r="FGR42" s="136"/>
      <c r="FGS42" s="136"/>
      <c r="FGT42" s="136"/>
      <c r="FGU42" s="136"/>
      <c r="FGV42" s="136"/>
      <c r="FGW42" s="136"/>
      <c r="FGX42" s="136"/>
      <c r="FGY42" s="136"/>
      <c r="FGZ42" s="136"/>
      <c r="FHA42" s="136"/>
      <c r="FHB42" s="136"/>
      <c r="FHC42" s="136"/>
      <c r="FHD42" s="136"/>
      <c r="FHE42" s="136"/>
      <c r="FHF42" s="136"/>
      <c r="FHG42" s="136"/>
      <c r="FHH42" s="136"/>
      <c r="FHI42" s="136"/>
      <c r="FHJ42" s="136"/>
      <c r="FHK42" s="136"/>
      <c r="FHL42" s="136"/>
      <c r="FHM42" s="136"/>
      <c r="FHN42" s="136"/>
      <c r="FHO42" s="136"/>
      <c r="FHP42" s="136"/>
      <c r="FHQ42" s="136"/>
      <c r="FHR42" s="136"/>
      <c r="FHS42" s="136"/>
      <c r="FHT42" s="136"/>
      <c r="FHU42" s="136"/>
      <c r="FHV42" s="136"/>
      <c r="FHW42" s="136"/>
      <c r="FHX42" s="136"/>
      <c r="FHY42" s="136"/>
      <c r="FHZ42" s="136"/>
      <c r="FIA42" s="136"/>
      <c r="FIB42" s="136"/>
      <c r="FIC42" s="136"/>
      <c r="FID42" s="136"/>
      <c r="FIE42" s="136"/>
      <c r="FIF42" s="136"/>
      <c r="FIG42" s="136"/>
      <c r="FIH42" s="136"/>
      <c r="FII42" s="136"/>
      <c r="FIJ42" s="136"/>
      <c r="FIK42" s="136"/>
      <c r="FIL42" s="136"/>
      <c r="FIM42" s="136"/>
      <c r="FIN42" s="136"/>
      <c r="FIO42" s="136"/>
      <c r="FIP42" s="136"/>
      <c r="FIQ42" s="136"/>
      <c r="FIR42" s="136"/>
      <c r="FIS42" s="136"/>
      <c r="FIT42" s="136"/>
      <c r="FIU42" s="136"/>
      <c r="FIV42" s="136"/>
      <c r="FIW42" s="136"/>
      <c r="FIX42" s="136"/>
      <c r="FIY42" s="136"/>
      <c r="FIZ42" s="136"/>
      <c r="FJA42" s="136"/>
      <c r="FJB42" s="136"/>
      <c r="FJC42" s="136"/>
      <c r="FJD42" s="136"/>
      <c r="FJE42" s="136"/>
      <c r="FJF42" s="136"/>
      <c r="FJG42" s="136"/>
      <c r="FJH42" s="136"/>
      <c r="FJI42" s="136"/>
      <c r="FJJ42" s="136"/>
      <c r="FJK42" s="136"/>
      <c r="FJL42" s="136"/>
      <c r="FJM42" s="136"/>
      <c r="FJN42" s="136"/>
      <c r="FJO42" s="136"/>
      <c r="FJP42" s="136"/>
      <c r="FJQ42" s="136"/>
      <c r="FJR42" s="136"/>
      <c r="FJS42" s="136"/>
      <c r="FJT42" s="136"/>
      <c r="FJU42" s="136"/>
      <c r="FJV42" s="136"/>
      <c r="FJW42" s="136"/>
      <c r="FJX42" s="136"/>
      <c r="FJY42" s="136"/>
      <c r="FJZ42" s="136"/>
      <c r="FKA42" s="136"/>
      <c r="FKB42" s="136"/>
      <c r="FKC42" s="136"/>
      <c r="FKD42" s="136"/>
      <c r="FKE42" s="136"/>
      <c r="FKF42" s="136"/>
      <c r="FKG42" s="136"/>
      <c r="FKH42" s="136"/>
      <c r="FKI42" s="136"/>
      <c r="FKJ42" s="136"/>
      <c r="FKK42" s="136"/>
      <c r="FKL42" s="136"/>
      <c r="FKM42" s="136"/>
      <c r="FKN42" s="136"/>
      <c r="FKO42" s="136"/>
      <c r="FKP42" s="136"/>
      <c r="FKQ42" s="136"/>
      <c r="FKR42" s="136"/>
      <c r="FKS42" s="136"/>
      <c r="FKT42" s="136"/>
      <c r="FKU42" s="136"/>
      <c r="FKV42" s="136"/>
      <c r="FKW42" s="136"/>
      <c r="FKX42" s="136"/>
      <c r="FKY42" s="136"/>
      <c r="FKZ42" s="136"/>
      <c r="FLA42" s="136"/>
      <c r="FLB42" s="136"/>
      <c r="FLC42" s="136"/>
      <c r="FLD42" s="136"/>
      <c r="FLE42" s="136"/>
      <c r="FLF42" s="136"/>
      <c r="FLG42" s="136"/>
      <c r="FLH42" s="136"/>
      <c r="FLI42" s="136"/>
      <c r="FLJ42" s="136"/>
      <c r="FLK42" s="136"/>
      <c r="FLL42" s="136"/>
      <c r="FLM42" s="136"/>
      <c r="FLN42" s="136"/>
      <c r="FLO42" s="136"/>
      <c r="FLP42" s="136"/>
      <c r="FLQ42" s="136"/>
      <c r="FLR42" s="136"/>
      <c r="FLS42" s="136"/>
      <c r="FLT42" s="136"/>
      <c r="FLU42" s="136"/>
      <c r="FLV42" s="136"/>
      <c r="FLW42" s="136"/>
      <c r="FLX42" s="136"/>
      <c r="FLY42" s="136"/>
      <c r="FLZ42" s="136"/>
      <c r="FMA42" s="136"/>
      <c r="FMB42" s="136"/>
      <c r="FMC42" s="136"/>
      <c r="FMD42" s="136"/>
      <c r="FME42" s="136"/>
      <c r="FMF42" s="136"/>
      <c r="FMG42" s="136"/>
      <c r="FMH42" s="136"/>
      <c r="FMI42" s="136"/>
      <c r="FMJ42" s="136"/>
      <c r="FMK42" s="136"/>
      <c r="FML42" s="136"/>
      <c r="FMM42" s="136"/>
      <c r="FMN42" s="136"/>
      <c r="FMO42" s="136"/>
      <c r="FMP42" s="136"/>
      <c r="FMQ42" s="136"/>
      <c r="FMR42" s="136"/>
      <c r="FMS42" s="136"/>
      <c r="FMT42" s="136"/>
      <c r="FMU42" s="136"/>
      <c r="FMV42" s="136"/>
      <c r="FMW42" s="136"/>
      <c r="FMX42" s="136"/>
      <c r="FMY42" s="136"/>
      <c r="FMZ42" s="136"/>
      <c r="FNA42" s="136"/>
      <c r="FNB42" s="136"/>
      <c r="FNC42" s="136"/>
      <c r="FND42" s="136"/>
      <c r="FNE42" s="136"/>
      <c r="FNF42" s="136"/>
      <c r="FNG42" s="136"/>
      <c r="FNH42" s="136"/>
      <c r="FNI42" s="136"/>
      <c r="FNJ42" s="136"/>
      <c r="FNK42" s="136"/>
      <c r="FNL42" s="136"/>
      <c r="FNM42" s="136"/>
      <c r="FNN42" s="136"/>
      <c r="FNO42" s="136"/>
      <c r="FNP42" s="136"/>
      <c r="FNQ42" s="136"/>
      <c r="FNR42" s="136"/>
      <c r="FNS42" s="136"/>
      <c r="FNT42" s="136"/>
      <c r="FNU42" s="136"/>
      <c r="FNV42" s="136"/>
      <c r="FNW42" s="136"/>
      <c r="FNX42" s="136"/>
      <c r="FNY42" s="136"/>
      <c r="FNZ42" s="136"/>
      <c r="FOA42" s="136"/>
      <c r="FOB42" s="136"/>
      <c r="FOC42" s="136"/>
      <c r="FOD42" s="136"/>
      <c r="FOE42" s="136"/>
      <c r="FOF42" s="136"/>
      <c r="FOG42" s="136"/>
      <c r="FOH42" s="136"/>
      <c r="FOI42" s="136"/>
      <c r="FOJ42" s="136"/>
      <c r="FOK42" s="136"/>
      <c r="FOL42" s="136"/>
      <c r="FOM42" s="136"/>
      <c r="FON42" s="136"/>
      <c r="FOO42" s="136"/>
      <c r="FOP42" s="136"/>
      <c r="FOQ42" s="136"/>
      <c r="FOR42" s="136"/>
      <c r="FOS42" s="136"/>
      <c r="FOT42" s="136"/>
      <c r="FOU42" s="136"/>
      <c r="FOV42" s="136"/>
      <c r="FOW42" s="136"/>
      <c r="FOX42" s="136"/>
      <c r="FOY42" s="136"/>
      <c r="FOZ42" s="136"/>
      <c r="FPA42" s="136"/>
      <c r="FPB42" s="136"/>
      <c r="FPC42" s="136"/>
      <c r="FPD42" s="136"/>
      <c r="FPE42" s="136"/>
      <c r="FPF42" s="136"/>
      <c r="FPG42" s="136"/>
      <c r="FPH42" s="136"/>
      <c r="FPI42" s="136"/>
      <c r="FPJ42" s="136"/>
      <c r="FPK42" s="136"/>
      <c r="FPL42" s="136"/>
      <c r="FPM42" s="136"/>
      <c r="FPN42" s="136"/>
      <c r="FPO42" s="136"/>
      <c r="FPP42" s="136"/>
      <c r="FPQ42" s="136"/>
      <c r="FPR42" s="136"/>
      <c r="FPS42" s="136"/>
      <c r="FPT42" s="136"/>
      <c r="FPU42" s="136"/>
      <c r="FPV42" s="136"/>
      <c r="FPW42" s="136"/>
      <c r="FPX42" s="136"/>
      <c r="FPY42" s="136"/>
      <c r="FPZ42" s="136"/>
      <c r="FQA42" s="136"/>
      <c r="FQB42" s="136"/>
      <c r="FQC42" s="136"/>
      <c r="FQD42" s="136"/>
      <c r="FQE42" s="136"/>
      <c r="FQF42" s="136"/>
      <c r="FQG42" s="136"/>
      <c r="FQH42" s="136"/>
      <c r="FQI42" s="136"/>
      <c r="FQJ42" s="136"/>
      <c r="FQK42" s="136"/>
      <c r="FQL42" s="136"/>
      <c r="FQM42" s="136"/>
      <c r="FQN42" s="136"/>
      <c r="FQO42" s="136"/>
      <c r="FQP42" s="136"/>
      <c r="FQQ42" s="136"/>
      <c r="FQR42" s="136"/>
      <c r="FQS42" s="136"/>
      <c r="FQT42" s="136"/>
      <c r="FQU42" s="136"/>
      <c r="FQV42" s="136"/>
      <c r="FQW42" s="136"/>
      <c r="FQX42" s="136"/>
      <c r="FQY42" s="136"/>
      <c r="FQZ42" s="136"/>
      <c r="FRA42" s="136"/>
      <c r="FRB42" s="136"/>
      <c r="FRC42" s="136"/>
      <c r="FRD42" s="136"/>
      <c r="FRE42" s="136"/>
      <c r="FRF42" s="136"/>
      <c r="FRG42" s="136"/>
      <c r="FRH42" s="136"/>
      <c r="FRI42" s="136"/>
      <c r="FRJ42" s="136"/>
      <c r="FRK42" s="136"/>
      <c r="FRL42" s="136"/>
      <c r="FRM42" s="136"/>
      <c r="FRN42" s="136"/>
      <c r="FRO42" s="136"/>
      <c r="FRP42" s="136"/>
      <c r="FRQ42" s="136"/>
      <c r="FRR42" s="136"/>
      <c r="FRS42" s="136"/>
      <c r="FRT42" s="136"/>
      <c r="FRU42" s="136"/>
      <c r="FRV42" s="136"/>
      <c r="FRW42" s="136"/>
      <c r="FRX42" s="136"/>
      <c r="FRY42" s="136"/>
      <c r="FRZ42" s="136"/>
      <c r="FSA42" s="136"/>
      <c r="FSB42" s="136"/>
      <c r="FSC42" s="136"/>
      <c r="FSD42" s="136"/>
      <c r="FSE42" s="136"/>
      <c r="FSF42" s="136"/>
      <c r="FSG42" s="136"/>
      <c r="FSH42" s="136"/>
      <c r="FSI42" s="136"/>
      <c r="FSJ42" s="136"/>
      <c r="FSK42" s="136"/>
      <c r="FSL42" s="136"/>
      <c r="FSM42" s="136"/>
      <c r="FSN42" s="136"/>
      <c r="FSO42" s="136"/>
      <c r="FSP42" s="136"/>
      <c r="FSQ42" s="136"/>
      <c r="FSR42" s="136"/>
      <c r="FSS42" s="136"/>
      <c r="FST42" s="136"/>
      <c r="FSU42" s="136"/>
      <c r="FSV42" s="136"/>
      <c r="FSW42" s="136"/>
      <c r="FSX42" s="136"/>
      <c r="FSY42" s="136"/>
      <c r="FSZ42" s="136"/>
      <c r="FTA42" s="136"/>
      <c r="FTB42" s="136"/>
      <c r="FTC42" s="136"/>
      <c r="FTD42" s="136"/>
      <c r="FTE42" s="136"/>
      <c r="FTF42" s="136"/>
      <c r="FTG42" s="136"/>
      <c r="FTH42" s="136"/>
      <c r="FTI42" s="136"/>
      <c r="FTJ42" s="136"/>
      <c r="FTK42" s="136"/>
      <c r="FTL42" s="136"/>
      <c r="FTM42" s="136"/>
      <c r="FTN42" s="136"/>
      <c r="FTO42" s="136"/>
      <c r="FTP42" s="136"/>
      <c r="FTQ42" s="136"/>
      <c r="FTR42" s="136"/>
      <c r="FTS42" s="136"/>
      <c r="FTT42" s="136"/>
      <c r="FTU42" s="136"/>
      <c r="FTV42" s="136"/>
      <c r="FTW42" s="136"/>
      <c r="FTX42" s="136"/>
      <c r="FTY42" s="136"/>
      <c r="FTZ42" s="136"/>
      <c r="FUA42" s="136"/>
      <c r="FUB42" s="136"/>
      <c r="FUC42" s="136"/>
      <c r="FUD42" s="136"/>
      <c r="FUE42" s="136"/>
      <c r="FUF42" s="136"/>
      <c r="FUG42" s="136"/>
      <c r="FUH42" s="136"/>
      <c r="FUI42" s="136"/>
      <c r="FUJ42" s="136"/>
      <c r="FUK42" s="136"/>
      <c r="FUL42" s="136"/>
      <c r="FUM42" s="136"/>
      <c r="FUN42" s="136"/>
      <c r="FUO42" s="136"/>
      <c r="FUP42" s="136"/>
      <c r="FUQ42" s="136"/>
      <c r="FUR42" s="136"/>
      <c r="FUS42" s="136"/>
      <c r="FUT42" s="136"/>
      <c r="FUU42" s="136"/>
      <c r="FUV42" s="136"/>
      <c r="FUW42" s="136"/>
      <c r="FUX42" s="136"/>
      <c r="FUY42" s="136"/>
      <c r="FUZ42" s="136"/>
      <c r="FVA42" s="136"/>
      <c r="FVB42" s="136"/>
      <c r="FVC42" s="136"/>
      <c r="FVD42" s="136"/>
      <c r="FVE42" s="136"/>
      <c r="FVF42" s="136"/>
      <c r="FVG42" s="136"/>
      <c r="FVH42" s="136"/>
      <c r="FVI42" s="136"/>
      <c r="FVJ42" s="136"/>
      <c r="FVK42" s="136"/>
      <c r="FVL42" s="136"/>
      <c r="FVM42" s="136"/>
      <c r="FVN42" s="136"/>
      <c r="FVO42" s="136"/>
      <c r="FVP42" s="136"/>
      <c r="FVQ42" s="136"/>
      <c r="FVR42" s="136"/>
      <c r="FVS42" s="136"/>
      <c r="FVT42" s="136"/>
      <c r="FVU42" s="136"/>
      <c r="FVV42" s="136"/>
      <c r="FVW42" s="136"/>
      <c r="FVX42" s="136"/>
      <c r="FVY42" s="136"/>
      <c r="FVZ42" s="136"/>
      <c r="FWA42" s="136"/>
      <c r="FWB42" s="136"/>
      <c r="FWC42" s="136"/>
      <c r="FWD42" s="136"/>
      <c r="FWE42" s="136"/>
      <c r="FWF42" s="136"/>
      <c r="FWG42" s="136"/>
      <c r="FWH42" s="136"/>
      <c r="FWI42" s="136"/>
      <c r="FWJ42" s="136"/>
      <c r="FWK42" s="136"/>
      <c r="FWL42" s="136"/>
      <c r="FWM42" s="136"/>
      <c r="FWN42" s="136"/>
      <c r="FWO42" s="136"/>
      <c r="FWP42" s="136"/>
      <c r="FWQ42" s="136"/>
      <c r="FWR42" s="136"/>
      <c r="FWS42" s="136"/>
      <c r="FWT42" s="136"/>
      <c r="FWU42" s="136"/>
      <c r="FWV42" s="136"/>
      <c r="FWW42" s="136"/>
      <c r="FWX42" s="136"/>
      <c r="FWY42" s="136"/>
      <c r="FWZ42" s="136"/>
      <c r="FXA42" s="136"/>
      <c r="FXB42" s="136"/>
      <c r="FXC42" s="136"/>
      <c r="FXD42" s="136"/>
      <c r="FXE42" s="136"/>
      <c r="FXF42" s="136"/>
      <c r="FXG42" s="136"/>
      <c r="FXH42" s="136"/>
      <c r="FXI42" s="136"/>
      <c r="FXJ42" s="136"/>
      <c r="FXK42" s="136"/>
      <c r="FXL42" s="136"/>
      <c r="FXM42" s="136"/>
      <c r="FXN42" s="136"/>
      <c r="FXO42" s="136"/>
      <c r="FXP42" s="136"/>
      <c r="FXQ42" s="136"/>
      <c r="FXR42" s="136"/>
      <c r="FXS42" s="136"/>
      <c r="FXT42" s="136"/>
      <c r="FXU42" s="136"/>
      <c r="FXV42" s="136"/>
      <c r="FXW42" s="136"/>
      <c r="FXX42" s="136"/>
      <c r="FXY42" s="136"/>
      <c r="FXZ42" s="136"/>
      <c r="FYA42" s="136"/>
      <c r="FYB42" s="136"/>
      <c r="FYC42" s="136"/>
      <c r="FYD42" s="136"/>
      <c r="FYE42" s="136"/>
      <c r="FYF42" s="136"/>
      <c r="FYG42" s="136"/>
      <c r="FYH42" s="136"/>
      <c r="FYI42" s="136"/>
      <c r="FYJ42" s="136"/>
      <c r="FYK42" s="136"/>
      <c r="FYL42" s="136"/>
      <c r="FYM42" s="136"/>
      <c r="FYN42" s="136"/>
      <c r="FYO42" s="136"/>
      <c r="FYP42" s="136"/>
      <c r="FYQ42" s="136"/>
      <c r="FYR42" s="136"/>
      <c r="FYS42" s="136"/>
      <c r="FYT42" s="136"/>
      <c r="FYU42" s="136"/>
      <c r="FYV42" s="136"/>
      <c r="FYW42" s="136"/>
      <c r="FYX42" s="136"/>
      <c r="FYY42" s="136"/>
      <c r="FYZ42" s="136"/>
      <c r="FZA42" s="136"/>
      <c r="FZB42" s="136"/>
      <c r="FZC42" s="136"/>
      <c r="FZD42" s="136"/>
      <c r="FZE42" s="136"/>
      <c r="FZF42" s="136"/>
      <c r="FZG42" s="136"/>
      <c r="FZH42" s="136"/>
      <c r="FZI42" s="136"/>
      <c r="FZJ42" s="136"/>
      <c r="FZK42" s="136"/>
      <c r="FZL42" s="136"/>
      <c r="FZM42" s="136"/>
      <c r="FZN42" s="136"/>
      <c r="FZO42" s="136"/>
      <c r="FZP42" s="136"/>
      <c r="FZQ42" s="136"/>
      <c r="FZR42" s="136"/>
      <c r="FZS42" s="136"/>
      <c r="FZT42" s="136"/>
      <c r="FZU42" s="136"/>
      <c r="FZV42" s="136"/>
      <c r="FZW42" s="136"/>
      <c r="FZX42" s="136"/>
      <c r="FZY42" s="136"/>
      <c r="FZZ42" s="136"/>
      <c r="GAA42" s="136"/>
      <c r="GAB42" s="136"/>
      <c r="GAC42" s="136"/>
      <c r="GAD42" s="136"/>
      <c r="GAE42" s="136"/>
      <c r="GAF42" s="136"/>
      <c r="GAG42" s="136"/>
      <c r="GAH42" s="136"/>
      <c r="GAI42" s="136"/>
      <c r="GAJ42" s="136"/>
      <c r="GAK42" s="136"/>
      <c r="GAL42" s="136"/>
      <c r="GAM42" s="136"/>
      <c r="GAN42" s="136"/>
      <c r="GAO42" s="136"/>
      <c r="GAP42" s="136"/>
      <c r="GAQ42" s="136"/>
      <c r="GAR42" s="136"/>
      <c r="GAS42" s="136"/>
      <c r="GAT42" s="136"/>
      <c r="GAU42" s="136"/>
      <c r="GAV42" s="136"/>
      <c r="GAW42" s="136"/>
      <c r="GAX42" s="136"/>
      <c r="GAY42" s="136"/>
      <c r="GAZ42" s="136"/>
      <c r="GBA42" s="136"/>
      <c r="GBB42" s="136"/>
      <c r="GBC42" s="136"/>
      <c r="GBD42" s="136"/>
      <c r="GBE42" s="136"/>
      <c r="GBF42" s="136"/>
      <c r="GBG42" s="136"/>
      <c r="GBH42" s="136"/>
      <c r="GBI42" s="136"/>
      <c r="GBJ42" s="136"/>
      <c r="GBK42" s="136"/>
      <c r="GBL42" s="136"/>
      <c r="GBM42" s="136"/>
      <c r="GBN42" s="136"/>
      <c r="GBO42" s="136"/>
      <c r="GBP42" s="136"/>
      <c r="GBQ42" s="136"/>
      <c r="GBR42" s="136"/>
      <c r="GBS42" s="136"/>
      <c r="GBT42" s="136"/>
      <c r="GBU42" s="136"/>
      <c r="GBV42" s="136"/>
      <c r="GBW42" s="136"/>
      <c r="GBX42" s="136"/>
      <c r="GBY42" s="136"/>
      <c r="GBZ42" s="136"/>
      <c r="GCA42" s="136"/>
      <c r="GCB42" s="136"/>
      <c r="GCC42" s="136"/>
      <c r="GCD42" s="136"/>
      <c r="GCE42" s="136"/>
      <c r="GCF42" s="136"/>
      <c r="GCG42" s="136"/>
      <c r="GCH42" s="136"/>
      <c r="GCI42" s="136"/>
      <c r="GCJ42" s="136"/>
      <c r="GCK42" s="136"/>
      <c r="GCL42" s="136"/>
      <c r="GCM42" s="136"/>
      <c r="GCN42" s="136"/>
      <c r="GCO42" s="136"/>
      <c r="GCP42" s="136"/>
      <c r="GCQ42" s="136"/>
      <c r="GCR42" s="136"/>
      <c r="GCS42" s="136"/>
      <c r="GCT42" s="136"/>
      <c r="GCU42" s="136"/>
      <c r="GCV42" s="136"/>
      <c r="GCW42" s="136"/>
      <c r="GCX42" s="136"/>
      <c r="GCY42" s="136"/>
      <c r="GCZ42" s="136"/>
      <c r="GDA42" s="136"/>
      <c r="GDB42" s="136"/>
      <c r="GDC42" s="136"/>
      <c r="GDD42" s="136"/>
      <c r="GDE42" s="136"/>
      <c r="GDF42" s="136"/>
      <c r="GDG42" s="136"/>
      <c r="GDH42" s="136"/>
      <c r="GDI42" s="136"/>
      <c r="GDJ42" s="136"/>
      <c r="GDK42" s="136"/>
      <c r="GDL42" s="136"/>
      <c r="GDM42" s="136"/>
      <c r="GDN42" s="136"/>
      <c r="GDO42" s="136"/>
      <c r="GDP42" s="136"/>
      <c r="GDQ42" s="136"/>
      <c r="GDR42" s="136"/>
      <c r="GDS42" s="136"/>
      <c r="GDT42" s="136"/>
      <c r="GDU42" s="136"/>
      <c r="GDV42" s="136"/>
      <c r="GDW42" s="136"/>
      <c r="GDX42" s="136"/>
      <c r="GDY42" s="136"/>
      <c r="GDZ42" s="136"/>
      <c r="GEA42" s="136"/>
      <c r="GEB42" s="136"/>
      <c r="GEC42" s="136"/>
      <c r="GED42" s="136"/>
      <c r="GEE42" s="136"/>
      <c r="GEF42" s="136"/>
      <c r="GEG42" s="136"/>
      <c r="GEH42" s="136"/>
      <c r="GEI42" s="136"/>
      <c r="GEJ42" s="136"/>
      <c r="GEK42" s="136"/>
      <c r="GEL42" s="136"/>
      <c r="GEM42" s="136"/>
      <c r="GEN42" s="136"/>
      <c r="GEO42" s="136"/>
      <c r="GEP42" s="136"/>
      <c r="GEQ42" s="136"/>
      <c r="GER42" s="136"/>
      <c r="GES42" s="136"/>
      <c r="GET42" s="136"/>
      <c r="GEU42" s="136"/>
      <c r="GEV42" s="136"/>
      <c r="GEW42" s="136"/>
      <c r="GEX42" s="136"/>
      <c r="GEY42" s="136"/>
      <c r="GEZ42" s="136"/>
      <c r="GFA42" s="136"/>
      <c r="GFB42" s="136"/>
      <c r="GFC42" s="136"/>
      <c r="GFD42" s="136"/>
      <c r="GFE42" s="136"/>
      <c r="GFF42" s="136"/>
      <c r="GFG42" s="136"/>
      <c r="GFH42" s="136"/>
      <c r="GFI42" s="136"/>
      <c r="GFJ42" s="136"/>
      <c r="GFK42" s="136"/>
      <c r="GFL42" s="136"/>
      <c r="GFM42" s="136"/>
      <c r="GFN42" s="136"/>
      <c r="GFO42" s="136"/>
      <c r="GFP42" s="136"/>
      <c r="GFQ42" s="136"/>
      <c r="GFR42" s="136"/>
      <c r="GFS42" s="136"/>
      <c r="GFT42" s="136"/>
      <c r="GFU42" s="136"/>
      <c r="GFV42" s="136"/>
      <c r="GFW42" s="136"/>
      <c r="GFX42" s="136"/>
      <c r="GFY42" s="136"/>
      <c r="GFZ42" s="136"/>
      <c r="GGA42" s="136"/>
      <c r="GGB42" s="136"/>
      <c r="GGC42" s="136"/>
      <c r="GGD42" s="136"/>
      <c r="GGE42" s="136"/>
      <c r="GGF42" s="136"/>
      <c r="GGG42" s="136"/>
      <c r="GGH42" s="136"/>
      <c r="GGI42" s="136"/>
      <c r="GGJ42" s="136"/>
      <c r="GGK42" s="136"/>
      <c r="GGL42" s="136"/>
      <c r="GGM42" s="136"/>
      <c r="GGN42" s="136"/>
      <c r="GGO42" s="136"/>
      <c r="GGP42" s="136"/>
      <c r="GGQ42" s="136"/>
      <c r="GGR42" s="136"/>
      <c r="GGS42" s="136"/>
      <c r="GGT42" s="136"/>
      <c r="GGU42" s="136"/>
      <c r="GGV42" s="136"/>
      <c r="GGW42" s="136"/>
      <c r="GGX42" s="136"/>
      <c r="GGY42" s="136"/>
      <c r="GGZ42" s="136"/>
      <c r="GHA42" s="136"/>
      <c r="GHB42" s="136"/>
      <c r="GHC42" s="136"/>
      <c r="GHD42" s="136"/>
      <c r="GHE42" s="136"/>
      <c r="GHF42" s="136"/>
      <c r="GHG42" s="136"/>
      <c r="GHH42" s="136"/>
      <c r="GHI42" s="136"/>
      <c r="GHJ42" s="136"/>
      <c r="GHK42" s="136"/>
      <c r="GHL42" s="136"/>
      <c r="GHM42" s="136"/>
      <c r="GHN42" s="136"/>
      <c r="GHO42" s="136"/>
      <c r="GHP42" s="136"/>
      <c r="GHQ42" s="136"/>
      <c r="GHR42" s="136"/>
      <c r="GHS42" s="136"/>
      <c r="GHT42" s="136"/>
      <c r="GHU42" s="136"/>
      <c r="GHV42" s="136"/>
      <c r="GHW42" s="136"/>
      <c r="GHX42" s="136"/>
      <c r="GHY42" s="136"/>
      <c r="GHZ42" s="136"/>
      <c r="GIA42" s="136"/>
      <c r="GIB42" s="136"/>
      <c r="GIC42" s="136"/>
      <c r="GID42" s="136"/>
      <c r="GIE42" s="136"/>
      <c r="GIF42" s="136"/>
      <c r="GIG42" s="136"/>
      <c r="GIH42" s="136"/>
      <c r="GII42" s="136"/>
      <c r="GIJ42" s="136"/>
      <c r="GIK42" s="136"/>
      <c r="GIL42" s="136"/>
      <c r="GIM42" s="136"/>
      <c r="GIN42" s="136"/>
      <c r="GIO42" s="136"/>
      <c r="GIP42" s="136"/>
      <c r="GIQ42" s="136"/>
      <c r="GIR42" s="136"/>
      <c r="GIS42" s="136"/>
      <c r="GIT42" s="136"/>
      <c r="GIU42" s="136"/>
      <c r="GIV42" s="136"/>
      <c r="GIW42" s="136"/>
      <c r="GIX42" s="136"/>
      <c r="GIY42" s="136"/>
      <c r="GIZ42" s="136"/>
      <c r="GJA42" s="136"/>
      <c r="GJB42" s="136"/>
      <c r="GJC42" s="136"/>
      <c r="GJD42" s="136"/>
      <c r="GJE42" s="136"/>
      <c r="GJF42" s="136"/>
      <c r="GJG42" s="136"/>
      <c r="GJH42" s="136"/>
      <c r="GJI42" s="136"/>
      <c r="GJJ42" s="136"/>
      <c r="GJK42" s="136"/>
      <c r="GJL42" s="136"/>
      <c r="GJM42" s="136"/>
      <c r="GJN42" s="136"/>
      <c r="GJO42" s="136"/>
      <c r="GJP42" s="136"/>
      <c r="GJQ42" s="136"/>
      <c r="GJR42" s="136"/>
      <c r="GJS42" s="136"/>
      <c r="GJT42" s="136"/>
      <c r="GJU42" s="136"/>
      <c r="GJV42" s="136"/>
      <c r="GJW42" s="136"/>
      <c r="GJX42" s="136"/>
      <c r="GJY42" s="136"/>
      <c r="GJZ42" s="136"/>
      <c r="GKA42" s="136"/>
      <c r="GKB42" s="136"/>
      <c r="GKC42" s="136"/>
      <c r="GKD42" s="136"/>
      <c r="GKE42" s="136"/>
      <c r="GKF42" s="136"/>
      <c r="GKG42" s="136"/>
      <c r="GKH42" s="136"/>
      <c r="GKI42" s="136"/>
      <c r="GKJ42" s="136"/>
      <c r="GKK42" s="136"/>
      <c r="GKL42" s="136"/>
      <c r="GKM42" s="136"/>
      <c r="GKN42" s="136"/>
      <c r="GKO42" s="136"/>
      <c r="GKP42" s="136"/>
      <c r="GKQ42" s="136"/>
      <c r="GKR42" s="136"/>
      <c r="GKS42" s="136"/>
      <c r="GKT42" s="136"/>
      <c r="GKU42" s="136"/>
      <c r="GKV42" s="136"/>
      <c r="GKW42" s="136"/>
      <c r="GKX42" s="136"/>
      <c r="GKY42" s="136"/>
      <c r="GKZ42" s="136"/>
      <c r="GLA42" s="136"/>
      <c r="GLB42" s="136"/>
      <c r="GLC42" s="136"/>
      <c r="GLD42" s="136"/>
      <c r="GLE42" s="136"/>
      <c r="GLF42" s="136"/>
      <c r="GLG42" s="136"/>
      <c r="GLH42" s="136"/>
      <c r="GLI42" s="136"/>
      <c r="GLJ42" s="136"/>
      <c r="GLK42" s="136"/>
      <c r="GLL42" s="136"/>
      <c r="GLM42" s="136"/>
      <c r="GLN42" s="136"/>
      <c r="GLO42" s="136"/>
      <c r="GLP42" s="136"/>
      <c r="GLQ42" s="136"/>
      <c r="GLR42" s="136"/>
      <c r="GLS42" s="136"/>
      <c r="GLT42" s="136"/>
      <c r="GLU42" s="136"/>
      <c r="GLV42" s="136"/>
      <c r="GLW42" s="136"/>
      <c r="GLX42" s="136"/>
      <c r="GLY42" s="136"/>
      <c r="GLZ42" s="136"/>
      <c r="GMA42" s="136"/>
      <c r="GMB42" s="136"/>
      <c r="GMC42" s="136"/>
      <c r="GMD42" s="136"/>
      <c r="GME42" s="136"/>
      <c r="GMF42" s="136"/>
      <c r="GMG42" s="136"/>
      <c r="GMH42" s="136"/>
      <c r="GMI42" s="136"/>
      <c r="GMJ42" s="136"/>
      <c r="GMK42" s="136"/>
      <c r="GML42" s="136"/>
      <c r="GMM42" s="136"/>
      <c r="GMN42" s="136"/>
      <c r="GMO42" s="136"/>
      <c r="GMP42" s="136"/>
      <c r="GMQ42" s="136"/>
      <c r="GMR42" s="136"/>
      <c r="GMS42" s="136"/>
      <c r="GMT42" s="136"/>
      <c r="GMU42" s="136"/>
      <c r="GMV42" s="136"/>
      <c r="GMW42" s="136"/>
      <c r="GMX42" s="136"/>
      <c r="GMY42" s="136"/>
      <c r="GMZ42" s="136"/>
      <c r="GNA42" s="136"/>
      <c r="GNB42" s="136"/>
      <c r="GNC42" s="136"/>
      <c r="GND42" s="136"/>
      <c r="GNE42" s="136"/>
      <c r="GNF42" s="136"/>
      <c r="GNG42" s="136"/>
      <c r="GNH42" s="136"/>
      <c r="GNI42" s="136"/>
      <c r="GNJ42" s="136"/>
      <c r="GNK42" s="136"/>
      <c r="GNL42" s="136"/>
      <c r="GNM42" s="136"/>
      <c r="GNN42" s="136"/>
      <c r="GNO42" s="136"/>
      <c r="GNP42" s="136"/>
      <c r="GNQ42" s="136"/>
      <c r="GNR42" s="136"/>
      <c r="GNS42" s="136"/>
      <c r="GNT42" s="136"/>
      <c r="GNU42" s="136"/>
      <c r="GNV42" s="136"/>
      <c r="GNW42" s="136"/>
      <c r="GNX42" s="136"/>
      <c r="GNY42" s="136"/>
      <c r="GNZ42" s="136"/>
      <c r="GOA42" s="136"/>
      <c r="GOB42" s="136"/>
      <c r="GOC42" s="136"/>
      <c r="GOD42" s="136"/>
      <c r="GOE42" s="136"/>
      <c r="GOF42" s="136"/>
      <c r="GOG42" s="136"/>
      <c r="GOH42" s="136"/>
      <c r="GOI42" s="136"/>
      <c r="GOJ42" s="136"/>
      <c r="GOK42" s="136"/>
      <c r="GOL42" s="136"/>
      <c r="GOM42" s="136"/>
      <c r="GON42" s="136"/>
      <c r="GOO42" s="136"/>
      <c r="GOP42" s="136"/>
      <c r="GOQ42" s="136"/>
      <c r="GOR42" s="136"/>
      <c r="GOS42" s="136"/>
      <c r="GOT42" s="136"/>
      <c r="GOU42" s="136"/>
      <c r="GOV42" s="136"/>
      <c r="GOW42" s="136"/>
      <c r="GOX42" s="136"/>
      <c r="GOY42" s="136"/>
      <c r="GOZ42" s="136"/>
      <c r="GPA42" s="136"/>
      <c r="GPB42" s="136"/>
      <c r="GPC42" s="136"/>
      <c r="GPD42" s="136"/>
      <c r="GPE42" s="136"/>
      <c r="GPF42" s="136"/>
      <c r="GPG42" s="136"/>
      <c r="GPH42" s="136"/>
      <c r="GPI42" s="136"/>
      <c r="GPJ42" s="136"/>
      <c r="GPK42" s="136"/>
      <c r="GPL42" s="136"/>
      <c r="GPM42" s="136"/>
      <c r="GPN42" s="136"/>
      <c r="GPO42" s="136"/>
      <c r="GPP42" s="136"/>
      <c r="GPQ42" s="136"/>
      <c r="GPR42" s="136"/>
      <c r="GPS42" s="136"/>
      <c r="GPT42" s="136"/>
      <c r="GPU42" s="136"/>
      <c r="GPV42" s="136"/>
      <c r="GPW42" s="136"/>
      <c r="GPX42" s="136"/>
      <c r="GPY42" s="136"/>
      <c r="GPZ42" s="136"/>
      <c r="GQA42" s="136"/>
      <c r="GQB42" s="136"/>
      <c r="GQC42" s="136"/>
      <c r="GQD42" s="136"/>
      <c r="GQE42" s="136"/>
      <c r="GQF42" s="136"/>
      <c r="GQG42" s="136"/>
      <c r="GQH42" s="136"/>
      <c r="GQI42" s="136"/>
      <c r="GQJ42" s="136"/>
      <c r="GQK42" s="136"/>
      <c r="GQL42" s="136"/>
      <c r="GQM42" s="136"/>
      <c r="GQN42" s="136"/>
      <c r="GQO42" s="136"/>
      <c r="GQP42" s="136"/>
      <c r="GQQ42" s="136"/>
      <c r="GQR42" s="136"/>
      <c r="GQS42" s="136"/>
      <c r="GQT42" s="136"/>
      <c r="GQU42" s="136"/>
      <c r="GQV42" s="136"/>
      <c r="GQW42" s="136"/>
      <c r="GQX42" s="136"/>
      <c r="GQY42" s="136"/>
      <c r="GQZ42" s="136"/>
      <c r="GRA42" s="136"/>
      <c r="GRB42" s="136"/>
      <c r="GRC42" s="136"/>
      <c r="GRD42" s="136"/>
      <c r="GRE42" s="136"/>
      <c r="GRF42" s="136"/>
      <c r="GRG42" s="136"/>
      <c r="GRH42" s="136"/>
      <c r="GRI42" s="136"/>
      <c r="GRJ42" s="136"/>
      <c r="GRK42" s="136"/>
      <c r="GRL42" s="136"/>
      <c r="GRM42" s="136"/>
      <c r="GRN42" s="136"/>
      <c r="GRO42" s="136"/>
      <c r="GRP42" s="136"/>
      <c r="GRQ42" s="136"/>
      <c r="GRR42" s="136"/>
      <c r="GRS42" s="136"/>
      <c r="GRT42" s="136"/>
      <c r="GRU42" s="136"/>
      <c r="GRV42" s="136"/>
      <c r="GRW42" s="136"/>
      <c r="GRX42" s="136"/>
      <c r="GRY42" s="136"/>
      <c r="GRZ42" s="136"/>
      <c r="GSA42" s="136"/>
      <c r="GSB42" s="136"/>
      <c r="GSC42" s="136"/>
      <c r="GSD42" s="136"/>
      <c r="GSE42" s="136"/>
      <c r="GSF42" s="136"/>
      <c r="GSG42" s="136"/>
      <c r="GSH42" s="136"/>
      <c r="GSI42" s="136"/>
      <c r="GSJ42" s="136"/>
      <c r="GSK42" s="136"/>
      <c r="GSL42" s="136"/>
      <c r="GSM42" s="136"/>
      <c r="GSN42" s="136"/>
      <c r="GSO42" s="136"/>
      <c r="GSP42" s="136"/>
      <c r="GSQ42" s="136"/>
      <c r="GSR42" s="136"/>
      <c r="GSS42" s="136"/>
      <c r="GST42" s="136"/>
      <c r="GSU42" s="136"/>
      <c r="GSV42" s="136"/>
      <c r="GSW42" s="136"/>
      <c r="GSX42" s="136"/>
      <c r="GSY42" s="136"/>
      <c r="GSZ42" s="136"/>
      <c r="GTA42" s="136"/>
      <c r="GTB42" s="136"/>
      <c r="GTC42" s="136"/>
      <c r="GTD42" s="136"/>
      <c r="GTE42" s="136"/>
      <c r="GTF42" s="136"/>
      <c r="GTG42" s="136"/>
      <c r="GTH42" s="136"/>
      <c r="GTI42" s="136"/>
      <c r="GTJ42" s="136"/>
      <c r="GTK42" s="136"/>
      <c r="GTL42" s="136"/>
      <c r="GTM42" s="136"/>
      <c r="GTN42" s="136"/>
      <c r="GTO42" s="136"/>
      <c r="GTP42" s="136"/>
      <c r="GTQ42" s="136"/>
      <c r="GTR42" s="136"/>
      <c r="GTS42" s="136"/>
      <c r="GTT42" s="136"/>
      <c r="GTU42" s="136"/>
      <c r="GTV42" s="136"/>
      <c r="GTW42" s="136"/>
      <c r="GTX42" s="136"/>
      <c r="GTY42" s="136"/>
      <c r="GTZ42" s="136"/>
      <c r="GUA42" s="136"/>
      <c r="GUB42" s="136"/>
      <c r="GUC42" s="136"/>
      <c r="GUD42" s="136"/>
      <c r="GUE42" s="136"/>
      <c r="GUF42" s="136"/>
      <c r="GUG42" s="136"/>
      <c r="GUH42" s="136"/>
      <c r="GUI42" s="136"/>
      <c r="GUJ42" s="136"/>
      <c r="GUK42" s="136"/>
      <c r="GUL42" s="136"/>
      <c r="GUM42" s="136"/>
      <c r="GUN42" s="136"/>
      <c r="GUO42" s="136"/>
      <c r="GUP42" s="136"/>
      <c r="GUQ42" s="136"/>
      <c r="GUR42" s="136"/>
      <c r="GUS42" s="136"/>
      <c r="GUT42" s="136"/>
      <c r="GUU42" s="136"/>
      <c r="GUV42" s="136"/>
      <c r="GUW42" s="136"/>
      <c r="GUX42" s="136"/>
      <c r="GUY42" s="136"/>
      <c r="GUZ42" s="136"/>
      <c r="GVA42" s="136"/>
      <c r="GVB42" s="136"/>
      <c r="GVC42" s="136"/>
      <c r="GVD42" s="136"/>
      <c r="GVE42" s="136"/>
      <c r="GVF42" s="136"/>
      <c r="GVG42" s="136"/>
      <c r="GVH42" s="136"/>
      <c r="GVI42" s="136"/>
      <c r="GVJ42" s="136"/>
      <c r="GVK42" s="136"/>
      <c r="GVL42" s="136"/>
      <c r="GVM42" s="136"/>
      <c r="GVN42" s="136"/>
      <c r="GVO42" s="136"/>
      <c r="GVP42" s="136"/>
      <c r="GVQ42" s="136"/>
      <c r="GVR42" s="136"/>
      <c r="GVS42" s="136"/>
      <c r="GVT42" s="136"/>
      <c r="GVU42" s="136"/>
      <c r="GVV42" s="136"/>
      <c r="GVW42" s="136"/>
      <c r="GVX42" s="136"/>
      <c r="GVY42" s="136"/>
      <c r="GVZ42" s="136"/>
      <c r="GWA42" s="136"/>
      <c r="GWB42" s="136"/>
      <c r="GWC42" s="136"/>
      <c r="GWD42" s="136"/>
      <c r="GWE42" s="136"/>
      <c r="GWF42" s="136"/>
      <c r="GWG42" s="136"/>
      <c r="GWH42" s="136"/>
      <c r="GWI42" s="136"/>
      <c r="GWJ42" s="136"/>
      <c r="GWK42" s="136"/>
      <c r="GWL42" s="136"/>
      <c r="GWM42" s="136"/>
      <c r="GWN42" s="136"/>
      <c r="GWO42" s="136"/>
      <c r="GWP42" s="136"/>
      <c r="GWQ42" s="136"/>
      <c r="GWR42" s="136"/>
      <c r="GWS42" s="136"/>
      <c r="GWT42" s="136"/>
      <c r="GWU42" s="136"/>
      <c r="GWV42" s="136"/>
      <c r="GWW42" s="136"/>
      <c r="GWX42" s="136"/>
      <c r="GWY42" s="136"/>
      <c r="GWZ42" s="136"/>
      <c r="GXA42" s="136"/>
      <c r="GXB42" s="136"/>
      <c r="GXC42" s="136"/>
      <c r="GXD42" s="136"/>
      <c r="GXE42" s="136"/>
      <c r="GXF42" s="136"/>
      <c r="GXG42" s="136"/>
      <c r="GXH42" s="136"/>
      <c r="GXI42" s="136"/>
      <c r="GXJ42" s="136"/>
      <c r="GXK42" s="136"/>
      <c r="GXL42" s="136"/>
      <c r="GXM42" s="136"/>
      <c r="GXN42" s="136"/>
      <c r="GXO42" s="136"/>
      <c r="GXP42" s="136"/>
      <c r="GXQ42" s="136"/>
      <c r="GXR42" s="136"/>
      <c r="GXS42" s="136"/>
      <c r="GXT42" s="136"/>
      <c r="GXU42" s="136"/>
      <c r="GXV42" s="136"/>
      <c r="GXW42" s="136"/>
      <c r="GXX42" s="136"/>
      <c r="GXY42" s="136"/>
      <c r="GXZ42" s="136"/>
      <c r="GYA42" s="136"/>
      <c r="GYB42" s="136"/>
      <c r="GYC42" s="136"/>
      <c r="GYD42" s="136"/>
      <c r="GYE42" s="136"/>
      <c r="GYF42" s="136"/>
      <c r="GYG42" s="136"/>
      <c r="GYH42" s="136"/>
      <c r="GYI42" s="136"/>
      <c r="GYJ42" s="136"/>
      <c r="GYK42" s="136"/>
      <c r="GYL42" s="136"/>
      <c r="GYM42" s="136"/>
      <c r="GYN42" s="136"/>
      <c r="GYO42" s="136"/>
      <c r="GYP42" s="136"/>
      <c r="GYQ42" s="136"/>
      <c r="GYR42" s="136"/>
      <c r="GYS42" s="136"/>
      <c r="GYT42" s="136"/>
      <c r="GYU42" s="136"/>
      <c r="GYV42" s="136"/>
      <c r="GYW42" s="136"/>
      <c r="GYX42" s="136"/>
      <c r="GYY42" s="136"/>
      <c r="GYZ42" s="136"/>
      <c r="GZA42" s="136"/>
      <c r="GZB42" s="136"/>
      <c r="GZC42" s="136"/>
      <c r="GZD42" s="136"/>
      <c r="GZE42" s="136"/>
      <c r="GZF42" s="136"/>
      <c r="GZG42" s="136"/>
      <c r="GZH42" s="136"/>
      <c r="GZI42" s="136"/>
      <c r="GZJ42" s="136"/>
      <c r="GZK42" s="136"/>
      <c r="GZL42" s="136"/>
      <c r="GZM42" s="136"/>
      <c r="GZN42" s="136"/>
      <c r="GZO42" s="136"/>
      <c r="GZP42" s="136"/>
      <c r="GZQ42" s="136"/>
      <c r="GZR42" s="136"/>
      <c r="GZS42" s="136"/>
      <c r="GZT42" s="136"/>
      <c r="GZU42" s="136"/>
      <c r="GZV42" s="136"/>
      <c r="GZW42" s="136"/>
      <c r="GZX42" s="136"/>
      <c r="GZY42" s="136"/>
      <c r="GZZ42" s="136"/>
      <c r="HAA42" s="136"/>
      <c r="HAB42" s="136"/>
      <c r="HAC42" s="136"/>
      <c r="HAD42" s="136"/>
      <c r="HAE42" s="136"/>
      <c r="HAF42" s="136"/>
      <c r="HAG42" s="136"/>
      <c r="HAH42" s="136"/>
      <c r="HAI42" s="136"/>
      <c r="HAJ42" s="136"/>
      <c r="HAK42" s="136"/>
      <c r="HAL42" s="136"/>
      <c r="HAM42" s="136"/>
      <c r="HAN42" s="136"/>
      <c r="HAO42" s="136"/>
      <c r="HAP42" s="136"/>
      <c r="HAQ42" s="136"/>
      <c r="HAR42" s="136"/>
      <c r="HAS42" s="136"/>
      <c r="HAT42" s="136"/>
      <c r="HAU42" s="136"/>
      <c r="HAV42" s="136"/>
      <c r="HAW42" s="136"/>
      <c r="HAX42" s="136"/>
      <c r="HAY42" s="136"/>
      <c r="HAZ42" s="136"/>
      <c r="HBA42" s="136"/>
      <c r="HBB42" s="136"/>
      <c r="HBC42" s="136"/>
      <c r="HBD42" s="136"/>
      <c r="HBE42" s="136"/>
      <c r="HBF42" s="136"/>
      <c r="HBG42" s="136"/>
      <c r="HBH42" s="136"/>
      <c r="HBI42" s="136"/>
      <c r="HBJ42" s="136"/>
      <c r="HBK42" s="136"/>
      <c r="HBL42" s="136"/>
      <c r="HBM42" s="136"/>
      <c r="HBN42" s="136"/>
      <c r="HBO42" s="136"/>
      <c r="HBP42" s="136"/>
      <c r="HBQ42" s="136"/>
      <c r="HBR42" s="136"/>
      <c r="HBS42" s="136"/>
      <c r="HBT42" s="136"/>
      <c r="HBU42" s="136"/>
      <c r="HBV42" s="136"/>
      <c r="HBW42" s="136"/>
      <c r="HBX42" s="136"/>
      <c r="HBY42" s="136"/>
      <c r="HBZ42" s="136"/>
      <c r="HCA42" s="136"/>
      <c r="HCB42" s="136"/>
      <c r="HCC42" s="136"/>
      <c r="HCD42" s="136"/>
      <c r="HCE42" s="136"/>
      <c r="HCF42" s="136"/>
      <c r="HCG42" s="136"/>
      <c r="HCH42" s="136"/>
      <c r="HCI42" s="136"/>
      <c r="HCJ42" s="136"/>
      <c r="HCK42" s="136"/>
      <c r="HCL42" s="136"/>
      <c r="HCM42" s="136"/>
      <c r="HCN42" s="136"/>
      <c r="HCO42" s="136"/>
      <c r="HCP42" s="136"/>
      <c r="HCQ42" s="136"/>
      <c r="HCR42" s="136"/>
      <c r="HCS42" s="136"/>
      <c r="HCT42" s="136"/>
      <c r="HCU42" s="136"/>
      <c r="HCV42" s="136"/>
      <c r="HCW42" s="136"/>
      <c r="HCX42" s="136"/>
      <c r="HCY42" s="136"/>
      <c r="HCZ42" s="136"/>
      <c r="HDA42" s="136"/>
      <c r="HDB42" s="136"/>
      <c r="HDC42" s="136"/>
      <c r="HDD42" s="136"/>
      <c r="HDE42" s="136"/>
      <c r="HDF42" s="136"/>
      <c r="HDG42" s="136"/>
      <c r="HDH42" s="136"/>
      <c r="HDI42" s="136"/>
      <c r="HDJ42" s="136"/>
      <c r="HDK42" s="136"/>
      <c r="HDL42" s="136"/>
      <c r="HDM42" s="136"/>
      <c r="HDN42" s="136"/>
      <c r="HDO42" s="136"/>
      <c r="HDP42" s="136"/>
      <c r="HDQ42" s="136"/>
      <c r="HDR42" s="136"/>
      <c r="HDS42" s="136"/>
      <c r="HDT42" s="136"/>
      <c r="HDU42" s="136"/>
      <c r="HDV42" s="136"/>
      <c r="HDW42" s="136"/>
      <c r="HDX42" s="136"/>
      <c r="HDY42" s="136"/>
      <c r="HDZ42" s="136"/>
      <c r="HEA42" s="136"/>
      <c r="HEB42" s="136"/>
      <c r="HEC42" s="136"/>
      <c r="HED42" s="136"/>
      <c r="HEE42" s="136"/>
      <c r="HEF42" s="136"/>
      <c r="HEG42" s="136"/>
      <c r="HEH42" s="136"/>
      <c r="HEI42" s="136"/>
      <c r="HEJ42" s="136"/>
      <c r="HEK42" s="136"/>
      <c r="HEL42" s="136"/>
      <c r="HEM42" s="136"/>
      <c r="HEN42" s="136"/>
      <c r="HEO42" s="136"/>
      <c r="HEP42" s="136"/>
      <c r="HEQ42" s="136"/>
      <c r="HER42" s="136"/>
      <c r="HES42" s="136"/>
      <c r="HET42" s="136"/>
      <c r="HEU42" s="136"/>
      <c r="HEV42" s="136"/>
      <c r="HEW42" s="136"/>
      <c r="HEX42" s="136"/>
      <c r="HEY42" s="136"/>
      <c r="HEZ42" s="136"/>
      <c r="HFA42" s="136"/>
      <c r="HFB42" s="136"/>
      <c r="HFC42" s="136"/>
      <c r="HFD42" s="136"/>
      <c r="HFE42" s="136"/>
      <c r="HFF42" s="136"/>
      <c r="HFG42" s="136"/>
      <c r="HFH42" s="136"/>
      <c r="HFI42" s="136"/>
      <c r="HFJ42" s="136"/>
      <c r="HFK42" s="136"/>
      <c r="HFL42" s="136"/>
      <c r="HFM42" s="136"/>
      <c r="HFN42" s="136"/>
      <c r="HFO42" s="136"/>
      <c r="HFP42" s="136"/>
      <c r="HFQ42" s="136"/>
      <c r="HFR42" s="136"/>
      <c r="HFS42" s="136"/>
      <c r="HFT42" s="136"/>
      <c r="HFU42" s="136"/>
      <c r="HFV42" s="136"/>
      <c r="HFW42" s="136"/>
      <c r="HFX42" s="136"/>
      <c r="HFY42" s="136"/>
      <c r="HFZ42" s="136"/>
      <c r="HGA42" s="136"/>
      <c r="HGB42" s="136"/>
      <c r="HGC42" s="136"/>
      <c r="HGD42" s="136"/>
      <c r="HGE42" s="136"/>
      <c r="HGF42" s="136"/>
      <c r="HGG42" s="136"/>
      <c r="HGH42" s="136"/>
      <c r="HGI42" s="136"/>
      <c r="HGJ42" s="136"/>
      <c r="HGK42" s="136"/>
      <c r="HGL42" s="136"/>
      <c r="HGM42" s="136"/>
      <c r="HGN42" s="136"/>
      <c r="HGO42" s="136"/>
      <c r="HGP42" s="136"/>
      <c r="HGQ42" s="136"/>
      <c r="HGR42" s="136"/>
      <c r="HGS42" s="136"/>
      <c r="HGT42" s="136"/>
      <c r="HGU42" s="136"/>
      <c r="HGV42" s="136"/>
      <c r="HGW42" s="136"/>
      <c r="HGX42" s="136"/>
      <c r="HGY42" s="136"/>
      <c r="HGZ42" s="136"/>
      <c r="HHA42" s="136"/>
      <c r="HHB42" s="136"/>
      <c r="HHC42" s="136"/>
      <c r="HHD42" s="136"/>
      <c r="HHE42" s="136"/>
      <c r="HHF42" s="136"/>
      <c r="HHG42" s="136"/>
      <c r="HHH42" s="136"/>
      <c r="HHI42" s="136"/>
      <c r="HHJ42" s="136"/>
      <c r="HHK42" s="136"/>
      <c r="HHL42" s="136"/>
      <c r="HHM42" s="136"/>
      <c r="HHN42" s="136"/>
      <c r="HHO42" s="136"/>
      <c r="HHP42" s="136"/>
      <c r="HHQ42" s="136"/>
      <c r="HHR42" s="136"/>
      <c r="HHS42" s="136"/>
      <c r="HHT42" s="136"/>
      <c r="HHU42" s="136"/>
      <c r="HHV42" s="136"/>
      <c r="HHW42" s="136"/>
      <c r="HHX42" s="136"/>
      <c r="HHY42" s="136"/>
      <c r="HHZ42" s="136"/>
      <c r="HIA42" s="136"/>
      <c r="HIB42" s="136"/>
      <c r="HIC42" s="136"/>
      <c r="HID42" s="136"/>
      <c r="HIE42" s="136"/>
      <c r="HIF42" s="136"/>
      <c r="HIG42" s="136"/>
      <c r="HIH42" s="136"/>
      <c r="HII42" s="136"/>
      <c r="HIJ42" s="136"/>
      <c r="HIK42" s="136"/>
      <c r="HIL42" s="136"/>
      <c r="HIM42" s="136"/>
      <c r="HIN42" s="136"/>
      <c r="HIO42" s="136"/>
      <c r="HIP42" s="136"/>
      <c r="HIQ42" s="136"/>
      <c r="HIR42" s="136"/>
      <c r="HIS42" s="136"/>
      <c r="HIT42" s="136"/>
      <c r="HIU42" s="136"/>
      <c r="HIV42" s="136"/>
      <c r="HIW42" s="136"/>
      <c r="HIX42" s="136"/>
      <c r="HIY42" s="136"/>
      <c r="HIZ42" s="136"/>
      <c r="HJA42" s="136"/>
      <c r="HJB42" s="136"/>
      <c r="HJC42" s="136"/>
      <c r="HJD42" s="136"/>
      <c r="HJE42" s="136"/>
      <c r="HJF42" s="136"/>
      <c r="HJG42" s="136"/>
      <c r="HJH42" s="136"/>
      <c r="HJI42" s="136"/>
      <c r="HJJ42" s="136"/>
      <c r="HJK42" s="136"/>
      <c r="HJL42" s="136"/>
      <c r="HJM42" s="136"/>
      <c r="HJN42" s="136"/>
      <c r="HJO42" s="136"/>
      <c r="HJP42" s="136"/>
      <c r="HJQ42" s="136"/>
      <c r="HJR42" s="136"/>
      <c r="HJS42" s="136"/>
      <c r="HJT42" s="136"/>
      <c r="HJU42" s="136"/>
      <c r="HJV42" s="136"/>
      <c r="HJW42" s="136"/>
      <c r="HJX42" s="136"/>
      <c r="HJY42" s="136"/>
      <c r="HJZ42" s="136"/>
      <c r="HKA42" s="136"/>
      <c r="HKB42" s="136"/>
      <c r="HKC42" s="136"/>
      <c r="HKD42" s="136"/>
      <c r="HKE42" s="136"/>
      <c r="HKF42" s="136"/>
      <c r="HKG42" s="136"/>
      <c r="HKH42" s="136"/>
      <c r="HKI42" s="136"/>
      <c r="HKJ42" s="136"/>
      <c r="HKK42" s="136"/>
      <c r="HKL42" s="136"/>
      <c r="HKM42" s="136"/>
      <c r="HKN42" s="136"/>
      <c r="HKO42" s="136"/>
      <c r="HKP42" s="136"/>
      <c r="HKQ42" s="136"/>
      <c r="HKR42" s="136"/>
      <c r="HKS42" s="136"/>
      <c r="HKT42" s="136"/>
      <c r="HKU42" s="136"/>
      <c r="HKV42" s="136"/>
      <c r="HKW42" s="136"/>
      <c r="HKX42" s="136"/>
      <c r="HKY42" s="136"/>
      <c r="HKZ42" s="136"/>
      <c r="HLA42" s="136"/>
      <c r="HLB42" s="136"/>
      <c r="HLC42" s="136"/>
      <c r="HLD42" s="136"/>
      <c r="HLE42" s="136"/>
      <c r="HLF42" s="136"/>
      <c r="HLG42" s="136"/>
      <c r="HLH42" s="136"/>
      <c r="HLI42" s="136"/>
      <c r="HLJ42" s="136"/>
      <c r="HLK42" s="136"/>
      <c r="HLL42" s="136"/>
      <c r="HLM42" s="136"/>
      <c r="HLN42" s="136"/>
      <c r="HLO42" s="136"/>
      <c r="HLP42" s="136"/>
      <c r="HLQ42" s="136"/>
      <c r="HLR42" s="136"/>
      <c r="HLS42" s="136"/>
      <c r="HLT42" s="136"/>
      <c r="HLU42" s="136"/>
      <c r="HLV42" s="136"/>
      <c r="HLW42" s="136"/>
      <c r="HLX42" s="136"/>
      <c r="HLY42" s="136"/>
      <c r="HLZ42" s="136"/>
      <c r="HMA42" s="136"/>
      <c r="HMB42" s="136"/>
      <c r="HMC42" s="136"/>
      <c r="HMD42" s="136"/>
      <c r="HME42" s="136"/>
      <c r="HMF42" s="136"/>
      <c r="HMG42" s="136"/>
      <c r="HMH42" s="136"/>
      <c r="HMI42" s="136"/>
      <c r="HMJ42" s="136"/>
      <c r="HMK42" s="136"/>
      <c r="HML42" s="136"/>
      <c r="HMM42" s="136"/>
      <c r="HMN42" s="136"/>
      <c r="HMO42" s="136"/>
      <c r="HMP42" s="136"/>
      <c r="HMQ42" s="136"/>
      <c r="HMR42" s="136"/>
      <c r="HMS42" s="136"/>
      <c r="HMT42" s="136"/>
      <c r="HMU42" s="136"/>
      <c r="HMV42" s="136"/>
      <c r="HMW42" s="136"/>
      <c r="HMX42" s="136"/>
      <c r="HMY42" s="136"/>
      <c r="HMZ42" s="136"/>
      <c r="HNA42" s="136"/>
      <c r="HNB42" s="136"/>
      <c r="HNC42" s="136"/>
      <c r="HND42" s="136"/>
      <c r="HNE42" s="136"/>
      <c r="HNF42" s="136"/>
      <c r="HNG42" s="136"/>
      <c r="HNH42" s="136"/>
      <c r="HNI42" s="136"/>
      <c r="HNJ42" s="136"/>
      <c r="HNK42" s="136"/>
      <c r="HNL42" s="136"/>
      <c r="HNM42" s="136"/>
      <c r="HNN42" s="136"/>
      <c r="HNO42" s="136"/>
      <c r="HNP42" s="136"/>
      <c r="HNQ42" s="136"/>
      <c r="HNR42" s="136"/>
      <c r="HNS42" s="136"/>
      <c r="HNT42" s="136"/>
      <c r="HNU42" s="136"/>
      <c r="HNV42" s="136"/>
      <c r="HNW42" s="136"/>
      <c r="HNX42" s="136"/>
      <c r="HNY42" s="136"/>
      <c r="HNZ42" s="136"/>
      <c r="HOA42" s="136"/>
      <c r="HOB42" s="136"/>
      <c r="HOC42" s="136"/>
      <c r="HOD42" s="136"/>
      <c r="HOE42" s="136"/>
      <c r="HOF42" s="136"/>
      <c r="HOG42" s="136"/>
      <c r="HOH42" s="136"/>
      <c r="HOI42" s="136"/>
      <c r="HOJ42" s="136"/>
      <c r="HOK42" s="136"/>
      <c r="HOL42" s="136"/>
      <c r="HOM42" s="136"/>
      <c r="HON42" s="136"/>
      <c r="HOO42" s="136"/>
      <c r="HOP42" s="136"/>
      <c r="HOQ42" s="136"/>
      <c r="HOR42" s="136"/>
      <c r="HOS42" s="136"/>
      <c r="HOT42" s="136"/>
      <c r="HOU42" s="136"/>
      <c r="HOV42" s="136"/>
      <c r="HOW42" s="136"/>
      <c r="HOX42" s="136"/>
      <c r="HOY42" s="136"/>
      <c r="HOZ42" s="136"/>
      <c r="HPA42" s="136"/>
      <c r="HPB42" s="136"/>
      <c r="HPC42" s="136"/>
      <c r="HPD42" s="136"/>
      <c r="HPE42" s="136"/>
      <c r="HPF42" s="136"/>
      <c r="HPG42" s="136"/>
      <c r="HPH42" s="136"/>
      <c r="HPI42" s="136"/>
      <c r="HPJ42" s="136"/>
      <c r="HPK42" s="136"/>
      <c r="HPL42" s="136"/>
      <c r="HPM42" s="136"/>
      <c r="HPN42" s="136"/>
      <c r="HPO42" s="136"/>
      <c r="HPP42" s="136"/>
      <c r="HPQ42" s="136"/>
      <c r="HPR42" s="136"/>
      <c r="HPS42" s="136"/>
      <c r="HPT42" s="136"/>
      <c r="HPU42" s="136"/>
      <c r="HPV42" s="136"/>
      <c r="HPW42" s="136"/>
      <c r="HPX42" s="136"/>
      <c r="HPY42" s="136"/>
      <c r="HPZ42" s="136"/>
      <c r="HQA42" s="136"/>
      <c r="HQB42" s="136"/>
      <c r="HQC42" s="136"/>
      <c r="HQD42" s="136"/>
      <c r="HQE42" s="136"/>
      <c r="HQF42" s="136"/>
      <c r="HQG42" s="136"/>
      <c r="HQH42" s="136"/>
      <c r="HQI42" s="136"/>
      <c r="HQJ42" s="136"/>
      <c r="HQK42" s="136"/>
      <c r="HQL42" s="136"/>
      <c r="HQM42" s="136"/>
      <c r="HQN42" s="136"/>
      <c r="HQO42" s="136"/>
      <c r="HQP42" s="136"/>
      <c r="HQQ42" s="136"/>
      <c r="HQR42" s="136"/>
      <c r="HQS42" s="136"/>
      <c r="HQT42" s="136"/>
      <c r="HQU42" s="136"/>
      <c r="HQV42" s="136"/>
      <c r="HQW42" s="136"/>
      <c r="HQX42" s="136"/>
      <c r="HQY42" s="136"/>
      <c r="HQZ42" s="136"/>
      <c r="HRA42" s="136"/>
      <c r="HRB42" s="136"/>
      <c r="HRC42" s="136"/>
      <c r="HRD42" s="136"/>
      <c r="HRE42" s="136"/>
      <c r="HRF42" s="136"/>
      <c r="HRG42" s="136"/>
      <c r="HRH42" s="136"/>
      <c r="HRI42" s="136"/>
      <c r="HRJ42" s="136"/>
      <c r="HRK42" s="136"/>
      <c r="HRL42" s="136"/>
      <c r="HRM42" s="136"/>
      <c r="HRN42" s="136"/>
      <c r="HRO42" s="136"/>
      <c r="HRP42" s="136"/>
      <c r="HRQ42" s="136"/>
      <c r="HRR42" s="136"/>
      <c r="HRS42" s="136"/>
      <c r="HRT42" s="136"/>
      <c r="HRU42" s="136"/>
      <c r="HRV42" s="136"/>
      <c r="HRW42" s="136"/>
      <c r="HRX42" s="136"/>
      <c r="HRY42" s="136"/>
      <c r="HRZ42" s="136"/>
      <c r="HSA42" s="136"/>
      <c r="HSB42" s="136"/>
      <c r="HSC42" s="136"/>
      <c r="HSD42" s="136"/>
      <c r="HSE42" s="136"/>
      <c r="HSF42" s="136"/>
      <c r="HSG42" s="136"/>
      <c r="HSH42" s="136"/>
      <c r="HSI42" s="136"/>
      <c r="HSJ42" s="136"/>
      <c r="HSK42" s="136"/>
      <c r="HSL42" s="136"/>
      <c r="HSM42" s="136"/>
      <c r="HSN42" s="136"/>
      <c r="HSO42" s="136"/>
      <c r="HSP42" s="136"/>
      <c r="HSQ42" s="136"/>
      <c r="HSR42" s="136"/>
      <c r="HSS42" s="136"/>
      <c r="HST42" s="136"/>
      <c r="HSU42" s="136"/>
      <c r="HSV42" s="136"/>
      <c r="HSW42" s="136"/>
      <c r="HSX42" s="136"/>
      <c r="HSY42" s="136"/>
      <c r="HSZ42" s="136"/>
      <c r="HTA42" s="136"/>
      <c r="HTB42" s="136"/>
      <c r="HTC42" s="136"/>
      <c r="HTD42" s="136"/>
      <c r="HTE42" s="136"/>
      <c r="HTF42" s="136"/>
      <c r="HTG42" s="136"/>
      <c r="HTH42" s="136"/>
      <c r="HTI42" s="136"/>
      <c r="HTJ42" s="136"/>
      <c r="HTK42" s="136"/>
      <c r="HTL42" s="136"/>
      <c r="HTM42" s="136"/>
      <c r="HTN42" s="136"/>
      <c r="HTO42" s="136"/>
      <c r="HTP42" s="136"/>
      <c r="HTQ42" s="136"/>
      <c r="HTR42" s="136"/>
      <c r="HTS42" s="136"/>
      <c r="HTT42" s="136"/>
      <c r="HTU42" s="136"/>
      <c r="HTV42" s="136"/>
      <c r="HTW42" s="136"/>
      <c r="HTX42" s="136"/>
      <c r="HTY42" s="136"/>
      <c r="HTZ42" s="136"/>
      <c r="HUA42" s="136"/>
      <c r="HUB42" s="136"/>
      <c r="HUC42" s="136"/>
      <c r="HUD42" s="136"/>
      <c r="HUE42" s="136"/>
      <c r="HUF42" s="136"/>
      <c r="HUG42" s="136"/>
      <c r="HUH42" s="136"/>
      <c r="HUI42" s="136"/>
      <c r="HUJ42" s="136"/>
      <c r="HUK42" s="136"/>
      <c r="HUL42" s="136"/>
      <c r="HUM42" s="136"/>
      <c r="HUN42" s="136"/>
      <c r="HUO42" s="136"/>
      <c r="HUP42" s="136"/>
      <c r="HUQ42" s="136"/>
      <c r="HUR42" s="136"/>
      <c r="HUS42" s="136"/>
      <c r="HUT42" s="136"/>
      <c r="HUU42" s="136"/>
      <c r="HUV42" s="136"/>
      <c r="HUW42" s="136"/>
      <c r="HUX42" s="136"/>
      <c r="HUY42" s="136"/>
      <c r="HUZ42" s="136"/>
      <c r="HVA42" s="136"/>
      <c r="HVB42" s="136"/>
      <c r="HVC42" s="136"/>
      <c r="HVD42" s="136"/>
      <c r="HVE42" s="136"/>
      <c r="HVF42" s="136"/>
      <c r="HVG42" s="136"/>
      <c r="HVH42" s="136"/>
      <c r="HVI42" s="136"/>
      <c r="HVJ42" s="136"/>
      <c r="HVK42" s="136"/>
      <c r="HVL42" s="136"/>
      <c r="HVM42" s="136"/>
      <c r="HVN42" s="136"/>
      <c r="HVO42" s="136"/>
      <c r="HVP42" s="136"/>
      <c r="HVQ42" s="136"/>
      <c r="HVR42" s="136"/>
      <c r="HVS42" s="136"/>
      <c r="HVT42" s="136"/>
      <c r="HVU42" s="136"/>
      <c r="HVV42" s="136"/>
      <c r="HVW42" s="136"/>
      <c r="HVX42" s="136"/>
      <c r="HVY42" s="136"/>
      <c r="HVZ42" s="136"/>
      <c r="HWA42" s="136"/>
      <c r="HWB42" s="136"/>
      <c r="HWC42" s="136"/>
      <c r="HWD42" s="136"/>
      <c r="HWE42" s="136"/>
      <c r="HWF42" s="136"/>
      <c r="HWG42" s="136"/>
      <c r="HWH42" s="136"/>
      <c r="HWI42" s="136"/>
      <c r="HWJ42" s="136"/>
      <c r="HWK42" s="136"/>
      <c r="HWL42" s="136"/>
      <c r="HWM42" s="136"/>
      <c r="HWN42" s="136"/>
      <c r="HWO42" s="136"/>
      <c r="HWP42" s="136"/>
      <c r="HWQ42" s="136"/>
      <c r="HWR42" s="136"/>
      <c r="HWS42" s="136"/>
      <c r="HWT42" s="136"/>
      <c r="HWU42" s="136"/>
      <c r="HWV42" s="136"/>
      <c r="HWW42" s="136"/>
      <c r="HWX42" s="136"/>
      <c r="HWY42" s="136"/>
      <c r="HWZ42" s="136"/>
      <c r="HXA42" s="136"/>
      <c r="HXB42" s="136"/>
      <c r="HXC42" s="136"/>
      <c r="HXD42" s="136"/>
      <c r="HXE42" s="136"/>
      <c r="HXF42" s="136"/>
      <c r="HXG42" s="136"/>
      <c r="HXH42" s="136"/>
      <c r="HXI42" s="136"/>
      <c r="HXJ42" s="136"/>
      <c r="HXK42" s="136"/>
      <c r="HXL42" s="136"/>
      <c r="HXM42" s="136"/>
      <c r="HXN42" s="136"/>
      <c r="HXO42" s="136"/>
      <c r="HXP42" s="136"/>
      <c r="HXQ42" s="136"/>
      <c r="HXR42" s="136"/>
      <c r="HXS42" s="136"/>
      <c r="HXT42" s="136"/>
      <c r="HXU42" s="136"/>
      <c r="HXV42" s="136"/>
      <c r="HXW42" s="136"/>
      <c r="HXX42" s="136"/>
      <c r="HXY42" s="136"/>
      <c r="HXZ42" s="136"/>
      <c r="HYA42" s="136"/>
      <c r="HYB42" s="136"/>
      <c r="HYC42" s="136"/>
      <c r="HYD42" s="136"/>
      <c r="HYE42" s="136"/>
      <c r="HYF42" s="136"/>
      <c r="HYG42" s="136"/>
      <c r="HYH42" s="136"/>
      <c r="HYI42" s="136"/>
      <c r="HYJ42" s="136"/>
      <c r="HYK42" s="136"/>
      <c r="HYL42" s="136"/>
      <c r="HYM42" s="136"/>
      <c r="HYN42" s="136"/>
      <c r="HYO42" s="136"/>
      <c r="HYP42" s="136"/>
      <c r="HYQ42" s="136"/>
      <c r="HYR42" s="136"/>
      <c r="HYS42" s="136"/>
      <c r="HYT42" s="136"/>
      <c r="HYU42" s="136"/>
      <c r="HYV42" s="136"/>
      <c r="HYW42" s="136"/>
      <c r="HYX42" s="136"/>
      <c r="HYY42" s="136"/>
      <c r="HYZ42" s="136"/>
      <c r="HZA42" s="136"/>
      <c r="HZB42" s="136"/>
      <c r="HZC42" s="136"/>
      <c r="HZD42" s="136"/>
      <c r="HZE42" s="136"/>
      <c r="HZF42" s="136"/>
      <c r="HZG42" s="136"/>
      <c r="HZH42" s="136"/>
      <c r="HZI42" s="136"/>
      <c r="HZJ42" s="136"/>
      <c r="HZK42" s="136"/>
      <c r="HZL42" s="136"/>
      <c r="HZM42" s="136"/>
      <c r="HZN42" s="136"/>
      <c r="HZO42" s="136"/>
      <c r="HZP42" s="136"/>
      <c r="HZQ42" s="136"/>
      <c r="HZR42" s="136"/>
      <c r="HZS42" s="136"/>
      <c r="HZT42" s="136"/>
      <c r="HZU42" s="136"/>
      <c r="HZV42" s="136"/>
      <c r="HZW42" s="136"/>
      <c r="HZX42" s="136"/>
      <c r="HZY42" s="136"/>
      <c r="HZZ42" s="136"/>
      <c r="IAA42" s="136"/>
      <c r="IAB42" s="136"/>
      <c r="IAC42" s="136"/>
      <c r="IAD42" s="136"/>
      <c r="IAE42" s="136"/>
      <c r="IAF42" s="136"/>
      <c r="IAG42" s="136"/>
      <c r="IAH42" s="136"/>
      <c r="IAI42" s="136"/>
      <c r="IAJ42" s="136"/>
      <c r="IAK42" s="136"/>
      <c r="IAL42" s="136"/>
      <c r="IAM42" s="136"/>
      <c r="IAN42" s="136"/>
      <c r="IAO42" s="136"/>
      <c r="IAP42" s="136"/>
      <c r="IAQ42" s="136"/>
      <c r="IAR42" s="136"/>
      <c r="IAS42" s="136"/>
      <c r="IAT42" s="136"/>
      <c r="IAU42" s="136"/>
      <c r="IAV42" s="136"/>
      <c r="IAW42" s="136"/>
      <c r="IAX42" s="136"/>
      <c r="IAY42" s="136"/>
      <c r="IAZ42" s="136"/>
      <c r="IBA42" s="136"/>
      <c r="IBB42" s="136"/>
      <c r="IBC42" s="136"/>
      <c r="IBD42" s="136"/>
      <c r="IBE42" s="136"/>
      <c r="IBF42" s="136"/>
      <c r="IBG42" s="136"/>
      <c r="IBH42" s="136"/>
      <c r="IBI42" s="136"/>
      <c r="IBJ42" s="136"/>
      <c r="IBK42" s="136"/>
      <c r="IBL42" s="136"/>
      <c r="IBM42" s="136"/>
      <c r="IBN42" s="136"/>
      <c r="IBO42" s="136"/>
      <c r="IBP42" s="136"/>
      <c r="IBQ42" s="136"/>
      <c r="IBR42" s="136"/>
      <c r="IBS42" s="136"/>
      <c r="IBT42" s="136"/>
      <c r="IBU42" s="136"/>
      <c r="IBV42" s="136"/>
      <c r="IBW42" s="136"/>
      <c r="IBX42" s="136"/>
      <c r="IBY42" s="136"/>
      <c r="IBZ42" s="136"/>
      <c r="ICA42" s="136"/>
      <c r="ICB42" s="136"/>
      <c r="ICC42" s="136"/>
      <c r="ICD42" s="136"/>
      <c r="ICE42" s="136"/>
      <c r="ICF42" s="136"/>
      <c r="ICG42" s="136"/>
      <c r="ICH42" s="136"/>
      <c r="ICI42" s="136"/>
      <c r="ICJ42" s="136"/>
      <c r="ICK42" s="136"/>
      <c r="ICL42" s="136"/>
      <c r="ICM42" s="136"/>
      <c r="ICN42" s="136"/>
      <c r="ICO42" s="136"/>
      <c r="ICP42" s="136"/>
      <c r="ICQ42" s="136"/>
      <c r="ICR42" s="136"/>
      <c r="ICS42" s="136"/>
      <c r="ICT42" s="136"/>
      <c r="ICU42" s="136"/>
      <c r="ICV42" s="136"/>
      <c r="ICW42" s="136"/>
      <c r="ICX42" s="136"/>
      <c r="ICY42" s="136"/>
      <c r="ICZ42" s="136"/>
      <c r="IDA42" s="136"/>
      <c r="IDB42" s="136"/>
      <c r="IDC42" s="136"/>
      <c r="IDD42" s="136"/>
      <c r="IDE42" s="136"/>
      <c r="IDF42" s="136"/>
      <c r="IDG42" s="136"/>
      <c r="IDH42" s="136"/>
      <c r="IDI42" s="136"/>
      <c r="IDJ42" s="136"/>
      <c r="IDK42" s="136"/>
      <c r="IDL42" s="136"/>
      <c r="IDM42" s="136"/>
      <c r="IDN42" s="136"/>
      <c r="IDO42" s="136"/>
      <c r="IDP42" s="136"/>
      <c r="IDQ42" s="136"/>
      <c r="IDR42" s="136"/>
      <c r="IDS42" s="136"/>
      <c r="IDT42" s="136"/>
      <c r="IDU42" s="136"/>
      <c r="IDV42" s="136"/>
      <c r="IDW42" s="136"/>
      <c r="IDX42" s="136"/>
      <c r="IDY42" s="136"/>
      <c r="IDZ42" s="136"/>
      <c r="IEA42" s="136"/>
      <c r="IEB42" s="136"/>
      <c r="IEC42" s="136"/>
      <c r="IED42" s="136"/>
      <c r="IEE42" s="136"/>
      <c r="IEF42" s="136"/>
      <c r="IEG42" s="136"/>
      <c r="IEH42" s="136"/>
      <c r="IEI42" s="136"/>
      <c r="IEJ42" s="136"/>
      <c r="IEK42" s="136"/>
      <c r="IEL42" s="136"/>
      <c r="IEM42" s="136"/>
      <c r="IEN42" s="136"/>
      <c r="IEO42" s="136"/>
      <c r="IEP42" s="136"/>
      <c r="IEQ42" s="136"/>
      <c r="IER42" s="136"/>
      <c r="IES42" s="136"/>
      <c r="IET42" s="136"/>
      <c r="IEU42" s="136"/>
      <c r="IEV42" s="136"/>
      <c r="IEW42" s="136"/>
      <c r="IEX42" s="136"/>
      <c r="IEY42" s="136"/>
      <c r="IEZ42" s="136"/>
      <c r="IFA42" s="136"/>
      <c r="IFB42" s="136"/>
      <c r="IFC42" s="136"/>
      <c r="IFD42" s="136"/>
      <c r="IFE42" s="136"/>
      <c r="IFF42" s="136"/>
      <c r="IFG42" s="136"/>
      <c r="IFH42" s="136"/>
      <c r="IFI42" s="136"/>
      <c r="IFJ42" s="136"/>
      <c r="IFK42" s="136"/>
      <c r="IFL42" s="136"/>
      <c r="IFM42" s="136"/>
      <c r="IFN42" s="136"/>
      <c r="IFO42" s="136"/>
      <c r="IFP42" s="136"/>
      <c r="IFQ42" s="136"/>
      <c r="IFR42" s="136"/>
      <c r="IFS42" s="136"/>
      <c r="IFT42" s="136"/>
      <c r="IFU42" s="136"/>
      <c r="IFV42" s="136"/>
      <c r="IFW42" s="136"/>
      <c r="IFX42" s="136"/>
      <c r="IFY42" s="136"/>
      <c r="IFZ42" s="136"/>
      <c r="IGA42" s="136"/>
      <c r="IGB42" s="136"/>
      <c r="IGC42" s="136"/>
      <c r="IGD42" s="136"/>
      <c r="IGE42" s="136"/>
      <c r="IGF42" s="136"/>
      <c r="IGG42" s="136"/>
      <c r="IGH42" s="136"/>
      <c r="IGI42" s="136"/>
      <c r="IGJ42" s="136"/>
      <c r="IGK42" s="136"/>
      <c r="IGL42" s="136"/>
      <c r="IGM42" s="136"/>
      <c r="IGN42" s="136"/>
      <c r="IGO42" s="136"/>
      <c r="IGP42" s="136"/>
      <c r="IGQ42" s="136"/>
      <c r="IGR42" s="136"/>
      <c r="IGS42" s="136"/>
      <c r="IGT42" s="136"/>
      <c r="IGU42" s="136"/>
      <c r="IGV42" s="136"/>
      <c r="IGW42" s="136"/>
      <c r="IGX42" s="136"/>
      <c r="IGY42" s="136"/>
      <c r="IGZ42" s="136"/>
      <c r="IHA42" s="136"/>
      <c r="IHB42" s="136"/>
      <c r="IHC42" s="136"/>
      <c r="IHD42" s="136"/>
      <c r="IHE42" s="136"/>
      <c r="IHF42" s="136"/>
      <c r="IHG42" s="136"/>
      <c r="IHH42" s="136"/>
      <c r="IHI42" s="136"/>
      <c r="IHJ42" s="136"/>
      <c r="IHK42" s="136"/>
      <c r="IHL42" s="136"/>
      <c r="IHM42" s="136"/>
      <c r="IHN42" s="136"/>
      <c r="IHO42" s="136"/>
      <c r="IHP42" s="136"/>
      <c r="IHQ42" s="136"/>
      <c r="IHR42" s="136"/>
      <c r="IHS42" s="136"/>
      <c r="IHT42" s="136"/>
      <c r="IHU42" s="136"/>
      <c r="IHV42" s="136"/>
      <c r="IHW42" s="136"/>
      <c r="IHX42" s="136"/>
      <c r="IHY42" s="136"/>
      <c r="IHZ42" s="136"/>
      <c r="IIA42" s="136"/>
      <c r="IIB42" s="136"/>
      <c r="IIC42" s="136"/>
      <c r="IID42" s="136"/>
      <c r="IIE42" s="136"/>
      <c r="IIF42" s="136"/>
      <c r="IIG42" s="136"/>
      <c r="IIH42" s="136"/>
      <c r="III42" s="136"/>
      <c r="IIJ42" s="136"/>
      <c r="IIK42" s="136"/>
      <c r="IIL42" s="136"/>
      <c r="IIM42" s="136"/>
      <c r="IIN42" s="136"/>
      <c r="IIO42" s="136"/>
      <c r="IIP42" s="136"/>
      <c r="IIQ42" s="136"/>
      <c r="IIR42" s="136"/>
      <c r="IIS42" s="136"/>
      <c r="IIT42" s="136"/>
      <c r="IIU42" s="136"/>
      <c r="IIV42" s="136"/>
      <c r="IIW42" s="136"/>
      <c r="IIX42" s="136"/>
      <c r="IIY42" s="136"/>
      <c r="IIZ42" s="136"/>
      <c r="IJA42" s="136"/>
      <c r="IJB42" s="136"/>
      <c r="IJC42" s="136"/>
      <c r="IJD42" s="136"/>
      <c r="IJE42" s="136"/>
      <c r="IJF42" s="136"/>
      <c r="IJG42" s="136"/>
      <c r="IJH42" s="136"/>
      <c r="IJI42" s="136"/>
      <c r="IJJ42" s="136"/>
      <c r="IJK42" s="136"/>
      <c r="IJL42" s="136"/>
      <c r="IJM42" s="136"/>
      <c r="IJN42" s="136"/>
      <c r="IJO42" s="136"/>
      <c r="IJP42" s="136"/>
      <c r="IJQ42" s="136"/>
      <c r="IJR42" s="136"/>
      <c r="IJS42" s="136"/>
      <c r="IJT42" s="136"/>
      <c r="IJU42" s="136"/>
      <c r="IJV42" s="136"/>
      <c r="IJW42" s="136"/>
      <c r="IJX42" s="136"/>
      <c r="IJY42" s="136"/>
      <c r="IJZ42" s="136"/>
      <c r="IKA42" s="136"/>
      <c r="IKB42" s="136"/>
      <c r="IKC42" s="136"/>
      <c r="IKD42" s="136"/>
      <c r="IKE42" s="136"/>
      <c r="IKF42" s="136"/>
      <c r="IKG42" s="136"/>
      <c r="IKH42" s="136"/>
      <c r="IKI42" s="136"/>
      <c r="IKJ42" s="136"/>
      <c r="IKK42" s="136"/>
      <c r="IKL42" s="136"/>
      <c r="IKM42" s="136"/>
      <c r="IKN42" s="136"/>
      <c r="IKO42" s="136"/>
      <c r="IKP42" s="136"/>
      <c r="IKQ42" s="136"/>
      <c r="IKR42" s="136"/>
      <c r="IKS42" s="136"/>
      <c r="IKT42" s="136"/>
      <c r="IKU42" s="136"/>
      <c r="IKV42" s="136"/>
      <c r="IKW42" s="136"/>
      <c r="IKX42" s="136"/>
      <c r="IKY42" s="136"/>
      <c r="IKZ42" s="136"/>
      <c r="ILA42" s="136"/>
      <c r="ILB42" s="136"/>
      <c r="ILC42" s="136"/>
      <c r="ILD42" s="136"/>
      <c r="ILE42" s="136"/>
      <c r="ILF42" s="136"/>
      <c r="ILG42" s="136"/>
      <c r="ILH42" s="136"/>
      <c r="ILI42" s="136"/>
      <c r="ILJ42" s="136"/>
      <c r="ILK42" s="136"/>
      <c r="ILL42" s="136"/>
      <c r="ILM42" s="136"/>
      <c r="ILN42" s="136"/>
      <c r="ILO42" s="136"/>
      <c r="ILP42" s="136"/>
      <c r="ILQ42" s="136"/>
      <c r="ILR42" s="136"/>
      <c r="ILS42" s="136"/>
      <c r="ILT42" s="136"/>
      <c r="ILU42" s="136"/>
      <c r="ILV42" s="136"/>
      <c r="ILW42" s="136"/>
      <c r="ILX42" s="136"/>
      <c r="ILY42" s="136"/>
      <c r="ILZ42" s="136"/>
      <c r="IMA42" s="136"/>
      <c r="IMB42" s="136"/>
      <c r="IMC42" s="136"/>
      <c r="IMD42" s="136"/>
      <c r="IME42" s="136"/>
      <c r="IMF42" s="136"/>
      <c r="IMG42" s="136"/>
      <c r="IMH42" s="136"/>
      <c r="IMI42" s="136"/>
      <c r="IMJ42" s="136"/>
      <c r="IMK42" s="136"/>
      <c r="IML42" s="136"/>
      <c r="IMM42" s="136"/>
      <c r="IMN42" s="136"/>
      <c r="IMO42" s="136"/>
      <c r="IMP42" s="136"/>
      <c r="IMQ42" s="136"/>
      <c r="IMR42" s="136"/>
      <c r="IMS42" s="136"/>
      <c r="IMT42" s="136"/>
      <c r="IMU42" s="136"/>
      <c r="IMV42" s="136"/>
      <c r="IMW42" s="136"/>
      <c r="IMX42" s="136"/>
      <c r="IMY42" s="136"/>
      <c r="IMZ42" s="136"/>
      <c r="INA42" s="136"/>
      <c r="INB42" s="136"/>
      <c r="INC42" s="136"/>
      <c r="IND42" s="136"/>
      <c r="INE42" s="136"/>
      <c r="INF42" s="136"/>
      <c r="ING42" s="136"/>
      <c r="INH42" s="136"/>
      <c r="INI42" s="136"/>
      <c r="INJ42" s="136"/>
      <c r="INK42" s="136"/>
      <c r="INL42" s="136"/>
      <c r="INM42" s="136"/>
      <c r="INN42" s="136"/>
      <c r="INO42" s="136"/>
      <c r="INP42" s="136"/>
      <c r="INQ42" s="136"/>
      <c r="INR42" s="136"/>
      <c r="INS42" s="136"/>
      <c r="INT42" s="136"/>
      <c r="INU42" s="136"/>
      <c r="INV42" s="136"/>
      <c r="INW42" s="136"/>
      <c r="INX42" s="136"/>
      <c r="INY42" s="136"/>
      <c r="INZ42" s="136"/>
      <c r="IOA42" s="136"/>
      <c r="IOB42" s="136"/>
      <c r="IOC42" s="136"/>
      <c r="IOD42" s="136"/>
      <c r="IOE42" s="136"/>
      <c r="IOF42" s="136"/>
      <c r="IOG42" s="136"/>
      <c r="IOH42" s="136"/>
      <c r="IOI42" s="136"/>
      <c r="IOJ42" s="136"/>
      <c r="IOK42" s="136"/>
      <c r="IOL42" s="136"/>
      <c r="IOM42" s="136"/>
      <c r="ION42" s="136"/>
      <c r="IOO42" s="136"/>
      <c r="IOP42" s="136"/>
      <c r="IOQ42" s="136"/>
      <c r="IOR42" s="136"/>
      <c r="IOS42" s="136"/>
      <c r="IOT42" s="136"/>
      <c r="IOU42" s="136"/>
      <c r="IOV42" s="136"/>
      <c r="IOW42" s="136"/>
      <c r="IOX42" s="136"/>
      <c r="IOY42" s="136"/>
      <c r="IOZ42" s="136"/>
      <c r="IPA42" s="136"/>
      <c r="IPB42" s="136"/>
      <c r="IPC42" s="136"/>
      <c r="IPD42" s="136"/>
      <c r="IPE42" s="136"/>
      <c r="IPF42" s="136"/>
      <c r="IPG42" s="136"/>
      <c r="IPH42" s="136"/>
      <c r="IPI42" s="136"/>
      <c r="IPJ42" s="136"/>
      <c r="IPK42" s="136"/>
      <c r="IPL42" s="136"/>
      <c r="IPM42" s="136"/>
      <c r="IPN42" s="136"/>
      <c r="IPO42" s="136"/>
      <c r="IPP42" s="136"/>
      <c r="IPQ42" s="136"/>
      <c r="IPR42" s="136"/>
      <c r="IPS42" s="136"/>
      <c r="IPT42" s="136"/>
      <c r="IPU42" s="136"/>
      <c r="IPV42" s="136"/>
      <c r="IPW42" s="136"/>
      <c r="IPX42" s="136"/>
      <c r="IPY42" s="136"/>
      <c r="IPZ42" s="136"/>
      <c r="IQA42" s="136"/>
      <c r="IQB42" s="136"/>
      <c r="IQC42" s="136"/>
      <c r="IQD42" s="136"/>
      <c r="IQE42" s="136"/>
      <c r="IQF42" s="136"/>
      <c r="IQG42" s="136"/>
      <c r="IQH42" s="136"/>
      <c r="IQI42" s="136"/>
      <c r="IQJ42" s="136"/>
      <c r="IQK42" s="136"/>
      <c r="IQL42" s="136"/>
      <c r="IQM42" s="136"/>
      <c r="IQN42" s="136"/>
      <c r="IQO42" s="136"/>
      <c r="IQP42" s="136"/>
      <c r="IQQ42" s="136"/>
      <c r="IQR42" s="136"/>
      <c r="IQS42" s="136"/>
      <c r="IQT42" s="136"/>
      <c r="IQU42" s="136"/>
      <c r="IQV42" s="136"/>
      <c r="IQW42" s="136"/>
      <c r="IQX42" s="136"/>
      <c r="IQY42" s="136"/>
      <c r="IQZ42" s="136"/>
      <c r="IRA42" s="136"/>
      <c r="IRB42" s="136"/>
      <c r="IRC42" s="136"/>
      <c r="IRD42" s="136"/>
      <c r="IRE42" s="136"/>
      <c r="IRF42" s="136"/>
      <c r="IRG42" s="136"/>
      <c r="IRH42" s="136"/>
      <c r="IRI42" s="136"/>
      <c r="IRJ42" s="136"/>
      <c r="IRK42" s="136"/>
      <c r="IRL42" s="136"/>
      <c r="IRM42" s="136"/>
      <c r="IRN42" s="136"/>
      <c r="IRO42" s="136"/>
      <c r="IRP42" s="136"/>
      <c r="IRQ42" s="136"/>
      <c r="IRR42" s="136"/>
      <c r="IRS42" s="136"/>
      <c r="IRT42" s="136"/>
      <c r="IRU42" s="136"/>
      <c r="IRV42" s="136"/>
      <c r="IRW42" s="136"/>
      <c r="IRX42" s="136"/>
      <c r="IRY42" s="136"/>
      <c r="IRZ42" s="136"/>
      <c r="ISA42" s="136"/>
      <c r="ISB42" s="136"/>
      <c r="ISC42" s="136"/>
      <c r="ISD42" s="136"/>
      <c r="ISE42" s="136"/>
      <c r="ISF42" s="136"/>
      <c r="ISG42" s="136"/>
      <c r="ISH42" s="136"/>
      <c r="ISI42" s="136"/>
      <c r="ISJ42" s="136"/>
      <c r="ISK42" s="136"/>
      <c r="ISL42" s="136"/>
      <c r="ISM42" s="136"/>
      <c r="ISN42" s="136"/>
      <c r="ISO42" s="136"/>
      <c r="ISP42" s="136"/>
      <c r="ISQ42" s="136"/>
      <c r="ISR42" s="136"/>
      <c r="ISS42" s="136"/>
      <c r="IST42" s="136"/>
      <c r="ISU42" s="136"/>
      <c r="ISV42" s="136"/>
      <c r="ISW42" s="136"/>
      <c r="ISX42" s="136"/>
      <c r="ISY42" s="136"/>
      <c r="ISZ42" s="136"/>
      <c r="ITA42" s="136"/>
      <c r="ITB42" s="136"/>
      <c r="ITC42" s="136"/>
      <c r="ITD42" s="136"/>
      <c r="ITE42" s="136"/>
      <c r="ITF42" s="136"/>
      <c r="ITG42" s="136"/>
      <c r="ITH42" s="136"/>
      <c r="ITI42" s="136"/>
      <c r="ITJ42" s="136"/>
      <c r="ITK42" s="136"/>
      <c r="ITL42" s="136"/>
      <c r="ITM42" s="136"/>
      <c r="ITN42" s="136"/>
      <c r="ITO42" s="136"/>
      <c r="ITP42" s="136"/>
      <c r="ITQ42" s="136"/>
      <c r="ITR42" s="136"/>
      <c r="ITS42" s="136"/>
      <c r="ITT42" s="136"/>
      <c r="ITU42" s="136"/>
      <c r="ITV42" s="136"/>
      <c r="ITW42" s="136"/>
      <c r="ITX42" s="136"/>
      <c r="ITY42" s="136"/>
      <c r="ITZ42" s="136"/>
      <c r="IUA42" s="136"/>
      <c r="IUB42" s="136"/>
      <c r="IUC42" s="136"/>
      <c r="IUD42" s="136"/>
      <c r="IUE42" s="136"/>
      <c r="IUF42" s="136"/>
      <c r="IUG42" s="136"/>
      <c r="IUH42" s="136"/>
      <c r="IUI42" s="136"/>
      <c r="IUJ42" s="136"/>
      <c r="IUK42" s="136"/>
      <c r="IUL42" s="136"/>
      <c r="IUM42" s="136"/>
      <c r="IUN42" s="136"/>
      <c r="IUO42" s="136"/>
      <c r="IUP42" s="136"/>
      <c r="IUQ42" s="136"/>
      <c r="IUR42" s="136"/>
      <c r="IUS42" s="136"/>
      <c r="IUT42" s="136"/>
      <c r="IUU42" s="136"/>
      <c r="IUV42" s="136"/>
      <c r="IUW42" s="136"/>
      <c r="IUX42" s="136"/>
      <c r="IUY42" s="136"/>
      <c r="IUZ42" s="136"/>
      <c r="IVA42" s="136"/>
      <c r="IVB42" s="136"/>
      <c r="IVC42" s="136"/>
      <c r="IVD42" s="136"/>
      <c r="IVE42" s="136"/>
      <c r="IVF42" s="136"/>
      <c r="IVG42" s="136"/>
      <c r="IVH42" s="136"/>
      <c r="IVI42" s="136"/>
      <c r="IVJ42" s="136"/>
      <c r="IVK42" s="136"/>
      <c r="IVL42" s="136"/>
      <c r="IVM42" s="136"/>
      <c r="IVN42" s="136"/>
      <c r="IVO42" s="136"/>
      <c r="IVP42" s="136"/>
      <c r="IVQ42" s="136"/>
      <c r="IVR42" s="136"/>
      <c r="IVS42" s="136"/>
      <c r="IVT42" s="136"/>
      <c r="IVU42" s="136"/>
      <c r="IVV42" s="136"/>
      <c r="IVW42" s="136"/>
      <c r="IVX42" s="136"/>
      <c r="IVY42" s="136"/>
      <c r="IVZ42" s="136"/>
      <c r="IWA42" s="136"/>
      <c r="IWB42" s="136"/>
      <c r="IWC42" s="136"/>
      <c r="IWD42" s="136"/>
      <c r="IWE42" s="136"/>
      <c r="IWF42" s="136"/>
      <c r="IWG42" s="136"/>
      <c r="IWH42" s="136"/>
      <c r="IWI42" s="136"/>
      <c r="IWJ42" s="136"/>
      <c r="IWK42" s="136"/>
      <c r="IWL42" s="136"/>
      <c r="IWM42" s="136"/>
      <c r="IWN42" s="136"/>
      <c r="IWO42" s="136"/>
      <c r="IWP42" s="136"/>
      <c r="IWQ42" s="136"/>
      <c r="IWR42" s="136"/>
      <c r="IWS42" s="136"/>
      <c r="IWT42" s="136"/>
      <c r="IWU42" s="136"/>
      <c r="IWV42" s="136"/>
      <c r="IWW42" s="136"/>
      <c r="IWX42" s="136"/>
      <c r="IWY42" s="136"/>
      <c r="IWZ42" s="136"/>
      <c r="IXA42" s="136"/>
      <c r="IXB42" s="136"/>
      <c r="IXC42" s="136"/>
      <c r="IXD42" s="136"/>
      <c r="IXE42" s="136"/>
      <c r="IXF42" s="136"/>
      <c r="IXG42" s="136"/>
      <c r="IXH42" s="136"/>
      <c r="IXI42" s="136"/>
      <c r="IXJ42" s="136"/>
      <c r="IXK42" s="136"/>
      <c r="IXL42" s="136"/>
      <c r="IXM42" s="136"/>
      <c r="IXN42" s="136"/>
      <c r="IXO42" s="136"/>
      <c r="IXP42" s="136"/>
      <c r="IXQ42" s="136"/>
      <c r="IXR42" s="136"/>
      <c r="IXS42" s="136"/>
      <c r="IXT42" s="136"/>
      <c r="IXU42" s="136"/>
      <c r="IXV42" s="136"/>
      <c r="IXW42" s="136"/>
      <c r="IXX42" s="136"/>
      <c r="IXY42" s="136"/>
      <c r="IXZ42" s="136"/>
      <c r="IYA42" s="136"/>
      <c r="IYB42" s="136"/>
      <c r="IYC42" s="136"/>
      <c r="IYD42" s="136"/>
      <c r="IYE42" s="136"/>
      <c r="IYF42" s="136"/>
      <c r="IYG42" s="136"/>
      <c r="IYH42" s="136"/>
      <c r="IYI42" s="136"/>
      <c r="IYJ42" s="136"/>
      <c r="IYK42" s="136"/>
      <c r="IYL42" s="136"/>
      <c r="IYM42" s="136"/>
      <c r="IYN42" s="136"/>
      <c r="IYO42" s="136"/>
      <c r="IYP42" s="136"/>
      <c r="IYQ42" s="136"/>
      <c r="IYR42" s="136"/>
      <c r="IYS42" s="136"/>
      <c r="IYT42" s="136"/>
      <c r="IYU42" s="136"/>
      <c r="IYV42" s="136"/>
      <c r="IYW42" s="136"/>
      <c r="IYX42" s="136"/>
      <c r="IYY42" s="136"/>
      <c r="IYZ42" s="136"/>
      <c r="IZA42" s="136"/>
      <c r="IZB42" s="136"/>
      <c r="IZC42" s="136"/>
      <c r="IZD42" s="136"/>
      <c r="IZE42" s="136"/>
      <c r="IZF42" s="136"/>
      <c r="IZG42" s="136"/>
      <c r="IZH42" s="136"/>
      <c r="IZI42" s="136"/>
      <c r="IZJ42" s="136"/>
      <c r="IZK42" s="136"/>
      <c r="IZL42" s="136"/>
      <c r="IZM42" s="136"/>
      <c r="IZN42" s="136"/>
      <c r="IZO42" s="136"/>
      <c r="IZP42" s="136"/>
      <c r="IZQ42" s="136"/>
      <c r="IZR42" s="136"/>
      <c r="IZS42" s="136"/>
      <c r="IZT42" s="136"/>
      <c r="IZU42" s="136"/>
      <c r="IZV42" s="136"/>
      <c r="IZW42" s="136"/>
      <c r="IZX42" s="136"/>
      <c r="IZY42" s="136"/>
      <c r="IZZ42" s="136"/>
      <c r="JAA42" s="136"/>
      <c r="JAB42" s="136"/>
      <c r="JAC42" s="136"/>
      <c r="JAD42" s="136"/>
      <c r="JAE42" s="136"/>
      <c r="JAF42" s="136"/>
      <c r="JAG42" s="136"/>
      <c r="JAH42" s="136"/>
      <c r="JAI42" s="136"/>
      <c r="JAJ42" s="136"/>
      <c r="JAK42" s="136"/>
      <c r="JAL42" s="136"/>
      <c r="JAM42" s="136"/>
      <c r="JAN42" s="136"/>
      <c r="JAO42" s="136"/>
      <c r="JAP42" s="136"/>
      <c r="JAQ42" s="136"/>
      <c r="JAR42" s="136"/>
      <c r="JAS42" s="136"/>
      <c r="JAT42" s="136"/>
      <c r="JAU42" s="136"/>
      <c r="JAV42" s="136"/>
      <c r="JAW42" s="136"/>
      <c r="JAX42" s="136"/>
      <c r="JAY42" s="136"/>
      <c r="JAZ42" s="136"/>
      <c r="JBA42" s="136"/>
      <c r="JBB42" s="136"/>
      <c r="JBC42" s="136"/>
      <c r="JBD42" s="136"/>
      <c r="JBE42" s="136"/>
      <c r="JBF42" s="136"/>
      <c r="JBG42" s="136"/>
      <c r="JBH42" s="136"/>
      <c r="JBI42" s="136"/>
      <c r="JBJ42" s="136"/>
      <c r="JBK42" s="136"/>
      <c r="JBL42" s="136"/>
      <c r="JBM42" s="136"/>
      <c r="JBN42" s="136"/>
      <c r="JBO42" s="136"/>
      <c r="JBP42" s="136"/>
      <c r="JBQ42" s="136"/>
      <c r="JBR42" s="136"/>
      <c r="JBS42" s="136"/>
      <c r="JBT42" s="136"/>
      <c r="JBU42" s="136"/>
      <c r="JBV42" s="136"/>
      <c r="JBW42" s="136"/>
      <c r="JBX42" s="136"/>
      <c r="JBY42" s="136"/>
      <c r="JBZ42" s="136"/>
      <c r="JCA42" s="136"/>
      <c r="JCB42" s="136"/>
      <c r="JCC42" s="136"/>
      <c r="JCD42" s="136"/>
      <c r="JCE42" s="136"/>
      <c r="JCF42" s="136"/>
      <c r="JCG42" s="136"/>
      <c r="JCH42" s="136"/>
      <c r="JCI42" s="136"/>
      <c r="JCJ42" s="136"/>
      <c r="JCK42" s="136"/>
      <c r="JCL42" s="136"/>
      <c r="JCM42" s="136"/>
      <c r="JCN42" s="136"/>
      <c r="JCO42" s="136"/>
      <c r="JCP42" s="136"/>
      <c r="JCQ42" s="136"/>
      <c r="JCR42" s="136"/>
      <c r="JCS42" s="136"/>
      <c r="JCT42" s="136"/>
      <c r="JCU42" s="136"/>
      <c r="JCV42" s="136"/>
      <c r="JCW42" s="136"/>
      <c r="JCX42" s="136"/>
      <c r="JCY42" s="136"/>
      <c r="JCZ42" s="136"/>
      <c r="JDA42" s="136"/>
      <c r="JDB42" s="136"/>
      <c r="JDC42" s="136"/>
      <c r="JDD42" s="136"/>
      <c r="JDE42" s="136"/>
      <c r="JDF42" s="136"/>
      <c r="JDG42" s="136"/>
      <c r="JDH42" s="136"/>
      <c r="JDI42" s="136"/>
      <c r="JDJ42" s="136"/>
      <c r="JDK42" s="136"/>
      <c r="JDL42" s="136"/>
      <c r="JDM42" s="136"/>
      <c r="JDN42" s="136"/>
      <c r="JDO42" s="136"/>
      <c r="JDP42" s="136"/>
      <c r="JDQ42" s="136"/>
      <c r="JDR42" s="136"/>
      <c r="JDS42" s="136"/>
      <c r="JDT42" s="136"/>
      <c r="JDU42" s="136"/>
      <c r="JDV42" s="136"/>
      <c r="JDW42" s="136"/>
      <c r="JDX42" s="136"/>
      <c r="JDY42" s="136"/>
      <c r="JDZ42" s="136"/>
      <c r="JEA42" s="136"/>
      <c r="JEB42" s="136"/>
      <c r="JEC42" s="136"/>
      <c r="JED42" s="136"/>
      <c r="JEE42" s="136"/>
      <c r="JEF42" s="136"/>
      <c r="JEG42" s="136"/>
      <c r="JEH42" s="136"/>
      <c r="JEI42" s="136"/>
      <c r="JEJ42" s="136"/>
      <c r="JEK42" s="136"/>
      <c r="JEL42" s="136"/>
      <c r="JEM42" s="136"/>
      <c r="JEN42" s="136"/>
      <c r="JEO42" s="136"/>
      <c r="JEP42" s="136"/>
      <c r="JEQ42" s="136"/>
      <c r="JER42" s="136"/>
      <c r="JES42" s="136"/>
      <c r="JET42" s="136"/>
      <c r="JEU42" s="136"/>
      <c r="JEV42" s="136"/>
      <c r="JEW42" s="136"/>
      <c r="JEX42" s="136"/>
      <c r="JEY42" s="136"/>
      <c r="JEZ42" s="136"/>
      <c r="JFA42" s="136"/>
      <c r="JFB42" s="136"/>
      <c r="JFC42" s="136"/>
      <c r="JFD42" s="136"/>
      <c r="JFE42" s="136"/>
      <c r="JFF42" s="136"/>
      <c r="JFG42" s="136"/>
      <c r="JFH42" s="136"/>
      <c r="JFI42" s="136"/>
      <c r="JFJ42" s="136"/>
      <c r="JFK42" s="136"/>
      <c r="JFL42" s="136"/>
      <c r="JFM42" s="136"/>
      <c r="JFN42" s="136"/>
      <c r="JFO42" s="136"/>
      <c r="JFP42" s="136"/>
      <c r="JFQ42" s="136"/>
      <c r="JFR42" s="136"/>
      <c r="JFS42" s="136"/>
      <c r="JFT42" s="136"/>
      <c r="JFU42" s="136"/>
      <c r="JFV42" s="136"/>
      <c r="JFW42" s="136"/>
      <c r="JFX42" s="136"/>
      <c r="JFY42" s="136"/>
      <c r="JFZ42" s="136"/>
      <c r="JGA42" s="136"/>
      <c r="JGB42" s="136"/>
      <c r="JGC42" s="136"/>
      <c r="JGD42" s="136"/>
      <c r="JGE42" s="136"/>
      <c r="JGF42" s="136"/>
      <c r="JGG42" s="136"/>
      <c r="JGH42" s="136"/>
      <c r="JGI42" s="136"/>
      <c r="JGJ42" s="136"/>
      <c r="JGK42" s="136"/>
      <c r="JGL42" s="136"/>
      <c r="JGM42" s="136"/>
      <c r="JGN42" s="136"/>
      <c r="JGO42" s="136"/>
      <c r="JGP42" s="136"/>
      <c r="JGQ42" s="136"/>
      <c r="JGR42" s="136"/>
      <c r="JGS42" s="136"/>
      <c r="JGT42" s="136"/>
      <c r="JGU42" s="136"/>
      <c r="JGV42" s="136"/>
      <c r="JGW42" s="136"/>
      <c r="JGX42" s="136"/>
      <c r="JGY42" s="136"/>
      <c r="JGZ42" s="136"/>
      <c r="JHA42" s="136"/>
      <c r="JHB42" s="136"/>
      <c r="JHC42" s="136"/>
      <c r="JHD42" s="136"/>
      <c r="JHE42" s="136"/>
      <c r="JHF42" s="136"/>
      <c r="JHG42" s="136"/>
      <c r="JHH42" s="136"/>
      <c r="JHI42" s="136"/>
      <c r="JHJ42" s="136"/>
      <c r="JHK42" s="136"/>
      <c r="JHL42" s="136"/>
      <c r="JHM42" s="136"/>
      <c r="JHN42" s="136"/>
      <c r="JHO42" s="136"/>
      <c r="JHP42" s="136"/>
      <c r="JHQ42" s="136"/>
      <c r="JHR42" s="136"/>
      <c r="JHS42" s="136"/>
      <c r="JHT42" s="136"/>
      <c r="JHU42" s="136"/>
      <c r="JHV42" s="136"/>
      <c r="JHW42" s="136"/>
      <c r="JHX42" s="136"/>
      <c r="JHY42" s="136"/>
      <c r="JHZ42" s="136"/>
      <c r="JIA42" s="136"/>
      <c r="JIB42" s="136"/>
      <c r="JIC42" s="136"/>
      <c r="JID42" s="136"/>
      <c r="JIE42" s="136"/>
      <c r="JIF42" s="136"/>
      <c r="JIG42" s="136"/>
      <c r="JIH42" s="136"/>
      <c r="JII42" s="136"/>
      <c r="JIJ42" s="136"/>
      <c r="JIK42" s="136"/>
      <c r="JIL42" s="136"/>
      <c r="JIM42" s="136"/>
      <c r="JIN42" s="136"/>
      <c r="JIO42" s="136"/>
      <c r="JIP42" s="136"/>
      <c r="JIQ42" s="136"/>
      <c r="JIR42" s="136"/>
      <c r="JIS42" s="136"/>
      <c r="JIT42" s="136"/>
      <c r="JIU42" s="136"/>
      <c r="JIV42" s="136"/>
      <c r="JIW42" s="136"/>
      <c r="JIX42" s="136"/>
      <c r="JIY42" s="136"/>
      <c r="JIZ42" s="136"/>
      <c r="JJA42" s="136"/>
      <c r="JJB42" s="136"/>
      <c r="JJC42" s="136"/>
      <c r="JJD42" s="136"/>
      <c r="JJE42" s="136"/>
      <c r="JJF42" s="136"/>
      <c r="JJG42" s="136"/>
      <c r="JJH42" s="136"/>
      <c r="JJI42" s="136"/>
      <c r="JJJ42" s="136"/>
      <c r="JJK42" s="136"/>
      <c r="JJL42" s="136"/>
      <c r="JJM42" s="136"/>
      <c r="JJN42" s="136"/>
      <c r="JJO42" s="136"/>
      <c r="JJP42" s="136"/>
      <c r="JJQ42" s="136"/>
      <c r="JJR42" s="136"/>
      <c r="JJS42" s="136"/>
      <c r="JJT42" s="136"/>
      <c r="JJU42" s="136"/>
      <c r="JJV42" s="136"/>
      <c r="JJW42" s="136"/>
      <c r="JJX42" s="136"/>
      <c r="JJY42" s="136"/>
      <c r="JJZ42" s="136"/>
      <c r="JKA42" s="136"/>
      <c r="JKB42" s="136"/>
      <c r="JKC42" s="136"/>
      <c r="JKD42" s="136"/>
      <c r="JKE42" s="136"/>
      <c r="JKF42" s="136"/>
      <c r="JKG42" s="136"/>
      <c r="JKH42" s="136"/>
      <c r="JKI42" s="136"/>
      <c r="JKJ42" s="136"/>
      <c r="JKK42" s="136"/>
      <c r="JKL42" s="136"/>
      <c r="JKM42" s="136"/>
      <c r="JKN42" s="136"/>
      <c r="JKO42" s="136"/>
      <c r="JKP42" s="136"/>
      <c r="JKQ42" s="136"/>
      <c r="JKR42" s="136"/>
      <c r="JKS42" s="136"/>
      <c r="JKT42" s="136"/>
      <c r="JKU42" s="136"/>
      <c r="JKV42" s="136"/>
      <c r="JKW42" s="136"/>
      <c r="JKX42" s="136"/>
      <c r="JKY42" s="136"/>
      <c r="JKZ42" s="136"/>
      <c r="JLA42" s="136"/>
      <c r="JLB42" s="136"/>
      <c r="JLC42" s="136"/>
      <c r="JLD42" s="136"/>
      <c r="JLE42" s="136"/>
      <c r="JLF42" s="136"/>
      <c r="JLG42" s="136"/>
      <c r="JLH42" s="136"/>
      <c r="JLI42" s="136"/>
      <c r="JLJ42" s="136"/>
      <c r="JLK42" s="136"/>
      <c r="JLL42" s="136"/>
      <c r="JLM42" s="136"/>
      <c r="JLN42" s="136"/>
      <c r="JLO42" s="136"/>
      <c r="JLP42" s="136"/>
      <c r="JLQ42" s="136"/>
      <c r="JLR42" s="136"/>
      <c r="JLS42" s="136"/>
      <c r="JLT42" s="136"/>
      <c r="JLU42" s="136"/>
      <c r="JLV42" s="136"/>
      <c r="JLW42" s="136"/>
      <c r="JLX42" s="136"/>
      <c r="JLY42" s="136"/>
      <c r="JLZ42" s="136"/>
      <c r="JMA42" s="136"/>
      <c r="JMB42" s="136"/>
      <c r="JMC42" s="136"/>
      <c r="JMD42" s="136"/>
      <c r="JME42" s="136"/>
      <c r="JMF42" s="136"/>
      <c r="JMG42" s="136"/>
      <c r="JMH42" s="136"/>
      <c r="JMI42" s="136"/>
      <c r="JMJ42" s="136"/>
      <c r="JMK42" s="136"/>
      <c r="JML42" s="136"/>
      <c r="JMM42" s="136"/>
      <c r="JMN42" s="136"/>
      <c r="JMO42" s="136"/>
      <c r="JMP42" s="136"/>
      <c r="JMQ42" s="136"/>
      <c r="JMR42" s="136"/>
      <c r="JMS42" s="136"/>
      <c r="JMT42" s="136"/>
      <c r="JMU42" s="136"/>
      <c r="JMV42" s="136"/>
      <c r="JMW42" s="136"/>
      <c r="JMX42" s="136"/>
      <c r="JMY42" s="136"/>
      <c r="JMZ42" s="136"/>
      <c r="JNA42" s="136"/>
      <c r="JNB42" s="136"/>
      <c r="JNC42" s="136"/>
      <c r="JND42" s="136"/>
      <c r="JNE42" s="136"/>
      <c r="JNF42" s="136"/>
      <c r="JNG42" s="136"/>
      <c r="JNH42" s="136"/>
      <c r="JNI42" s="136"/>
      <c r="JNJ42" s="136"/>
      <c r="JNK42" s="136"/>
      <c r="JNL42" s="136"/>
      <c r="JNM42" s="136"/>
      <c r="JNN42" s="136"/>
      <c r="JNO42" s="136"/>
      <c r="JNP42" s="136"/>
      <c r="JNQ42" s="136"/>
      <c r="JNR42" s="136"/>
      <c r="JNS42" s="136"/>
      <c r="JNT42" s="136"/>
      <c r="JNU42" s="136"/>
      <c r="JNV42" s="136"/>
      <c r="JNW42" s="136"/>
      <c r="JNX42" s="136"/>
      <c r="JNY42" s="136"/>
      <c r="JNZ42" s="136"/>
      <c r="JOA42" s="136"/>
      <c r="JOB42" s="136"/>
      <c r="JOC42" s="136"/>
      <c r="JOD42" s="136"/>
      <c r="JOE42" s="136"/>
      <c r="JOF42" s="136"/>
      <c r="JOG42" s="136"/>
      <c r="JOH42" s="136"/>
      <c r="JOI42" s="136"/>
      <c r="JOJ42" s="136"/>
      <c r="JOK42" s="136"/>
      <c r="JOL42" s="136"/>
      <c r="JOM42" s="136"/>
      <c r="JON42" s="136"/>
      <c r="JOO42" s="136"/>
      <c r="JOP42" s="136"/>
      <c r="JOQ42" s="136"/>
      <c r="JOR42" s="136"/>
      <c r="JOS42" s="136"/>
      <c r="JOT42" s="136"/>
      <c r="JOU42" s="136"/>
      <c r="JOV42" s="136"/>
      <c r="JOW42" s="136"/>
      <c r="JOX42" s="136"/>
      <c r="JOY42" s="136"/>
      <c r="JOZ42" s="136"/>
      <c r="JPA42" s="136"/>
      <c r="JPB42" s="136"/>
      <c r="JPC42" s="136"/>
      <c r="JPD42" s="136"/>
      <c r="JPE42" s="136"/>
      <c r="JPF42" s="136"/>
      <c r="JPG42" s="136"/>
      <c r="JPH42" s="136"/>
      <c r="JPI42" s="136"/>
      <c r="JPJ42" s="136"/>
      <c r="JPK42" s="136"/>
      <c r="JPL42" s="136"/>
      <c r="JPM42" s="136"/>
      <c r="JPN42" s="136"/>
      <c r="JPO42" s="136"/>
      <c r="JPP42" s="136"/>
      <c r="JPQ42" s="136"/>
      <c r="JPR42" s="136"/>
      <c r="JPS42" s="136"/>
      <c r="JPT42" s="136"/>
      <c r="JPU42" s="136"/>
      <c r="JPV42" s="136"/>
      <c r="JPW42" s="136"/>
      <c r="JPX42" s="136"/>
      <c r="JPY42" s="136"/>
      <c r="JPZ42" s="136"/>
      <c r="JQA42" s="136"/>
      <c r="JQB42" s="136"/>
      <c r="JQC42" s="136"/>
      <c r="JQD42" s="136"/>
      <c r="JQE42" s="136"/>
      <c r="JQF42" s="136"/>
      <c r="JQG42" s="136"/>
      <c r="JQH42" s="136"/>
      <c r="JQI42" s="136"/>
      <c r="JQJ42" s="136"/>
      <c r="JQK42" s="136"/>
      <c r="JQL42" s="136"/>
      <c r="JQM42" s="136"/>
      <c r="JQN42" s="136"/>
      <c r="JQO42" s="136"/>
      <c r="JQP42" s="136"/>
      <c r="JQQ42" s="136"/>
      <c r="JQR42" s="136"/>
      <c r="JQS42" s="136"/>
      <c r="JQT42" s="136"/>
      <c r="JQU42" s="136"/>
      <c r="JQV42" s="136"/>
      <c r="JQW42" s="136"/>
      <c r="JQX42" s="136"/>
      <c r="JQY42" s="136"/>
      <c r="JQZ42" s="136"/>
      <c r="JRA42" s="136"/>
      <c r="JRB42" s="136"/>
      <c r="JRC42" s="136"/>
      <c r="JRD42" s="136"/>
      <c r="JRE42" s="136"/>
      <c r="JRF42" s="136"/>
      <c r="JRG42" s="136"/>
      <c r="JRH42" s="136"/>
      <c r="JRI42" s="136"/>
      <c r="JRJ42" s="136"/>
      <c r="JRK42" s="136"/>
      <c r="JRL42" s="136"/>
      <c r="JRM42" s="136"/>
      <c r="JRN42" s="136"/>
      <c r="JRO42" s="136"/>
      <c r="JRP42" s="136"/>
      <c r="JRQ42" s="136"/>
      <c r="JRR42" s="136"/>
      <c r="JRS42" s="136"/>
      <c r="JRT42" s="136"/>
      <c r="JRU42" s="136"/>
      <c r="JRV42" s="136"/>
      <c r="JRW42" s="136"/>
      <c r="JRX42" s="136"/>
      <c r="JRY42" s="136"/>
      <c r="JRZ42" s="136"/>
      <c r="JSA42" s="136"/>
      <c r="JSB42" s="136"/>
      <c r="JSC42" s="136"/>
      <c r="JSD42" s="136"/>
      <c r="JSE42" s="136"/>
      <c r="JSF42" s="136"/>
      <c r="JSG42" s="136"/>
      <c r="JSH42" s="136"/>
      <c r="JSI42" s="136"/>
      <c r="JSJ42" s="136"/>
      <c r="JSK42" s="136"/>
      <c r="JSL42" s="136"/>
      <c r="JSM42" s="136"/>
      <c r="JSN42" s="136"/>
      <c r="JSO42" s="136"/>
      <c r="JSP42" s="136"/>
      <c r="JSQ42" s="136"/>
      <c r="JSR42" s="136"/>
      <c r="JSS42" s="136"/>
      <c r="JST42" s="136"/>
      <c r="JSU42" s="136"/>
      <c r="JSV42" s="136"/>
      <c r="JSW42" s="136"/>
      <c r="JSX42" s="136"/>
      <c r="JSY42" s="136"/>
      <c r="JSZ42" s="136"/>
      <c r="JTA42" s="136"/>
      <c r="JTB42" s="136"/>
      <c r="JTC42" s="136"/>
      <c r="JTD42" s="136"/>
      <c r="JTE42" s="136"/>
      <c r="JTF42" s="136"/>
      <c r="JTG42" s="136"/>
      <c r="JTH42" s="136"/>
      <c r="JTI42" s="136"/>
      <c r="JTJ42" s="136"/>
      <c r="JTK42" s="136"/>
      <c r="JTL42" s="136"/>
      <c r="JTM42" s="136"/>
      <c r="JTN42" s="136"/>
      <c r="JTO42" s="136"/>
      <c r="JTP42" s="136"/>
      <c r="JTQ42" s="136"/>
      <c r="JTR42" s="136"/>
      <c r="JTS42" s="136"/>
      <c r="JTT42" s="136"/>
      <c r="JTU42" s="136"/>
      <c r="JTV42" s="136"/>
      <c r="JTW42" s="136"/>
      <c r="JTX42" s="136"/>
      <c r="JTY42" s="136"/>
      <c r="JTZ42" s="136"/>
      <c r="JUA42" s="136"/>
      <c r="JUB42" s="136"/>
      <c r="JUC42" s="136"/>
      <c r="JUD42" s="136"/>
      <c r="JUE42" s="136"/>
      <c r="JUF42" s="136"/>
      <c r="JUG42" s="136"/>
      <c r="JUH42" s="136"/>
      <c r="JUI42" s="136"/>
      <c r="JUJ42" s="136"/>
      <c r="JUK42" s="136"/>
      <c r="JUL42" s="136"/>
      <c r="JUM42" s="136"/>
      <c r="JUN42" s="136"/>
      <c r="JUO42" s="136"/>
      <c r="JUP42" s="136"/>
      <c r="JUQ42" s="136"/>
      <c r="JUR42" s="136"/>
      <c r="JUS42" s="136"/>
      <c r="JUT42" s="136"/>
      <c r="JUU42" s="136"/>
      <c r="JUV42" s="136"/>
      <c r="JUW42" s="136"/>
      <c r="JUX42" s="136"/>
      <c r="JUY42" s="136"/>
      <c r="JUZ42" s="136"/>
      <c r="JVA42" s="136"/>
      <c r="JVB42" s="136"/>
      <c r="JVC42" s="136"/>
      <c r="JVD42" s="136"/>
      <c r="JVE42" s="136"/>
      <c r="JVF42" s="136"/>
      <c r="JVG42" s="136"/>
      <c r="JVH42" s="136"/>
      <c r="JVI42" s="136"/>
      <c r="JVJ42" s="136"/>
      <c r="JVK42" s="136"/>
      <c r="JVL42" s="136"/>
      <c r="JVM42" s="136"/>
      <c r="JVN42" s="136"/>
      <c r="JVO42" s="136"/>
      <c r="JVP42" s="136"/>
      <c r="JVQ42" s="136"/>
      <c r="JVR42" s="136"/>
      <c r="JVS42" s="136"/>
      <c r="JVT42" s="136"/>
      <c r="JVU42" s="136"/>
      <c r="JVV42" s="136"/>
      <c r="JVW42" s="136"/>
      <c r="JVX42" s="136"/>
      <c r="JVY42" s="136"/>
      <c r="JVZ42" s="136"/>
      <c r="JWA42" s="136"/>
      <c r="JWB42" s="136"/>
      <c r="JWC42" s="136"/>
      <c r="JWD42" s="136"/>
      <c r="JWE42" s="136"/>
      <c r="JWF42" s="136"/>
      <c r="JWG42" s="136"/>
      <c r="JWH42" s="136"/>
      <c r="JWI42" s="136"/>
      <c r="JWJ42" s="136"/>
      <c r="JWK42" s="136"/>
      <c r="JWL42" s="136"/>
      <c r="JWM42" s="136"/>
      <c r="JWN42" s="136"/>
      <c r="JWO42" s="136"/>
      <c r="JWP42" s="136"/>
      <c r="JWQ42" s="136"/>
      <c r="JWR42" s="136"/>
      <c r="JWS42" s="136"/>
      <c r="JWT42" s="136"/>
      <c r="JWU42" s="136"/>
      <c r="JWV42" s="136"/>
      <c r="JWW42" s="136"/>
      <c r="JWX42" s="136"/>
      <c r="JWY42" s="136"/>
      <c r="JWZ42" s="136"/>
      <c r="JXA42" s="136"/>
      <c r="JXB42" s="136"/>
      <c r="JXC42" s="136"/>
      <c r="JXD42" s="136"/>
      <c r="JXE42" s="136"/>
      <c r="JXF42" s="136"/>
      <c r="JXG42" s="136"/>
      <c r="JXH42" s="136"/>
      <c r="JXI42" s="136"/>
      <c r="JXJ42" s="136"/>
      <c r="JXK42" s="136"/>
      <c r="JXL42" s="136"/>
      <c r="JXM42" s="136"/>
      <c r="JXN42" s="136"/>
      <c r="JXO42" s="136"/>
      <c r="JXP42" s="136"/>
      <c r="JXQ42" s="136"/>
      <c r="JXR42" s="136"/>
      <c r="JXS42" s="136"/>
      <c r="JXT42" s="136"/>
      <c r="JXU42" s="136"/>
      <c r="JXV42" s="136"/>
      <c r="JXW42" s="136"/>
      <c r="JXX42" s="136"/>
      <c r="JXY42" s="136"/>
      <c r="JXZ42" s="136"/>
      <c r="JYA42" s="136"/>
      <c r="JYB42" s="136"/>
      <c r="JYC42" s="136"/>
      <c r="JYD42" s="136"/>
      <c r="JYE42" s="136"/>
      <c r="JYF42" s="136"/>
      <c r="JYG42" s="136"/>
      <c r="JYH42" s="136"/>
      <c r="JYI42" s="136"/>
      <c r="JYJ42" s="136"/>
      <c r="JYK42" s="136"/>
      <c r="JYL42" s="136"/>
      <c r="JYM42" s="136"/>
      <c r="JYN42" s="136"/>
      <c r="JYO42" s="136"/>
      <c r="JYP42" s="136"/>
      <c r="JYQ42" s="136"/>
      <c r="JYR42" s="136"/>
      <c r="JYS42" s="136"/>
      <c r="JYT42" s="136"/>
      <c r="JYU42" s="136"/>
      <c r="JYV42" s="136"/>
      <c r="JYW42" s="136"/>
      <c r="JYX42" s="136"/>
      <c r="JYY42" s="136"/>
      <c r="JYZ42" s="136"/>
      <c r="JZA42" s="136"/>
      <c r="JZB42" s="136"/>
      <c r="JZC42" s="136"/>
      <c r="JZD42" s="136"/>
      <c r="JZE42" s="136"/>
      <c r="JZF42" s="136"/>
      <c r="JZG42" s="136"/>
      <c r="JZH42" s="136"/>
      <c r="JZI42" s="136"/>
      <c r="JZJ42" s="136"/>
      <c r="JZK42" s="136"/>
      <c r="JZL42" s="136"/>
      <c r="JZM42" s="136"/>
      <c r="JZN42" s="136"/>
      <c r="JZO42" s="136"/>
      <c r="JZP42" s="136"/>
      <c r="JZQ42" s="136"/>
      <c r="JZR42" s="136"/>
      <c r="JZS42" s="136"/>
      <c r="JZT42" s="136"/>
      <c r="JZU42" s="136"/>
      <c r="JZV42" s="136"/>
      <c r="JZW42" s="136"/>
      <c r="JZX42" s="136"/>
      <c r="JZY42" s="136"/>
      <c r="JZZ42" s="136"/>
      <c r="KAA42" s="136"/>
      <c r="KAB42" s="136"/>
      <c r="KAC42" s="136"/>
      <c r="KAD42" s="136"/>
      <c r="KAE42" s="136"/>
      <c r="KAF42" s="136"/>
      <c r="KAG42" s="136"/>
      <c r="KAH42" s="136"/>
      <c r="KAI42" s="136"/>
      <c r="KAJ42" s="136"/>
      <c r="KAK42" s="136"/>
      <c r="KAL42" s="136"/>
      <c r="KAM42" s="136"/>
      <c r="KAN42" s="136"/>
      <c r="KAO42" s="136"/>
      <c r="KAP42" s="136"/>
      <c r="KAQ42" s="136"/>
      <c r="KAR42" s="136"/>
      <c r="KAS42" s="136"/>
      <c r="KAT42" s="136"/>
      <c r="KAU42" s="136"/>
      <c r="KAV42" s="136"/>
      <c r="KAW42" s="136"/>
      <c r="KAX42" s="136"/>
      <c r="KAY42" s="136"/>
      <c r="KAZ42" s="136"/>
      <c r="KBA42" s="136"/>
      <c r="KBB42" s="136"/>
      <c r="KBC42" s="136"/>
      <c r="KBD42" s="136"/>
      <c r="KBE42" s="136"/>
      <c r="KBF42" s="136"/>
      <c r="KBG42" s="136"/>
      <c r="KBH42" s="136"/>
      <c r="KBI42" s="136"/>
      <c r="KBJ42" s="136"/>
      <c r="KBK42" s="136"/>
      <c r="KBL42" s="136"/>
      <c r="KBM42" s="136"/>
      <c r="KBN42" s="136"/>
      <c r="KBO42" s="136"/>
      <c r="KBP42" s="136"/>
      <c r="KBQ42" s="136"/>
      <c r="KBR42" s="136"/>
      <c r="KBS42" s="136"/>
      <c r="KBT42" s="136"/>
      <c r="KBU42" s="136"/>
      <c r="KBV42" s="136"/>
      <c r="KBW42" s="136"/>
      <c r="KBX42" s="136"/>
      <c r="KBY42" s="136"/>
      <c r="KBZ42" s="136"/>
      <c r="KCA42" s="136"/>
      <c r="KCB42" s="136"/>
      <c r="KCC42" s="136"/>
      <c r="KCD42" s="136"/>
      <c r="KCE42" s="136"/>
      <c r="KCF42" s="136"/>
      <c r="KCG42" s="136"/>
      <c r="KCH42" s="136"/>
      <c r="KCI42" s="136"/>
      <c r="KCJ42" s="136"/>
      <c r="KCK42" s="136"/>
      <c r="KCL42" s="136"/>
      <c r="KCM42" s="136"/>
      <c r="KCN42" s="136"/>
      <c r="KCO42" s="136"/>
      <c r="KCP42" s="136"/>
      <c r="KCQ42" s="136"/>
      <c r="KCR42" s="136"/>
      <c r="KCS42" s="136"/>
      <c r="KCT42" s="136"/>
      <c r="KCU42" s="136"/>
      <c r="KCV42" s="136"/>
      <c r="KCW42" s="136"/>
      <c r="KCX42" s="136"/>
      <c r="KCY42" s="136"/>
      <c r="KCZ42" s="136"/>
      <c r="KDA42" s="136"/>
      <c r="KDB42" s="136"/>
      <c r="KDC42" s="136"/>
      <c r="KDD42" s="136"/>
      <c r="KDE42" s="136"/>
      <c r="KDF42" s="136"/>
      <c r="KDG42" s="136"/>
      <c r="KDH42" s="136"/>
      <c r="KDI42" s="136"/>
      <c r="KDJ42" s="136"/>
      <c r="KDK42" s="136"/>
      <c r="KDL42" s="136"/>
      <c r="KDM42" s="136"/>
      <c r="KDN42" s="136"/>
      <c r="KDO42" s="136"/>
      <c r="KDP42" s="136"/>
      <c r="KDQ42" s="136"/>
      <c r="KDR42" s="136"/>
      <c r="KDS42" s="136"/>
      <c r="KDT42" s="136"/>
      <c r="KDU42" s="136"/>
      <c r="KDV42" s="136"/>
      <c r="KDW42" s="136"/>
      <c r="KDX42" s="136"/>
      <c r="KDY42" s="136"/>
      <c r="KDZ42" s="136"/>
      <c r="KEA42" s="136"/>
      <c r="KEB42" s="136"/>
      <c r="KEC42" s="136"/>
      <c r="KED42" s="136"/>
      <c r="KEE42" s="136"/>
      <c r="KEF42" s="136"/>
      <c r="KEG42" s="136"/>
      <c r="KEH42" s="136"/>
      <c r="KEI42" s="136"/>
      <c r="KEJ42" s="136"/>
      <c r="KEK42" s="136"/>
      <c r="KEL42" s="136"/>
      <c r="KEM42" s="136"/>
      <c r="KEN42" s="136"/>
      <c r="KEO42" s="136"/>
      <c r="KEP42" s="136"/>
      <c r="KEQ42" s="136"/>
      <c r="KER42" s="136"/>
      <c r="KES42" s="136"/>
      <c r="KET42" s="136"/>
      <c r="KEU42" s="136"/>
      <c r="KEV42" s="136"/>
      <c r="KEW42" s="136"/>
      <c r="KEX42" s="136"/>
      <c r="KEY42" s="136"/>
      <c r="KEZ42" s="136"/>
      <c r="KFA42" s="136"/>
      <c r="KFB42" s="136"/>
      <c r="KFC42" s="136"/>
      <c r="KFD42" s="136"/>
      <c r="KFE42" s="136"/>
      <c r="KFF42" s="136"/>
      <c r="KFG42" s="136"/>
      <c r="KFH42" s="136"/>
      <c r="KFI42" s="136"/>
      <c r="KFJ42" s="136"/>
      <c r="KFK42" s="136"/>
      <c r="KFL42" s="136"/>
      <c r="KFM42" s="136"/>
      <c r="KFN42" s="136"/>
      <c r="KFO42" s="136"/>
      <c r="KFP42" s="136"/>
      <c r="KFQ42" s="136"/>
      <c r="KFR42" s="136"/>
      <c r="KFS42" s="136"/>
      <c r="KFT42" s="136"/>
      <c r="KFU42" s="136"/>
      <c r="KFV42" s="136"/>
      <c r="KFW42" s="136"/>
      <c r="KFX42" s="136"/>
      <c r="KFY42" s="136"/>
      <c r="KFZ42" s="136"/>
      <c r="KGA42" s="136"/>
      <c r="KGB42" s="136"/>
      <c r="KGC42" s="136"/>
      <c r="KGD42" s="136"/>
      <c r="KGE42" s="136"/>
      <c r="KGF42" s="136"/>
      <c r="KGG42" s="136"/>
      <c r="KGH42" s="136"/>
      <c r="KGI42" s="136"/>
      <c r="KGJ42" s="136"/>
      <c r="KGK42" s="136"/>
      <c r="KGL42" s="136"/>
      <c r="KGM42" s="136"/>
      <c r="KGN42" s="136"/>
      <c r="KGO42" s="136"/>
      <c r="KGP42" s="136"/>
      <c r="KGQ42" s="136"/>
      <c r="KGR42" s="136"/>
      <c r="KGS42" s="136"/>
      <c r="KGT42" s="136"/>
      <c r="KGU42" s="136"/>
      <c r="KGV42" s="136"/>
      <c r="KGW42" s="136"/>
      <c r="KGX42" s="136"/>
      <c r="KGY42" s="136"/>
      <c r="KGZ42" s="136"/>
      <c r="KHA42" s="136"/>
      <c r="KHB42" s="136"/>
      <c r="KHC42" s="136"/>
      <c r="KHD42" s="136"/>
      <c r="KHE42" s="136"/>
      <c r="KHF42" s="136"/>
      <c r="KHG42" s="136"/>
      <c r="KHH42" s="136"/>
      <c r="KHI42" s="136"/>
      <c r="KHJ42" s="136"/>
      <c r="KHK42" s="136"/>
      <c r="KHL42" s="136"/>
      <c r="KHM42" s="136"/>
      <c r="KHN42" s="136"/>
      <c r="KHO42" s="136"/>
      <c r="KHP42" s="136"/>
      <c r="KHQ42" s="136"/>
      <c r="KHR42" s="136"/>
      <c r="KHS42" s="136"/>
      <c r="KHT42" s="136"/>
      <c r="KHU42" s="136"/>
      <c r="KHV42" s="136"/>
      <c r="KHW42" s="136"/>
      <c r="KHX42" s="136"/>
      <c r="KHY42" s="136"/>
      <c r="KHZ42" s="136"/>
      <c r="KIA42" s="136"/>
      <c r="KIB42" s="136"/>
      <c r="KIC42" s="136"/>
      <c r="KID42" s="136"/>
      <c r="KIE42" s="136"/>
      <c r="KIF42" s="136"/>
      <c r="KIG42" s="136"/>
      <c r="KIH42" s="136"/>
      <c r="KII42" s="136"/>
      <c r="KIJ42" s="136"/>
      <c r="KIK42" s="136"/>
      <c r="KIL42" s="136"/>
      <c r="KIM42" s="136"/>
      <c r="KIN42" s="136"/>
      <c r="KIO42" s="136"/>
      <c r="KIP42" s="136"/>
      <c r="KIQ42" s="136"/>
      <c r="KIR42" s="136"/>
      <c r="KIS42" s="136"/>
      <c r="KIT42" s="136"/>
      <c r="KIU42" s="136"/>
      <c r="KIV42" s="136"/>
      <c r="KIW42" s="136"/>
      <c r="KIX42" s="136"/>
      <c r="KIY42" s="136"/>
      <c r="KIZ42" s="136"/>
      <c r="KJA42" s="136"/>
      <c r="KJB42" s="136"/>
      <c r="KJC42" s="136"/>
      <c r="KJD42" s="136"/>
      <c r="KJE42" s="136"/>
      <c r="KJF42" s="136"/>
      <c r="KJG42" s="136"/>
      <c r="KJH42" s="136"/>
      <c r="KJI42" s="136"/>
      <c r="KJJ42" s="136"/>
      <c r="KJK42" s="136"/>
      <c r="KJL42" s="136"/>
      <c r="KJM42" s="136"/>
      <c r="KJN42" s="136"/>
      <c r="KJO42" s="136"/>
      <c r="KJP42" s="136"/>
      <c r="KJQ42" s="136"/>
      <c r="KJR42" s="136"/>
      <c r="KJS42" s="136"/>
      <c r="KJT42" s="136"/>
      <c r="KJU42" s="136"/>
      <c r="KJV42" s="136"/>
      <c r="KJW42" s="136"/>
      <c r="KJX42" s="136"/>
      <c r="KJY42" s="136"/>
      <c r="KJZ42" s="136"/>
      <c r="KKA42" s="136"/>
      <c r="KKB42" s="136"/>
      <c r="KKC42" s="136"/>
      <c r="KKD42" s="136"/>
      <c r="KKE42" s="136"/>
      <c r="KKF42" s="136"/>
      <c r="KKG42" s="136"/>
      <c r="KKH42" s="136"/>
      <c r="KKI42" s="136"/>
      <c r="KKJ42" s="136"/>
      <c r="KKK42" s="136"/>
      <c r="KKL42" s="136"/>
      <c r="KKM42" s="136"/>
      <c r="KKN42" s="136"/>
      <c r="KKO42" s="136"/>
      <c r="KKP42" s="136"/>
      <c r="KKQ42" s="136"/>
      <c r="KKR42" s="136"/>
      <c r="KKS42" s="136"/>
      <c r="KKT42" s="136"/>
      <c r="KKU42" s="136"/>
      <c r="KKV42" s="136"/>
      <c r="KKW42" s="136"/>
      <c r="KKX42" s="136"/>
      <c r="KKY42" s="136"/>
      <c r="KKZ42" s="136"/>
      <c r="KLA42" s="136"/>
      <c r="KLB42" s="136"/>
      <c r="KLC42" s="136"/>
      <c r="KLD42" s="136"/>
      <c r="KLE42" s="136"/>
      <c r="KLF42" s="136"/>
      <c r="KLG42" s="136"/>
      <c r="KLH42" s="136"/>
      <c r="KLI42" s="136"/>
      <c r="KLJ42" s="136"/>
      <c r="KLK42" s="136"/>
      <c r="KLL42" s="136"/>
      <c r="KLM42" s="136"/>
      <c r="KLN42" s="136"/>
      <c r="KLO42" s="136"/>
      <c r="KLP42" s="136"/>
      <c r="KLQ42" s="136"/>
      <c r="KLR42" s="136"/>
      <c r="KLS42" s="136"/>
      <c r="KLT42" s="136"/>
      <c r="KLU42" s="136"/>
      <c r="KLV42" s="136"/>
      <c r="KLW42" s="136"/>
      <c r="KLX42" s="136"/>
      <c r="KLY42" s="136"/>
      <c r="KLZ42" s="136"/>
      <c r="KMA42" s="136"/>
      <c r="KMB42" s="136"/>
      <c r="KMC42" s="136"/>
      <c r="KMD42" s="136"/>
      <c r="KME42" s="136"/>
      <c r="KMF42" s="136"/>
      <c r="KMG42" s="136"/>
      <c r="KMH42" s="136"/>
      <c r="KMI42" s="136"/>
      <c r="KMJ42" s="136"/>
      <c r="KMK42" s="136"/>
      <c r="KML42" s="136"/>
      <c r="KMM42" s="136"/>
      <c r="KMN42" s="136"/>
      <c r="KMO42" s="136"/>
      <c r="KMP42" s="136"/>
      <c r="KMQ42" s="136"/>
      <c r="KMR42" s="136"/>
      <c r="KMS42" s="136"/>
      <c r="KMT42" s="136"/>
      <c r="KMU42" s="136"/>
      <c r="KMV42" s="136"/>
      <c r="KMW42" s="136"/>
      <c r="KMX42" s="136"/>
      <c r="KMY42" s="136"/>
      <c r="KMZ42" s="136"/>
      <c r="KNA42" s="136"/>
      <c r="KNB42" s="136"/>
      <c r="KNC42" s="136"/>
      <c r="KND42" s="136"/>
      <c r="KNE42" s="136"/>
      <c r="KNF42" s="136"/>
      <c r="KNG42" s="136"/>
      <c r="KNH42" s="136"/>
      <c r="KNI42" s="136"/>
      <c r="KNJ42" s="136"/>
      <c r="KNK42" s="136"/>
      <c r="KNL42" s="136"/>
      <c r="KNM42" s="136"/>
      <c r="KNN42" s="136"/>
      <c r="KNO42" s="136"/>
      <c r="KNP42" s="136"/>
      <c r="KNQ42" s="136"/>
      <c r="KNR42" s="136"/>
      <c r="KNS42" s="136"/>
      <c r="KNT42" s="136"/>
      <c r="KNU42" s="136"/>
      <c r="KNV42" s="136"/>
      <c r="KNW42" s="136"/>
      <c r="KNX42" s="136"/>
      <c r="KNY42" s="136"/>
      <c r="KNZ42" s="136"/>
      <c r="KOA42" s="136"/>
      <c r="KOB42" s="136"/>
      <c r="KOC42" s="136"/>
      <c r="KOD42" s="136"/>
      <c r="KOE42" s="136"/>
      <c r="KOF42" s="136"/>
      <c r="KOG42" s="136"/>
      <c r="KOH42" s="136"/>
      <c r="KOI42" s="136"/>
      <c r="KOJ42" s="136"/>
      <c r="KOK42" s="136"/>
      <c r="KOL42" s="136"/>
      <c r="KOM42" s="136"/>
      <c r="KON42" s="136"/>
      <c r="KOO42" s="136"/>
      <c r="KOP42" s="136"/>
      <c r="KOQ42" s="136"/>
      <c r="KOR42" s="136"/>
      <c r="KOS42" s="136"/>
      <c r="KOT42" s="136"/>
      <c r="KOU42" s="136"/>
      <c r="KOV42" s="136"/>
      <c r="KOW42" s="136"/>
      <c r="KOX42" s="136"/>
      <c r="KOY42" s="136"/>
      <c r="KOZ42" s="136"/>
      <c r="KPA42" s="136"/>
      <c r="KPB42" s="136"/>
      <c r="KPC42" s="136"/>
      <c r="KPD42" s="136"/>
      <c r="KPE42" s="136"/>
      <c r="KPF42" s="136"/>
      <c r="KPG42" s="136"/>
      <c r="KPH42" s="136"/>
      <c r="KPI42" s="136"/>
      <c r="KPJ42" s="136"/>
      <c r="KPK42" s="136"/>
      <c r="KPL42" s="136"/>
      <c r="KPM42" s="136"/>
      <c r="KPN42" s="136"/>
      <c r="KPO42" s="136"/>
      <c r="KPP42" s="136"/>
      <c r="KPQ42" s="136"/>
      <c r="KPR42" s="136"/>
      <c r="KPS42" s="136"/>
      <c r="KPT42" s="136"/>
      <c r="KPU42" s="136"/>
      <c r="KPV42" s="136"/>
      <c r="KPW42" s="136"/>
      <c r="KPX42" s="136"/>
      <c r="KPY42" s="136"/>
      <c r="KPZ42" s="136"/>
      <c r="KQA42" s="136"/>
      <c r="KQB42" s="136"/>
      <c r="KQC42" s="136"/>
      <c r="KQD42" s="136"/>
      <c r="KQE42" s="136"/>
      <c r="KQF42" s="136"/>
      <c r="KQG42" s="136"/>
      <c r="KQH42" s="136"/>
      <c r="KQI42" s="136"/>
      <c r="KQJ42" s="136"/>
      <c r="KQK42" s="136"/>
      <c r="KQL42" s="136"/>
      <c r="KQM42" s="136"/>
      <c r="KQN42" s="136"/>
      <c r="KQO42" s="136"/>
      <c r="KQP42" s="136"/>
      <c r="KQQ42" s="136"/>
      <c r="KQR42" s="136"/>
      <c r="KQS42" s="136"/>
      <c r="KQT42" s="136"/>
      <c r="KQU42" s="136"/>
      <c r="KQV42" s="136"/>
      <c r="KQW42" s="136"/>
      <c r="KQX42" s="136"/>
      <c r="KQY42" s="136"/>
      <c r="KQZ42" s="136"/>
      <c r="KRA42" s="136"/>
      <c r="KRB42" s="136"/>
      <c r="KRC42" s="136"/>
      <c r="KRD42" s="136"/>
      <c r="KRE42" s="136"/>
      <c r="KRF42" s="136"/>
      <c r="KRG42" s="136"/>
      <c r="KRH42" s="136"/>
      <c r="KRI42" s="136"/>
      <c r="KRJ42" s="136"/>
      <c r="KRK42" s="136"/>
      <c r="KRL42" s="136"/>
      <c r="KRM42" s="136"/>
      <c r="KRN42" s="136"/>
      <c r="KRO42" s="136"/>
      <c r="KRP42" s="136"/>
      <c r="KRQ42" s="136"/>
      <c r="KRR42" s="136"/>
      <c r="KRS42" s="136"/>
      <c r="KRT42" s="136"/>
      <c r="KRU42" s="136"/>
      <c r="KRV42" s="136"/>
      <c r="KRW42" s="136"/>
      <c r="KRX42" s="136"/>
      <c r="KRY42" s="136"/>
      <c r="KRZ42" s="136"/>
      <c r="KSA42" s="136"/>
      <c r="KSB42" s="136"/>
      <c r="KSC42" s="136"/>
      <c r="KSD42" s="136"/>
      <c r="KSE42" s="136"/>
      <c r="KSF42" s="136"/>
      <c r="KSG42" s="136"/>
      <c r="KSH42" s="136"/>
      <c r="KSI42" s="136"/>
      <c r="KSJ42" s="136"/>
      <c r="KSK42" s="136"/>
      <c r="KSL42" s="136"/>
      <c r="KSM42" s="136"/>
      <c r="KSN42" s="136"/>
      <c r="KSO42" s="136"/>
      <c r="KSP42" s="136"/>
      <c r="KSQ42" s="136"/>
      <c r="KSR42" s="136"/>
      <c r="KSS42" s="136"/>
      <c r="KST42" s="136"/>
      <c r="KSU42" s="136"/>
      <c r="KSV42" s="136"/>
      <c r="KSW42" s="136"/>
      <c r="KSX42" s="136"/>
      <c r="KSY42" s="136"/>
      <c r="KSZ42" s="136"/>
      <c r="KTA42" s="136"/>
      <c r="KTB42" s="136"/>
      <c r="KTC42" s="136"/>
      <c r="KTD42" s="136"/>
      <c r="KTE42" s="136"/>
      <c r="KTF42" s="136"/>
      <c r="KTG42" s="136"/>
      <c r="KTH42" s="136"/>
      <c r="KTI42" s="136"/>
      <c r="KTJ42" s="136"/>
      <c r="KTK42" s="136"/>
      <c r="KTL42" s="136"/>
      <c r="KTM42" s="136"/>
      <c r="KTN42" s="136"/>
      <c r="KTO42" s="136"/>
      <c r="KTP42" s="136"/>
      <c r="KTQ42" s="136"/>
      <c r="KTR42" s="136"/>
      <c r="KTS42" s="136"/>
      <c r="KTT42" s="136"/>
      <c r="KTU42" s="136"/>
      <c r="KTV42" s="136"/>
      <c r="KTW42" s="136"/>
      <c r="KTX42" s="136"/>
      <c r="KTY42" s="136"/>
      <c r="KTZ42" s="136"/>
      <c r="KUA42" s="136"/>
      <c r="KUB42" s="136"/>
      <c r="KUC42" s="136"/>
      <c r="KUD42" s="136"/>
      <c r="KUE42" s="136"/>
      <c r="KUF42" s="136"/>
      <c r="KUG42" s="136"/>
      <c r="KUH42" s="136"/>
      <c r="KUI42" s="136"/>
      <c r="KUJ42" s="136"/>
      <c r="KUK42" s="136"/>
      <c r="KUL42" s="136"/>
      <c r="KUM42" s="136"/>
      <c r="KUN42" s="136"/>
      <c r="KUO42" s="136"/>
      <c r="KUP42" s="136"/>
      <c r="KUQ42" s="136"/>
      <c r="KUR42" s="136"/>
      <c r="KUS42" s="136"/>
      <c r="KUT42" s="136"/>
      <c r="KUU42" s="136"/>
      <c r="KUV42" s="136"/>
      <c r="KUW42" s="136"/>
      <c r="KUX42" s="136"/>
      <c r="KUY42" s="136"/>
      <c r="KUZ42" s="136"/>
      <c r="KVA42" s="136"/>
      <c r="KVB42" s="136"/>
      <c r="KVC42" s="136"/>
      <c r="KVD42" s="136"/>
      <c r="KVE42" s="136"/>
      <c r="KVF42" s="136"/>
      <c r="KVG42" s="136"/>
      <c r="KVH42" s="136"/>
      <c r="KVI42" s="136"/>
      <c r="KVJ42" s="136"/>
      <c r="KVK42" s="136"/>
      <c r="KVL42" s="136"/>
      <c r="KVM42" s="136"/>
      <c r="KVN42" s="136"/>
      <c r="KVO42" s="136"/>
      <c r="KVP42" s="136"/>
      <c r="KVQ42" s="136"/>
      <c r="KVR42" s="136"/>
      <c r="KVS42" s="136"/>
      <c r="KVT42" s="136"/>
      <c r="KVU42" s="136"/>
      <c r="KVV42" s="136"/>
      <c r="KVW42" s="136"/>
      <c r="KVX42" s="136"/>
      <c r="KVY42" s="136"/>
      <c r="KVZ42" s="136"/>
      <c r="KWA42" s="136"/>
      <c r="KWB42" s="136"/>
      <c r="KWC42" s="136"/>
      <c r="KWD42" s="136"/>
      <c r="KWE42" s="136"/>
      <c r="KWF42" s="136"/>
      <c r="KWG42" s="136"/>
      <c r="KWH42" s="136"/>
      <c r="KWI42" s="136"/>
      <c r="KWJ42" s="136"/>
      <c r="KWK42" s="136"/>
      <c r="KWL42" s="136"/>
      <c r="KWM42" s="136"/>
      <c r="KWN42" s="136"/>
      <c r="KWO42" s="136"/>
      <c r="KWP42" s="136"/>
      <c r="KWQ42" s="136"/>
      <c r="KWR42" s="136"/>
      <c r="KWS42" s="136"/>
      <c r="KWT42" s="136"/>
      <c r="KWU42" s="136"/>
      <c r="KWV42" s="136"/>
      <c r="KWW42" s="136"/>
      <c r="KWX42" s="136"/>
      <c r="KWY42" s="136"/>
      <c r="KWZ42" s="136"/>
      <c r="KXA42" s="136"/>
      <c r="KXB42" s="136"/>
      <c r="KXC42" s="136"/>
      <c r="KXD42" s="136"/>
      <c r="KXE42" s="136"/>
      <c r="KXF42" s="136"/>
      <c r="KXG42" s="136"/>
      <c r="KXH42" s="136"/>
      <c r="KXI42" s="136"/>
      <c r="KXJ42" s="136"/>
      <c r="KXK42" s="136"/>
      <c r="KXL42" s="136"/>
      <c r="KXM42" s="136"/>
      <c r="KXN42" s="136"/>
      <c r="KXO42" s="136"/>
      <c r="KXP42" s="136"/>
      <c r="KXQ42" s="136"/>
      <c r="KXR42" s="136"/>
      <c r="KXS42" s="136"/>
      <c r="KXT42" s="136"/>
      <c r="KXU42" s="136"/>
      <c r="KXV42" s="136"/>
      <c r="KXW42" s="136"/>
      <c r="KXX42" s="136"/>
      <c r="KXY42" s="136"/>
      <c r="KXZ42" s="136"/>
      <c r="KYA42" s="136"/>
      <c r="KYB42" s="136"/>
      <c r="KYC42" s="136"/>
      <c r="KYD42" s="136"/>
      <c r="KYE42" s="136"/>
      <c r="KYF42" s="136"/>
      <c r="KYG42" s="136"/>
      <c r="KYH42" s="136"/>
      <c r="KYI42" s="136"/>
      <c r="KYJ42" s="136"/>
      <c r="KYK42" s="136"/>
      <c r="KYL42" s="136"/>
      <c r="KYM42" s="136"/>
      <c r="KYN42" s="136"/>
      <c r="KYO42" s="136"/>
      <c r="KYP42" s="136"/>
      <c r="KYQ42" s="136"/>
      <c r="KYR42" s="136"/>
      <c r="KYS42" s="136"/>
      <c r="KYT42" s="136"/>
      <c r="KYU42" s="136"/>
      <c r="KYV42" s="136"/>
      <c r="KYW42" s="136"/>
      <c r="KYX42" s="136"/>
      <c r="KYY42" s="136"/>
      <c r="KYZ42" s="136"/>
      <c r="KZA42" s="136"/>
      <c r="KZB42" s="136"/>
      <c r="KZC42" s="136"/>
      <c r="KZD42" s="136"/>
      <c r="KZE42" s="136"/>
      <c r="KZF42" s="136"/>
      <c r="KZG42" s="136"/>
      <c r="KZH42" s="136"/>
      <c r="KZI42" s="136"/>
      <c r="KZJ42" s="136"/>
      <c r="KZK42" s="136"/>
      <c r="KZL42" s="136"/>
      <c r="KZM42" s="136"/>
      <c r="KZN42" s="136"/>
      <c r="KZO42" s="136"/>
      <c r="KZP42" s="136"/>
      <c r="KZQ42" s="136"/>
      <c r="KZR42" s="136"/>
      <c r="KZS42" s="136"/>
      <c r="KZT42" s="136"/>
      <c r="KZU42" s="136"/>
      <c r="KZV42" s="136"/>
      <c r="KZW42" s="136"/>
      <c r="KZX42" s="136"/>
      <c r="KZY42" s="136"/>
      <c r="KZZ42" s="136"/>
      <c r="LAA42" s="136"/>
      <c r="LAB42" s="136"/>
      <c r="LAC42" s="136"/>
      <c r="LAD42" s="136"/>
      <c r="LAE42" s="136"/>
      <c r="LAF42" s="136"/>
      <c r="LAG42" s="136"/>
      <c r="LAH42" s="136"/>
      <c r="LAI42" s="136"/>
      <c r="LAJ42" s="136"/>
      <c r="LAK42" s="136"/>
      <c r="LAL42" s="136"/>
      <c r="LAM42" s="136"/>
      <c r="LAN42" s="136"/>
      <c r="LAO42" s="136"/>
      <c r="LAP42" s="136"/>
      <c r="LAQ42" s="136"/>
      <c r="LAR42" s="136"/>
      <c r="LAS42" s="136"/>
      <c r="LAT42" s="136"/>
      <c r="LAU42" s="136"/>
      <c r="LAV42" s="136"/>
      <c r="LAW42" s="136"/>
      <c r="LAX42" s="136"/>
      <c r="LAY42" s="136"/>
      <c r="LAZ42" s="136"/>
      <c r="LBA42" s="136"/>
      <c r="LBB42" s="136"/>
      <c r="LBC42" s="136"/>
      <c r="LBD42" s="136"/>
      <c r="LBE42" s="136"/>
      <c r="LBF42" s="136"/>
      <c r="LBG42" s="136"/>
      <c r="LBH42" s="136"/>
      <c r="LBI42" s="136"/>
      <c r="LBJ42" s="136"/>
      <c r="LBK42" s="136"/>
      <c r="LBL42" s="136"/>
      <c r="LBM42" s="136"/>
      <c r="LBN42" s="136"/>
      <c r="LBO42" s="136"/>
      <c r="LBP42" s="136"/>
      <c r="LBQ42" s="136"/>
      <c r="LBR42" s="136"/>
      <c r="LBS42" s="136"/>
      <c r="LBT42" s="136"/>
      <c r="LBU42" s="136"/>
      <c r="LBV42" s="136"/>
      <c r="LBW42" s="136"/>
      <c r="LBX42" s="136"/>
      <c r="LBY42" s="136"/>
      <c r="LBZ42" s="136"/>
      <c r="LCA42" s="136"/>
      <c r="LCB42" s="136"/>
      <c r="LCC42" s="136"/>
      <c r="LCD42" s="136"/>
      <c r="LCE42" s="136"/>
      <c r="LCF42" s="136"/>
      <c r="LCG42" s="136"/>
      <c r="LCH42" s="136"/>
      <c r="LCI42" s="136"/>
      <c r="LCJ42" s="136"/>
      <c r="LCK42" s="136"/>
      <c r="LCL42" s="136"/>
      <c r="LCM42" s="136"/>
      <c r="LCN42" s="136"/>
      <c r="LCO42" s="136"/>
      <c r="LCP42" s="136"/>
      <c r="LCQ42" s="136"/>
      <c r="LCR42" s="136"/>
      <c r="LCS42" s="136"/>
      <c r="LCT42" s="136"/>
      <c r="LCU42" s="136"/>
      <c r="LCV42" s="136"/>
      <c r="LCW42" s="136"/>
      <c r="LCX42" s="136"/>
      <c r="LCY42" s="136"/>
      <c r="LCZ42" s="136"/>
      <c r="LDA42" s="136"/>
      <c r="LDB42" s="136"/>
      <c r="LDC42" s="136"/>
      <c r="LDD42" s="136"/>
      <c r="LDE42" s="136"/>
      <c r="LDF42" s="136"/>
      <c r="LDG42" s="136"/>
      <c r="LDH42" s="136"/>
      <c r="LDI42" s="136"/>
      <c r="LDJ42" s="136"/>
      <c r="LDK42" s="136"/>
      <c r="LDL42" s="136"/>
      <c r="LDM42" s="136"/>
      <c r="LDN42" s="136"/>
      <c r="LDO42" s="136"/>
      <c r="LDP42" s="136"/>
      <c r="LDQ42" s="136"/>
      <c r="LDR42" s="136"/>
      <c r="LDS42" s="136"/>
      <c r="LDT42" s="136"/>
      <c r="LDU42" s="136"/>
      <c r="LDV42" s="136"/>
      <c r="LDW42" s="136"/>
      <c r="LDX42" s="136"/>
      <c r="LDY42" s="136"/>
      <c r="LDZ42" s="136"/>
      <c r="LEA42" s="136"/>
      <c r="LEB42" s="136"/>
      <c r="LEC42" s="136"/>
      <c r="LED42" s="136"/>
      <c r="LEE42" s="136"/>
      <c r="LEF42" s="136"/>
      <c r="LEG42" s="136"/>
      <c r="LEH42" s="136"/>
      <c r="LEI42" s="136"/>
      <c r="LEJ42" s="136"/>
      <c r="LEK42" s="136"/>
      <c r="LEL42" s="136"/>
      <c r="LEM42" s="136"/>
      <c r="LEN42" s="136"/>
      <c r="LEO42" s="136"/>
      <c r="LEP42" s="136"/>
      <c r="LEQ42" s="136"/>
      <c r="LER42" s="136"/>
      <c r="LES42" s="136"/>
      <c r="LET42" s="136"/>
      <c r="LEU42" s="136"/>
      <c r="LEV42" s="136"/>
      <c r="LEW42" s="136"/>
      <c r="LEX42" s="136"/>
      <c r="LEY42" s="136"/>
      <c r="LEZ42" s="136"/>
      <c r="LFA42" s="136"/>
      <c r="LFB42" s="136"/>
      <c r="LFC42" s="136"/>
      <c r="LFD42" s="136"/>
      <c r="LFE42" s="136"/>
      <c r="LFF42" s="136"/>
      <c r="LFG42" s="136"/>
      <c r="LFH42" s="136"/>
      <c r="LFI42" s="136"/>
      <c r="LFJ42" s="136"/>
      <c r="LFK42" s="136"/>
      <c r="LFL42" s="136"/>
      <c r="LFM42" s="136"/>
      <c r="LFN42" s="136"/>
      <c r="LFO42" s="136"/>
      <c r="LFP42" s="136"/>
      <c r="LFQ42" s="136"/>
      <c r="LFR42" s="136"/>
      <c r="LFS42" s="136"/>
      <c r="LFT42" s="136"/>
      <c r="LFU42" s="136"/>
      <c r="LFV42" s="136"/>
      <c r="LFW42" s="136"/>
      <c r="LFX42" s="136"/>
      <c r="LFY42" s="136"/>
      <c r="LFZ42" s="136"/>
      <c r="LGA42" s="136"/>
      <c r="LGB42" s="136"/>
      <c r="LGC42" s="136"/>
      <c r="LGD42" s="136"/>
      <c r="LGE42" s="136"/>
      <c r="LGF42" s="136"/>
      <c r="LGG42" s="136"/>
      <c r="LGH42" s="136"/>
      <c r="LGI42" s="136"/>
      <c r="LGJ42" s="136"/>
      <c r="LGK42" s="136"/>
      <c r="LGL42" s="136"/>
      <c r="LGM42" s="136"/>
      <c r="LGN42" s="136"/>
      <c r="LGO42" s="136"/>
      <c r="LGP42" s="136"/>
      <c r="LGQ42" s="136"/>
      <c r="LGR42" s="136"/>
      <c r="LGS42" s="136"/>
      <c r="LGT42" s="136"/>
      <c r="LGU42" s="136"/>
      <c r="LGV42" s="136"/>
      <c r="LGW42" s="136"/>
      <c r="LGX42" s="136"/>
      <c r="LGY42" s="136"/>
      <c r="LGZ42" s="136"/>
      <c r="LHA42" s="136"/>
      <c r="LHB42" s="136"/>
      <c r="LHC42" s="136"/>
      <c r="LHD42" s="136"/>
      <c r="LHE42" s="136"/>
      <c r="LHF42" s="136"/>
      <c r="LHG42" s="136"/>
      <c r="LHH42" s="136"/>
      <c r="LHI42" s="136"/>
      <c r="LHJ42" s="136"/>
      <c r="LHK42" s="136"/>
      <c r="LHL42" s="136"/>
      <c r="LHM42" s="136"/>
      <c r="LHN42" s="136"/>
      <c r="LHO42" s="136"/>
      <c r="LHP42" s="136"/>
      <c r="LHQ42" s="136"/>
      <c r="LHR42" s="136"/>
      <c r="LHS42" s="136"/>
      <c r="LHT42" s="136"/>
      <c r="LHU42" s="136"/>
      <c r="LHV42" s="136"/>
      <c r="LHW42" s="136"/>
      <c r="LHX42" s="136"/>
      <c r="LHY42" s="136"/>
      <c r="LHZ42" s="136"/>
      <c r="LIA42" s="136"/>
      <c r="LIB42" s="136"/>
      <c r="LIC42" s="136"/>
      <c r="LID42" s="136"/>
      <c r="LIE42" s="136"/>
      <c r="LIF42" s="136"/>
      <c r="LIG42" s="136"/>
      <c r="LIH42" s="136"/>
      <c r="LII42" s="136"/>
      <c r="LIJ42" s="136"/>
      <c r="LIK42" s="136"/>
      <c r="LIL42" s="136"/>
      <c r="LIM42" s="136"/>
      <c r="LIN42" s="136"/>
      <c r="LIO42" s="136"/>
      <c r="LIP42" s="136"/>
      <c r="LIQ42" s="136"/>
      <c r="LIR42" s="136"/>
      <c r="LIS42" s="136"/>
      <c r="LIT42" s="136"/>
      <c r="LIU42" s="136"/>
      <c r="LIV42" s="136"/>
      <c r="LIW42" s="136"/>
      <c r="LIX42" s="136"/>
      <c r="LIY42" s="136"/>
      <c r="LIZ42" s="136"/>
      <c r="LJA42" s="136"/>
      <c r="LJB42" s="136"/>
      <c r="LJC42" s="136"/>
      <c r="LJD42" s="136"/>
      <c r="LJE42" s="136"/>
      <c r="LJF42" s="136"/>
      <c r="LJG42" s="136"/>
      <c r="LJH42" s="136"/>
      <c r="LJI42" s="136"/>
      <c r="LJJ42" s="136"/>
      <c r="LJK42" s="136"/>
      <c r="LJL42" s="136"/>
      <c r="LJM42" s="136"/>
      <c r="LJN42" s="136"/>
      <c r="LJO42" s="136"/>
      <c r="LJP42" s="136"/>
      <c r="LJQ42" s="136"/>
      <c r="LJR42" s="136"/>
      <c r="LJS42" s="136"/>
      <c r="LJT42" s="136"/>
      <c r="LJU42" s="136"/>
      <c r="LJV42" s="136"/>
      <c r="LJW42" s="136"/>
      <c r="LJX42" s="136"/>
      <c r="LJY42" s="136"/>
      <c r="LJZ42" s="136"/>
      <c r="LKA42" s="136"/>
      <c r="LKB42" s="136"/>
      <c r="LKC42" s="136"/>
      <c r="LKD42" s="136"/>
      <c r="LKE42" s="136"/>
      <c r="LKF42" s="136"/>
      <c r="LKG42" s="136"/>
      <c r="LKH42" s="136"/>
      <c r="LKI42" s="136"/>
      <c r="LKJ42" s="136"/>
      <c r="LKK42" s="136"/>
      <c r="LKL42" s="136"/>
      <c r="LKM42" s="136"/>
      <c r="LKN42" s="136"/>
      <c r="LKO42" s="136"/>
      <c r="LKP42" s="136"/>
      <c r="LKQ42" s="136"/>
      <c r="LKR42" s="136"/>
      <c r="LKS42" s="136"/>
      <c r="LKT42" s="136"/>
      <c r="LKU42" s="136"/>
      <c r="LKV42" s="136"/>
      <c r="LKW42" s="136"/>
      <c r="LKX42" s="136"/>
      <c r="LKY42" s="136"/>
      <c r="LKZ42" s="136"/>
      <c r="LLA42" s="136"/>
      <c r="LLB42" s="136"/>
      <c r="LLC42" s="136"/>
      <c r="LLD42" s="136"/>
      <c r="LLE42" s="136"/>
      <c r="LLF42" s="136"/>
      <c r="LLG42" s="136"/>
      <c r="LLH42" s="136"/>
      <c r="LLI42" s="136"/>
      <c r="LLJ42" s="136"/>
      <c r="LLK42" s="136"/>
      <c r="LLL42" s="136"/>
      <c r="LLM42" s="136"/>
      <c r="LLN42" s="136"/>
      <c r="LLO42" s="136"/>
      <c r="LLP42" s="136"/>
      <c r="LLQ42" s="136"/>
      <c r="LLR42" s="136"/>
      <c r="LLS42" s="136"/>
      <c r="LLT42" s="136"/>
      <c r="LLU42" s="136"/>
      <c r="LLV42" s="136"/>
      <c r="LLW42" s="136"/>
      <c r="LLX42" s="136"/>
      <c r="LLY42" s="136"/>
      <c r="LLZ42" s="136"/>
      <c r="LMA42" s="136"/>
      <c r="LMB42" s="136"/>
      <c r="LMC42" s="136"/>
      <c r="LMD42" s="136"/>
      <c r="LME42" s="136"/>
      <c r="LMF42" s="136"/>
      <c r="LMG42" s="136"/>
      <c r="LMH42" s="136"/>
      <c r="LMI42" s="136"/>
      <c r="LMJ42" s="136"/>
      <c r="LMK42" s="136"/>
      <c r="LML42" s="136"/>
      <c r="LMM42" s="136"/>
      <c r="LMN42" s="136"/>
      <c r="LMO42" s="136"/>
      <c r="LMP42" s="136"/>
      <c r="LMQ42" s="136"/>
      <c r="LMR42" s="136"/>
      <c r="LMS42" s="136"/>
      <c r="LMT42" s="136"/>
      <c r="LMU42" s="136"/>
      <c r="LMV42" s="136"/>
      <c r="LMW42" s="136"/>
      <c r="LMX42" s="136"/>
      <c r="LMY42" s="136"/>
      <c r="LMZ42" s="136"/>
      <c r="LNA42" s="136"/>
      <c r="LNB42" s="136"/>
      <c r="LNC42" s="136"/>
      <c r="LND42" s="136"/>
      <c r="LNE42" s="136"/>
      <c r="LNF42" s="136"/>
      <c r="LNG42" s="136"/>
      <c r="LNH42" s="136"/>
      <c r="LNI42" s="136"/>
      <c r="LNJ42" s="136"/>
      <c r="LNK42" s="136"/>
      <c r="LNL42" s="136"/>
      <c r="LNM42" s="136"/>
      <c r="LNN42" s="136"/>
      <c r="LNO42" s="136"/>
      <c r="LNP42" s="136"/>
      <c r="LNQ42" s="136"/>
      <c r="LNR42" s="136"/>
      <c r="LNS42" s="136"/>
      <c r="LNT42" s="136"/>
      <c r="LNU42" s="136"/>
      <c r="LNV42" s="136"/>
      <c r="LNW42" s="136"/>
      <c r="LNX42" s="136"/>
      <c r="LNY42" s="136"/>
      <c r="LNZ42" s="136"/>
      <c r="LOA42" s="136"/>
      <c r="LOB42" s="136"/>
      <c r="LOC42" s="136"/>
      <c r="LOD42" s="136"/>
      <c r="LOE42" s="136"/>
      <c r="LOF42" s="136"/>
      <c r="LOG42" s="136"/>
      <c r="LOH42" s="136"/>
      <c r="LOI42" s="136"/>
      <c r="LOJ42" s="136"/>
      <c r="LOK42" s="136"/>
      <c r="LOL42" s="136"/>
      <c r="LOM42" s="136"/>
      <c r="LON42" s="136"/>
      <c r="LOO42" s="136"/>
      <c r="LOP42" s="136"/>
      <c r="LOQ42" s="136"/>
      <c r="LOR42" s="136"/>
      <c r="LOS42" s="136"/>
      <c r="LOT42" s="136"/>
      <c r="LOU42" s="136"/>
      <c r="LOV42" s="136"/>
      <c r="LOW42" s="136"/>
      <c r="LOX42" s="136"/>
      <c r="LOY42" s="136"/>
      <c r="LOZ42" s="136"/>
      <c r="LPA42" s="136"/>
      <c r="LPB42" s="136"/>
      <c r="LPC42" s="136"/>
      <c r="LPD42" s="136"/>
      <c r="LPE42" s="136"/>
      <c r="LPF42" s="136"/>
      <c r="LPG42" s="136"/>
      <c r="LPH42" s="136"/>
      <c r="LPI42" s="136"/>
      <c r="LPJ42" s="136"/>
      <c r="LPK42" s="136"/>
      <c r="LPL42" s="136"/>
      <c r="LPM42" s="136"/>
      <c r="LPN42" s="136"/>
      <c r="LPO42" s="136"/>
      <c r="LPP42" s="136"/>
      <c r="LPQ42" s="136"/>
      <c r="LPR42" s="136"/>
      <c r="LPS42" s="136"/>
      <c r="LPT42" s="136"/>
      <c r="LPU42" s="136"/>
      <c r="LPV42" s="136"/>
      <c r="LPW42" s="136"/>
      <c r="LPX42" s="136"/>
      <c r="LPY42" s="136"/>
      <c r="LPZ42" s="136"/>
      <c r="LQA42" s="136"/>
      <c r="LQB42" s="136"/>
      <c r="LQC42" s="136"/>
      <c r="LQD42" s="136"/>
      <c r="LQE42" s="136"/>
      <c r="LQF42" s="136"/>
      <c r="LQG42" s="136"/>
      <c r="LQH42" s="136"/>
      <c r="LQI42" s="136"/>
      <c r="LQJ42" s="136"/>
      <c r="LQK42" s="136"/>
      <c r="LQL42" s="136"/>
      <c r="LQM42" s="136"/>
      <c r="LQN42" s="136"/>
      <c r="LQO42" s="136"/>
      <c r="LQP42" s="136"/>
      <c r="LQQ42" s="136"/>
      <c r="LQR42" s="136"/>
      <c r="LQS42" s="136"/>
      <c r="LQT42" s="136"/>
      <c r="LQU42" s="136"/>
      <c r="LQV42" s="136"/>
      <c r="LQW42" s="136"/>
      <c r="LQX42" s="136"/>
      <c r="LQY42" s="136"/>
      <c r="LQZ42" s="136"/>
      <c r="LRA42" s="136"/>
      <c r="LRB42" s="136"/>
      <c r="LRC42" s="136"/>
      <c r="LRD42" s="136"/>
      <c r="LRE42" s="136"/>
      <c r="LRF42" s="136"/>
      <c r="LRG42" s="136"/>
      <c r="LRH42" s="136"/>
      <c r="LRI42" s="136"/>
      <c r="LRJ42" s="136"/>
      <c r="LRK42" s="136"/>
      <c r="LRL42" s="136"/>
      <c r="LRM42" s="136"/>
      <c r="LRN42" s="136"/>
      <c r="LRO42" s="136"/>
      <c r="LRP42" s="136"/>
      <c r="LRQ42" s="136"/>
      <c r="LRR42" s="136"/>
      <c r="LRS42" s="136"/>
      <c r="LRT42" s="136"/>
      <c r="LRU42" s="136"/>
      <c r="LRV42" s="136"/>
      <c r="LRW42" s="136"/>
      <c r="LRX42" s="136"/>
      <c r="LRY42" s="136"/>
      <c r="LRZ42" s="136"/>
      <c r="LSA42" s="136"/>
      <c r="LSB42" s="136"/>
      <c r="LSC42" s="136"/>
      <c r="LSD42" s="136"/>
      <c r="LSE42" s="136"/>
      <c r="LSF42" s="136"/>
      <c r="LSG42" s="136"/>
      <c r="LSH42" s="136"/>
      <c r="LSI42" s="136"/>
      <c r="LSJ42" s="136"/>
      <c r="LSK42" s="136"/>
      <c r="LSL42" s="136"/>
      <c r="LSM42" s="136"/>
      <c r="LSN42" s="136"/>
      <c r="LSO42" s="136"/>
      <c r="LSP42" s="136"/>
      <c r="LSQ42" s="136"/>
      <c r="LSR42" s="136"/>
      <c r="LSS42" s="136"/>
      <c r="LST42" s="136"/>
      <c r="LSU42" s="136"/>
      <c r="LSV42" s="136"/>
      <c r="LSW42" s="136"/>
      <c r="LSX42" s="136"/>
      <c r="LSY42" s="136"/>
      <c r="LSZ42" s="136"/>
      <c r="LTA42" s="136"/>
      <c r="LTB42" s="136"/>
      <c r="LTC42" s="136"/>
      <c r="LTD42" s="136"/>
      <c r="LTE42" s="136"/>
      <c r="LTF42" s="136"/>
      <c r="LTG42" s="136"/>
      <c r="LTH42" s="136"/>
      <c r="LTI42" s="136"/>
      <c r="LTJ42" s="136"/>
      <c r="LTK42" s="136"/>
      <c r="LTL42" s="136"/>
      <c r="LTM42" s="136"/>
      <c r="LTN42" s="136"/>
      <c r="LTO42" s="136"/>
      <c r="LTP42" s="136"/>
      <c r="LTQ42" s="136"/>
      <c r="LTR42" s="136"/>
      <c r="LTS42" s="136"/>
      <c r="LTT42" s="136"/>
      <c r="LTU42" s="136"/>
      <c r="LTV42" s="136"/>
      <c r="LTW42" s="136"/>
      <c r="LTX42" s="136"/>
      <c r="LTY42" s="136"/>
      <c r="LTZ42" s="136"/>
      <c r="LUA42" s="136"/>
      <c r="LUB42" s="136"/>
      <c r="LUC42" s="136"/>
      <c r="LUD42" s="136"/>
      <c r="LUE42" s="136"/>
      <c r="LUF42" s="136"/>
      <c r="LUG42" s="136"/>
      <c r="LUH42" s="136"/>
      <c r="LUI42" s="136"/>
      <c r="LUJ42" s="136"/>
      <c r="LUK42" s="136"/>
      <c r="LUL42" s="136"/>
      <c r="LUM42" s="136"/>
      <c r="LUN42" s="136"/>
      <c r="LUO42" s="136"/>
      <c r="LUP42" s="136"/>
      <c r="LUQ42" s="136"/>
      <c r="LUR42" s="136"/>
      <c r="LUS42" s="136"/>
      <c r="LUT42" s="136"/>
      <c r="LUU42" s="136"/>
      <c r="LUV42" s="136"/>
      <c r="LUW42" s="136"/>
      <c r="LUX42" s="136"/>
      <c r="LUY42" s="136"/>
      <c r="LUZ42" s="136"/>
      <c r="LVA42" s="136"/>
      <c r="LVB42" s="136"/>
      <c r="LVC42" s="136"/>
      <c r="LVD42" s="136"/>
      <c r="LVE42" s="136"/>
      <c r="LVF42" s="136"/>
      <c r="LVG42" s="136"/>
      <c r="LVH42" s="136"/>
      <c r="LVI42" s="136"/>
      <c r="LVJ42" s="136"/>
      <c r="LVK42" s="136"/>
      <c r="LVL42" s="136"/>
      <c r="LVM42" s="136"/>
      <c r="LVN42" s="136"/>
      <c r="LVO42" s="136"/>
      <c r="LVP42" s="136"/>
      <c r="LVQ42" s="136"/>
      <c r="LVR42" s="136"/>
      <c r="LVS42" s="136"/>
      <c r="LVT42" s="136"/>
      <c r="LVU42" s="136"/>
      <c r="LVV42" s="136"/>
      <c r="LVW42" s="136"/>
      <c r="LVX42" s="136"/>
      <c r="LVY42" s="136"/>
      <c r="LVZ42" s="136"/>
      <c r="LWA42" s="136"/>
      <c r="LWB42" s="136"/>
      <c r="LWC42" s="136"/>
      <c r="LWD42" s="136"/>
      <c r="LWE42" s="136"/>
      <c r="LWF42" s="136"/>
      <c r="LWG42" s="136"/>
      <c r="LWH42" s="136"/>
      <c r="LWI42" s="136"/>
      <c r="LWJ42" s="136"/>
      <c r="LWK42" s="136"/>
      <c r="LWL42" s="136"/>
      <c r="LWM42" s="136"/>
      <c r="LWN42" s="136"/>
      <c r="LWO42" s="136"/>
      <c r="LWP42" s="136"/>
      <c r="LWQ42" s="136"/>
      <c r="LWR42" s="136"/>
      <c r="LWS42" s="136"/>
      <c r="LWT42" s="136"/>
      <c r="LWU42" s="136"/>
      <c r="LWV42" s="136"/>
      <c r="LWW42" s="136"/>
      <c r="LWX42" s="136"/>
      <c r="LWY42" s="136"/>
      <c r="LWZ42" s="136"/>
      <c r="LXA42" s="136"/>
      <c r="LXB42" s="136"/>
      <c r="LXC42" s="136"/>
      <c r="LXD42" s="136"/>
      <c r="LXE42" s="136"/>
      <c r="LXF42" s="136"/>
      <c r="LXG42" s="136"/>
      <c r="LXH42" s="136"/>
      <c r="LXI42" s="136"/>
      <c r="LXJ42" s="136"/>
      <c r="LXK42" s="136"/>
      <c r="LXL42" s="136"/>
      <c r="LXM42" s="136"/>
      <c r="LXN42" s="136"/>
      <c r="LXO42" s="136"/>
      <c r="LXP42" s="136"/>
      <c r="LXQ42" s="136"/>
      <c r="LXR42" s="136"/>
      <c r="LXS42" s="136"/>
      <c r="LXT42" s="136"/>
      <c r="LXU42" s="136"/>
      <c r="LXV42" s="136"/>
      <c r="LXW42" s="136"/>
      <c r="LXX42" s="136"/>
      <c r="LXY42" s="136"/>
      <c r="LXZ42" s="136"/>
      <c r="LYA42" s="136"/>
      <c r="LYB42" s="136"/>
      <c r="LYC42" s="136"/>
      <c r="LYD42" s="136"/>
      <c r="LYE42" s="136"/>
      <c r="LYF42" s="136"/>
      <c r="LYG42" s="136"/>
      <c r="LYH42" s="136"/>
      <c r="LYI42" s="136"/>
      <c r="LYJ42" s="136"/>
      <c r="LYK42" s="136"/>
      <c r="LYL42" s="136"/>
      <c r="LYM42" s="136"/>
      <c r="LYN42" s="136"/>
      <c r="LYO42" s="136"/>
      <c r="LYP42" s="136"/>
      <c r="LYQ42" s="136"/>
      <c r="LYR42" s="136"/>
      <c r="LYS42" s="136"/>
      <c r="LYT42" s="136"/>
      <c r="LYU42" s="136"/>
      <c r="LYV42" s="136"/>
      <c r="LYW42" s="136"/>
      <c r="LYX42" s="136"/>
      <c r="LYY42" s="136"/>
      <c r="LYZ42" s="136"/>
      <c r="LZA42" s="136"/>
      <c r="LZB42" s="136"/>
      <c r="LZC42" s="136"/>
      <c r="LZD42" s="136"/>
      <c r="LZE42" s="136"/>
      <c r="LZF42" s="136"/>
      <c r="LZG42" s="136"/>
      <c r="LZH42" s="136"/>
      <c r="LZI42" s="136"/>
      <c r="LZJ42" s="136"/>
      <c r="LZK42" s="136"/>
      <c r="LZL42" s="136"/>
      <c r="LZM42" s="136"/>
      <c r="LZN42" s="136"/>
      <c r="LZO42" s="136"/>
      <c r="LZP42" s="136"/>
      <c r="LZQ42" s="136"/>
      <c r="LZR42" s="136"/>
      <c r="LZS42" s="136"/>
      <c r="LZT42" s="136"/>
      <c r="LZU42" s="136"/>
      <c r="LZV42" s="136"/>
      <c r="LZW42" s="136"/>
      <c r="LZX42" s="136"/>
      <c r="LZY42" s="136"/>
      <c r="LZZ42" s="136"/>
      <c r="MAA42" s="136"/>
      <c r="MAB42" s="136"/>
      <c r="MAC42" s="136"/>
      <c r="MAD42" s="136"/>
      <c r="MAE42" s="136"/>
      <c r="MAF42" s="136"/>
      <c r="MAG42" s="136"/>
      <c r="MAH42" s="136"/>
      <c r="MAI42" s="136"/>
      <c r="MAJ42" s="136"/>
      <c r="MAK42" s="136"/>
      <c r="MAL42" s="136"/>
      <c r="MAM42" s="136"/>
      <c r="MAN42" s="136"/>
      <c r="MAO42" s="136"/>
      <c r="MAP42" s="136"/>
      <c r="MAQ42" s="136"/>
      <c r="MAR42" s="136"/>
      <c r="MAS42" s="136"/>
      <c r="MAT42" s="136"/>
      <c r="MAU42" s="136"/>
      <c r="MAV42" s="136"/>
      <c r="MAW42" s="136"/>
      <c r="MAX42" s="136"/>
      <c r="MAY42" s="136"/>
      <c r="MAZ42" s="136"/>
      <c r="MBA42" s="136"/>
      <c r="MBB42" s="136"/>
      <c r="MBC42" s="136"/>
      <c r="MBD42" s="136"/>
      <c r="MBE42" s="136"/>
      <c r="MBF42" s="136"/>
      <c r="MBG42" s="136"/>
      <c r="MBH42" s="136"/>
      <c r="MBI42" s="136"/>
      <c r="MBJ42" s="136"/>
      <c r="MBK42" s="136"/>
      <c r="MBL42" s="136"/>
      <c r="MBM42" s="136"/>
      <c r="MBN42" s="136"/>
      <c r="MBO42" s="136"/>
      <c r="MBP42" s="136"/>
      <c r="MBQ42" s="136"/>
      <c r="MBR42" s="136"/>
      <c r="MBS42" s="136"/>
      <c r="MBT42" s="136"/>
      <c r="MBU42" s="136"/>
      <c r="MBV42" s="136"/>
      <c r="MBW42" s="136"/>
      <c r="MBX42" s="136"/>
      <c r="MBY42" s="136"/>
      <c r="MBZ42" s="136"/>
      <c r="MCA42" s="136"/>
      <c r="MCB42" s="136"/>
      <c r="MCC42" s="136"/>
      <c r="MCD42" s="136"/>
      <c r="MCE42" s="136"/>
      <c r="MCF42" s="136"/>
      <c r="MCG42" s="136"/>
      <c r="MCH42" s="136"/>
      <c r="MCI42" s="136"/>
      <c r="MCJ42" s="136"/>
      <c r="MCK42" s="136"/>
      <c r="MCL42" s="136"/>
      <c r="MCM42" s="136"/>
      <c r="MCN42" s="136"/>
      <c r="MCO42" s="136"/>
      <c r="MCP42" s="136"/>
      <c r="MCQ42" s="136"/>
      <c r="MCR42" s="136"/>
      <c r="MCS42" s="136"/>
      <c r="MCT42" s="136"/>
      <c r="MCU42" s="136"/>
      <c r="MCV42" s="136"/>
      <c r="MCW42" s="136"/>
      <c r="MCX42" s="136"/>
      <c r="MCY42" s="136"/>
      <c r="MCZ42" s="136"/>
      <c r="MDA42" s="136"/>
      <c r="MDB42" s="136"/>
      <c r="MDC42" s="136"/>
      <c r="MDD42" s="136"/>
      <c r="MDE42" s="136"/>
      <c r="MDF42" s="136"/>
      <c r="MDG42" s="136"/>
      <c r="MDH42" s="136"/>
      <c r="MDI42" s="136"/>
      <c r="MDJ42" s="136"/>
      <c r="MDK42" s="136"/>
      <c r="MDL42" s="136"/>
      <c r="MDM42" s="136"/>
      <c r="MDN42" s="136"/>
      <c r="MDO42" s="136"/>
      <c r="MDP42" s="136"/>
      <c r="MDQ42" s="136"/>
      <c r="MDR42" s="136"/>
      <c r="MDS42" s="136"/>
      <c r="MDT42" s="136"/>
      <c r="MDU42" s="136"/>
      <c r="MDV42" s="136"/>
      <c r="MDW42" s="136"/>
      <c r="MDX42" s="136"/>
      <c r="MDY42" s="136"/>
      <c r="MDZ42" s="136"/>
      <c r="MEA42" s="136"/>
      <c r="MEB42" s="136"/>
      <c r="MEC42" s="136"/>
      <c r="MED42" s="136"/>
      <c r="MEE42" s="136"/>
      <c r="MEF42" s="136"/>
      <c r="MEG42" s="136"/>
      <c r="MEH42" s="136"/>
      <c r="MEI42" s="136"/>
      <c r="MEJ42" s="136"/>
      <c r="MEK42" s="136"/>
      <c r="MEL42" s="136"/>
      <c r="MEM42" s="136"/>
      <c r="MEN42" s="136"/>
      <c r="MEO42" s="136"/>
      <c r="MEP42" s="136"/>
      <c r="MEQ42" s="136"/>
      <c r="MER42" s="136"/>
      <c r="MES42" s="136"/>
      <c r="MET42" s="136"/>
      <c r="MEU42" s="136"/>
      <c r="MEV42" s="136"/>
      <c r="MEW42" s="136"/>
      <c r="MEX42" s="136"/>
      <c r="MEY42" s="136"/>
      <c r="MEZ42" s="136"/>
      <c r="MFA42" s="136"/>
      <c r="MFB42" s="136"/>
      <c r="MFC42" s="136"/>
      <c r="MFD42" s="136"/>
      <c r="MFE42" s="136"/>
      <c r="MFF42" s="136"/>
      <c r="MFG42" s="136"/>
      <c r="MFH42" s="136"/>
      <c r="MFI42" s="136"/>
      <c r="MFJ42" s="136"/>
      <c r="MFK42" s="136"/>
      <c r="MFL42" s="136"/>
      <c r="MFM42" s="136"/>
      <c r="MFN42" s="136"/>
      <c r="MFO42" s="136"/>
      <c r="MFP42" s="136"/>
      <c r="MFQ42" s="136"/>
      <c r="MFR42" s="136"/>
      <c r="MFS42" s="136"/>
      <c r="MFT42" s="136"/>
      <c r="MFU42" s="136"/>
      <c r="MFV42" s="136"/>
      <c r="MFW42" s="136"/>
      <c r="MFX42" s="136"/>
      <c r="MFY42" s="136"/>
      <c r="MFZ42" s="136"/>
      <c r="MGA42" s="136"/>
      <c r="MGB42" s="136"/>
      <c r="MGC42" s="136"/>
      <c r="MGD42" s="136"/>
      <c r="MGE42" s="136"/>
      <c r="MGF42" s="136"/>
      <c r="MGG42" s="136"/>
      <c r="MGH42" s="136"/>
      <c r="MGI42" s="136"/>
      <c r="MGJ42" s="136"/>
      <c r="MGK42" s="136"/>
      <c r="MGL42" s="136"/>
      <c r="MGM42" s="136"/>
      <c r="MGN42" s="136"/>
      <c r="MGO42" s="136"/>
      <c r="MGP42" s="136"/>
      <c r="MGQ42" s="136"/>
      <c r="MGR42" s="136"/>
      <c r="MGS42" s="136"/>
      <c r="MGT42" s="136"/>
      <c r="MGU42" s="136"/>
      <c r="MGV42" s="136"/>
      <c r="MGW42" s="136"/>
      <c r="MGX42" s="136"/>
      <c r="MGY42" s="136"/>
      <c r="MGZ42" s="136"/>
      <c r="MHA42" s="136"/>
      <c r="MHB42" s="136"/>
      <c r="MHC42" s="136"/>
      <c r="MHD42" s="136"/>
      <c r="MHE42" s="136"/>
      <c r="MHF42" s="136"/>
      <c r="MHG42" s="136"/>
      <c r="MHH42" s="136"/>
      <c r="MHI42" s="136"/>
      <c r="MHJ42" s="136"/>
      <c r="MHK42" s="136"/>
      <c r="MHL42" s="136"/>
      <c r="MHM42" s="136"/>
      <c r="MHN42" s="136"/>
      <c r="MHO42" s="136"/>
      <c r="MHP42" s="136"/>
      <c r="MHQ42" s="136"/>
      <c r="MHR42" s="136"/>
      <c r="MHS42" s="136"/>
      <c r="MHT42" s="136"/>
      <c r="MHU42" s="136"/>
      <c r="MHV42" s="136"/>
      <c r="MHW42" s="136"/>
      <c r="MHX42" s="136"/>
      <c r="MHY42" s="136"/>
      <c r="MHZ42" s="136"/>
      <c r="MIA42" s="136"/>
      <c r="MIB42" s="136"/>
      <c r="MIC42" s="136"/>
      <c r="MID42" s="136"/>
      <c r="MIE42" s="136"/>
      <c r="MIF42" s="136"/>
      <c r="MIG42" s="136"/>
      <c r="MIH42" s="136"/>
      <c r="MII42" s="136"/>
      <c r="MIJ42" s="136"/>
      <c r="MIK42" s="136"/>
      <c r="MIL42" s="136"/>
      <c r="MIM42" s="136"/>
      <c r="MIN42" s="136"/>
      <c r="MIO42" s="136"/>
      <c r="MIP42" s="136"/>
      <c r="MIQ42" s="136"/>
      <c r="MIR42" s="136"/>
      <c r="MIS42" s="136"/>
      <c r="MIT42" s="136"/>
      <c r="MIU42" s="136"/>
      <c r="MIV42" s="136"/>
      <c r="MIW42" s="136"/>
      <c r="MIX42" s="136"/>
      <c r="MIY42" s="136"/>
      <c r="MIZ42" s="136"/>
      <c r="MJA42" s="136"/>
      <c r="MJB42" s="136"/>
      <c r="MJC42" s="136"/>
      <c r="MJD42" s="136"/>
      <c r="MJE42" s="136"/>
      <c r="MJF42" s="136"/>
      <c r="MJG42" s="136"/>
      <c r="MJH42" s="136"/>
      <c r="MJI42" s="136"/>
      <c r="MJJ42" s="136"/>
      <c r="MJK42" s="136"/>
      <c r="MJL42" s="136"/>
      <c r="MJM42" s="136"/>
      <c r="MJN42" s="136"/>
      <c r="MJO42" s="136"/>
      <c r="MJP42" s="136"/>
      <c r="MJQ42" s="136"/>
      <c r="MJR42" s="136"/>
      <c r="MJS42" s="136"/>
      <c r="MJT42" s="136"/>
      <c r="MJU42" s="136"/>
      <c r="MJV42" s="136"/>
      <c r="MJW42" s="136"/>
      <c r="MJX42" s="136"/>
      <c r="MJY42" s="136"/>
      <c r="MJZ42" s="136"/>
      <c r="MKA42" s="136"/>
      <c r="MKB42" s="136"/>
      <c r="MKC42" s="136"/>
      <c r="MKD42" s="136"/>
      <c r="MKE42" s="136"/>
      <c r="MKF42" s="136"/>
      <c r="MKG42" s="136"/>
      <c r="MKH42" s="136"/>
      <c r="MKI42" s="136"/>
      <c r="MKJ42" s="136"/>
      <c r="MKK42" s="136"/>
      <c r="MKL42" s="136"/>
      <c r="MKM42" s="136"/>
      <c r="MKN42" s="136"/>
      <c r="MKO42" s="136"/>
      <c r="MKP42" s="136"/>
      <c r="MKQ42" s="136"/>
      <c r="MKR42" s="136"/>
      <c r="MKS42" s="136"/>
      <c r="MKT42" s="136"/>
      <c r="MKU42" s="136"/>
      <c r="MKV42" s="136"/>
      <c r="MKW42" s="136"/>
      <c r="MKX42" s="136"/>
      <c r="MKY42" s="136"/>
      <c r="MKZ42" s="136"/>
      <c r="MLA42" s="136"/>
      <c r="MLB42" s="136"/>
      <c r="MLC42" s="136"/>
      <c r="MLD42" s="136"/>
      <c r="MLE42" s="136"/>
      <c r="MLF42" s="136"/>
      <c r="MLG42" s="136"/>
      <c r="MLH42" s="136"/>
      <c r="MLI42" s="136"/>
      <c r="MLJ42" s="136"/>
      <c r="MLK42" s="136"/>
      <c r="MLL42" s="136"/>
      <c r="MLM42" s="136"/>
      <c r="MLN42" s="136"/>
      <c r="MLO42" s="136"/>
      <c r="MLP42" s="136"/>
      <c r="MLQ42" s="136"/>
      <c r="MLR42" s="136"/>
      <c r="MLS42" s="136"/>
      <c r="MLT42" s="136"/>
      <c r="MLU42" s="136"/>
      <c r="MLV42" s="136"/>
      <c r="MLW42" s="136"/>
      <c r="MLX42" s="136"/>
      <c r="MLY42" s="136"/>
      <c r="MLZ42" s="136"/>
      <c r="MMA42" s="136"/>
      <c r="MMB42" s="136"/>
      <c r="MMC42" s="136"/>
      <c r="MMD42" s="136"/>
      <c r="MME42" s="136"/>
      <c r="MMF42" s="136"/>
      <c r="MMG42" s="136"/>
      <c r="MMH42" s="136"/>
      <c r="MMI42" s="136"/>
      <c r="MMJ42" s="136"/>
      <c r="MMK42" s="136"/>
      <c r="MML42" s="136"/>
      <c r="MMM42" s="136"/>
      <c r="MMN42" s="136"/>
      <c r="MMO42" s="136"/>
      <c r="MMP42" s="136"/>
      <c r="MMQ42" s="136"/>
      <c r="MMR42" s="136"/>
      <c r="MMS42" s="136"/>
      <c r="MMT42" s="136"/>
      <c r="MMU42" s="136"/>
      <c r="MMV42" s="136"/>
      <c r="MMW42" s="136"/>
      <c r="MMX42" s="136"/>
      <c r="MMY42" s="136"/>
      <c r="MMZ42" s="136"/>
      <c r="MNA42" s="136"/>
      <c r="MNB42" s="136"/>
      <c r="MNC42" s="136"/>
      <c r="MND42" s="136"/>
      <c r="MNE42" s="136"/>
      <c r="MNF42" s="136"/>
      <c r="MNG42" s="136"/>
      <c r="MNH42" s="136"/>
      <c r="MNI42" s="136"/>
      <c r="MNJ42" s="136"/>
      <c r="MNK42" s="136"/>
      <c r="MNL42" s="136"/>
      <c r="MNM42" s="136"/>
      <c r="MNN42" s="136"/>
      <c r="MNO42" s="136"/>
      <c r="MNP42" s="136"/>
      <c r="MNQ42" s="136"/>
      <c r="MNR42" s="136"/>
      <c r="MNS42" s="136"/>
      <c r="MNT42" s="136"/>
      <c r="MNU42" s="136"/>
      <c r="MNV42" s="136"/>
      <c r="MNW42" s="136"/>
      <c r="MNX42" s="136"/>
      <c r="MNY42" s="136"/>
      <c r="MNZ42" s="136"/>
      <c r="MOA42" s="136"/>
      <c r="MOB42" s="136"/>
      <c r="MOC42" s="136"/>
      <c r="MOD42" s="136"/>
      <c r="MOE42" s="136"/>
      <c r="MOF42" s="136"/>
      <c r="MOG42" s="136"/>
      <c r="MOH42" s="136"/>
      <c r="MOI42" s="136"/>
      <c r="MOJ42" s="136"/>
      <c r="MOK42" s="136"/>
      <c r="MOL42" s="136"/>
      <c r="MOM42" s="136"/>
      <c r="MON42" s="136"/>
      <c r="MOO42" s="136"/>
      <c r="MOP42" s="136"/>
      <c r="MOQ42" s="136"/>
      <c r="MOR42" s="136"/>
      <c r="MOS42" s="136"/>
      <c r="MOT42" s="136"/>
      <c r="MOU42" s="136"/>
      <c r="MOV42" s="136"/>
      <c r="MOW42" s="136"/>
      <c r="MOX42" s="136"/>
      <c r="MOY42" s="136"/>
      <c r="MOZ42" s="136"/>
      <c r="MPA42" s="136"/>
      <c r="MPB42" s="136"/>
      <c r="MPC42" s="136"/>
      <c r="MPD42" s="136"/>
      <c r="MPE42" s="136"/>
      <c r="MPF42" s="136"/>
      <c r="MPG42" s="136"/>
      <c r="MPH42" s="136"/>
      <c r="MPI42" s="136"/>
      <c r="MPJ42" s="136"/>
      <c r="MPK42" s="136"/>
      <c r="MPL42" s="136"/>
      <c r="MPM42" s="136"/>
      <c r="MPN42" s="136"/>
      <c r="MPO42" s="136"/>
      <c r="MPP42" s="136"/>
      <c r="MPQ42" s="136"/>
      <c r="MPR42" s="136"/>
      <c r="MPS42" s="136"/>
      <c r="MPT42" s="136"/>
      <c r="MPU42" s="136"/>
      <c r="MPV42" s="136"/>
      <c r="MPW42" s="136"/>
      <c r="MPX42" s="136"/>
      <c r="MPY42" s="136"/>
      <c r="MPZ42" s="136"/>
      <c r="MQA42" s="136"/>
      <c r="MQB42" s="136"/>
      <c r="MQC42" s="136"/>
      <c r="MQD42" s="136"/>
      <c r="MQE42" s="136"/>
      <c r="MQF42" s="136"/>
      <c r="MQG42" s="136"/>
      <c r="MQH42" s="136"/>
      <c r="MQI42" s="136"/>
      <c r="MQJ42" s="136"/>
      <c r="MQK42" s="136"/>
      <c r="MQL42" s="136"/>
      <c r="MQM42" s="136"/>
      <c r="MQN42" s="136"/>
      <c r="MQO42" s="136"/>
      <c r="MQP42" s="136"/>
      <c r="MQQ42" s="136"/>
      <c r="MQR42" s="136"/>
      <c r="MQS42" s="136"/>
      <c r="MQT42" s="136"/>
      <c r="MQU42" s="136"/>
      <c r="MQV42" s="136"/>
      <c r="MQW42" s="136"/>
      <c r="MQX42" s="136"/>
      <c r="MQY42" s="136"/>
      <c r="MQZ42" s="136"/>
      <c r="MRA42" s="136"/>
      <c r="MRB42" s="136"/>
      <c r="MRC42" s="136"/>
      <c r="MRD42" s="136"/>
      <c r="MRE42" s="136"/>
      <c r="MRF42" s="136"/>
      <c r="MRG42" s="136"/>
      <c r="MRH42" s="136"/>
      <c r="MRI42" s="136"/>
      <c r="MRJ42" s="136"/>
      <c r="MRK42" s="136"/>
      <c r="MRL42" s="136"/>
      <c r="MRM42" s="136"/>
      <c r="MRN42" s="136"/>
      <c r="MRO42" s="136"/>
      <c r="MRP42" s="136"/>
      <c r="MRQ42" s="136"/>
      <c r="MRR42" s="136"/>
      <c r="MRS42" s="136"/>
      <c r="MRT42" s="136"/>
      <c r="MRU42" s="136"/>
      <c r="MRV42" s="136"/>
      <c r="MRW42" s="136"/>
      <c r="MRX42" s="136"/>
      <c r="MRY42" s="136"/>
      <c r="MRZ42" s="136"/>
      <c r="MSA42" s="136"/>
      <c r="MSB42" s="136"/>
      <c r="MSC42" s="136"/>
      <c r="MSD42" s="136"/>
      <c r="MSE42" s="136"/>
      <c r="MSF42" s="136"/>
      <c r="MSG42" s="136"/>
      <c r="MSH42" s="136"/>
      <c r="MSI42" s="136"/>
      <c r="MSJ42" s="136"/>
      <c r="MSK42" s="136"/>
      <c r="MSL42" s="136"/>
      <c r="MSM42" s="136"/>
      <c r="MSN42" s="136"/>
      <c r="MSO42" s="136"/>
      <c r="MSP42" s="136"/>
      <c r="MSQ42" s="136"/>
      <c r="MSR42" s="136"/>
      <c r="MSS42" s="136"/>
      <c r="MST42" s="136"/>
      <c r="MSU42" s="136"/>
      <c r="MSV42" s="136"/>
      <c r="MSW42" s="136"/>
      <c r="MSX42" s="136"/>
      <c r="MSY42" s="136"/>
      <c r="MSZ42" s="136"/>
      <c r="MTA42" s="136"/>
      <c r="MTB42" s="136"/>
      <c r="MTC42" s="136"/>
      <c r="MTD42" s="136"/>
      <c r="MTE42" s="136"/>
      <c r="MTF42" s="136"/>
      <c r="MTG42" s="136"/>
      <c r="MTH42" s="136"/>
      <c r="MTI42" s="136"/>
      <c r="MTJ42" s="136"/>
      <c r="MTK42" s="136"/>
      <c r="MTL42" s="136"/>
      <c r="MTM42" s="136"/>
      <c r="MTN42" s="136"/>
      <c r="MTO42" s="136"/>
      <c r="MTP42" s="136"/>
      <c r="MTQ42" s="136"/>
      <c r="MTR42" s="136"/>
      <c r="MTS42" s="136"/>
      <c r="MTT42" s="136"/>
      <c r="MTU42" s="136"/>
      <c r="MTV42" s="136"/>
      <c r="MTW42" s="136"/>
      <c r="MTX42" s="136"/>
      <c r="MTY42" s="136"/>
      <c r="MTZ42" s="136"/>
      <c r="MUA42" s="136"/>
      <c r="MUB42" s="136"/>
      <c r="MUC42" s="136"/>
      <c r="MUD42" s="136"/>
      <c r="MUE42" s="136"/>
      <c r="MUF42" s="136"/>
      <c r="MUG42" s="136"/>
      <c r="MUH42" s="136"/>
      <c r="MUI42" s="136"/>
      <c r="MUJ42" s="136"/>
      <c r="MUK42" s="136"/>
      <c r="MUL42" s="136"/>
      <c r="MUM42" s="136"/>
      <c r="MUN42" s="136"/>
      <c r="MUO42" s="136"/>
      <c r="MUP42" s="136"/>
      <c r="MUQ42" s="136"/>
      <c r="MUR42" s="136"/>
      <c r="MUS42" s="136"/>
      <c r="MUT42" s="136"/>
      <c r="MUU42" s="136"/>
      <c r="MUV42" s="136"/>
      <c r="MUW42" s="136"/>
      <c r="MUX42" s="136"/>
      <c r="MUY42" s="136"/>
      <c r="MUZ42" s="136"/>
      <c r="MVA42" s="136"/>
      <c r="MVB42" s="136"/>
      <c r="MVC42" s="136"/>
      <c r="MVD42" s="136"/>
      <c r="MVE42" s="136"/>
      <c r="MVF42" s="136"/>
      <c r="MVG42" s="136"/>
      <c r="MVH42" s="136"/>
      <c r="MVI42" s="136"/>
      <c r="MVJ42" s="136"/>
      <c r="MVK42" s="136"/>
      <c r="MVL42" s="136"/>
      <c r="MVM42" s="136"/>
      <c r="MVN42" s="136"/>
      <c r="MVO42" s="136"/>
      <c r="MVP42" s="136"/>
      <c r="MVQ42" s="136"/>
      <c r="MVR42" s="136"/>
      <c r="MVS42" s="136"/>
      <c r="MVT42" s="136"/>
      <c r="MVU42" s="136"/>
      <c r="MVV42" s="136"/>
      <c r="MVW42" s="136"/>
      <c r="MVX42" s="136"/>
      <c r="MVY42" s="136"/>
      <c r="MVZ42" s="136"/>
      <c r="MWA42" s="136"/>
      <c r="MWB42" s="136"/>
      <c r="MWC42" s="136"/>
      <c r="MWD42" s="136"/>
      <c r="MWE42" s="136"/>
      <c r="MWF42" s="136"/>
      <c r="MWG42" s="136"/>
      <c r="MWH42" s="136"/>
      <c r="MWI42" s="136"/>
      <c r="MWJ42" s="136"/>
      <c r="MWK42" s="136"/>
      <c r="MWL42" s="136"/>
      <c r="MWM42" s="136"/>
      <c r="MWN42" s="136"/>
      <c r="MWO42" s="136"/>
      <c r="MWP42" s="136"/>
      <c r="MWQ42" s="136"/>
      <c r="MWR42" s="136"/>
      <c r="MWS42" s="136"/>
      <c r="MWT42" s="136"/>
      <c r="MWU42" s="136"/>
      <c r="MWV42" s="136"/>
      <c r="MWW42" s="136"/>
      <c r="MWX42" s="136"/>
      <c r="MWY42" s="136"/>
      <c r="MWZ42" s="136"/>
      <c r="MXA42" s="136"/>
      <c r="MXB42" s="136"/>
      <c r="MXC42" s="136"/>
      <c r="MXD42" s="136"/>
      <c r="MXE42" s="136"/>
      <c r="MXF42" s="136"/>
      <c r="MXG42" s="136"/>
      <c r="MXH42" s="136"/>
      <c r="MXI42" s="136"/>
      <c r="MXJ42" s="136"/>
      <c r="MXK42" s="136"/>
      <c r="MXL42" s="136"/>
      <c r="MXM42" s="136"/>
      <c r="MXN42" s="136"/>
      <c r="MXO42" s="136"/>
      <c r="MXP42" s="136"/>
      <c r="MXQ42" s="136"/>
      <c r="MXR42" s="136"/>
      <c r="MXS42" s="136"/>
      <c r="MXT42" s="136"/>
      <c r="MXU42" s="136"/>
      <c r="MXV42" s="136"/>
      <c r="MXW42" s="136"/>
      <c r="MXX42" s="136"/>
      <c r="MXY42" s="136"/>
      <c r="MXZ42" s="136"/>
      <c r="MYA42" s="136"/>
      <c r="MYB42" s="136"/>
      <c r="MYC42" s="136"/>
      <c r="MYD42" s="136"/>
      <c r="MYE42" s="136"/>
      <c r="MYF42" s="136"/>
      <c r="MYG42" s="136"/>
      <c r="MYH42" s="136"/>
      <c r="MYI42" s="136"/>
      <c r="MYJ42" s="136"/>
      <c r="MYK42" s="136"/>
      <c r="MYL42" s="136"/>
      <c r="MYM42" s="136"/>
      <c r="MYN42" s="136"/>
      <c r="MYO42" s="136"/>
      <c r="MYP42" s="136"/>
      <c r="MYQ42" s="136"/>
      <c r="MYR42" s="136"/>
      <c r="MYS42" s="136"/>
      <c r="MYT42" s="136"/>
      <c r="MYU42" s="136"/>
      <c r="MYV42" s="136"/>
      <c r="MYW42" s="136"/>
      <c r="MYX42" s="136"/>
      <c r="MYY42" s="136"/>
      <c r="MYZ42" s="136"/>
      <c r="MZA42" s="136"/>
      <c r="MZB42" s="136"/>
      <c r="MZC42" s="136"/>
      <c r="MZD42" s="136"/>
      <c r="MZE42" s="136"/>
      <c r="MZF42" s="136"/>
      <c r="MZG42" s="136"/>
      <c r="MZH42" s="136"/>
      <c r="MZI42" s="136"/>
      <c r="MZJ42" s="136"/>
      <c r="MZK42" s="136"/>
      <c r="MZL42" s="136"/>
      <c r="MZM42" s="136"/>
      <c r="MZN42" s="136"/>
      <c r="MZO42" s="136"/>
      <c r="MZP42" s="136"/>
      <c r="MZQ42" s="136"/>
      <c r="MZR42" s="136"/>
      <c r="MZS42" s="136"/>
      <c r="MZT42" s="136"/>
      <c r="MZU42" s="136"/>
      <c r="MZV42" s="136"/>
      <c r="MZW42" s="136"/>
      <c r="MZX42" s="136"/>
      <c r="MZY42" s="136"/>
      <c r="MZZ42" s="136"/>
      <c r="NAA42" s="136"/>
      <c r="NAB42" s="136"/>
      <c r="NAC42" s="136"/>
      <c r="NAD42" s="136"/>
      <c r="NAE42" s="136"/>
      <c r="NAF42" s="136"/>
      <c r="NAG42" s="136"/>
      <c r="NAH42" s="136"/>
      <c r="NAI42" s="136"/>
      <c r="NAJ42" s="136"/>
      <c r="NAK42" s="136"/>
      <c r="NAL42" s="136"/>
      <c r="NAM42" s="136"/>
      <c r="NAN42" s="136"/>
      <c r="NAO42" s="136"/>
      <c r="NAP42" s="136"/>
      <c r="NAQ42" s="136"/>
      <c r="NAR42" s="136"/>
      <c r="NAS42" s="136"/>
      <c r="NAT42" s="136"/>
      <c r="NAU42" s="136"/>
      <c r="NAV42" s="136"/>
      <c r="NAW42" s="136"/>
      <c r="NAX42" s="136"/>
      <c r="NAY42" s="136"/>
      <c r="NAZ42" s="136"/>
      <c r="NBA42" s="136"/>
      <c r="NBB42" s="136"/>
      <c r="NBC42" s="136"/>
      <c r="NBD42" s="136"/>
      <c r="NBE42" s="136"/>
      <c r="NBF42" s="136"/>
      <c r="NBG42" s="136"/>
      <c r="NBH42" s="136"/>
      <c r="NBI42" s="136"/>
      <c r="NBJ42" s="136"/>
      <c r="NBK42" s="136"/>
      <c r="NBL42" s="136"/>
      <c r="NBM42" s="136"/>
      <c r="NBN42" s="136"/>
      <c r="NBO42" s="136"/>
      <c r="NBP42" s="136"/>
      <c r="NBQ42" s="136"/>
      <c r="NBR42" s="136"/>
      <c r="NBS42" s="136"/>
      <c r="NBT42" s="136"/>
      <c r="NBU42" s="136"/>
      <c r="NBV42" s="136"/>
      <c r="NBW42" s="136"/>
      <c r="NBX42" s="136"/>
      <c r="NBY42" s="136"/>
      <c r="NBZ42" s="136"/>
      <c r="NCA42" s="136"/>
      <c r="NCB42" s="136"/>
      <c r="NCC42" s="136"/>
      <c r="NCD42" s="136"/>
      <c r="NCE42" s="136"/>
      <c r="NCF42" s="136"/>
      <c r="NCG42" s="136"/>
      <c r="NCH42" s="136"/>
      <c r="NCI42" s="136"/>
      <c r="NCJ42" s="136"/>
      <c r="NCK42" s="136"/>
      <c r="NCL42" s="136"/>
      <c r="NCM42" s="136"/>
      <c r="NCN42" s="136"/>
      <c r="NCO42" s="136"/>
      <c r="NCP42" s="136"/>
      <c r="NCQ42" s="136"/>
      <c r="NCR42" s="136"/>
      <c r="NCS42" s="136"/>
      <c r="NCT42" s="136"/>
      <c r="NCU42" s="136"/>
      <c r="NCV42" s="136"/>
      <c r="NCW42" s="136"/>
      <c r="NCX42" s="136"/>
      <c r="NCY42" s="136"/>
      <c r="NCZ42" s="136"/>
      <c r="NDA42" s="136"/>
      <c r="NDB42" s="136"/>
      <c r="NDC42" s="136"/>
      <c r="NDD42" s="136"/>
      <c r="NDE42" s="136"/>
      <c r="NDF42" s="136"/>
      <c r="NDG42" s="136"/>
      <c r="NDH42" s="136"/>
      <c r="NDI42" s="136"/>
      <c r="NDJ42" s="136"/>
      <c r="NDK42" s="136"/>
      <c r="NDL42" s="136"/>
      <c r="NDM42" s="136"/>
      <c r="NDN42" s="136"/>
      <c r="NDO42" s="136"/>
      <c r="NDP42" s="136"/>
      <c r="NDQ42" s="136"/>
      <c r="NDR42" s="136"/>
      <c r="NDS42" s="136"/>
      <c r="NDT42" s="136"/>
      <c r="NDU42" s="136"/>
      <c r="NDV42" s="136"/>
      <c r="NDW42" s="136"/>
      <c r="NDX42" s="136"/>
      <c r="NDY42" s="136"/>
      <c r="NDZ42" s="136"/>
      <c r="NEA42" s="136"/>
      <c r="NEB42" s="136"/>
      <c r="NEC42" s="136"/>
      <c r="NED42" s="136"/>
      <c r="NEE42" s="136"/>
      <c r="NEF42" s="136"/>
      <c r="NEG42" s="136"/>
      <c r="NEH42" s="136"/>
      <c r="NEI42" s="136"/>
      <c r="NEJ42" s="136"/>
      <c r="NEK42" s="136"/>
      <c r="NEL42" s="136"/>
      <c r="NEM42" s="136"/>
      <c r="NEN42" s="136"/>
      <c r="NEO42" s="136"/>
      <c r="NEP42" s="136"/>
      <c r="NEQ42" s="136"/>
      <c r="NER42" s="136"/>
      <c r="NES42" s="136"/>
      <c r="NET42" s="136"/>
      <c r="NEU42" s="136"/>
      <c r="NEV42" s="136"/>
      <c r="NEW42" s="136"/>
      <c r="NEX42" s="136"/>
      <c r="NEY42" s="136"/>
      <c r="NEZ42" s="136"/>
      <c r="NFA42" s="136"/>
      <c r="NFB42" s="136"/>
      <c r="NFC42" s="136"/>
      <c r="NFD42" s="136"/>
      <c r="NFE42" s="136"/>
      <c r="NFF42" s="136"/>
      <c r="NFG42" s="136"/>
      <c r="NFH42" s="136"/>
      <c r="NFI42" s="136"/>
      <c r="NFJ42" s="136"/>
      <c r="NFK42" s="136"/>
      <c r="NFL42" s="136"/>
      <c r="NFM42" s="136"/>
      <c r="NFN42" s="136"/>
      <c r="NFO42" s="136"/>
      <c r="NFP42" s="136"/>
      <c r="NFQ42" s="136"/>
      <c r="NFR42" s="136"/>
      <c r="NFS42" s="136"/>
      <c r="NFT42" s="136"/>
      <c r="NFU42" s="136"/>
      <c r="NFV42" s="136"/>
      <c r="NFW42" s="136"/>
      <c r="NFX42" s="136"/>
      <c r="NFY42" s="136"/>
      <c r="NFZ42" s="136"/>
      <c r="NGA42" s="136"/>
      <c r="NGB42" s="136"/>
      <c r="NGC42" s="136"/>
      <c r="NGD42" s="136"/>
      <c r="NGE42" s="136"/>
      <c r="NGF42" s="136"/>
      <c r="NGG42" s="136"/>
      <c r="NGH42" s="136"/>
      <c r="NGI42" s="136"/>
      <c r="NGJ42" s="136"/>
      <c r="NGK42" s="136"/>
      <c r="NGL42" s="136"/>
      <c r="NGM42" s="136"/>
      <c r="NGN42" s="136"/>
      <c r="NGO42" s="136"/>
      <c r="NGP42" s="136"/>
      <c r="NGQ42" s="136"/>
      <c r="NGR42" s="136"/>
      <c r="NGS42" s="136"/>
      <c r="NGT42" s="136"/>
      <c r="NGU42" s="136"/>
      <c r="NGV42" s="136"/>
      <c r="NGW42" s="136"/>
      <c r="NGX42" s="136"/>
      <c r="NGY42" s="136"/>
      <c r="NGZ42" s="136"/>
      <c r="NHA42" s="136"/>
      <c r="NHB42" s="136"/>
      <c r="NHC42" s="136"/>
      <c r="NHD42" s="136"/>
      <c r="NHE42" s="136"/>
      <c r="NHF42" s="136"/>
      <c r="NHG42" s="136"/>
      <c r="NHH42" s="136"/>
      <c r="NHI42" s="136"/>
      <c r="NHJ42" s="136"/>
      <c r="NHK42" s="136"/>
      <c r="NHL42" s="136"/>
      <c r="NHM42" s="136"/>
      <c r="NHN42" s="136"/>
      <c r="NHO42" s="136"/>
      <c r="NHP42" s="136"/>
      <c r="NHQ42" s="136"/>
      <c r="NHR42" s="136"/>
      <c r="NHS42" s="136"/>
      <c r="NHT42" s="136"/>
      <c r="NHU42" s="136"/>
      <c r="NHV42" s="136"/>
      <c r="NHW42" s="136"/>
      <c r="NHX42" s="136"/>
      <c r="NHY42" s="136"/>
      <c r="NHZ42" s="136"/>
      <c r="NIA42" s="136"/>
      <c r="NIB42" s="136"/>
      <c r="NIC42" s="136"/>
      <c r="NID42" s="136"/>
      <c r="NIE42" s="136"/>
      <c r="NIF42" s="136"/>
      <c r="NIG42" s="136"/>
      <c r="NIH42" s="136"/>
      <c r="NII42" s="136"/>
      <c r="NIJ42" s="136"/>
      <c r="NIK42" s="136"/>
      <c r="NIL42" s="136"/>
      <c r="NIM42" s="136"/>
      <c r="NIN42" s="136"/>
      <c r="NIO42" s="136"/>
      <c r="NIP42" s="136"/>
      <c r="NIQ42" s="136"/>
      <c r="NIR42" s="136"/>
      <c r="NIS42" s="136"/>
      <c r="NIT42" s="136"/>
      <c r="NIU42" s="136"/>
      <c r="NIV42" s="136"/>
      <c r="NIW42" s="136"/>
      <c r="NIX42" s="136"/>
      <c r="NIY42" s="136"/>
      <c r="NIZ42" s="136"/>
      <c r="NJA42" s="136"/>
      <c r="NJB42" s="136"/>
      <c r="NJC42" s="136"/>
      <c r="NJD42" s="136"/>
      <c r="NJE42" s="136"/>
      <c r="NJF42" s="136"/>
      <c r="NJG42" s="136"/>
      <c r="NJH42" s="136"/>
      <c r="NJI42" s="136"/>
      <c r="NJJ42" s="136"/>
      <c r="NJK42" s="136"/>
      <c r="NJL42" s="136"/>
      <c r="NJM42" s="136"/>
      <c r="NJN42" s="136"/>
      <c r="NJO42" s="136"/>
      <c r="NJP42" s="136"/>
      <c r="NJQ42" s="136"/>
      <c r="NJR42" s="136"/>
      <c r="NJS42" s="136"/>
      <c r="NJT42" s="136"/>
      <c r="NJU42" s="136"/>
      <c r="NJV42" s="136"/>
      <c r="NJW42" s="136"/>
      <c r="NJX42" s="136"/>
      <c r="NJY42" s="136"/>
      <c r="NJZ42" s="136"/>
      <c r="NKA42" s="136"/>
      <c r="NKB42" s="136"/>
      <c r="NKC42" s="136"/>
      <c r="NKD42" s="136"/>
      <c r="NKE42" s="136"/>
      <c r="NKF42" s="136"/>
      <c r="NKG42" s="136"/>
      <c r="NKH42" s="136"/>
      <c r="NKI42" s="136"/>
      <c r="NKJ42" s="136"/>
      <c r="NKK42" s="136"/>
      <c r="NKL42" s="136"/>
      <c r="NKM42" s="136"/>
      <c r="NKN42" s="136"/>
      <c r="NKO42" s="136"/>
      <c r="NKP42" s="136"/>
      <c r="NKQ42" s="136"/>
      <c r="NKR42" s="136"/>
      <c r="NKS42" s="136"/>
      <c r="NKT42" s="136"/>
      <c r="NKU42" s="136"/>
      <c r="NKV42" s="136"/>
      <c r="NKW42" s="136"/>
      <c r="NKX42" s="136"/>
      <c r="NKY42" s="136"/>
      <c r="NKZ42" s="136"/>
      <c r="NLA42" s="136"/>
      <c r="NLB42" s="136"/>
      <c r="NLC42" s="136"/>
      <c r="NLD42" s="136"/>
      <c r="NLE42" s="136"/>
      <c r="NLF42" s="136"/>
      <c r="NLG42" s="136"/>
      <c r="NLH42" s="136"/>
      <c r="NLI42" s="136"/>
      <c r="NLJ42" s="136"/>
      <c r="NLK42" s="136"/>
      <c r="NLL42" s="136"/>
      <c r="NLM42" s="136"/>
      <c r="NLN42" s="136"/>
      <c r="NLO42" s="136"/>
      <c r="NLP42" s="136"/>
      <c r="NLQ42" s="136"/>
      <c r="NLR42" s="136"/>
      <c r="NLS42" s="136"/>
      <c r="NLT42" s="136"/>
      <c r="NLU42" s="136"/>
      <c r="NLV42" s="136"/>
      <c r="NLW42" s="136"/>
      <c r="NLX42" s="136"/>
      <c r="NLY42" s="136"/>
      <c r="NLZ42" s="136"/>
      <c r="NMA42" s="136"/>
      <c r="NMB42" s="136"/>
      <c r="NMC42" s="136"/>
      <c r="NMD42" s="136"/>
      <c r="NME42" s="136"/>
      <c r="NMF42" s="136"/>
      <c r="NMG42" s="136"/>
      <c r="NMH42" s="136"/>
      <c r="NMI42" s="136"/>
      <c r="NMJ42" s="136"/>
      <c r="NMK42" s="136"/>
      <c r="NML42" s="136"/>
      <c r="NMM42" s="136"/>
      <c r="NMN42" s="136"/>
      <c r="NMO42" s="136"/>
      <c r="NMP42" s="136"/>
      <c r="NMQ42" s="136"/>
      <c r="NMR42" s="136"/>
      <c r="NMS42" s="136"/>
      <c r="NMT42" s="136"/>
      <c r="NMU42" s="136"/>
      <c r="NMV42" s="136"/>
      <c r="NMW42" s="136"/>
      <c r="NMX42" s="136"/>
      <c r="NMY42" s="136"/>
      <c r="NMZ42" s="136"/>
      <c r="NNA42" s="136"/>
      <c r="NNB42" s="136"/>
      <c r="NNC42" s="136"/>
      <c r="NND42" s="136"/>
      <c r="NNE42" s="136"/>
      <c r="NNF42" s="136"/>
      <c r="NNG42" s="136"/>
      <c r="NNH42" s="136"/>
      <c r="NNI42" s="136"/>
      <c r="NNJ42" s="136"/>
      <c r="NNK42" s="136"/>
      <c r="NNL42" s="136"/>
      <c r="NNM42" s="136"/>
      <c r="NNN42" s="136"/>
      <c r="NNO42" s="136"/>
      <c r="NNP42" s="136"/>
      <c r="NNQ42" s="136"/>
      <c r="NNR42" s="136"/>
      <c r="NNS42" s="136"/>
      <c r="NNT42" s="136"/>
      <c r="NNU42" s="136"/>
      <c r="NNV42" s="136"/>
      <c r="NNW42" s="136"/>
      <c r="NNX42" s="136"/>
      <c r="NNY42" s="136"/>
      <c r="NNZ42" s="136"/>
      <c r="NOA42" s="136"/>
      <c r="NOB42" s="136"/>
      <c r="NOC42" s="136"/>
      <c r="NOD42" s="136"/>
      <c r="NOE42" s="136"/>
      <c r="NOF42" s="136"/>
      <c r="NOG42" s="136"/>
      <c r="NOH42" s="136"/>
      <c r="NOI42" s="136"/>
      <c r="NOJ42" s="136"/>
      <c r="NOK42" s="136"/>
      <c r="NOL42" s="136"/>
      <c r="NOM42" s="136"/>
      <c r="NON42" s="136"/>
      <c r="NOO42" s="136"/>
      <c r="NOP42" s="136"/>
      <c r="NOQ42" s="136"/>
      <c r="NOR42" s="136"/>
      <c r="NOS42" s="136"/>
      <c r="NOT42" s="136"/>
      <c r="NOU42" s="136"/>
      <c r="NOV42" s="136"/>
      <c r="NOW42" s="136"/>
      <c r="NOX42" s="136"/>
      <c r="NOY42" s="136"/>
      <c r="NOZ42" s="136"/>
      <c r="NPA42" s="136"/>
      <c r="NPB42" s="136"/>
      <c r="NPC42" s="136"/>
      <c r="NPD42" s="136"/>
      <c r="NPE42" s="136"/>
      <c r="NPF42" s="136"/>
      <c r="NPG42" s="136"/>
      <c r="NPH42" s="136"/>
      <c r="NPI42" s="136"/>
      <c r="NPJ42" s="136"/>
      <c r="NPK42" s="136"/>
      <c r="NPL42" s="136"/>
      <c r="NPM42" s="136"/>
      <c r="NPN42" s="136"/>
      <c r="NPO42" s="136"/>
      <c r="NPP42" s="136"/>
      <c r="NPQ42" s="136"/>
      <c r="NPR42" s="136"/>
      <c r="NPS42" s="136"/>
      <c r="NPT42" s="136"/>
      <c r="NPU42" s="136"/>
      <c r="NPV42" s="136"/>
      <c r="NPW42" s="136"/>
      <c r="NPX42" s="136"/>
      <c r="NPY42" s="136"/>
      <c r="NPZ42" s="136"/>
      <c r="NQA42" s="136"/>
      <c r="NQB42" s="136"/>
      <c r="NQC42" s="136"/>
      <c r="NQD42" s="136"/>
      <c r="NQE42" s="136"/>
      <c r="NQF42" s="136"/>
      <c r="NQG42" s="136"/>
      <c r="NQH42" s="136"/>
      <c r="NQI42" s="136"/>
      <c r="NQJ42" s="136"/>
      <c r="NQK42" s="136"/>
      <c r="NQL42" s="136"/>
      <c r="NQM42" s="136"/>
      <c r="NQN42" s="136"/>
      <c r="NQO42" s="136"/>
      <c r="NQP42" s="136"/>
      <c r="NQQ42" s="136"/>
      <c r="NQR42" s="136"/>
      <c r="NQS42" s="136"/>
      <c r="NQT42" s="136"/>
      <c r="NQU42" s="136"/>
      <c r="NQV42" s="136"/>
      <c r="NQW42" s="136"/>
      <c r="NQX42" s="136"/>
      <c r="NQY42" s="136"/>
      <c r="NQZ42" s="136"/>
      <c r="NRA42" s="136"/>
      <c r="NRB42" s="136"/>
      <c r="NRC42" s="136"/>
      <c r="NRD42" s="136"/>
      <c r="NRE42" s="136"/>
      <c r="NRF42" s="136"/>
      <c r="NRG42" s="136"/>
      <c r="NRH42" s="136"/>
      <c r="NRI42" s="136"/>
      <c r="NRJ42" s="136"/>
      <c r="NRK42" s="136"/>
      <c r="NRL42" s="136"/>
      <c r="NRM42" s="136"/>
      <c r="NRN42" s="136"/>
      <c r="NRO42" s="136"/>
      <c r="NRP42" s="136"/>
      <c r="NRQ42" s="136"/>
      <c r="NRR42" s="136"/>
      <c r="NRS42" s="136"/>
      <c r="NRT42" s="136"/>
      <c r="NRU42" s="136"/>
      <c r="NRV42" s="136"/>
      <c r="NRW42" s="136"/>
      <c r="NRX42" s="136"/>
      <c r="NRY42" s="136"/>
      <c r="NRZ42" s="136"/>
      <c r="NSA42" s="136"/>
      <c r="NSB42" s="136"/>
      <c r="NSC42" s="136"/>
      <c r="NSD42" s="136"/>
      <c r="NSE42" s="136"/>
      <c r="NSF42" s="136"/>
      <c r="NSG42" s="136"/>
      <c r="NSH42" s="136"/>
      <c r="NSI42" s="136"/>
      <c r="NSJ42" s="136"/>
      <c r="NSK42" s="136"/>
      <c r="NSL42" s="136"/>
      <c r="NSM42" s="136"/>
      <c r="NSN42" s="136"/>
      <c r="NSO42" s="136"/>
      <c r="NSP42" s="136"/>
      <c r="NSQ42" s="136"/>
      <c r="NSR42" s="136"/>
      <c r="NSS42" s="136"/>
      <c r="NST42" s="136"/>
      <c r="NSU42" s="136"/>
      <c r="NSV42" s="136"/>
      <c r="NSW42" s="136"/>
      <c r="NSX42" s="136"/>
      <c r="NSY42" s="136"/>
      <c r="NSZ42" s="136"/>
      <c r="NTA42" s="136"/>
      <c r="NTB42" s="136"/>
      <c r="NTC42" s="136"/>
      <c r="NTD42" s="136"/>
      <c r="NTE42" s="136"/>
      <c r="NTF42" s="136"/>
      <c r="NTG42" s="136"/>
      <c r="NTH42" s="136"/>
      <c r="NTI42" s="136"/>
      <c r="NTJ42" s="136"/>
      <c r="NTK42" s="136"/>
      <c r="NTL42" s="136"/>
      <c r="NTM42" s="136"/>
      <c r="NTN42" s="136"/>
      <c r="NTO42" s="136"/>
      <c r="NTP42" s="136"/>
      <c r="NTQ42" s="136"/>
      <c r="NTR42" s="136"/>
      <c r="NTS42" s="136"/>
      <c r="NTT42" s="136"/>
      <c r="NTU42" s="136"/>
      <c r="NTV42" s="136"/>
      <c r="NTW42" s="136"/>
      <c r="NTX42" s="136"/>
      <c r="NTY42" s="136"/>
      <c r="NTZ42" s="136"/>
      <c r="NUA42" s="136"/>
      <c r="NUB42" s="136"/>
      <c r="NUC42" s="136"/>
      <c r="NUD42" s="136"/>
      <c r="NUE42" s="136"/>
      <c r="NUF42" s="136"/>
      <c r="NUG42" s="136"/>
      <c r="NUH42" s="136"/>
      <c r="NUI42" s="136"/>
      <c r="NUJ42" s="136"/>
      <c r="NUK42" s="136"/>
      <c r="NUL42" s="136"/>
      <c r="NUM42" s="136"/>
      <c r="NUN42" s="136"/>
      <c r="NUO42" s="136"/>
      <c r="NUP42" s="136"/>
      <c r="NUQ42" s="136"/>
      <c r="NUR42" s="136"/>
      <c r="NUS42" s="136"/>
      <c r="NUT42" s="136"/>
      <c r="NUU42" s="136"/>
      <c r="NUV42" s="136"/>
      <c r="NUW42" s="136"/>
      <c r="NUX42" s="136"/>
      <c r="NUY42" s="136"/>
      <c r="NUZ42" s="136"/>
      <c r="NVA42" s="136"/>
      <c r="NVB42" s="136"/>
      <c r="NVC42" s="136"/>
      <c r="NVD42" s="136"/>
      <c r="NVE42" s="136"/>
      <c r="NVF42" s="136"/>
      <c r="NVG42" s="136"/>
      <c r="NVH42" s="136"/>
      <c r="NVI42" s="136"/>
      <c r="NVJ42" s="136"/>
      <c r="NVK42" s="136"/>
      <c r="NVL42" s="136"/>
      <c r="NVM42" s="136"/>
      <c r="NVN42" s="136"/>
      <c r="NVO42" s="136"/>
      <c r="NVP42" s="136"/>
      <c r="NVQ42" s="136"/>
      <c r="NVR42" s="136"/>
      <c r="NVS42" s="136"/>
      <c r="NVT42" s="136"/>
      <c r="NVU42" s="136"/>
      <c r="NVV42" s="136"/>
      <c r="NVW42" s="136"/>
      <c r="NVX42" s="136"/>
      <c r="NVY42" s="136"/>
      <c r="NVZ42" s="136"/>
      <c r="NWA42" s="136"/>
      <c r="NWB42" s="136"/>
      <c r="NWC42" s="136"/>
      <c r="NWD42" s="136"/>
      <c r="NWE42" s="136"/>
      <c r="NWF42" s="136"/>
      <c r="NWG42" s="136"/>
      <c r="NWH42" s="136"/>
      <c r="NWI42" s="136"/>
      <c r="NWJ42" s="136"/>
      <c r="NWK42" s="136"/>
      <c r="NWL42" s="136"/>
      <c r="NWM42" s="136"/>
      <c r="NWN42" s="136"/>
      <c r="NWO42" s="136"/>
      <c r="NWP42" s="136"/>
      <c r="NWQ42" s="136"/>
      <c r="NWR42" s="136"/>
      <c r="NWS42" s="136"/>
      <c r="NWT42" s="136"/>
      <c r="NWU42" s="136"/>
      <c r="NWV42" s="136"/>
      <c r="NWW42" s="136"/>
      <c r="NWX42" s="136"/>
      <c r="NWY42" s="136"/>
      <c r="NWZ42" s="136"/>
      <c r="NXA42" s="136"/>
      <c r="NXB42" s="136"/>
      <c r="NXC42" s="136"/>
      <c r="NXD42" s="136"/>
      <c r="NXE42" s="136"/>
      <c r="NXF42" s="136"/>
      <c r="NXG42" s="136"/>
      <c r="NXH42" s="136"/>
      <c r="NXI42" s="136"/>
      <c r="NXJ42" s="136"/>
      <c r="NXK42" s="136"/>
      <c r="NXL42" s="136"/>
      <c r="NXM42" s="136"/>
      <c r="NXN42" s="136"/>
      <c r="NXO42" s="136"/>
      <c r="NXP42" s="136"/>
      <c r="NXQ42" s="136"/>
      <c r="NXR42" s="136"/>
      <c r="NXS42" s="136"/>
      <c r="NXT42" s="136"/>
      <c r="NXU42" s="136"/>
      <c r="NXV42" s="136"/>
      <c r="NXW42" s="136"/>
      <c r="NXX42" s="136"/>
      <c r="NXY42" s="136"/>
      <c r="NXZ42" s="136"/>
      <c r="NYA42" s="136"/>
      <c r="NYB42" s="136"/>
      <c r="NYC42" s="136"/>
      <c r="NYD42" s="136"/>
      <c r="NYE42" s="136"/>
      <c r="NYF42" s="136"/>
      <c r="NYG42" s="136"/>
      <c r="NYH42" s="136"/>
      <c r="NYI42" s="136"/>
      <c r="NYJ42" s="136"/>
      <c r="NYK42" s="136"/>
      <c r="NYL42" s="136"/>
      <c r="NYM42" s="136"/>
      <c r="NYN42" s="136"/>
      <c r="NYO42" s="136"/>
      <c r="NYP42" s="136"/>
      <c r="NYQ42" s="136"/>
      <c r="NYR42" s="136"/>
      <c r="NYS42" s="136"/>
      <c r="NYT42" s="136"/>
      <c r="NYU42" s="136"/>
      <c r="NYV42" s="136"/>
      <c r="NYW42" s="136"/>
      <c r="NYX42" s="136"/>
      <c r="NYY42" s="136"/>
      <c r="NYZ42" s="136"/>
      <c r="NZA42" s="136"/>
      <c r="NZB42" s="136"/>
      <c r="NZC42" s="136"/>
      <c r="NZD42" s="136"/>
      <c r="NZE42" s="136"/>
      <c r="NZF42" s="136"/>
      <c r="NZG42" s="136"/>
      <c r="NZH42" s="136"/>
      <c r="NZI42" s="136"/>
      <c r="NZJ42" s="136"/>
      <c r="NZK42" s="136"/>
      <c r="NZL42" s="136"/>
      <c r="NZM42" s="136"/>
      <c r="NZN42" s="136"/>
      <c r="NZO42" s="136"/>
      <c r="NZP42" s="136"/>
      <c r="NZQ42" s="136"/>
      <c r="NZR42" s="136"/>
      <c r="NZS42" s="136"/>
      <c r="NZT42" s="136"/>
      <c r="NZU42" s="136"/>
      <c r="NZV42" s="136"/>
      <c r="NZW42" s="136"/>
      <c r="NZX42" s="136"/>
      <c r="NZY42" s="136"/>
      <c r="NZZ42" s="136"/>
      <c r="OAA42" s="136"/>
      <c r="OAB42" s="136"/>
      <c r="OAC42" s="136"/>
      <c r="OAD42" s="136"/>
      <c r="OAE42" s="136"/>
      <c r="OAF42" s="136"/>
      <c r="OAG42" s="136"/>
      <c r="OAH42" s="136"/>
      <c r="OAI42" s="136"/>
      <c r="OAJ42" s="136"/>
      <c r="OAK42" s="136"/>
      <c r="OAL42" s="136"/>
      <c r="OAM42" s="136"/>
      <c r="OAN42" s="136"/>
      <c r="OAO42" s="136"/>
      <c r="OAP42" s="136"/>
      <c r="OAQ42" s="136"/>
      <c r="OAR42" s="136"/>
      <c r="OAS42" s="136"/>
      <c r="OAT42" s="136"/>
      <c r="OAU42" s="136"/>
      <c r="OAV42" s="136"/>
      <c r="OAW42" s="136"/>
      <c r="OAX42" s="136"/>
      <c r="OAY42" s="136"/>
      <c r="OAZ42" s="136"/>
      <c r="OBA42" s="136"/>
      <c r="OBB42" s="136"/>
      <c r="OBC42" s="136"/>
      <c r="OBD42" s="136"/>
      <c r="OBE42" s="136"/>
      <c r="OBF42" s="136"/>
      <c r="OBG42" s="136"/>
      <c r="OBH42" s="136"/>
      <c r="OBI42" s="136"/>
      <c r="OBJ42" s="136"/>
      <c r="OBK42" s="136"/>
      <c r="OBL42" s="136"/>
      <c r="OBM42" s="136"/>
      <c r="OBN42" s="136"/>
      <c r="OBO42" s="136"/>
      <c r="OBP42" s="136"/>
      <c r="OBQ42" s="136"/>
      <c r="OBR42" s="136"/>
      <c r="OBS42" s="136"/>
      <c r="OBT42" s="136"/>
      <c r="OBU42" s="136"/>
      <c r="OBV42" s="136"/>
      <c r="OBW42" s="136"/>
      <c r="OBX42" s="136"/>
      <c r="OBY42" s="136"/>
      <c r="OBZ42" s="136"/>
      <c r="OCA42" s="136"/>
      <c r="OCB42" s="136"/>
      <c r="OCC42" s="136"/>
      <c r="OCD42" s="136"/>
      <c r="OCE42" s="136"/>
      <c r="OCF42" s="136"/>
      <c r="OCG42" s="136"/>
      <c r="OCH42" s="136"/>
      <c r="OCI42" s="136"/>
      <c r="OCJ42" s="136"/>
      <c r="OCK42" s="136"/>
      <c r="OCL42" s="136"/>
      <c r="OCM42" s="136"/>
      <c r="OCN42" s="136"/>
      <c r="OCO42" s="136"/>
      <c r="OCP42" s="136"/>
      <c r="OCQ42" s="136"/>
      <c r="OCR42" s="136"/>
      <c r="OCS42" s="136"/>
      <c r="OCT42" s="136"/>
      <c r="OCU42" s="136"/>
      <c r="OCV42" s="136"/>
      <c r="OCW42" s="136"/>
      <c r="OCX42" s="136"/>
      <c r="OCY42" s="136"/>
      <c r="OCZ42" s="136"/>
      <c r="ODA42" s="136"/>
      <c r="ODB42" s="136"/>
      <c r="ODC42" s="136"/>
      <c r="ODD42" s="136"/>
      <c r="ODE42" s="136"/>
      <c r="ODF42" s="136"/>
      <c r="ODG42" s="136"/>
      <c r="ODH42" s="136"/>
      <c r="ODI42" s="136"/>
      <c r="ODJ42" s="136"/>
      <c r="ODK42" s="136"/>
      <c r="ODL42" s="136"/>
      <c r="ODM42" s="136"/>
      <c r="ODN42" s="136"/>
      <c r="ODO42" s="136"/>
      <c r="ODP42" s="136"/>
      <c r="ODQ42" s="136"/>
      <c r="ODR42" s="136"/>
      <c r="ODS42" s="136"/>
      <c r="ODT42" s="136"/>
      <c r="ODU42" s="136"/>
      <c r="ODV42" s="136"/>
      <c r="ODW42" s="136"/>
      <c r="ODX42" s="136"/>
      <c r="ODY42" s="136"/>
      <c r="ODZ42" s="136"/>
      <c r="OEA42" s="136"/>
      <c r="OEB42" s="136"/>
      <c r="OEC42" s="136"/>
      <c r="OED42" s="136"/>
      <c r="OEE42" s="136"/>
      <c r="OEF42" s="136"/>
      <c r="OEG42" s="136"/>
      <c r="OEH42" s="136"/>
      <c r="OEI42" s="136"/>
      <c r="OEJ42" s="136"/>
      <c r="OEK42" s="136"/>
      <c r="OEL42" s="136"/>
      <c r="OEM42" s="136"/>
      <c r="OEN42" s="136"/>
      <c r="OEO42" s="136"/>
      <c r="OEP42" s="136"/>
      <c r="OEQ42" s="136"/>
      <c r="OER42" s="136"/>
      <c r="OES42" s="136"/>
      <c r="OET42" s="136"/>
      <c r="OEU42" s="136"/>
      <c r="OEV42" s="136"/>
      <c r="OEW42" s="136"/>
      <c r="OEX42" s="136"/>
      <c r="OEY42" s="136"/>
      <c r="OEZ42" s="136"/>
      <c r="OFA42" s="136"/>
      <c r="OFB42" s="136"/>
      <c r="OFC42" s="136"/>
      <c r="OFD42" s="136"/>
      <c r="OFE42" s="136"/>
      <c r="OFF42" s="136"/>
      <c r="OFG42" s="136"/>
      <c r="OFH42" s="136"/>
      <c r="OFI42" s="136"/>
      <c r="OFJ42" s="136"/>
      <c r="OFK42" s="136"/>
      <c r="OFL42" s="136"/>
      <c r="OFM42" s="136"/>
      <c r="OFN42" s="136"/>
      <c r="OFO42" s="136"/>
      <c r="OFP42" s="136"/>
      <c r="OFQ42" s="136"/>
      <c r="OFR42" s="136"/>
      <c r="OFS42" s="136"/>
      <c r="OFT42" s="136"/>
      <c r="OFU42" s="136"/>
      <c r="OFV42" s="136"/>
      <c r="OFW42" s="136"/>
      <c r="OFX42" s="136"/>
      <c r="OFY42" s="136"/>
      <c r="OFZ42" s="136"/>
      <c r="OGA42" s="136"/>
      <c r="OGB42" s="136"/>
      <c r="OGC42" s="136"/>
      <c r="OGD42" s="136"/>
      <c r="OGE42" s="136"/>
      <c r="OGF42" s="136"/>
      <c r="OGG42" s="136"/>
      <c r="OGH42" s="136"/>
      <c r="OGI42" s="136"/>
      <c r="OGJ42" s="136"/>
      <c r="OGK42" s="136"/>
      <c r="OGL42" s="136"/>
      <c r="OGM42" s="136"/>
      <c r="OGN42" s="136"/>
      <c r="OGO42" s="136"/>
      <c r="OGP42" s="136"/>
      <c r="OGQ42" s="136"/>
      <c r="OGR42" s="136"/>
      <c r="OGS42" s="136"/>
      <c r="OGT42" s="136"/>
      <c r="OGU42" s="136"/>
      <c r="OGV42" s="136"/>
      <c r="OGW42" s="136"/>
      <c r="OGX42" s="136"/>
      <c r="OGY42" s="136"/>
      <c r="OGZ42" s="136"/>
      <c r="OHA42" s="136"/>
      <c r="OHB42" s="136"/>
      <c r="OHC42" s="136"/>
      <c r="OHD42" s="136"/>
      <c r="OHE42" s="136"/>
      <c r="OHF42" s="136"/>
      <c r="OHG42" s="136"/>
      <c r="OHH42" s="136"/>
      <c r="OHI42" s="136"/>
      <c r="OHJ42" s="136"/>
      <c r="OHK42" s="136"/>
      <c r="OHL42" s="136"/>
      <c r="OHM42" s="136"/>
      <c r="OHN42" s="136"/>
      <c r="OHO42" s="136"/>
      <c r="OHP42" s="136"/>
      <c r="OHQ42" s="136"/>
      <c r="OHR42" s="136"/>
      <c r="OHS42" s="136"/>
      <c r="OHT42" s="136"/>
      <c r="OHU42" s="136"/>
      <c r="OHV42" s="136"/>
      <c r="OHW42" s="136"/>
      <c r="OHX42" s="136"/>
      <c r="OHY42" s="136"/>
      <c r="OHZ42" s="136"/>
      <c r="OIA42" s="136"/>
      <c r="OIB42" s="136"/>
      <c r="OIC42" s="136"/>
      <c r="OID42" s="136"/>
      <c r="OIE42" s="136"/>
      <c r="OIF42" s="136"/>
      <c r="OIG42" s="136"/>
      <c r="OIH42" s="136"/>
      <c r="OII42" s="136"/>
      <c r="OIJ42" s="136"/>
      <c r="OIK42" s="136"/>
      <c r="OIL42" s="136"/>
      <c r="OIM42" s="136"/>
      <c r="OIN42" s="136"/>
      <c r="OIO42" s="136"/>
      <c r="OIP42" s="136"/>
      <c r="OIQ42" s="136"/>
      <c r="OIR42" s="136"/>
      <c r="OIS42" s="136"/>
      <c r="OIT42" s="136"/>
      <c r="OIU42" s="136"/>
      <c r="OIV42" s="136"/>
      <c r="OIW42" s="136"/>
      <c r="OIX42" s="136"/>
      <c r="OIY42" s="136"/>
      <c r="OIZ42" s="136"/>
      <c r="OJA42" s="136"/>
      <c r="OJB42" s="136"/>
      <c r="OJC42" s="136"/>
      <c r="OJD42" s="136"/>
      <c r="OJE42" s="136"/>
      <c r="OJF42" s="136"/>
      <c r="OJG42" s="136"/>
      <c r="OJH42" s="136"/>
      <c r="OJI42" s="136"/>
      <c r="OJJ42" s="136"/>
      <c r="OJK42" s="136"/>
      <c r="OJL42" s="136"/>
      <c r="OJM42" s="136"/>
      <c r="OJN42" s="136"/>
      <c r="OJO42" s="136"/>
      <c r="OJP42" s="136"/>
      <c r="OJQ42" s="136"/>
      <c r="OJR42" s="136"/>
      <c r="OJS42" s="136"/>
      <c r="OJT42" s="136"/>
      <c r="OJU42" s="136"/>
      <c r="OJV42" s="136"/>
      <c r="OJW42" s="136"/>
      <c r="OJX42" s="136"/>
      <c r="OJY42" s="136"/>
      <c r="OJZ42" s="136"/>
      <c r="OKA42" s="136"/>
      <c r="OKB42" s="136"/>
      <c r="OKC42" s="136"/>
      <c r="OKD42" s="136"/>
      <c r="OKE42" s="136"/>
      <c r="OKF42" s="136"/>
      <c r="OKG42" s="136"/>
      <c r="OKH42" s="136"/>
      <c r="OKI42" s="136"/>
      <c r="OKJ42" s="136"/>
      <c r="OKK42" s="136"/>
      <c r="OKL42" s="136"/>
      <c r="OKM42" s="136"/>
      <c r="OKN42" s="136"/>
      <c r="OKO42" s="136"/>
      <c r="OKP42" s="136"/>
      <c r="OKQ42" s="136"/>
      <c r="OKR42" s="136"/>
      <c r="OKS42" s="136"/>
      <c r="OKT42" s="136"/>
      <c r="OKU42" s="136"/>
      <c r="OKV42" s="136"/>
      <c r="OKW42" s="136"/>
      <c r="OKX42" s="136"/>
      <c r="OKY42" s="136"/>
      <c r="OKZ42" s="136"/>
      <c r="OLA42" s="136"/>
      <c r="OLB42" s="136"/>
      <c r="OLC42" s="136"/>
      <c r="OLD42" s="136"/>
      <c r="OLE42" s="136"/>
      <c r="OLF42" s="136"/>
      <c r="OLG42" s="136"/>
      <c r="OLH42" s="136"/>
      <c r="OLI42" s="136"/>
      <c r="OLJ42" s="136"/>
      <c r="OLK42" s="136"/>
      <c r="OLL42" s="136"/>
      <c r="OLM42" s="136"/>
      <c r="OLN42" s="136"/>
      <c r="OLO42" s="136"/>
      <c r="OLP42" s="136"/>
      <c r="OLQ42" s="136"/>
      <c r="OLR42" s="136"/>
      <c r="OLS42" s="136"/>
      <c r="OLT42" s="136"/>
      <c r="OLU42" s="136"/>
      <c r="OLV42" s="136"/>
      <c r="OLW42" s="136"/>
      <c r="OLX42" s="136"/>
      <c r="OLY42" s="136"/>
      <c r="OLZ42" s="136"/>
      <c r="OMA42" s="136"/>
      <c r="OMB42" s="136"/>
      <c r="OMC42" s="136"/>
      <c r="OMD42" s="136"/>
      <c r="OME42" s="136"/>
      <c r="OMF42" s="136"/>
      <c r="OMG42" s="136"/>
      <c r="OMH42" s="136"/>
      <c r="OMI42" s="136"/>
      <c r="OMJ42" s="136"/>
      <c r="OMK42" s="136"/>
      <c r="OML42" s="136"/>
      <c r="OMM42" s="136"/>
      <c r="OMN42" s="136"/>
      <c r="OMO42" s="136"/>
      <c r="OMP42" s="136"/>
      <c r="OMQ42" s="136"/>
      <c r="OMR42" s="136"/>
      <c r="OMS42" s="136"/>
      <c r="OMT42" s="136"/>
      <c r="OMU42" s="136"/>
      <c r="OMV42" s="136"/>
      <c r="OMW42" s="136"/>
      <c r="OMX42" s="136"/>
      <c r="OMY42" s="136"/>
      <c r="OMZ42" s="136"/>
      <c r="ONA42" s="136"/>
      <c r="ONB42" s="136"/>
      <c r="ONC42" s="136"/>
      <c r="OND42" s="136"/>
      <c r="ONE42" s="136"/>
      <c r="ONF42" s="136"/>
      <c r="ONG42" s="136"/>
      <c r="ONH42" s="136"/>
      <c r="ONI42" s="136"/>
      <c r="ONJ42" s="136"/>
      <c r="ONK42" s="136"/>
      <c r="ONL42" s="136"/>
      <c r="ONM42" s="136"/>
      <c r="ONN42" s="136"/>
      <c r="ONO42" s="136"/>
      <c r="ONP42" s="136"/>
      <c r="ONQ42" s="136"/>
      <c r="ONR42" s="136"/>
      <c r="ONS42" s="136"/>
      <c r="ONT42" s="136"/>
      <c r="ONU42" s="136"/>
      <c r="ONV42" s="136"/>
      <c r="ONW42" s="136"/>
      <c r="ONX42" s="136"/>
      <c r="ONY42" s="136"/>
      <c r="ONZ42" s="136"/>
      <c r="OOA42" s="136"/>
      <c r="OOB42" s="136"/>
      <c r="OOC42" s="136"/>
      <c r="OOD42" s="136"/>
      <c r="OOE42" s="136"/>
      <c r="OOF42" s="136"/>
      <c r="OOG42" s="136"/>
      <c r="OOH42" s="136"/>
      <c r="OOI42" s="136"/>
      <c r="OOJ42" s="136"/>
      <c r="OOK42" s="136"/>
      <c r="OOL42" s="136"/>
      <c r="OOM42" s="136"/>
      <c r="OON42" s="136"/>
      <c r="OOO42" s="136"/>
      <c r="OOP42" s="136"/>
      <c r="OOQ42" s="136"/>
      <c r="OOR42" s="136"/>
      <c r="OOS42" s="136"/>
      <c r="OOT42" s="136"/>
      <c r="OOU42" s="136"/>
      <c r="OOV42" s="136"/>
      <c r="OOW42" s="136"/>
      <c r="OOX42" s="136"/>
      <c r="OOY42" s="136"/>
      <c r="OOZ42" s="136"/>
      <c r="OPA42" s="136"/>
      <c r="OPB42" s="136"/>
      <c r="OPC42" s="136"/>
      <c r="OPD42" s="136"/>
      <c r="OPE42" s="136"/>
      <c r="OPF42" s="136"/>
      <c r="OPG42" s="136"/>
      <c r="OPH42" s="136"/>
      <c r="OPI42" s="136"/>
      <c r="OPJ42" s="136"/>
      <c r="OPK42" s="136"/>
      <c r="OPL42" s="136"/>
      <c r="OPM42" s="136"/>
      <c r="OPN42" s="136"/>
      <c r="OPO42" s="136"/>
      <c r="OPP42" s="136"/>
      <c r="OPQ42" s="136"/>
      <c r="OPR42" s="136"/>
      <c r="OPS42" s="136"/>
      <c r="OPT42" s="136"/>
      <c r="OPU42" s="136"/>
      <c r="OPV42" s="136"/>
      <c r="OPW42" s="136"/>
      <c r="OPX42" s="136"/>
      <c r="OPY42" s="136"/>
      <c r="OPZ42" s="136"/>
      <c r="OQA42" s="136"/>
      <c r="OQB42" s="136"/>
      <c r="OQC42" s="136"/>
      <c r="OQD42" s="136"/>
      <c r="OQE42" s="136"/>
      <c r="OQF42" s="136"/>
      <c r="OQG42" s="136"/>
      <c r="OQH42" s="136"/>
      <c r="OQI42" s="136"/>
      <c r="OQJ42" s="136"/>
      <c r="OQK42" s="136"/>
      <c r="OQL42" s="136"/>
      <c r="OQM42" s="136"/>
      <c r="OQN42" s="136"/>
      <c r="OQO42" s="136"/>
      <c r="OQP42" s="136"/>
      <c r="OQQ42" s="136"/>
      <c r="OQR42" s="136"/>
      <c r="OQS42" s="136"/>
      <c r="OQT42" s="136"/>
      <c r="OQU42" s="136"/>
      <c r="OQV42" s="136"/>
      <c r="OQW42" s="136"/>
      <c r="OQX42" s="136"/>
      <c r="OQY42" s="136"/>
      <c r="OQZ42" s="136"/>
      <c r="ORA42" s="136"/>
      <c r="ORB42" s="136"/>
      <c r="ORC42" s="136"/>
      <c r="ORD42" s="136"/>
      <c r="ORE42" s="136"/>
      <c r="ORF42" s="136"/>
      <c r="ORG42" s="136"/>
      <c r="ORH42" s="136"/>
      <c r="ORI42" s="136"/>
      <c r="ORJ42" s="136"/>
      <c r="ORK42" s="136"/>
      <c r="ORL42" s="136"/>
      <c r="ORM42" s="136"/>
      <c r="ORN42" s="136"/>
      <c r="ORO42" s="136"/>
      <c r="ORP42" s="136"/>
      <c r="ORQ42" s="136"/>
      <c r="ORR42" s="136"/>
      <c r="ORS42" s="136"/>
      <c r="ORT42" s="136"/>
      <c r="ORU42" s="136"/>
      <c r="ORV42" s="136"/>
      <c r="ORW42" s="136"/>
      <c r="ORX42" s="136"/>
      <c r="ORY42" s="136"/>
      <c r="ORZ42" s="136"/>
      <c r="OSA42" s="136"/>
      <c r="OSB42" s="136"/>
      <c r="OSC42" s="136"/>
      <c r="OSD42" s="136"/>
      <c r="OSE42" s="136"/>
      <c r="OSF42" s="136"/>
      <c r="OSG42" s="136"/>
      <c r="OSH42" s="136"/>
      <c r="OSI42" s="136"/>
      <c r="OSJ42" s="136"/>
      <c r="OSK42" s="136"/>
      <c r="OSL42" s="136"/>
      <c r="OSM42" s="136"/>
      <c r="OSN42" s="136"/>
      <c r="OSO42" s="136"/>
      <c r="OSP42" s="136"/>
      <c r="OSQ42" s="136"/>
      <c r="OSR42" s="136"/>
      <c r="OSS42" s="136"/>
      <c r="OST42" s="136"/>
      <c r="OSU42" s="136"/>
      <c r="OSV42" s="136"/>
      <c r="OSW42" s="136"/>
      <c r="OSX42" s="136"/>
      <c r="OSY42" s="136"/>
      <c r="OSZ42" s="136"/>
      <c r="OTA42" s="136"/>
      <c r="OTB42" s="136"/>
      <c r="OTC42" s="136"/>
      <c r="OTD42" s="136"/>
      <c r="OTE42" s="136"/>
      <c r="OTF42" s="136"/>
      <c r="OTG42" s="136"/>
      <c r="OTH42" s="136"/>
      <c r="OTI42" s="136"/>
      <c r="OTJ42" s="136"/>
      <c r="OTK42" s="136"/>
      <c r="OTL42" s="136"/>
      <c r="OTM42" s="136"/>
      <c r="OTN42" s="136"/>
      <c r="OTO42" s="136"/>
      <c r="OTP42" s="136"/>
      <c r="OTQ42" s="136"/>
      <c r="OTR42" s="136"/>
      <c r="OTS42" s="136"/>
      <c r="OTT42" s="136"/>
      <c r="OTU42" s="136"/>
      <c r="OTV42" s="136"/>
      <c r="OTW42" s="136"/>
      <c r="OTX42" s="136"/>
      <c r="OTY42" s="136"/>
      <c r="OTZ42" s="136"/>
      <c r="OUA42" s="136"/>
      <c r="OUB42" s="136"/>
      <c r="OUC42" s="136"/>
      <c r="OUD42" s="136"/>
      <c r="OUE42" s="136"/>
      <c r="OUF42" s="136"/>
      <c r="OUG42" s="136"/>
      <c r="OUH42" s="136"/>
      <c r="OUI42" s="136"/>
      <c r="OUJ42" s="136"/>
      <c r="OUK42" s="136"/>
      <c r="OUL42" s="136"/>
      <c r="OUM42" s="136"/>
      <c r="OUN42" s="136"/>
      <c r="OUO42" s="136"/>
      <c r="OUP42" s="136"/>
      <c r="OUQ42" s="136"/>
      <c r="OUR42" s="136"/>
      <c r="OUS42" s="136"/>
      <c r="OUT42" s="136"/>
      <c r="OUU42" s="136"/>
      <c r="OUV42" s="136"/>
      <c r="OUW42" s="136"/>
      <c r="OUX42" s="136"/>
      <c r="OUY42" s="136"/>
      <c r="OUZ42" s="136"/>
      <c r="OVA42" s="136"/>
      <c r="OVB42" s="136"/>
      <c r="OVC42" s="136"/>
      <c r="OVD42" s="136"/>
      <c r="OVE42" s="136"/>
      <c r="OVF42" s="136"/>
      <c r="OVG42" s="136"/>
      <c r="OVH42" s="136"/>
      <c r="OVI42" s="136"/>
      <c r="OVJ42" s="136"/>
      <c r="OVK42" s="136"/>
      <c r="OVL42" s="136"/>
      <c r="OVM42" s="136"/>
      <c r="OVN42" s="136"/>
      <c r="OVO42" s="136"/>
      <c r="OVP42" s="136"/>
      <c r="OVQ42" s="136"/>
      <c r="OVR42" s="136"/>
      <c r="OVS42" s="136"/>
      <c r="OVT42" s="136"/>
      <c r="OVU42" s="136"/>
      <c r="OVV42" s="136"/>
      <c r="OVW42" s="136"/>
      <c r="OVX42" s="136"/>
      <c r="OVY42" s="136"/>
      <c r="OVZ42" s="136"/>
      <c r="OWA42" s="136"/>
      <c r="OWB42" s="136"/>
      <c r="OWC42" s="136"/>
      <c r="OWD42" s="136"/>
      <c r="OWE42" s="136"/>
      <c r="OWF42" s="136"/>
      <c r="OWG42" s="136"/>
      <c r="OWH42" s="136"/>
      <c r="OWI42" s="136"/>
      <c r="OWJ42" s="136"/>
      <c r="OWK42" s="136"/>
      <c r="OWL42" s="136"/>
      <c r="OWM42" s="136"/>
      <c r="OWN42" s="136"/>
      <c r="OWO42" s="136"/>
      <c r="OWP42" s="136"/>
      <c r="OWQ42" s="136"/>
      <c r="OWR42" s="136"/>
      <c r="OWS42" s="136"/>
      <c r="OWT42" s="136"/>
      <c r="OWU42" s="136"/>
      <c r="OWV42" s="136"/>
      <c r="OWW42" s="136"/>
      <c r="OWX42" s="136"/>
      <c r="OWY42" s="136"/>
      <c r="OWZ42" s="136"/>
      <c r="OXA42" s="136"/>
      <c r="OXB42" s="136"/>
      <c r="OXC42" s="136"/>
      <c r="OXD42" s="136"/>
      <c r="OXE42" s="136"/>
      <c r="OXF42" s="136"/>
      <c r="OXG42" s="136"/>
      <c r="OXH42" s="136"/>
      <c r="OXI42" s="136"/>
      <c r="OXJ42" s="136"/>
      <c r="OXK42" s="136"/>
      <c r="OXL42" s="136"/>
      <c r="OXM42" s="136"/>
      <c r="OXN42" s="136"/>
      <c r="OXO42" s="136"/>
      <c r="OXP42" s="136"/>
      <c r="OXQ42" s="136"/>
      <c r="OXR42" s="136"/>
      <c r="OXS42" s="136"/>
      <c r="OXT42" s="136"/>
      <c r="OXU42" s="136"/>
      <c r="OXV42" s="136"/>
      <c r="OXW42" s="136"/>
      <c r="OXX42" s="136"/>
      <c r="OXY42" s="136"/>
      <c r="OXZ42" s="136"/>
      <c r="OYA42" s="136"/>
      <c r="OYB42" s="136"/>
      <c r="OYC42" s="136"/>
      <c r="OYD42" s="136"/>
      <c r="OYE42" s="136"/>
      <c r="OYF42" s="136"/>
      <c r="OYG42" s="136"/>
      <c r="OYH42" s="136"/>
      <c r="OYI42" s="136"/>
      <c r="OYJ42" s="136"/>
      <c r="OYK42" s="136"/>
      <c r="OYL42" s="136"/>
      <c r="OYM42" s="136"/>
      <c r="OYN42" s="136"/>
      <c r="OYO42" s="136"/>
      <c r="OYP42" s="136"/>
      <c r="OYQ42" s="136"/>
      <c r="OYR42" s="136"/>
      <c r="OYS42" s="136"/>
      <c r="OYT42" s="136"/>
      <c r="OYU42" s="136"/>
      <c r="OYV42" s="136"/>
      <c r="OYW42" s="136"/>
      <c r="OYX42" s="136"/>
      <c r="OYY42" s="136"/>
      <c r="OYZ42" s="136"/>
      <c r="OZA42" s="136"/>
      <c r="OZB42" s="136"/>
      <c r="OZC42" s="136"/>
      <c r="OZD42" s="136"/>
      <c r="OZE42" s="136"/>
      <c r="OZF42" s="136"/>
      <c r="OZG42" s="136"/>
      <c r="OZH42" s="136"/>
      <c r="OZI42" s="136"/>
      <c r="OZJ42" s="136"/>
      <c r="OZK42" s="136"/>
      <c r="OZL42" s="136"/>
      <c r="OZM42" s="136"/>
      <c r="OZN42" s="136"/>
      <c r="OZO42" s="136"/>
      <c r="OZP42" s="136"/>
      <c r="OZQ42" s="136"/>
      <c r="OZR42" s="136"/>
      <c r="OZS42" s="136"/>
      <c r="OZT42" s="136"/>
      <c r="OZU42" s="136"/>
      <c r="OZV42" s="136"/>
      <c r="OZW42" s="136"/>
      <c r="OZX42" s="136"/>
      <c r="OZY42" s="136"/>
      <c r="OZZ42" s="136"/>
      <c r="PAA42" s="136"/>
      <c r="PAB42" s="136"/>
      <c r="PAC42" s="136"/>
      <c r="PAD42" s="136"/>
      <c r="PAE42" s="136"/>
      <c r="PAF42" s="136"/>
      <c r="PAG42" s="136"/>
      <c r="PAH42" s="136"/>
      <c r="PAI42" s="136"/>
      <c r="PAJ42" s="136"/>
      <c r="PAK42" s="136"/>
      <c r="PAL42" s="136"/>
      <c r="PAM42" s="136"/>
      <c r="PAN42" s="136"/>
      <c r="PAO42" s="136"/>
      <c r="PAP42" s="136"/>
      <c r="PAQ42" s="136"/>
      <c r="PAR42" s="136"/>
      <c r="PAS42" s="136"/>
      <c r="PAT42" s="136"/>
      <c r="PAU42" s="136"/>
      <c r="PAV42" s="136"/>
      <c r="PAW42" s="136"/>
      <c r="PAX42" s="136"/>
      <c r="PAY42" s="136"/>
      <c r="PAZ42" s="136"/>
      <c r="PBA42" s="136"/>
      <c r="PBB42" s="136"/>
      <c r="PBC42" s="136"/>
      <c r="PBD42" s="136"/>
      <c r="PBE42" s="136"/>
      <c r="PBF42" s="136"/>
      <c r="PBG42" s="136"/>
      <c r="PBH42" s="136"/>
      <c r="PBI42" s="136"/>
      <c r="PBJ42" s="136"/>
      <c r="PBK42" s="136"/>
      <c r="PBL42" s="136"/>
      <c r="PBM42" s="136"/>
      <c r="PBN42" s="136"/>
      <c r="PBO42" s="136"/>
      <c r="PBP42" s="136"/>
      <c r="PBQ42" s="136"/>
      <c r="PBR42" s="136"/>
      <c r="PBS42" s="136"/>
      <c r="PBT42" s="136"/>
      <c r="PBU42" s="136"/>
      <c r="PBV42" s="136"/>
      <c r="PBW42" s="136"/>
      <c r="PBX42" s="136"/>
      <c r="PBY42" s="136"/>
      <c r="PBZ42" s="136"/>
      <c r="PCA42" s="136"/>
      <c r="PCB42" s="136"/>
      <c r="PCC42" s="136"/>
      <c r="PCD42" s="136"/>
      <c r="PCE42" s="136"/>
      <c r="PCF42" s="136"/>
      <c r="PCG42" s="136"/>
      <c r="PCH42" s="136"/>
      <c r="PCI42" s="136"/>
      <c r="PCJ42" s="136"/>
      <c r="PCK42" s="136"/>
      <c r="PCL42" s="136"/>
      <c r="PCM42" s="136"/>
      <c r="PCN42" s="136"/>
      <c r="PCO42" s="136"/>
      <c r="PCP42" s="136"/>
      <c r="PCQ42" s="136"/>
      <c r="PCR42" s="136"/>
      <c r="PCS42" s="136"/>
      <c r="PCT42" s="136"/>
      <c r="PCU42" s="136"/>
      <c r="PCV42" s="136"/>
      <c r="PCW42" s="136"/>
      <c r="PCX42" s="136"/>
      <c r="PCY42" s="136"/>
      <c r="PCZ42" s="136"/>
      <c r="PDA42" s="136"/>
      <c r="PDB42" s="136"/>
      <c r="PDC42" s="136"/>
      <c r="PDD42" s="136"/>
      <c r="PDE42" s="136"/>
      <c r="PDF42" s="136"/>
      <c r="PDG42" s="136"/>
      <c r="PDH42" s="136"/>
      <c r="PDI42" s="136"/>
      <c r="PDJ42" s="136"/>
      <c r="PDK42" s="136"/>
      <c r="PDL42" s="136"/>
      <c r="PDM42" s="136"/>
      <c r="PDN42" s="136"/>
      <c r="PDO42" s="136"/>
      <c r="PDP42" s="136"/>
      <c r="PDQ42" s="136"/>
      <c r="PDR42" s="136"/>
      <c r="PDS42" s="136"/>
      <c r="PDT42" s="136"/>
      <c r="PDU42" s="136"/>
      <c r="PDV42" s="136"/>
      <c r="PDW42" s="136"/>
      <c r="PDX42" s="136"/>
      <c r="PDY42" s="136"/>
      <c r="PDZ42" s="136"/>
      <c r="PEA42" s="136"/>
      <c r="PEB42" s="136"/>
      <c r="PEC42" s="136"/>
      <c r="PED42" s="136"/>
      <c r="PEE42" s="136"/>
      <c r="PEF42" s="136"/>
      <c r="PEG42" s="136"/>
      <c r="PEH42" s="136"/>
      <c r="PEI42" s="136"/>
      <c r="PEJ42" s="136"/>
      <c r="PEK42" s="136"/>
      <c r="PEL42" s="136"/>
      <c r="PEM42" s="136"/>
      <c r="PEN42" s="136"/>
      <c r="PEO42" s="136"/>
      <c r="PEP42" s="136"/>
      <c r="PEQ42" s="136"/>
      <c r="PER42" s="136"/>
      <c r="PES42" s="136"/>
      <c r="PET42" s="136"/>
      <c r="PEU42" s="136"/>
      <c r="PEV42" s="136"/>
      <c r="PEW42" s="136"/>
      <c r="PEX42" s="136"/>
      <c r="PEY42" s="136"/>
      <c r="PEZ42" s="136"/>
      <c r="PFA42" s="136"/>
      <c r="PFB42" s="136"/>
      <c r="PFC42" s="136"/>
      <c r="PFD42" s="136"/>
      <c r="PFE42" s="136"/>
      <c r="PFF42" s="136"/>
      <c r="PFG42" s="136"/>
      <c r="PFH42" s="136"/>
      <c r="PFI42" s="136"/>
      <c r="PFJ42" s="136"/>
      <c r="PFK42" s="136"/>
      <c r="PFL42" s="136"/>
      <c r="PFM42" s="136"/>
      <c r="PFN42" s="136"/>
      <c r="PFO42" s="136"/>
      <c r="PFP42" s="136"/>
      <c r="PFQ42" s="136"/>
      <c r="PFR42" s="136"/>
      <c r="PFS42" s="136"/>
      <c r="PFT42" s="136"/>
      <c r="PFU42" s="136"/>
      <c r="PFV42" s="136"/>
      <c r="PFW42" s="136"/>
      <c r="PFX42" s="136"/>
      <c r="PFY42" s="136"/>
      <c r="PFZ42" s="136"/>
      <c r="PGA42" s="136"/>
      <c r="PGB42" s="136"/>
      <c r="PGC42" s="136"/>
      <c r="PGD42" s="136"/>
      <c r="PGE42" s="136"/>
      <c r="PGF42" s="136"/>
      <c r="PGG42" s="136"/>
      <c r="PGH42" s="136"/>
      <c r="PGI42" s="136"/>
      <c r="PGJ42" s="136"/>
      <c r="PGK42" s="136"/>
      <c r="PGL42" s="136"/>
      <c r="PGM42" s="136"/>
      <c r="PGN42" s="136"/>
      <c r="PGO42" s="136"/>
      <c r="PGP42" s="136"/>
      <c r="PGQ42" s="136"/>
      <c r="PGR42" s="136"/>
      <c r="PGS42" s="136"/>
      <c r="PGT42" s="136"/>
      <c r="PGU42" s="136"/>
      <c r="PGV42" s="136"/>
      <c r="PGW42" s="136"/>
      <c r="PGX42" s="136"/>
      <c r="PGY42" s="136"/>
      <c r="PGZ42" s="136"/>
      <c r="PHA42" s="136"/>
      <c r="PHB42" s="136"/>
      <c r="PHC42" s="136"/>
      <c r="PHD42" s="136"/>
      <c r="PHE42" s="136"/>
      <c r="PHF42" s="136"/>
      <c r="PHG42" s="136"/>
      <c r="PHH42" s="136"/>
      <c r="PHI42" s="136"/>
      <c r="PHJ42" s="136"/>
      <c r="PHK42" s="136"/>
      <c r="PHL42" s="136"/>
      <c r="PHM42" s="136"/>
      <c r="PHN42" s="136"/>
      <c r="PHO42" s="136"/>
      <c r="PHP42" s="136"/>
      <c r="PHQ42" s="136"/>
      <c r="PHR42" s="136"/>
      <c r="PHS42" s="136"/>
      <c r="PHT42" s="136"/>
      <c r="PHU42" s="136"/>
      <c r="PHV42" s="136"/>
      <c r="PHW42" s="136"/>
      <c r="PHX42" s="136"/>
      <c r="PHY42" s="136"/>
      <c r="PHZ42" s="136"/>
      <c r="PIA42" s="136"/>
      <c r="PIB42" s="136"/>
      <c r="PIC42" s="136"/>
      <c r="PID42" s="136"/>
      <c r="PIE42" s="136"/>
      <c r="PIF42" s="136"/>
      <c r="PIG42" s="136"/>
      <c r="PIH42" s="136"/>
      <c r="PII42" s="136"/>
      <c r="PIJ42" s="136"/>
      <c r="PIK42" s="136"/>
      <c r="PIL42" s="136"/>
      <c r="PIM42" s="136"/>
      <c r="PIN42" s="136"/>
      <c r="PIO42" s="136"/>
      <c r="PIP42" s="136"/>
      <c r="PIQ42" s="136"/>
      <c r="PIR42" s="136"/>
      <c r="PIS42" s="136"/>
      <c r="PIT42" s="136"/>
      <c r="PIU42" s="136"/>
      <c r="PIV42" s="136"/>
      <c r="PIW42" s="136"/>
      <c r="PIX42" s="136"/>
      <c r="PIY42" s="136"/>
      <c r="PIZ42" s="136"/>
      <c r="PJA42" s="136"/>
      <c r="PJB42" s="136"/>
      <c r="PJC42" s="136"/>
      <c r="PJD42" s="136"/>
      <c r="PJE42" s="136"/>
      <c r="PJF42" s="136"/>
      <c r="PJG42" s="136"/>
      <c r="PJH42" s="136"/>
      <c r="PJI42" s="136"/>
      <c r="PJJ42" s="136"/>
      <c r="PJK42" s="136"/>
      <c r="PJL42" s="136"/>
      <c r="PJM42" s="136"/>
      <c r="PJN42" s="136"/>
      <c r="PJO42" s="136"/>
      <c r="PJP42" s="136"/>
      <c r="PJQ42" s="136"/>
      <c r="PJR42" s="136"/>
      <c r="PJS42" s="136"/>
      <c r="PJT42" s="136"/>
      <c r="PJU42" s="136"/>
      <c r="PJV42" s="136"/>
      <c r="PJW42" s="136"/>
      <c r="PJX42" s="136"/>
      <c r="PJY42" s="136"/>
      <c r="PJZ42" s="136"/>
      <c r="PKA42" s="136"/>
      <c r="PKB42" s="136"/>
      <c r="PKC42" s="136"/>
      <c r="PKD42" s="136"/>
      <c r="PKE42" s="136"/>
      <c r="PKF42" s="136"/>
      <c r="PKG42" s="136"/>
      <c r="PKH42" s="136"/>
      <c r="PKI42" s="136"/>
      <c r="PKJ42" s="136"/>
      <c r="PKK42" s="136"/>
      <c r="PKL42" s="136"/>
      <c r="PKM42" s="136"/>
      <c r="PKN42" s="136"/>
      <c r="PKO42" s="136"/>
      <c r="PKP42" s="136"/>
      <c r="PKQ42" s="136"/>
      <c r="PKR42" s="136"/>
      <c r="PKS42" s="136"/>
      <c r="PKT42" s="136"/>
      <c r="PKU42" s="136"/>
      <c r="PKV42" s="136"/>
      <c r="PKW42" s="136"/>
      <c r="PKX42" s="136"/>
      <c r="PKY42" s="136"/>
      <c r="PKZ42" s="136"/>
      <c r="PLA42" s="136"/>
      <c r="PLB42" s="136"/>
      <c r="PLC42" s="136"/>
      <c r="PLD42" s="136"/>
      <c r="PLE42" s="136"/>
      <c r="PLF42" s="136"/>
      <c r="PLG42" s="136"/>
      <c r="PLH42" s="136"/>
      <c r="PLI42" s="136"/>
      <c r="PLJ42" s="136"/>
      <c r="PLK42" s="136"/>
      <c r="PLL42" s="136"/>
      <c r="PLM42" s="136"/>
      <c r="PLN42" s="136"/>
      <c r="PLO42" s="136"/>
      <c r="PLP42" s="136"/>
      <c r="PLQ42" s="136"/>
      <c r="PLR42" s="136"/>
      <c r="PLS42" s="136"/>
      <c r="PLT42" s="136"/>
      <c r="PLU42" s="136"/>
      <c r="PLV42" s="136"/>
      <c r="PLW42" s="136"/>
      <c r="PLX42" s="136"/>
      <c r="PLY42" s="136"/>
      <c r="PLZ42" s="136"/>
      <c r="PMA42" s="136"/>
      <c r="PMB42" s="136"/>
      <c r="PMC42" s="136"/>
      <c r="PMD42" s="136"/>
      <c r="PME42" s="136"/>
      <c r="PMF42" s="136"/>
      <c r="PMG42" s="136"/>
      <c r="PMH42" s="136"/>
      <c r="PMI42" s="136"/>
      <c r="PMJ42" s="136"/>
      <c r="PMK42" s="136"/>
      <c r="PML42" s="136"/>
      <c r="PMM42" s="136"/>
      <c r="PMN42" s="136"/>
      <c r="PMO42" s="136"/>
      <c r="PMP42" s="136"/>
      <c r="PMQ42" s="136"/>
      <c r="PMR42" s="136"/>
      <c r="PMS42" s="136"/>
      <c r="PMT42" s="136"/>
      <c r="PMU42" s="136"/>
      <c r="PMV42" s="136"/>
      <c r="PMW42" s="136"/>
      <c r="PMX42" s="136"/>
      <c r="PMY42" s="136"/>
      <c r="PMZ42" s="136"/>
      <c r="PNA42" s="136"/>
      <c r="PNB42" s="136"/>
      <c r="PNC42" s="136"/>
      <c r="PND42" s="136"/>
      <c r="PNE42" s="136"/>
      <c r="PNF42" s="136"/>
      <c r="PNG42" s="136"/>
      <c r="PNH42" s="136"/>
      <c r="PNI42" s="136"/>
      <c r="PNJ42" s="136"/>
      <c r="PNK42" s="136"/>
      <c r="PNL42" s="136"/>
      <c r="PNM42" s="136"/>
      <c r="PNN42" s="136"/>
      <c r="PNO42" s="136"/>
      <c r="PNP42" s="136"/>
      <c r="PNQ42" s="136"/>
      <c r="PNR42" s="136"/>
      <c r="PNS42" s="136"/>
      <c r="PNT42" s="136"/>
      <c r="PNU42" s="136"/>
      <c r="PNV42" s="136"/>
      <c r="PNW42" s="136"/>
      <c r="PNX42" s="136"/>
      <c r="PNY42" s="136"/>
      <c r="PNZ42" s="136"/>
      <c r="POA42" s="136"/>
      <c r="POB42" s="136"/>
      <c r="POC42" s="136"/>
      <c r="POD42" s="136"/>
      <c r="POE42" s="136"/>
      <c r="POF42" s="136"/>
      <c r="POG42" s="136"/>
      <c r="POH42" s="136"/>
      <c r="POI42" s="136"/>
      <c r="POJ42" s="136"/>
      <c r="POK42" s="136"/>
      <c r="POL42" s="136"/>
      <c r="POM42" s="136"/>
      <c r="PON42" s="136"/>
      <c r="POO42" s="136"/>
      <c r="POP42" s="136"/>
      <c r="POQ42" s="136"/>
      <c r="POR42" s="136"/>
      <c r="POS42" s="136"/>
      <c r="POT42" s="136"/>
      <c r="POU42" s="136"/>
      <c r="POV42" s="136"/>
      <c r="POW42" s="136"/>
      <c r="POX42" s="136"/>
      <c r="POY42" s="136"/>
      <c r="POZ42" s="136"/>
      <c r="PPA42" s="136"/>
      <c r="PPB42" s="136"/>
      <c r="PPC42" s="136"/>
      <c r="PPD42" s="136"/>
      <c r="PPE42" s="136"/>
      <c r="PPF42" s="136"/>
      <c r="PPG42" s="136"/>
      <c r="PPH42" s="136"/>
      <c r="PPI42" s="136"/>
      <c r="PPJ42" s="136"/>
      <c r="PPK42" s="136"/>
      <c r="PPL42" s="136"/>
      <c r="PPM42" s="136"/>
      <c r="PPN42" s="136"/>
      <c r="PPO42" s="136"/>
      <c r="PPP42" s="136"/>
      <c r="PPQ42" s="136"/>
      <c r="PPR42" s="136"/>
      <c r="PPS42" s="136"/>
      <c r="PPT42" s="136"/>
      <c r="PPU42" s="136"/>
      <c r="PPV42" s="136"/>
      <c r="PPW42" s="136"/>
      <c r="PPX42" s="136"/>
      <c r="PPY42" s="136"/>
      <c r="PPZ42" s="136"/>
      <c r="PQA42" s="136"/>
      <c r="PQB42" s="136"/>
      <c r="PQC42" s="136"/>
      <c r="PQD42" s="136"/>
      <c r="PQE42" s="136"/>
      <c r="PQF42" s="136"/>
      <c r="PQG42" s="136"/>
      <c r="PQH42" s="136"/>
      <c r="PQI42" s="136"/>
      <c r="PQJ42" s="136"/>
      <c r="PQK42" s="136"/>
      <c r="PQL42" s="136"/>
      <c r="PQM42" s="136"/>
      <c r="PQN42" s="136"/>
      <c r="PQO42" s="136"/>
      <c r="PQP42" s="136"/>
      <c r="PQQ42" s="136"/>
      <c r="PQR42" s="136"/>
      <c r="PQS42" s="136"/>
      <c r="PQT42" s="136"/>
      <c r="PQU42" s="136"/>
      <c r="PQV42" s="136"/>
      <c r="PQW42" s="136"/>
      <c r="PQX42" s="136"/>
      <c r="PQY42" s="136"/>
      <c r="PQZ42" s="136"/>
      <c r="PRA42" s="136"/>
      <c r="PRB42" s="136"/>
      <c r="PRC42" s="136"/>
      <c r="PRD42" s="136"/>
      <c r="PRE42" s="136"/>
      <c r="PRF42" s="136"/>
      <c r="PRG42" s="136"/>
      <c r="PRH42" s="136"/>
      <c r="PRI42" s="136"/>
      <c r="PRJ42" s="136"/>
      <c r="PRK42" s="136"/>
      <c r="PRL42" s="136"/>
      <c r="PRM42" s="136"/>
      <c r="PRN42" s="136"/>
      <c r="PRO42" s="136"/>
      <c r="PRP42" s="136"/>
      <c r="PRQ42" s="136"/>
      <c r="PRR42" s="136"/>
      <c r="PRS42" s="136"/>
      <c r="PRT42" s="136"/>
      <c r="PRU42" s="136"/>
      <c r="PRV42" s="136"/>
      <c r="PRW42" s="136"/>
      <c r="PRX42" s="136"/>
      <c r="PRY42" s="136"/>
      <c r="PRZ42" s="136"/>
      <c r="PSA42" s="136"/>
      <c r="PSB42" s="136"/>
      <c r="PSC42" s="136"/>
      <c r="PSD42" s="136"/>
      <c r="PSE42" s="136"/>
      <c r="PSF42" s="136"/>
      <c r="PSG42" s="136"/>
      <c r="PSH42" s="136"/>
      <c r="PSI42" s="136"/>
      <c r="PSJ42" s="136"/>
      <c r="PSK42" s="136"/>
      <c r="PSL42" s="136"/>
      <c r="PSM42" s="136"/>
      <c r="PSN42" s="136"/>
      <c r="PSO42" s="136"/>
      <c r="PSP42" s="136"/>
      <c r="PSQ42" s="136"/>
      <c r="PSR42" s="136"/>
      <c r="PSS42" s="136"/>
      <c r="PST42" s="136"/>
      <c r="PSU42" s="136"/>
      <c r="PSV42" s="136"/>
      <c r="PSW42" s="136"/>
      <c r="PSX42" s="136"/>
      <c r="PSY42" s="136"/>
      <c r="PSZ42" s="136"/>
      <c r="PTA42" s="136"/>
      <c r="PTB42" s="136"/>
      <c r="PTC42" s="136"/>
      <c r="PTD42" s="136"/>
      <c r="PTE42" s="136"/>
      <c r="PTF42" s="136"/>
      <c r="PTG42" s="136"/>
      <c r="PTH42" s="136"/>
      <c r="PTI42" s="136"/>
      <c r="PTJ42" s="136"/>
      <c r="PTK42" s="136"/>
      <c r="PTL42" s="136"/>
      <c r="PTM42" s="136"/>
      <c r="PTN42" s="136"/>
      <c r="PTO42" s="136"/>
      <c r="PTP42" s="136"/>
      <c r="PTQ42" s="136"/>
      <c r="PTR42" s="136"/>
      <c r="PTS42" s="136"/>
      <c r="PTT42" s="136"/>
      <c r="PTU42" s="136"/>
      <c r="PTV42" s="136"/>
      <c r="PTW42" s="136"/>
      <c r="PTX42" s="136"/>
      <c r="PTY42" s="136"/>
      <c r="PTZ42" s="136"/>
      <c r="PUA42" s="136"/>
      <c r="PUB42" s="136"/>
      <c r="PUC42" s="136"/>
      <c r="PUD42" s="136"/>
      <c r="PUE42" s="136"/>
      <c r="PUF42" s="136"/>
      <c r="PUG42" s="136"/>
      <c r="PUH42" s="136"/>
      <c r="PUI42" s="136"/>
      <c r="PUJ42" s="136"/>
      <c r="PUK42" s="136"/>
      <c r="PUL42" s="136"/>
      <c r="PUM42" s="136"/>
      <c r="PUN42" s="136"/>
      <c r="PUO42" s="136"/>
      <c r="PUP42" s="136"/>
      <c r="PUQ42" s="136"/>
      <c r="PUR42" s="136"/>
      <c r="PUS42" s="136"/>
      <c r="PUT42" s="136"/>
      <c r="PUU42" s="136"/>
      <c r="PUV42" s="136"/>
      <c r="PUW42" s="136"/>
      <c r="PUX42" s="136"/>
      <c r="PUY42" s="136"/>
      <c r="PUZ42" s="136"/>
      <c r="PVA42" s="136"/>
      <c r="PVB42" s="136"/>
      <c r="PVC42" s="136"/>
      <c r="PVD42" s="136"/>
      <c r="PVE42" s="136"/>
      <c r="PVF42" s="136"/>
      <c r="PVG42" s="136"/>
      <c r="PVH42" s="136"/>
      <c r="PVI42" s="136"/>
      <c r="PVJ42" s="136"/>
      <c r="PVK42" s="136"/>
      <c r="PVL42" s="136"/>
      <c r="PVM42" s="136"/>
      <c r="PVN42" s="136"/>
      <c r="PVO42" s="136"/>
      <c r="PVP42" s="136"/>
      <c r="PVQ42" s="136"/>
      <c r="PVR42" s="136"/>
      <c r="PVS42" s="136"/>
      <c r="PVT42" s="136"/>
      <c r="PVU42" s="136"/>
      <c r="PVV42" s="136"/>
      <c r="PVW42" s="136"/>
      <c r="PVX42" s="136"/>
      <c r="PVY42" s="136"/>
      <c r="PVZ42" s="136"/>
      <c r="PWA42" s="136"/>
      <c r="PWB42" s="136"/>
      <c r="PWC42" s="136"/>
      <c r="PWD42" s="136"/>
      <c r="PWE42" s="136"/>
      <c r="PWF42" s="136"/>
      <c r="PWG42" s="136"/>
      <c r="PWH42" s="136"/>
      <c r="PWI42" s="136"/>
      <c r="PWJ42" s="136"/>
      <c r="PWK42" s="136"/>
      <c r="PWL42" s="136"/>
      <c r="PWM42" s="136"/>
      <c r="PWN42" s="136"/>
      <c r="PWO42" s="136"/>
      <c r="PWP42" s="136"/>
      <c r="PWQ42" s="136"/>
      <c r="PWR42" s="136"/>
      <c r="PWS42" s="136"/>
      <c r="PWT42" s="136"/>
      <c r="PWU42" s="136"/>
      <c r="PWV42" s="136"/>
      <c r="PWW42" s="136"/>
      <c r="PWX42" s="136"/>
      <c r="PWY42" s="136"/>
      <c r="PWZ42" s="136"/>
      <c r="PXA42" s="136"/>
      <c r="PXB42" s="136"/>
      <c r="PXC42" s="136"/>
      <c r="PXD42" s="136"/>
      <c r="PXE42" s="136"/>
      <c r="PXF42" s="136"/>
      <c r="PXG42" s="136"/>
      <c r="PXH42" s="136"/>
      <c r="PXI42" s="136"/>
      <c r="PXJ42" s="136"/>
      <c r="PXK42" s="136"/>
      <c r="PXL42" s="136"/>
      <c r="PXM42" s="136"/>
      <c r="PXN42" s="136"/>
      <c r="PXO42" s="136"/>
      <c r="PXP42" s="136"/>
      <c r="PXQ42" s="136"/>
      <c r="PXR42" s="136"/>
      <c r="PXS42" s="136"/>
      <c r="PXT42" s="136"/>
      <c r="PXU42" s="136"/>
      <c r="PXV42" s="136"/>
      <c r="PXW42" s="136"/>
      <c r="PXX42" s="136"/>
      <c r="PXY42" s="136"/>
      <c r="PXZ42" s="136"/>
      <c r="PYA42" s="136"/>
      <c r="PYB42" s="136"/>
      <c r="PYC42" s="136"/>
      <c r="PYD42" s="136"/>
      <c r="PYE42" s="136"/>
      <c r="PYF42" s="136"/>
      <c r="PYG42" s="136"/>
      <c r="PYH42" s="136"/>
      <c r="PYI42" s="136"/>
      <c r="PYJ42" s="136"/>
      <c r="PYK42" s="136"/>
      <c r="PYL42" s="136"/>
      <c r="PYM42" s="136"/>
      <c r="PYN42" s="136"/>
      <c r="PYO42" s="136"/>
      <c r="PYP42" s="136"/>
      <c r="PYQ42" s="136"/>
      <c r="PYR42" s="136"/>
      <c r="PYS42" s="136"/>
      <c r="PYT42" s="136"/>
      <c r="PYU42" s="136"/>
      <c r="PYV42" s="136"/>
      <c r="PYW42" s="136"/>
      <c r="PYX42" s="136"/>
      <c r="PYY42" s="136"/>
      <c r="PYZ42" s="136"/>
      <c r="PZA42" s="136"/>
      <c r="PZB42" s="136"/>
      <c r="PZC42" s="136"/>
      <c r="PZD42" s="136"/>
      <c r="PZE42" s="136"/>
      <c r="PZF42" s="136"/>
      <c r="PZG42" s="136"/>
      <c r="PZH42" s="136"/>
      <c r="PZI42" s="136"/>
      <c r="PZJ42" s="136"/>
      <c r="PZK42" s="136"/>
      <c r="PZL42" s="136"/>
      <c r="PZM42" s="136"/>
      <c r="PZN42" s="136"/>
      <c r="PZO42" s="136"/>
      <c r="PZP42" s="136"/>
      <c r="PZQ42" s="136"/>
      <c r="PZR42" s="136"/>
      <c r="PZS42" s="136"/>
      <c r="PZT42" s="136"/>
      <c r="PZU42" s="136"/>
      <c r="PZV42" s="136"/>
      <c r="PZW42" s="136"/>
      <c r="PZX42" s="136"/>
      <c r="PZY42" s="136"/>
      <c r="PZZ42" s="136"/>
      <c r="QAA42" s="136"/>
      <c r="QAB42" s="136"/>
      <c r="QAC42" s="136"/>
      <c r="QAD42" s="136"/>
      <c r="QAE42" s="136"/>
      <c r="QAF42" s="136"/>
      <c r="QAG42" s="136"/>
      <c r="QAH42" s="136"/>
      <c r="QAI42" s="136"/>
      <c r="QAJ42" s="136"/>
      <c r="QAK42" s="136"/>
      <c r="QAL42" s="136"/>
      <c r="QAM42" s="136"/>
      <c r="QAN42" s="136"/>
      <c r="QAO42" s="136"/>
      <c r="QAP42" s="136"/>
      <c r="QAQ42" s="136"/>
      <c r="QAR42" s="136"/>
      <c r="QAS42" s="136"/>
      <c r="QAT42" s="136"/>
      <c r="QAU42" s="136"/>
      <c r="QAV42" s="136"/>
      <c r="QAW42" s="136"/>
      <c r="QAX42" s="136"/>
      <c r="QAY42" s="136"/>
      <c r="QAZ42" s="136"/>
      <c r="QBA42" s="136"/>
      <c r="QBB42" s="136"/>
      <c r="QBC42" s="136"/>
      <c r="QBD42" s="136"/>
      <c r="QBE42" s="136"/>
      <c r="QBF42" s="136"/>
      <c r="QBG42" s="136"/>
      <c r="QBH42" s="136"/>
      <c r="QBI42" s="136"/>
      <c r="QBJ42" s="136"/>
      <c r="QBK42" s="136"/>
      <c r="QBL42" s="136"/>
      <c r="QBM42" s="136"/>
      <c r="QBN42" s="136"/>
      <c r="QBO42" s="136"/>
      <c r="QBP42" s="136"/>
      <c r="QBQ42" s="136"/>
      <c r="QBR42" s="136"/>
      <c r="QBS42" s="136"/>
      <c r="QBT42" s="136"/>
      <c r="QBU42" s="136"/>
      <c r="QBV42" s="136"/>
      <c r="QBW42" s="136"/>
      <c r="QBX42" s="136"/>
      <c r="QBY42" s="136"/>
      <c r="QBZ42" s="136"/>
      <c r="QCA42" s="136"/>
      <c r="QCB42" s="136"/>
      <c r="QCC42" s="136"/>
      <c r="QCD42" s="136"/>
      <c r="QCE42" s="136"/>
      <c r="QCF42" s="136"/>
      <c r="QCG42" s="136"/>
      <c r="QCH42" s="136"/>
      <c r="QCI42" s="136"/>
      <c r="QCJ42" s="136"/>
      <c r="QCK42" s="136"/>
      <c r="QCL42" s="136"/>
      <c r="QCM42" s="136"/>
      <c r="QCN42" s="136"/>
      <c r="QCO42" s="136"/>
      <c r="QCP42" s="136"/>
      <c r="QCQ42" s="136"/>
      <c r="QCR42" s="136"/>
      <c r="QCS42" s="136"/>
      <c r="QCT42" s="136"/>
      <c r="QCU42" s="136"/>
      <c r="QCV42" s="136"/>
      <c r="QCW42" s="136"/>
      <c r="QCX42" s="136"/>
      <c r="QCY42" s="136"/>
      <c r="QCZ42" s="136"/>
      <c r="QDA42" s="136"/>
      <c r="QDB42" s="136"/>
      <c r="QDC42" s="136"/>
      <c r="QDD42" s="136"/>
      <c r="QDE42" s="136"/>
      <c r="QDF42" s="136"/>
      <c r="QDG42" s="136"/>
      <c r="QDH42" s="136"/>
      <c r="QDI42" s="136"/>
      <c r="QDJ42" s="136"/>
      <c r="QDK42" s="136"/>
      <c r="QDL42" s="136"/>
      <c r="QDM42" s="136"/>
      <c r="QDN42" s="136"/>
      <c r="QDO42" s="136"/>
      <c r="QDP42" s="136"/>
      <c r="QDQ42" s="136"/>
      <c r="QDR42" s="136"/>
      <c r="QDS42" s="136"/>
      <c r="QDT42" s="136"/>
      <c r="QDU42" s="136"/>
      <c r="QDV42" s="136"/>
      <c r="QDW42" s="136"/>
      <c r="QDX42" s="136"/>
      <c r="QDY42" s="136"/>
      <c r="QDZ42" s="136"/>
      <c r="QEA42" s="136"/>
      <c r="QEB42" s="136"/>
      <c r="QEC42" s="136"/>
      <c r="QED42" s="136"/>
      <c r="QEE42" s="136"/>
      <c r="QEF42" s="136"/>
      <c r="QEG42" s="136"/>
      <c r="QEH42" s="136"/>
      <c r="QEI42" s="136"/>
      <c r="QEJ42" s="136"/>
      <c r="QEK42" s="136"/>
      <c r="QEL42" s="136"/>
      <c r="QEM42" s="136"/>
      <c r="QEN42" s="136"/>
      <c r="QEO42" s="136"/>
      <c r="QEP42" s="136"/>
      <c r="QEQ42" s="136"/>
      <c r="QER42" s="136"/>
      <c r="QES42" s="136"/>
      <c r="QET42" s="136"/>
      <c r="QEU42" s="136"/>
      <c r="QEV42" s="136"/>
      <c r="QEW42" s="136"/>
      <c r="QEX42" s="136"/>
      <c r="QEY42" s="136"/>
      <c r="QEZ42" s="136"/>
      <c r="QFA42" s="136"/>
      <c r="QFB42" s="136"/>
      <c r="QFC42" s="136"/>
      <c r="QFD42" s="136"/>
      <c r="QFE42" s="136"/>
      <c r="QFF42" s="136"/>
      <c r="QFG42" s="136"/>
      <c r="QFH42" s="136"/>
      <c r="QFI42" s="136"/>
      <c r="QFJ42" s="136"/>
      <c r="QFK42" s="136"/>
      <c r="QFL42" s="136"/>
      <c r="QFM42" s="136"/>
      <c r="QFN42" s="136"/>
      <c r="QFO42" s="136"/>
      <c r="QFP42" s="136"/>
      <c r="QFQ42" s="136"/>
      <c r="QFR42" s="136"/>
      <c r="QFS42" s="136"/>
      <c r="QFT42" s="136"/>
      <c r="QFU42" s="136"/>
      <c r="QFV42" s="136"/>
      <c r="QFW42" s="136"/>
      <c r="QFX42" s="136"/>
      <c r="QFY42" s="136"/>
      <c r="QFZ42" s="136"/>
      <c r="QGA42" s="136"/>
      <c r="QGB42" s="136"/>
      <c r="QGC42" s="136"/>
      <c r="QGD42" s="136"/>
      <c r="QGE42" s="136"/>
      <c r="QGF42" s="136"/>
      <c r="QGG42" s="136"/>
      <c r="QGH42" s="136"/>
      <c r="QGI42" s="136"/>
      <c r="QGJ42" s="136"/>
      <c r="QGK42" s="136"/>
      <c r="QGL42" s="136"/>
      <c r="QGM42" s="136"/>
      <c r="QGN42" s="136"/>
      <c r="QGO42" s="136"/>
      <c r="QGP42" s="136"/>
      <c r="QGQ42" s="136"/>
      <c r="QGR42" s="136"/>
      <c r="QGS42" s="136"/>
      <c r="QGT42" s="136"/>
      <c r="QGU42" s="136"/>
      <c r="QGV42" s="136"/>
      <c r="QGW42" s="136"/>
      <c r="QGX42" s="136"/>
      <c r="QGY42" s="136"/>
      <c r="QGZ42" s="136"/>
      <c r="QHA42" s="136"/>
      <c r="QHB42" s="136"/>
      <c r="QHC42" s="136"/>
      <c r="QHD42" s="136"/>
      <c r="QHE42" s="136"/>
      <c r="QHF42" s="136"/>
      <c r="QHG42" s="136"/>
      <c r="QHH42" s="136"/>
      <c r="QHI42" s="136"/>
      <c r="QHJ42" s="136"/>
      <c r="QHK42" s="136"/>
      <c r="QHL42" s="136"/>
      <c r="QHM42" s="136"/>
      <c r="QHN42" s="136"/>
      <c r="QHO42" s="136"/>
      <c r="QHP42" s="136"/>
      <c r="QHQ42" s="136"/>
      <c r="QHR42" s="136"/>
      <c r="QHS42" s="136"/>
      <c r="QHT42" s="136"/>
      <c r="QHU42" s="136"/>
      <c r="QHV42" s="136"/>
      <c r="QHW42" s="136"/>
      <c r="QHX42" s="136"/>
      <c r="QHY42" s="136"/>
      <c r="QHZ42" s="136"/>
      <c r="QIA42" s="136"/>
      <c r="QIB42" s="136"/>
      <c r="QIC42" s="136"/>
      <c r="QID42" s="136"/>
      <c r="QIE42" s="136"/>
      <c r="QIF42" s="136"/>
      <c r="QIG42" s="136"/>
      <c r="QIH42" s="136"/>
      <c r="QII42" s="136"/>
      <c r="QIJ42" s="136"/>
      <c r="QIK42" s="136"/>
      <c r="QIL42" s="136"/>
      <c r="QIM42" s="136"/>
      <c r="QIN42" s="136"/>
      <c r="QIO42" s="136"/>
      <c r="QIP42" s="136"/>
      <c r="QIQ42" s="136"/>
      <c r="QIR42" s="136"/>
      <c r="QIS42" s="136"/>
      <c r="QIT42" s="136"/>
      <c r="QIU42" s="136"/>
      <c r="QIV42" s="136"/>
      <c r="QIW42" s="136"/>
      <c r="QIX42" s="136"/>
      <c r="QIY42" s="136"/>
      <c r="QIZ42" s="136"/>
      <c r="QJA42" s="136"/>
      <c r="QJB42" s="136"/>
      <c r="QJC42" s="136"/>
      <c r="QJD42" s="136"/>
      <c r="QJE42" s="136"/>
      <c r="QJF42" s="136"/>
      <c r="QJG42" s="136"/>
      <c r="QJH42" s="136"/>
      <c r="QJI42" s="136"/>
      <c r="QJJ42" s="136"/>
      <c r="QJK42" s="136"/>
      <c r="QJL42" s="136"/>
      <c r="QJM42" s="136"/>
      <c r="QJN42" s="136"/>
      <c r="QJO42" s="136"/>
      <c r="QJP42" s="136"/>
      <c r="QJQ42" s="136"/>
      <c r="QJR42" s="136"/>
      <c r="QJS42" s="136"/>
      <c r="QJT42" s="136"/>
      <c r="QJU42" s="136"/>
      <c r="QJV42" s="136"/>
      <c r="QJW42" s="136"/>
      <c r="QJX42" s="136"/>
      <c r="QJY42" s="136"/>
      <c r="QJZ42" s="136"/>
      <c r="QKA42" s="136"/>
      <c r="QKB42" s="136"/>
      <c r="QKC42" s="136"/>
      <c r="QKD42" s="136"/>
      <c r="QKE42" s="136"/>
      <c r="QKF42" s="136"/>
      <c r="QKG42" s="136"/>
      <c r="QKH42" s="136"/>
      <c r="QKI42" s="136"/>
      <c r="QKJ42" s="136"/>
      <c r="QKK42" s="136"/>
      <c r="QKL42" s="136"/>
      <c r="QKM42" s="136"/>
      <c r="QKN42" s="136"/>
      <c r="QKO42" s="136"/>
      <c r="QKP42" s="136"/>
      <c r="QKQ42" s="136"/>
      <c r="QKR42" s="136"/>
      <c r="QKS42" s="136"/>
      <c r="QKT42" s="136"/>
      <c r="QKU42" s="136"/>
      <c r="QKV42" s="136"/>
      <c r="QKW42" s="136"/>
      <c r="QKX42" s="136"/>
      <c r="QKY42" s="136"/>
      <c r="QKZ42" s="136"/>
      <c r="QLA42" s="136"/>
      <c r="QLB42" s="136"/>
      <c r="QLC42" s="136"/>
      <c r="QLD42" s="136"/>
      <c r="QLE42" s="136"/>
      <c r="QLF42" s="136"/>
      <c r="QLG42" s="136"/>
      <c r="QLH42" s="136"/>
      <c r="QLI42" s="136"/>
      <c r="QLJ42" s="136"/>
      <c r="QLK42" s="136"/>
      <c r="QLL42" s="136"/>
      <c r="QLM42" s="136"/>
      <c r="QLN42" s="136"/>
      <c r="QLO42" s="136"/>
      <c r="QLP42" s="136"/>
      <c r="QLQ42" s="136"/>
      <c r="QLR42" s="136"/>
      <c r="QLS42" s="136"/>
      <c r="QLT42" s="136"/>
      <c r="QLU42" s="136"/>
      <c r="QLV42" s="136"/>
      <c r="QLW42" s="136"/>
      <c r="QLX42" s="136"/>
      <c r="QLY42" s="136"/>
      <c r="QLZ42" s="136"/>
      <c r="QMA42" s="136"/>
      <c r="QMB42" s="136"/>
      <c r="QMC42" s="136"/>
      <c r="QMD42" s="136"/>
      <c r="QME42" s="136"/>
      <c r="QMF42" s="136"/>
      <c r="QMG42" s="136"/>
      <c r="QMH42" s="136"/>
      <c r="QMI42" s="136"/>
      <c r="QMJ42" s="136"/>
      <c r="QMK42" s="136"/>
      <c r="QML42" s="136"/>
      <c r="QMM42" s="136"/>
      <c r="QMN42" s="136"/>
      <c r="QMO42" s="136"/>
      <c r="QMP42" s="136"/>
      <c r="QMQ42" s="136"/>
      <c r="QMR42" s="136"/>
      <c r="QMS42" s="136"/>
      <c r="QMT42" s="136"/>
      <c r="QMU42" s="136"/>
      <c r="QMV42" s="136"/>
      <c r="QMW42" s="136"/>
      <c r="QMX42" s="136"/>
      <c r="QMY42" s="136"/>
      <c r="QMZ42" s="136"/>
      <c r="QNA42" s="136"/>
      <c r="QNB42" s="136"/>
      <c r="QNC42" s="136"/>
      <c r="QND42" s="136"/>
      <c r="QNE42" s="136"/>
      <c r="QNF42" s="136"/>
      <c r="QNG42" s="136"/>
      <c r="QNH42" s="136"/>
      <c r="QNI42" s="136"/>
      <c r="QNJ42" s="136"/>
      <c r="QNK42" s="136"/>
      <c r="QNL42" s="136"/>
      <c r="QNM42" s="136"/>
      <c r="QNN42" s="136"/>
      <c r="QNO42" s="136"/>
      <c r="QNP42" s="136"/>
      <c r="QNQ42" s="136"/>
      <c r="QNR42" s="136"/>
      <c r="QNS42" s="136"/>
      <c r="QNT42" s="136"/>
      <c r="QNU42" s="136"/>
      <c r="QNV42" s="136"/>
      <c r="QNW42" s="136"/>
      <c r="QNX42" s="136"/>
      <c r="QNY42" s="136"/>
      <c r="QNZ42" s="136"/>
      <c r="QOA42" s="136"/>
      <c r="QOB42" s="136"/>
      <c r="QOC42" s="136"/>
      <c r="QOD42" s="136"/>
      <c r="QOE42" s="136"/>
      <c r="QOF42" s="136"/>
      <c r="QOG42" s="136"/>
      <c r="QOH42" s="136"/>
      <c r="QOI42" s="136"/>
      <c r="QOJ42" s="136"/>
      <c r="QOK42" s="136"/>
      <c r="QOL42" s="136"/>
      <c r="QOM42" s="136"/>
      <c r="QON42" s="136"/>
      <c r="QOO42" s="136"/>
      <c r="QOP42" s="136"/>
      <c r="QOQ42" s="136"/>
      <c r="QOR42" s="136"/>
      <c r="QOS42" s="136"/>
      <c r="QOT42" s="136"/>
      <c r="QOU42" s="136"/>
      <c r="QOV42" s="136"/>
      <c r="QOW42" s="136"/>
      <c r="QOX42" s="136"/>
      <c r="QOY42" s="136"/>
      <c r="QOZ42" s="136"/>
      <c r="QPA42" s="136"/>
      <c r="QPB42" s="136"/>
      <c r="QPC42" s="136"/>
      <c r="QPD42" s="136"/>
      <c r="QPE42" s="136"/>
      <c r="QPF42" s="136"/>
      <c r="QPG42" s="136"/>
      <c r="QPH42" s="136"/>
      <c r="QPI42" s="136"/>
      <c r="QPJ42" s="136"/>
      <c r="QPK42" s="136"/>
      <c r="QPL42" s="136"/>
      <c r="QPM42" s="136"/>
      <c r="QPN42" s="136"/>
      <c r="QPO42" s="136"/>
      <c r="QPP42" s="136"/>
      <c r="QPQ42" s="136"/>
      <c r="QPR42" s="136"/>
      <c r="QPS42" s="136"/>
      <c r="QPT42" s="136"/>
      <c r="QPU42" s="136"/>
      <c r="QPV42" s="136"/>
      <c r="QPW42" s="136"/>
      <c r="QPX42" s="136"/>
      <c r="QPY42" s="136"/>
      <c r="QPZ42" s="136"/>
      <c r="QQA42" s="136"/>
      <c r="QQB42" s="136"/>
      <c r="QQC42" s="136"/>
      <c r="QQD42" s="136"/>
      <c r="QQE42" s="136"/>
      <c r="QQF42" s="136"/>
      <c r="QQG42" s="136"/>
      <c r="QQH42" s="136"/>
      <c r="QQI42" s="136"/>
      <c r="QQJ42" s="136"/>
      <c r="QQK42" s="136"/>
      <c r="QQL42" s="136"/>
      <c r="QQM42" s="136"/>
      <c r="QQN42" s="136"/>
      <c r="QQO42" s="136"/>
      <c r="QQP42" s="136"/>
      <c r="QQQ42" s="136"/>
      <c r="QQR42" s="136"/>
      <c r="QQS42" s="136"/>
      <c r="QQT42" s="136"/>
      <c r="QQU42" s="136"/>
      <c r="QQV42" s="136"/>
      <c r="QQW42" s="136"/>
      <c r="QQX42" s="136"/>
      <c r="QQY42" s="136"/>
      <c r="QQZ42" s="136"/>
      <c r="QRA42" s="136"/>
      <c r="QRB42" s="136"/>
      <c r="QRC42" s="136"/>
      <c r="QRD42" s="136"/>
      <c r="QRE42" s="136"/>
      <c r="QRF42" s="136"/>
      <c r="QRG42" s="136"/>
      <c r="QRH42" s="136"/>
      <c r="QRI42" s="136"/>
      <c r="QRJ42" s="136"/>
      <c r="QRK42" s="136"/>
      <c r="QRL42" s="136"/>
      <c r="QRM42" s="136"/>
      <c r="QRN42" s="136"/>
      <c r="QRO42" s="136"/>
      <c r="QRP42" s="136"/>
      <c r="QRQ42" s="136"/>
      <c r="QRR42" s="136"/>
      <c r="QRS42" s="136"/>
      <c r="QRT42" s="136"/>
      <c r="QRU42" s="136"/>
      <c r="QRV42" s="136"/>
      <c r="QRW42" s="136"/>
      <c r="QRX42" s="136"/>
      <c r="QRY42" s="136"/>
      <c r="QRZ42" s="136"/>
      <c r="QSA42" s="136"/>
      <c r="QSB42" s="136"/>
      <c r="QSC42" s="136"/>
      <c r="QSD42" s="136"/>
      <c r="QSE42" s="136"/>
      <c r="QSF42" s="136"/>
      <c r="QSG42" s="136"/>
      <c r="QSH42" s="136"/>
      <c r="QSI42" s="136"/>
      <c r="QSJ42" s="136"/>
      <c r="QSK42" s="136"/>
      <c r="QSL42" s="136"/>
      <c r="QSM42" s="136"/>
      <c r="QSN42" s="136"/>
      <c r="QSO42" s="136"/>
      <c r="QSP42" s="136"/>
      <c r="QSQ42" s="136"/>
      <c r="QSR42" s="136"/>
      <c r="QSS42" s="136"/>
      <c r="QST42" s="136"/>
      <c r="QSU42" s="136"/>
      <c r="QSV42" s="136"/>
      <c r="QSW42" s="136"/>
      <c r="QSX42" s="136"/>
      <c r="QSY42" s="136"/>
      <c r="QSZ42" s="136"/>
      <c r="QTA42" s="136"/>
      <c r="QTB42" s="136"/>
      <c r="QTC42" s="136"/>
      <c r="QTD42" s="136"/>
      <c r="QTE42" s="136"/>
      <c r="QTF42" s="136"/>
      <c r="QTG42" s="136"/>
      <c r="QTH42" s="136"/>
      <c r="QTI42" s="136"/>
      <c r="QTJ42" s="136"/>
      <c r="QTK42" s="136"/>
      <c r="QTL42" s="136"/>
      <c r="QTM42" s="136"/>
      <c r="QTN42" s="136"/>
      <c r="QTO42" s="136"/>
      <c r="QTP42" s="136"/>
      <c r="QTQ42" s="136"/>
      <c r="QTR42" s="136"/>
      <c r="QTS42" s="136"/>
      <c r="QTT42" s="136"/>
      <c r="QTU42" s="136"/>
      <c r="QTV42" s="136"/>
      <c r="QTW42" s="136"/>
      <c r="QTX42" s="136"/>
      <c r="QTY42" s="136"/>
      <c r="QTZ42" s="136"/>
      <c r="QUA42" s="136"/>
      <c r="QUB42" s="136"/>
      <c r="QUC42" s="136"/>
      <c r="QUD42" s="136"/>
      <c r="QUE42" s="136"/>
      <c r="QUF42" s="136"/>
      <c r="QUG42" s="136"/>
      <c r="QUH42" s="136"/>
      <c r="QUI42" s="136"/>
      <c r="QUJ42" s="136"/>
      <c r="QUK42" s="136"/>
      <c r="QUL42" s="136"/>
      <c r="QUM42" s="136"/>
      <c r="QUN42" s="136"/>
      <c r="QUO42" s="136"/>
      <c r="QUP42" s="136"/>
      <c r="QUQ42" s="136"/>
      <c r="QUR42" s="136"/>
      <c r="QUS42" s="136"/>
      <c r="QUT42" s="136"/>
      <c r="QUU42" s="136"/>
      <c r="QUV42" s="136"/>
      <c r="QUW42" s="136"/>
      <c r="QUX42" s="136"/>
      <c r="QUY42" s="136"/>
      <c r="QUZ42" s="136"/>
      <c r="QVA42" s="136"/>
      <c r="QVB42" s="136"/>
      <c r="QVC42" s="136"/>
      <c r="QVD42" s="136"/>
      <c r="QVE42" s="136"/>
      <c r="QVF42" s="136"/>
      <c r="QVG42" s="136"/>
      <c r="QVH42" s="136"/>
      <c r="QVI42" s="136"/>
      <c r="QVJ42" s="136"/>
      <c r="QVK42" s="136"/>
      <c r="QVL42" s="136"/>
      <c r="QVM42" s="136"/>
      <c r="QVN42" s="136"/>
      <c r="QVO42" s="136"/>
      <c r="QVP42" s="136"/>
      <c r="QVQ42" s="136"/>
      <c r="QVR42" s="136"/>
      <c r="QVS42" s="136"/>
      <c r="QVT42" s="136"/>
      <c r="QVU42" s="136"/>
      <c r="QVV42" s="136"/>
      <c r="QVW42" s="136"/>
      <c r="QVX42" s="136"/>
      <c r="QVY42" s="136"/>
      <c r="QVZ42" s="136"/>
      <c r="QWA42" s="136"/>
      <c r="QWB42" s="136"/>
      <c r="QWC42" s="136"/>
      <c r="QWD42" s="136"/>
      <c r="QWE42" s="136"/>
      <c r="QWF42" s="136"/>
      <c r="QWG42" s="136"/>
      <c r="QWH42" s="136"/>
      <c r="QWI42" s="136"/>
      <c r="QWJ42" s="136"/>
      <c r="QWK42" s="136"/>
      <c r="QWL42" s="136"/>
      <c r="QWM42" s="136"/>
      <c r="QWN42" s="136"/>
      <c r="QWO42" s="136"/>
      <c r="QWP42" s="136"/>
      <c r="QWQ42" s="136"/>
      <c r="QWR42" s="136"/>
      <c r="QWS42" s="136"/>
      <c r="QWT42" s="136"/>
      <c r="QWU42" s="136"/>
      <c r="QWV42" s="136"/>
      <c r="QWW42" s="136"/>
      <c r="QWX42" s="136"/>
      <c r="QWY42" s="136"/>
      <c r="QWZ42" s="136"/>
      <c r="QXA42" s="136"/>
      <c r="QXB42" s="136"/>
      <c r="QXC42" s="136"/>
      <c r="QXD42" s="136"/>
      <c r="QXE42" s="136"/>
      <c r="QXF42" s="136"/>
      <c r="QXG42" s="136"/>
      <c r="QXH42" s="136"/>
      <c r="QXI42" s="136"/>
      <c r="QXJ42" s="136"/>
      <c r="QXK42" s="136"/>
      <c r="QXL42" s="136"/>
      <c r="QXM42" s="136"/>
      <c r="QXN42" s="136"/>
      <c r="QXO42" s="136"/>
      <c r="QXP42" s="136"/>
      <c r="QXQ42" s="136"/>
      <c r="QXR42" s="136"/>
      <c r="QXS42" s="136"/>
      <c r="QXT42" s="136"/>
      <c r="QXU42" s="136"/>
      <c r="QXV42" s="136"/>
      <c r="QXW42" s="136"/>
      <c r="QXX42" s="136"/>
      <c r="QXY42" s="136"/>
      <c r="QXZ42" s="136"/>
      <c r="QYA42" s="136"/>
      <c r="QYB42" s="136"/>
      <c r="QYC42" s="136"/>
      <c r="QYD42" s="136"/>
      <c r="QYE42" s="136"/>
      <c r="QYF42" s="136"/>
      <c r="QYG42" s="136"/>
      <c r="QYH42" s="136"/>
      <c r="QYI42" s="136"/>
      <c r="QYJ42" s="136"/>
      <c r="QYK42" s="136"/>
      <c r="QYL42" s="136"/>
      <c r="QYM42" s="136"/>
      <c r="QYN42" s="136"/>
      <c r="QYO42" s="136"/>
      <c r="QYP42" s="136"/>
      <c r="QYQ42" s="136"/>
      <c r="QYR42" s="136"/>
      <c r="QYS42" s="136"/>
      <c r="QYT42" s="136"/>
      <c r="QYU42" s="136"/>
      <c r="QYV42" s="136"/>
      <c r="QYW42" s="136"/>
      <c r="QYX42" s="136"/>
      <c r="QYY42" s="136"/>
      <c r="QYZ42" s="136"/>
      <c r="QZA42" s="136"/>
      <c r="QZB42" s="136"/>
      <c r="QZC42" s="136"/>
      <c r="QZD42" s="136"/>
      <c r="QZE42" s="136"/>
      <c r="QZF42" s="136"/>
      <c r="QZG42" s="136"/>
      <c r="QZH42" s="136"/>
      <c r="QZI42" s="136"/>
      <c r="QZJ42" s="136"/>
      <c r="QZK42" s="136"/>
      <c r="QZL42" s="136"/>
      <c r="QZM42" s="136"/>
      <c r="QZN42" s="136"/>
      <c r="QZO42" s="136"/>
      <c r="QZP42" s="136"/>
      <c r="QZQ42" s="136"/>
      <c r="QZR42" s="136"/>
      <c r="QZS42" s="136"/>
      <c r="QZT42" s="136"/>
      <c r="QZU42" s="136"/>
      <c r="QZV42" s="136"/>
      <c r="QZW42" s="136"/>
      <c r="QZX42" s="136"/>
      <c r="QZY42" s="136"/>
      <c r="QZZ42" s="136"/>
      <c r="RAA42" s="136"/>
      <c r="RAB42" s="136"/>
      <c r="RAC42" s="136"/>
      <c r="RAD42" s="136"/>
      <c r="RAE42" s="136"/>
      <c r="RAF42" s="136"/>
      <c r="RAG42" s="136"/>
      <c r="RAH42" s="136"/>
      <c r="RAI42" s="136"/>
      <c r="RAJ42" s="136"/>
      <c r="RAK42" s="136"/>
      <c r="RAL42" s="136"/>
      <c r="RAM42" s="136"/>
      <c r="RAN42" s="136"/>
      <c r="RAO42" s="136"/>
      <c r="RAP42" s="136"/>
      <c r="RAQ42" s="136"/>
      <c r="RAR42" s="136"/>
      <c r="RAS42" s="136"/>
      <c r="RAT42" s="136"/>
      <c r="RAU42" s="136"/>
      <c r="RAV42" s="136"/>
      <c r="RAW42" s="136"/>
      <c r="RAX42" s="136"/>
      <c r="RAY42" s="136"/>
      <c r="RAZ42" s="136"/>
      <c r="RBA42" s="136"/>
      <c r="RBB42" s="136"/>
      <c r="RBC42" s="136"/>
      <c r="RBD42" s="136"/>
      <c r="RBE42" s="136"/>
      <c r="RBF42" s="136"/>
      <c r="RBG42" s="136"/>
      <c r="RBH42" s="136"/>
      <c r="RBI42" s="136"/>
      <c r="RBJ42" s="136"/>
      <c r="RBK42" s="136"/>
      <c r="RBL42" s="136"/>
      <c r="RBM42" s="136"/>
      <c r="RBN42" s="136"/>
      <c r="RBO42" s="136"/>
      <c r="RBP42" s="136"/>
      <c r="RBQ42" s="136"/>
      <c r="RBR42" s="136"/>
      <c r="RBS42" s="136"/>
      <c r="RBT42" s="136"/>
      <c r="RBU42" s="136"/>
      <c r="RBV42" s="136"/>
      <c r="RBW42" s="136"/>
      <c r="RBX42" s="136"/>
      <c r="RBY42" s="136"/>
      <c r="RBZ42" s="136"/>
      <c r="RCA42" s="136"/>
      <c r="RCB42" s="136"/>
      <c r="RCC42" s="136"/>
      <c r="RCD42" s="136"/>
      <c r="RCE42" s="136"/>
      <c r="RCF42" s="136"/>
      <c r="RCG42" s="136"/>
      <c r="RCH42" s="136"/>
      <c r="RCI42" s="136"/>
      <c r="RCJ42" s="136"/>
      <c r="RCK42" s="136"/>
      <c r="RCL42" s="136"/>
      <c r="RCM42" s="136"/>
      <c r="RCN42" s="136"/>
      <c r="RCO42" s="136"/>
      <c r="RCP42" s="136"/>
      <c r="RCQ42" s="136"/>
      <c r="RCR42" s="136"/>
      <c r="RCS42" s="136"/>
      <c r="RCT42" s="136"/>
      <c r="RCU42" s="136"/>
      <c r="RCV42" s="136"/>
      <c r="RCW42" s="136"/>
      <c r="RCX42" s="136"/>
      <c r="RCY42" s="136"/>
      <c r="RCZ42" s="136"/>
      <c r="RDA42" s="136"/>
      <c r="RDB42" s="136"/>
      <c r="RDC42" s="136"/>
      <c r="RDD42" s="136"/>
      <c r="RDE42" s="136"/>
      <c r="RDF42" s="136"/>
      <c r="RDG42" s="136"/>
      <c r="RDH42" s="136"/>
      <c r="RDI42" s="136"/>
      <c r="RDJ42" s="136"/>
      <c r="RDK42" s="136"/>
      <c r="RDL42" s="136"/>
      <c r="RDM42" s="136"/>
      <c r="RDN42" s="136"/>
      <c r="RDO42" s="136"/>
      <c r="RDP42" s="136"/>
      <c r="RDQ42" s="136"/>
      <c r="RDR42" s="136"/>
      <c r="RDS42" s="136"/>
      <c r="RDT42" s="136"/>
      <c r="RDU42" s="136"/>
      <c r="RDV42" s="136"/>
      <c r="RDW42" s="136"/>
      <c r="RDX42" s="136"/>
      <c r="RDY42" s="136"/>
      <c r="RDZ42" s="136"/>
      <c r="REA42" s="136"/>
      <c r="REB42" s="136"/>
      <c r="REC42" s="136"/>
      <c r="RED42" s="136"/>
      <c r="REE42" s="136"/>
      <c r="REF42" s="136"/>
      <c r="REG42" s="136"/>
      <c r="REH42" s="136"/>
      <c r="REI42" s="136"/>
      <c r="REJ42" s="136"/>
      <c r="REK42" s="136"/>
      <c r="REL42" s="136"/>
      <c r="REM42" s="136"/>
      <c r="REN42" s="136"/>
      <c r="REO42" s="136"/>
      <c r="REP42" s="136"/>
      <c r="REQ42" s="136"/>
      <c r="RER42" s="136"/>
      <c r="RES42" s="136"/>
      <c r="RET42" s="136"/>
      <c r="REU42" s="136"/>
      <c r="REV42" s="136"/>
      <c r="REW42" s="136"/>
      <c r="REX42" s="136"/>
      <c r="REY42" s="136"/>
      <c r="REZ42" s="136"/>
      <c r="RFA42" s="136"/>
      <c r="RFB42" s="136"/>
      <c r="RFC42" s="136"/>
      <c r="RFD42" s="136"/>
      <c r="RFE42" s="136"/>
      <c r="RFF42" s="136"/>
      <c r="RFG42" s="136"/>
      <c r="RFH42" s="136"/>
      <c r="RFI42" s="136"/>
      <c r="RFJ42" s="136"/>
      <c r="RFK42" s="136"/>
      <c r="RFL42" s="136"/>
      <c r="RFM42" s="136"/>
      <c r="RFN42" s="136"/>
      <c r="RFO42" s="136"/>
      <c r="RFP42" s="136"/>
      <c r="RFQ42" s="136"/>
      <c r="RFR42" s="136"/>
      <c r="RFS42" s="136"/>
      <c r="RFT42" s="136"/>
      <c r="RFU42" s="136"/>
      <c r="RFV42" s="136"/>
      <c r="RFW42" s="136"/>
      <c r="RFX42" s="136"/>
      <c r="RFY42" s="136"/>
      <c r="RFZ42" s="136"/>
      <c r="RGA42" s="136"/>
      <c r="RGB42" s="136"/>
      <c r="RGC42" s="136"/>
      <c r="RGD42" s="136"/>
      <c r="RGE42" s="136"/>
      <c r="RGF42" s="136"/>
      <c r="RGG42" s="136"/>
      <c r="RGH42" s="136"/>
      <c r="RGI42" s="136"/>
      <c r="RGJ42" s="136"/>
      <c r="RGK42" s="136"/>
      <c r="RGL42" s="136"/>
      <c r="RGM42" s="136"/>
      <c r="RGN42" s="136"/>
      <c r="RGO42" s="136"/>
      <c r="RGP42" s="136"/>
      <c r="RGQ42" s="136"/>
      <c r="RGR42" s="136"/>
      <c r="RGS42" s="136"/>
      <c r="RGT42" s="136"/>
      <c r="RGU42" s="136"/>
      <c r="RGV42" s="136"/>
      <c r="RGW42" s="136"/>
      <c r="RGX42" s="136"/>
      <c r="RGY42" s="136"/>
      <c r="RGZ42" s="136"/>
      <c r="RHA42" s="136"/>
      <c r="RHB42" s="136"/>
      <c r="RHC42" s="136"/>
      <c r="RHD42" s="136"/>
      <c r="RHE42" s="136"/>
      <c r="RHF42" s="136"/>
      <c r="RHG42" s="136"/>
      <c r="RHH42" s="136"/>
      <c r="RHI42" s="136"/>
      <c r="RHJ42" s="136"/>
      <c r="RHK42" s="136"/>
      <c r="RHL42" s="136"/>
      <c r="RHM42" s="136"/>
      <c r="RHN42" s="136"/>
      <c r="RHO42" s="136"/>
      <c r="RHP42" s="136"/>
      <c r="RHQ42" s="136"/>
      <c r="RHR42" s="136"/>
      <c r="RHS42" s="136"/>
      <c r="RHT42" s="136"/>
      <c r="RHU42" s="136"/>
      <c r="RHV42" s="136"/>
      <c r="RHW42" s="136"/>
      <c r="RHX42" s="136"/>
      <c r="RHY42" s="136"/>
      <c r="RHZ42" s="136"/>
      <c r="RIA42" s="136"/>
      <c r="RIB42" s="136"/>
      <c r="RIC42" s="136"/>
      <c r="RID42" s="136"/>
      <c r="RIE42" s="136"/>
      <c r="RIF42" s="136"/>
      <c r="RIG42" s="136"/>
      <c r="RIH42" s="136"/>
      <c r="RII42" s="136"/>
      <c r="RIJ42" s="136"/>
      <c r="RIK42" s="136"/>
      <c r="RIL42" s="136"/>
      <c r="RIM42" s="136"/>
      <c r="RIN42" s="136"/>
      <c r="RIO42" s="136"/>
      <c r="RIP42" s="136"/>
      <c r="RIQ42" s="136"/>
      <c r="RIR42" s="136"/>
      <c r="RIS42" s="136"/>
      <c r="RIT42" s="136"/>
      <c r="RIU42" s="136"/>
      <c r="RIV42" s="136"/>
      <c r="RIW42" s="136"/>
      <c r="RIX42" s="136"/>
      <c r="RIY42" s="136"/>
      <c r="RIZ42" s="136"/>
      <c r="RJA42" s="136"/>
      <c r="RJB42" s="136"/>
      <c r="RJC42" s="136"/>
      <c r="RJD42" s="136"/>
      <c r="RJE42" s="136"/>
      <c r="RJF42" s="136"/>
      <c r="RJG42" s="136"/>
      <c r="RJH42" s="136"/>
      <c r="RJI42" s="136"/>
      <c r="RJJ42" s="136"/>
      <c r="RJK42" s="136"/>
      <c r="RJL42" s="136"/>
      <c r="RJM42" s="136"/>
      <c r="RJN42" s="136"/>
      <c r="RJO42" s="136"/>
      <c r="RJP42" s="136"/>
      <c r="RJQ42" s="136"/>
      <c r="RJR42" s="136"/>
      <c r="RJS42" s="136"/>
      <c r="RJT42" s="136"/>
      <c r="RJU42" s="136"/>
      <c r="RJV42" s="136"/>
      <c r="RJW42" s="136"/>
      <c r="RJX42" s="136"/>
      <c r="RJY42" s="136"/>
      <c r="RJZ42" s="136"/>
      <c r="RKA42" s="136"/>
      <c r="RKB42" s="136"/>
      <c r="RKC42" s="136"/>
      <c r="RKD42" s="136"/>
      <c r="RKE42" s="136"/>
      <c r="RKF42" s="136"/>
      <c r="RKG42" s="136"/>
      <c r="RKH42" s="136"/>
      <c r="RKI42" s="136"/>
      <c r="RKJ42" s="136"/>
      <c r="RKK42" s="136"/>
      <c r="RKL42" s="136"/>
      <c r="RKM42" s="136"/>
      <c r="RKN42" s="136"/>
      <c r="RKO42" s="136"/>
      <c r="RKP42" s="136"/>
      <c r="RKQ42" s="136"/>
      <c r="RKR42" s="136"/>
      <c r="RKS42" s="136"/>
      <c r="RKT42" s="136"/>
      <c r="RKU42" s="136"/>
      <c r="RKV42" s="136"/>
      <c r="RKW42" s="136"/>
      <c r="RKX42" s="136"/>
      <c r="RKY42" s="136"/>
      <c r="RKZ42" s="136"/>
      <c r="RLA42" s="136"/>
      <c r="RLB42" s="136"/>
      <c r="RLC42" s="136"/>
      <c r="RLD42" s="136"/>
      <c r="RLE42" s="136"/>
      <c r="RLF42" s="136"/>
      <c r="RLG42" s="136"/>
      <c r="RLH42" s="136"/>
      <c r="RLI42" s="136"/>
      <c r="RLJ42" s="136"/>
      <c r="RLK42" s="136"/>
      <c r="RLL42" s="136"/>
      <c r="RLM42" s="136"/>
      <c r="RLN42" s="136"/>
      <c r="RLO42" s="136"/>
      <c r="RLP42" s="136"/>
      <c r="RLQ42" s="136"/>
      <c r="RLR42" s="136"/>
      <c r="RLS42" s="136"/>
      <c r="RLT42" s="136"/>
      <c r="RLU42" s="136"/>
      <c r="RLV42" s="136"/>
      <c r="RLW42" s="136"/>
      <c r="RLX42" s="136"/>
      <c r="RLY42" s="136"/>
      <c r="RLZ42" s="136"/>
      <c r="RMA42" s="136"/>
      <c r="RMB42" s="136"/>
      <c r="RMC42" s="136"/>
      <c r="RMD42" s="136"/>
      <c r="RME42" s="136"/>
      <c r="RMF42" s="136"/>
      <c r="RMG42" s="136"/>
      <c r="RMH42" s="136"/>
      <c r="RMI42" s="136"/>
      <c r="RMJ42" s="136"/>
      <c r="RMK42" s="136"/>
      <c r="RML42" s="136"/>
      <c r="RMM42" s="136"/>
      <c r="RMN42" s="136"/>
      <c r="RMO42" s="136"/>
      <c r="RMP42" s="136"/>
      <c r="RMQ42" s="136"/>
      <c r="RMR42" s="136"/>
      <c r="RMS42" s="136"/>
      <c r="RMT42" s="136"/>
      <c r="RMU42" s="136"/>
      <c r="RMV42" s="136"/>
      <c r="RMW42" s="136"/>
      <c r="RMX42" s="136"/>
      <c r="RMY42" s="136"/>
      <c r="RMZ42" s="136"/>
      <c r="RNA42" s="136"/>
      <c r="RNB42" s="136"/>
      <c r="RNC42" s="136"/>
      <c r="RND42" s="136"/>
      <c r="RNE42" s="136"/>
      <c r="RNF42" s="136"/>
      <c r="RNG42" s="136"/>
      <c r="RNH42" s="136"/>
      <c r="RNI42" s="136"/>
      <c r="RNJ42" s="136"/>
      <c r="RNK42" s="136"/>
      <c r="RNL42" s="136"/>
      <c r="RNM42" s="136"/>
      <c r="RNN42" s="136"/>
      <c r="RNO42" s="136"/>
      <c r="RNP42" s="136"/>
      <c r="RNQ42" s="136"/>
      <c r="RNR42" s="136"/>
      <c r="RNS42" s="136"/>
      <c r="RNT42" s="136"/>
      <c r="RNU42" s="136"/>
      <c r="RNV42" s="136"/>
      <c r="RNW42" s="136"/>
      <c r="RNX42" s="136"/>
      <c r="RNY42" s="136"/>
      <c r="RNZ42" s="136"/>
      <c r="ROA42" s="136"/>
      <c r="ROB42" s="136"/>
      <c r="ROC42" s="136"/>
      <c r="ROD42" s="136"/>
      <c r="ROE42" s="136"/>
      <c r="ROF42" s="136"/>
      <c r="ROG42" s="136"/>
      <c r="ROH42" s="136"/>
      <c r="ROI42" s="136"/>
      <c r="ROJ42" s="136"/>
      <c r="ROK42" s="136"/>
      <c r="ROL42" s="136"/>
      <c r="ROM42" s="136"/>
      <c r="RON42" s="136"/>
      <c r="ROO42" s="136"/>
      <c r="ROP42" s="136"/>
      <c r="ROQ42" s="136"/>
      <c r="ROR42" s="136"/>
      <c r="ROS42" s="136"/>
      <c r="ROT42" s="136"/>
      <c r="ROU42" s="136"/>
      <c r="ROV42" s="136"/>
      <c r="ROW42" s="136"/>
      <c r="ROX42" s="136"/>
      <c r="ROY42" s="136"/>
      <c r="ROZ42" s="136"/>
      <c r="RPA42" s="136"/>
      <c r="RPB42" s="136"/>
      <c r="RPC42" s="136"/>
      <c r="RPD42" s="136"/>
      <c r="RPE42" s="136"/>
      <c r="RPF42" s="136"/>
      <c r="RPG42" s="136"/>
      <c r="RPH42" s="136"/>
      <c r="RPI42" s="136"/>
      <c r="RPJ42" s="136"/>
      <c r="RPK42" s="136"/>
      <c r="RPL42" s="136"/>
      <c r="RPM42" s="136"/>
      <c r="RPN42" s="136"/>
      <c r="RPO42" s="136"/>
      <c r="RPP42" s="136"/>
      <c r="RPQ42" s="136"/>
      <c r="RPR42" s="136"/>
      <c r="RPS42" s="136"/>
      <c r="RPT42" s="136"/>
      <c r="RPU42" s="136"/>
      <c r="RPV42" s="136"/>
      <c r="RPW42" s="136"/>
      <c r="RPX42" s="136"/>
      <c r="RPY42" s="136"/>
      <c r="RPZ42" s="136"/>
      <c r="RQA42" s="136"/>
      <c r="RQB42" s="136"/>
      <c r="RQC42" s="136"/>
      <c r="RQD42" s="136"/>
      <c r="RQE42" s="136"/>
      <c r="RQF42" s="136"/>
      <c r="RQG42" s="136"/>
      <c r="RQH42" s="136"/>
      <c r="RQI42" s="136"/>
      <c r="RQJ42" s="136"/>
      <c r="RQK42" s="136"/>
      <c r="RQL42" s="136"/>
      <c r="RQM42" s="136"/>
      <c r="RQN42" s="136"/>
      <c r="RQO42" s="136"/>
      <c r="RQP42" s="136"/>
      <c r="RQQ42" s="136"/>
      <c r="RQR42" s="136"/>
      <c r="RQS42" s="136"/>
      <c r="RQT42" s="136"/>
      <c r="RQU42" s="136"/>
      <c r="RQV42" s="136"/>
      <c r="RQW42" s="136"/>
      <c r="RQX42" s="136"/>
      <c r="RQY42" s="136"/>
      <c r="RQZ42" s="136"/>
      <c r="RRA42" s="136"/>
      <c r="RRB42" s="136"/>
      <c r="RRC42" s="136"/>
      <c r="RRD42" s="136"/>
      <c r="RRE42" s="136"/>
      <c r="RRF42" s="136"/>
      <c r="RRG42" s="136"/>
      <c r="RRH42" s="136"/>
      <c r="RRI42" s="136"/>
      <c r="RRJ42" s="136"/>
      <c r="RRK42" s="136"/>
      <c r="RRL42" s="136"/>
      <c r="RRM42" s="136"/>
      <c r="RRN42" s="136"/>
      <c r="RRO42" s="136"/>
      <c r="RRP42" s="136"/>
      <c r="RRQ42" s="136"/>
      <c r="RRR42" s="136"/>
      <c r="RRS42" s="136"/>
      <c r="RRT42" s="136"/>
      <c r="RRU42" s="136"/>
      <c r="RRV42" s="136"/>
      <c r="RRW42" s="136"/>
      <c r="RRX42" s="136"/>
      <c r="RRY42" s="136"/>
      <c r="RRZ42" s="136"/>
      <c r="RSA42" s="136"/>
      <c r="RSB42" s="136"/>
      <c r="RSC42" s="136"/>
      <c r="RSD42" s="136"/>
      <c r="RSE42" s="136"/>
      <c r="RSF42" s="136"/>
      <c r="RSG42" s="136"/>
      <c r="RSH42" s="136"/>
      <c r="RSI42" s="136"/>
      <c r="RSJ42" s="136"/>
      <c r="RSK42" s="136"/>
      <c r="RSL42" s="136"/>
      <c r="RSM42" s="136"/>
      <c r="RSN42" s="136"/>
      <c r="RSO42" s="136"/>
      <c r="RSP42" s="136"/>
      <c r="RSQ42" s="136"/>
      <c r="RSR42" s="136"/>
      <c r="RSS42" s="136"/>
      <c r="RST42" s="136"/>
      <c r="RSU42" s="136"/>
      <c r="RSV42" s="136"/>
      <c r="RSW42" s="136"/>
      <c r="RSX42" s="136"/>
      <c r="RSY42" s="136"/>
      <c r="RSZ42" s="136"/>
      <c r="RTA42" s="136"/>
      <c r="RTB42" s="136"/>
      <c r="RTC42" s="136"/>
      <c r="RTD42" s="136"/>
      <c r="RTE42" s="136"/>
      <c r="RTF42" s="136"/>
      <c r="RTG42" s="136"/>
      <c r="RTH42" s="136"/>
      <c r="RTI42" s="136"/>
      <c r="RTJ42" s="136"/>
      <c r="RTK42" s="136"/>
      <c r="RTL42" s="136"/>
      <c r="RTM42" s="136"/>
      <c r="RTN42" s="136"/>
      <c r="RTO42" s="136"/>
      <c r="RTP42" s="136"/>
      <c r="RTQ42" s="136"/>
      <c r="RTR42" s="136"/>
      <c r="RTS42" s="136"/>
      <c r="RTT42" s="136"/>
      <c r="RTU42" s="136"/>
      <c r="RTV42" s="136"/>
      <c r="RTW42" s="136"/>
      <c r="RTX42" s="136"/>
      <c r="RTY42" s="136"/>
      <c r="RTZ42" s="136"/>
      <c r="RUA42" s="136"/>
      <c r="RUB42" s="136"/>
      <c r="RUC42" s="136"/>
      <c r="RUD42" s="136"/>
      <c r="RUE42" s="136"/>
      <c r="RUF42" s="136"/>
      <c r="RUG42" s="136"/>
      <c r="RUH42" s="136"/>
      <c r="RUI42" s="136"/>
      <c r="RUJ42" s="136"/>
      <c r="RUK42" s="136"/>
      <c r="RUL42" s="136"/>
      <c r="RUM42" s="136"/>
      <c r="RUN42" s="136"/>
      <c r="RUO42" s="136"/>
      <c r="RUP42" s="136"/>
      <c r="RUQ42" s="136"/>
      <c r="RUR42" s="136"/>
      <c r="RUS42" s="136"/>
      <c r="RUT42" s="136"/>
      <c r="RUU42" s="136"/>
      <c r="RUV42" s="136"/>
      <c r="RUW42" s="136"/>
      <c r="RUX42" s="136"/>
      <c r="RUY42" s="136"/>
      <c r="RUZ42" s="136"/>
      <c r="RVA42" s="136"/>
      <c r="RVB42" s="136"/>
      <c r="RVC42" s="136"/>
      <c r="RVD42" s="136"/>
      <c r="RVE42" s="136"/>
      <c r="RVF42" s="136"/>
      <c r="RVG42" s="136"/>
      <c r="RVH42" s="136"/>
      <c r="RVI42" s="136"/>
      <c r="RVJ42" s="136"/>
      <c r="RVK42" s="136"/>
      <c r="RVL42" s="136"/>
      <c r="RVM42" s="136"/>
      <c r="RVN42" s="136"/>
      <c r="RVO42" s="136"/>
      <c r="RVP42" s="136"/>
      <c r="RVQ42" s="136"/>
      <c r="RVR42" s="136"/>
      <c r="RVS42" s="136"/>
      <c r="RVT42" s="136"/>
      <c r="RVU42" s="136"/>
      <c r="RVV42" s="136"/>
      <c r="RVW42" s="136"/>
      <c r="RVX42" s="136"/>
      <c r="RVY42" s="136"/>
      <c r="RVZ42" s="136"/>
      <c r="RWA42" s="136"/>
      <c r="RWB42" s="136"/>
      <c r="RWC42" s="136"/>
      <c r="RWD42" s="136"/>
      <c r="RWE42" s="136"/>
      <c r="RWF42" s="136"/>
      <c r="RWG42" s="136"/>
      <c r="RWH42" s="136"/>
      <c r="RWI42" s="136"/>
      <c r="RWJ42" s="136"/>
      <c r="RWK42" s="136"/>
      <c r="RWL42" s="136"/>
      <c r="RWM42" s="136"/>
      <c r="RWN42" s="136"/>
      <c r="RWO42" s="136"/>
      <c r="RWP42" s="136"/>
      <c r="RWQ42" s="136"/>
      <c r="RWR42" s="136"/>
      <c r="RWS42" s="136"/>
      <c r="RWT42" s="136"/>
      <c r="RWU42" s="136"/>
      <c r="RWV42" s="136"/>
      <c r="RWW42" s="136"/>
      <c r="RWX42" s="136"/>
      <c r="RWY42" s="136"/>
      <c r="RWZ42" s="136"/>
      <c r="RXA42" s="136"/>
      <c r="RXB42" s="136"/>
      <c r="RXC42" s="136"/>
      <c r="RXD42" s="136"/>
      <c r="RXE42" s="136"/>
      <c r="RXF42" s="136"/>
      <c r="RXG42" s="136"/>
      <c r="RXH42" s="136"/>
      <c r="RXI42" s="136"/>
      <c r="RXJ42" s="136"/>
      <c r="RXK42" s="136"/>
      <c r="RXL42" s="136"/>
      <c r="RXM42" s="136"/>
      <c r="RXN42" s="136"/>
      <c r="RXO42" s="136"/>
      <c r="RXP42" s="136"/>
      <c r="RXQ42" s="136"/>
      <c r="RXR42" s="136"/>
      <c r="RXS42" s="136"/>
      <c r="RXT42" s="136"/>
      <c r="RXU42" s="136"/>
      <c r="RXV42" s="136"/>
      <c r="RXW42" s="136"/>
      <c r="RXX42" s="136"/>
      <c r="RXY42" s="136"/>
      <c r="RXZ42" s="136"/>
      <c r="RYA42" s="136"/>
      <c r="RYB42" s="136"/>
      <c r="RYC42" s="136"/>
      <c r="RYD42" s="136"/>
      <c r="RYE42" s="136"/>
      <c r="RYF42" s="136"/>
      <c r="RYG42" s="136"/>
      <c r="RYH42" s="136"/>
      <c r="RYI42" s="136"/>
      <c r="RYJ42" s="136"/>
      <c r="RYK42" s="136"/>
      <c r="RYL42" s="136"/>
      <c r="RYM42" s="136"/>
      <c r="RYN42" s="136"/>
      <c r="RYO42" s="136"/>
      <c r="RYP42" s="136"/>
      <c r="RYQ42" s="136"/>
      <c r="RYR42" s="136"/>
      <c r="RYS42" s="136"/>
      <c r="RYT42" s="136"/>
      <c r="RYU42" s="136"/>
      <c r="RYV42" s="136"/>
      <c r="RYW42" s="136"/>
      <c r="RYX42" s="136"/>
      <c r="RYY42" s="136"/>
      <c r="RYZ42" s="136"/>
      <c r="RZA42" s="136"/>
      <c r="RZB42" s="136"/>
      <c r="RZC42" s="136"/>
      <c r="RZD42" s="136"/>
      <c r="RZE42" s="136"/>
      <c r="RZF42" s="136"/>
      <c r="RZG42" s="136"/>
      <c r="RZH42" s="136"/>
      <c r="RZI42" s="136"/>
      <c r="RZJ42" s="136"/>
      <c r="RZK42" s="136"/>
      <c r="RZL42" s="136"/>
      <c r="RZM42" s="136"/>
      <c r="RZN42" s="136"/>
      <c r="RZO42" s="136"/>
      <c r="RZP42" s="136"/>
      <c r="RZQ42" s="136"/>
      <c r="RZR42" s="136"/>
      <c r="RZS42" s="136"/>
      <c r="RZT42" s="136"/>
      <c r="RZU42" s="136"/>
      <c r="RZV42" s="136"/>
      <c r="RZW42" s="136"/>
      <c r="RZX42" s="136"/>
      <c r="RZY42" s="136"/>
      <c r="RZZ42" s="136"/>
      <c r="SAA42" s="136"/>
      <c r="SAB42" s="136"/>
      <c r="SAC42" s="136"/>
      <c r="SAD42" s="136"/>
      <c r="SAE42" s="136"/>
      <c r="SAF42" s="136"/>
      <c r="SAG42" s="136"/>
      <c r="SAH42" s="136"/>
      <c r="SAI42" s="136"/>
      <c r="SAJ42" s="136"/>
      <c r="SAK42" s="136"/>
      <c r="SAL42" s="136"/>
      <c r="SAM42" s="136"/>
      <c r="SAN42" s="136"/>
      <c r="SAO42" s="136"/>
      <c r="SAP42" s="136"/>
      <c r="SAQ42" s="136"/>
      <c r="SAR42" s="136"/>
      <c r="SAS42" s="136"/>
      <c r="SAT42" s="136"/>
      <c r="SAU42" s="136"/>
      <c r="SAV42" s="136"/>
      <c r="SAW42" s="136"/>
      <c r="SAX42" s="136"/>
      <c r="SAY42" s="136"/>
      <c r="SAZ42" s="136"/>
      <c r="SBA42" s="136"/>
      <c r="SBB42" s="136"/>
      <c r="SBC42" s="136"/>
      <c r="SBD42" s="136"/>
      <c r="SBE42" s="136"/>
      <c r="SBF42" s="136"/>
      <c r="SBG42" s="136"/>
      <c r="SBH42" s="136"/>
      <c r="SBI42" s="136"/>
      <c r="SBJ42" s="136"/>
      <c r="SBK42" s="136"/>
      <c r="SBL42" s="136"/>
      <c r="SBM42" s="136"/>
      <c r="SBN42" s="136"/>
      <c r="SBO42" s="136"/>
      <c r="SBP42" s="136"/>
      <c r="SBQ42" s="136"/>
      <c r="SBR42" s="136"/>
      <c r="SBS42" s="136"/>
      <c r="SBT42" s="136"/>
      <c r="SBU42" s="136"/>
      <c r="SBV42" s="136"/>
      <c r="SBW42" s="136"/>
      <c r="SBX42" s="136"/>
      <c r="SBY42" s="136"/>
      <c r="SBZ42" s="136"/>
      <c r="SCA42" s="136"/>
      <c r="SCB42" s="136"/>
      <c r="SCC42" s="136"/>
      <c r="SCD42" s="136"/>
      <c r="SCE42" s="136"/>
      <c r="SCF42" s="136"/>
      <c r="SCG42" s="136"/>
      <c r="SCH42" s="136"/>
      <c r="SCI42" s="136"/>
      <c r="SCJ42" s="136"/>
      <c r="SCK42" s="136"/>
      <c r="SCL42" s="136"/>
      <c r="SCM42" s="136"/>
      <c r="SCN42" s="136"/>
      <c r="SCO42" s="136"/>
      <c r="SCP42" s="136"/>
      <c r="SCQ42" s="136"/>
      <c r="SCR42" s="136"/>
      <c r="SCS42" s="136"/>
      <c r="SCT42" s="136"/>
      <c r="SCU42" s="136"/>
      <c r="SCV42" s="136"/>
      <c r="SCW42" s="136"/>
      <c r="SCX42" s="136"/>
      <c r="SCY42" s="136"/>
      <c r="SCZ42" s="136"/>
      <c r="SDA42" s="136"/>
      <c r="SDB42" s="136"/>
      <c r="SDC42" s="136"/>
      <c r="SDD42" s="136"/>
      <c r="SDE42" s="136"/>
      <c r="SDF42" s="136"/>
      <c r="SDG42" s="136"/>
      <c r="SDH42" s="136"/>
      <c r="SDI42" s="136"/>
      <c r="SDJ42" s="136"/>
      <c r="SDK42" s="136"/>
      <c r="SDL42" s="136"/>
      <c r="SDM42" s="136"/>
      <c r="SDN42" s="136"/>
      <c r="SDO42" s="136"/>
      <c r="SDP42" s="136"/>
      <c r="SDQ42" s="136"/>
      <c r="SDR42" s="136"/>
      <c r="SDS42" s="136"/>
      <c r="SDT42" s="136"/>
      <c r="SDU42" s="136"/>
      <c r="SDV42" s="136"/>
      <c r="SDW42" s="136"/>
      <c r="SDX42" s="136"/>
      <c r="SDY42" s="136"/>
      <c r="SDZ42" s="136"/>
      <c r="SEA42" s="136"/>
      <c r="SEB42" s="136"/>
      <c r="SEC42" s="136"/>
      <c r="SED42" s="136"/>
      <c r="SEE42" s="136"/>
      <c r="SEF42" s="136"/>
      <c r="SEG42" s="136"/>
      <c r="SEH42" s="136"/>
      <c r="SEI42" s="136"/>
      <c r="SEJ42" s="136"/>
      <c r="SEK42" s="136"/>
      <c r="SEL42" s="136"/>
      <c r="SEM42" s="136"/>
      <c r="SEN42" s="136"/>
      <c r="SEO42" s="136"/>
      <c r="SEP42" s="136"/>
      <c r="SEQ42" s="136"/>
      <c r="SER42" s="136"/>
      <c r="SES42" s="136"/>
      <c r="SET42" s="136"/>
      <c r="SEU42" s="136"/>
      <c r="SEV42" s="136"/>
      <c r="SEW42" s="136"/>
      <c r="SEX42" s="136"/>
      <c r="SEY42" s="136"/>
      <c r="SEZ42" s="136"/>
      <c r="SFA42" s="136"/>
      <c r="SFB42" s="136"/>
      <c r="SFC42" s="136"/>
      <c r="SFD42" s="136"/>
      <c r="SFE42" s="136"/>
      <c r="SFF42" s="136"/>
      <c r="SFG42" s="136"/>
      <c r="SFH42" s="136"/>
      <c r="SFI42" s="136"/>
      <c r="SFJ42" s="136"/>
      <c r="SFK42" s="136"/>
      <c r="SFL42" s="136"/>
      <c r="SFM42" s="136"/>
      <c r="SFN42" s="136"/>
      <c r="SFO42" s="136"/>
      <c r="SFP42" s="136"/>
      <c r="SFQ42" s="136"/>
      <c r="SFR42" s="136"/>
      <c r="SFS42" s="136"/>
      <c r="SFT42" s="136"/>
      <c r="SFU42" s="136"/>
      <c r="SFV42" s="136"/>
      <c r="SFW42" s="136"/>
      <c r="SFX42" s="136"/>
      <c r="SFY42" s="136"/>
      <c r="SFZ42" s="136"/>
      <c r="SGA42" s="136"/>
      <c r="SGB42" s="136"/>
      <c r="SGC42" s="136"/>
      <c r="SGD42" s="136"/>
      <c r="SGE42" s="136"/>
      <c r="SGF42" s="136"/>
      <c r="SGG42" s="136"/>
      <c r="SGH42" s="136"/>
      <c r="SGI42" s="136"/>
      <c r="SGJ42" s="136"/>
      <c r="SGK42" s="136"/>
      <c r="SGL42" s="136"/>
      <c r="SGM42" s="136"/>
      <c r="SGN42" s="136"/>
      <c r="SGO42" s="136"/>
      <c r="SGP42" s="136"/>
      <c r="SGQ42" s="136"/>
      <c r="SGR42" s="136"/>
      <c r="SGS42" s="136"/>
      <c r="SGT42" s="136"/>
      <c r="SGU42" s="136"/>
      <c r="SGV42" s="136"/>
      <c r="SGW42" s="136"/>
      <c r="SGX42" s="136"/>
      <c r="SGY42" s="136"/>
      <c r="SGZ42" s="136"/>
      <c r="SHA42" s="136"/>
      <c r="SHB42" s="136"/>
      <c r="SHC42" s="136"/>
      <c r="SHD42" s="136"/>
      <c r="SHE42" s="136"/>
      <c r="SHF42" s="136"/>
      <c r="SHG42" s="136"/>
      <c r="SHH42" s="136"/>
      <c r="SHI42" s="136"/>
      <c r="SHJ42" s="136"/>
      <c r="SHK42" s="136"/>
      <c r="SHL42" s="136"/>
      <c r="SHM42" s="136"/>
      <c r="SHN42" s="136"/>
      <c r="SHO42" s="136"/>
      <c r="SHP42" s="136"/>
      <c r="SHQ42" s="136"/>
      <c r="SHR42" s="136"/>
      <c r="SHS42" s="136"/>
      <c r="SHT42" s="136"/>
      <c r="SHU42" s="136"/>
      <c r="SHV42" s="136"/>
      <c r="SHW42" s="136"/>
      <c r="SHX42" s="136"/>
      <c r="SHY42" s="136"/>
      <c r="SHZ42" s="136"/>
      <c r="SIA42" s="136"/>
      <c r="SIB42" s="136"/>
      <c r="SIC42" s="136"/>
      <c r="SID42" s="136"/>
      <c r="SIE42" s="136"/>
      <c r="SIF42" s="136"/>
      <c r="SIG42" s="136"/>
      <c r="SIH42" s="136"/>
      <c r="SII42" s="136"/>
      <c r="SIJ42" s="136"/>
      <c r="SIK42" s="136"/>
      <c r="SIL42" s="136"/>
      <c r="SIM42" s="136"/>
      <c r="SIN42" s="136"/>
      <c r="SIO42" s="136"/>
      <c r="SIP42" s="136"/>
      <c r="SIQ42" s="136"/>
      <c r="SIR42" s="136"/>
      <c r="SIS42" s="136"/>
      <c r="SIT42" s="136"/>
      <c r="SIU42" s="136"/>
      <c r="SIV42" s="136"/>
      <c r="SIW42" s="136"/>
      <c r="SIX42" s="136"/>
      <c r="SIY42" s="136"/>
      <c r="SIZ42" s="136"/>
      <c r="SJA42" s="136"/>
      <c r="SJB42" s="136"/>
      <c r="SJC42" s="136"/>
      <c r="SJD42" s="136"/>
      <c r="SJE42" s="136"/>
      <c r="SJF42" s="136"/>
      <c r="SJG42" s="136"/>
      <c r="SJH42" s="136"/>
      <c r="SJI42" s="136"/>
      <c r="SJJ42" s="136"/>
      <c r="SJK42" s="136"/>
      <c r="SJL42" s="136"/>
      <c r="SJM42" s="136"/>
      <c r="SJN42" s="136"/>
      <c r="SJO42" s="136"/>
      <c r="SJP42" s="136"/>
      <c r="SJQ42" s="136"/>
      <c r="SJR42" s="136"/>
      <c r="SJS42" s="136"/>
      <c r="SJT42" s="136"/>
      <c r="SJU42" s="136"/>
      <c r="SJV42" s="136"/>
      <c r="SJW42" s="136"/>
      <c r="SJX42" s="136"/>
      <c r="SJY42" s="136"/>
      <c r="SJZ42" s="136"/>
      <c r="SKA42" s="136"/>
      <c r="SKB42" s="136"/>
      <c r="SKC42" s="136"/>
      <c r="SKD42" s="136"/>
      <c r="SKE42" s="136"/>
      <c r="SKF42" s="136"/>
      <c r="SKG42" s="136"/>
      <c r="SKH42" s="136"/>
      <c r="SKI42" s="136"/>
      <c r="SKJ42" s="136"/>
      <c r="SKK42" s="136"/>
      <c r="SKL42" s="136"/>
      <c r="SKM42" s="136"/>
      <c r="SKN42" s="136"/>
      <c r="SKO42" s="136"/>
      <c r="SKP42" s="136"/>
      <c r="SKQ42" s="136"/>
      <c r="SKR42" s="136"/>
      <c r="SKS42" s="136"/>
      <c r="SKT42" s="136"/>
      <c r="SKU42" s="136"/>
      <c r="SKV42" s="136"/>
      <c r="SKW42" s="136"/>
      <c r="SKX42" s="136"/>
      <c r="SKY42" s="136"/>
      <c r="SKZ42" s="136"/>
      <c r="SLA42" s="136"/>
      <c r="SLB42" s="136"/>
      <c r="SLC42" s="136"/>
      <c r="SLD42" s="136"/>
      <c r="SLE42" s="136"/>
      <c r="SLF42" s="136"/>
      <c r="SLG42" s="136"/>
      <c r="SLH42" s="136"/>
      <c r="SLI42" s="136"/>
      <c r="SLJ42" s="136"/>
      <c r="SLK42" s="136"/>
      <c r="SLL42" s="136"/>
      <c r="SLM42" s="136"/>
      <c r="SLN42" s="136"/>
      <c r="SLO42" s="136"/>
      <c r="SLP42" s="136"/>
      <c r="SLQ42" s="136"/>
      <c r="SLR42" s="136"/>
      <c r="SLS42" s="136"/>
      <c r="SLT42" s="136"/>
      <c r="SLU42" s="136"/>
      <c r="SLV42" s="136"/>
      <c r="SLW42" s="136"/>
      <c r="SLX42" s="136"/>
      <c r="SLY42" s="136"/>
      <c r="SLZ42" s="136"/>
      <c r="SMA42" s="136"/>
      <c r="SMB42" s="136"/>
      <c r="SMC42" s="136"/>
      <c r="SMD42" s="136"/>
      <c r="SME42" s="136"/>
      <c r="SMF42" s="136"/>
      <c r="SMG42" s="136"/>
      <c r="SMH42" s="136"/>
      <c r="SMI42" s="136"/>
      <c r="SMJ42" s="136"/>
      <c r="SMK42" s="136"/>
      <c r="SML42" s="136"/>
      <c r="SMM42" s="136"/>
      <c r="SMN42" s="136"/>
      <c r="SMO42" s="136"/>
      <c r="SMP42" s="136"/>
      <c r="SMQ42" s="136"/>
      <c r="SMR42" s="136"/>
      <c r="SMS42" s="136"/>
      <c r="SMT42" s="136"/>
      <c r="SMU42" s="136"/>
      <c r="SMV42" s="136"/>
      <c r="SMW42" s="136"/>
      <c r="SMX42" s="136"/>
      <c r="SMY42" s="136"/>
      <c r="SMZ42" s="136"/>
      <c r="SNA42" s="136"/>
      <c r="SNB42" s="136"/>
      <c r="SNC42" s="136"/>
      <c r="SND42" s="136"/>
      <c r="SNE42" s="136"/>
      <c r="SNF42" s="136"/>
      <c r="SNG42" s="136"/>
      <c r="SNH42" s="136"/>
      <c r="SNI42" s="136"/>
      <c r="SNJ42" s="136"/>
      <c r="SNK42" s="136"/>
      <c r="SNL42" s="136"/>
      <c r="SNM42" s="136"/>
      <c r="SNN42" s="136"/>
      <c r="SNO42" s="136"/>
      <c r="SNP42" s="136"/>
      <c r="SNQ42" s="136"/>
      <c r="SNR42" s="136"/>
      <c r="SNS42" s="136"/>
      <c r="SNT42" s="136"/>
      <c r="SNU42" s="136"/>
      <c r="SNV42" s="136"/>
      <c r="SNW42" s="136"/>
      <c r="SNX42" s="136"/>
      <c r="SNY42" s="136"/>
      <c r="SNZ42" s="136"/>
      <c r="SOA42" s="136"/>
      <c r="SOB42" s="136"/>
      <c r="SOC42" s="136"/>
      <c r="SOD42" s="136"/>
      <c r="SOE42" s="136"/>
      <c r="SOF42" s="136"/>
      <c r="SOG42" s="136"/>
      <c r="SOH42" s="136"/>
      <c r="SOI42" s="136"/>
      <c r="SOJ42" s="136"/>
      <c r="SOK42" s="136"/>
      <c r="SOL42" s="136"/>
      <c r="SOM42" s="136"/>
      <c r="SON42" s="136"/>
      <c r="SOO42" s="136"/>
      <c r="SOP42" s="136"/>
      <c r="SOQ42" s="136"/>
      <c r="SOR42" s="136"/>
      <c r="SOS42" s="136"/>
      <c r="SOT42" s="136"/>
      <c r="SOU42" s="136"/>
      <c r="SOV42" s="136"/>
      <c r="SOW42" s="136"/>
      <c r="SOX42" s="136"/>
      <c r="SOY42" s="136"/>
      <c r="SOZ42" s="136"/>
      <c r="SPA42" s="136"/>
      <c r="SPB42" s="136"/>
      <c r="SPC42" s="136"/>
      <c r="SPD42" s="136"/>
      <c r="SPE42" s="136"/>
      <c r="SPF42" s="136"/>
      <c r="SPG42" s="136"/>
      <c r="SPH42" s="136"/>
      <c r="SPI42" s="136"/>
      <c r="SPJ42" s="136"/>
      <c r="SPK42" s="136"/>
      <c r="SPL42" s="136"/>
      <c r="SPM42" s="136"/>
      <c r="SPN42" s="136"/>
      <c r="SPO42" s="136"/>
      <c r="SPP42" s="136"/>
      <c r="SPQ42" s="136"/>
      <c r="SPR42" s="136"/>
      <c r="SPS42" s="136"/>
      <c r="SPT42" s="136"/>
      <c r="SPU42" s="136"/>
      <c r="SPV42" s="136"/>
      <c r="SPW42" s="136"/>
      <c r="SPX42" s="136"/>
      <c r="SPY42" s="136"/>
      <c r="SPZ42" s="136"/>
      <c r="SQA42" s="136"/>
      <c r="SQB42" s="136"/>
      <c r="SQC42" s="136"/>
      <c r="SQD42" s="136"/>
      <c r="SQE42" s="136"/>
      <c r="SQF42" s="136"/>
      <c r="SQG42" s="136"/>
      <c r="SQH42" s="136"/>
      <c r="SQI42" s="136"/>
      <c r="SQJ42" s="136"/>
      <c r="SQK42" s="136"/>
      <c r="SQL42" s="136"/>
      <c r="SQM42" s="136"/>
      <c r="SQN42" s="136"/>
      <c r="SQO42" s="136"/>
      <c r="SQP42" s="136"/>
      <c r="SQQ42" s="136"/>
      <c r="SQR42" s="136"/>
      <c r="SQS42" s="136"/>
      <c r="SQT42" s="136"/>
      <c r="SQU42" s="136"/>
      <c r="SQV42" s="136"/>
      <c r="SQW42" s="136"/>
      <c r="SQX42" s="136"/>
      <c r="SQY42" s="136"/>
      <c r="SQZ42" s="136"/>
      <c r="SRA42" s="136"/>
      <c r="SRB42" s="136"/>
      <c r="SRC42" s="136"/>
      <c r="SRD42" s="136"/>
      <c r="SRE42" s="136"/>
      <c r="SRF42" s="136"/>
      <c r="SRG42" s="136"/>
      <c r="SRH42" s="136"/>
      <c r="SRI42" s="136"/>
      <c r="SRJ42" s="136"/>
      <c r="SRK42" s="136"/>
      <c r="SRL42" s="136"/>
      <c r="SRM42" s="136"/>
      <c r="SRN42" s="136"/>
      <c r="SRO42" s="136"/>
      <c r="SRP42" s="136"/>
      <c r="SRQ42" s="136"/>
      <c r="SRR42" s="136"/>
      <c r="SRS42" s="136"/>
      <c r="SRT42" s="136"/>
      <c r="SRU42" s="136"/>
      <c r="SRV42" s="136"/>
      <c r="SRW42" s="136"/>
      <c r="SRX42" s="136"/>
      <c r="SRY42" s="136"/>
      <c r="SRZ42" s="136"/>
      <c r="SSA42" s="136"/>
      <c r="SSB42" s="136"/>
      <c r="SSC42" s="136"/>
      <c r="SSD42" s="136"/>
      <c r="SSE42" s="136"/>
      <c r="SSF42" s="136"/>
      <c r="SSG42" s="136"/>
      <c r="SSH42" s="136"/>
      <c r="SSI42" s="136"/>
      <c r="SSJ42" s="136"/>
      <c r="SSK42" s="136"/>
      <c r="SSL42" s="136"/>
      <c r="SSM42" s="136"/>
      <c r="SSN42" s="136"/>
      <c r="SSO42" s="136"/>
      <c r="SSP42" s="136"/>
      <c r="SSQ42" s="136"/>
      <c r="SSR42" s="136"/>
      <c r="SSS42" s="136"/>
      <c r="SST42" s="136"/>
      <c r="SSU42" s="136"/>
      <c r="SSV42" s="136"/>
      <c r="SSW42" s="136"/>
      <c r="SSX42" s="136"/>
      <c r="SSY42" s="136"/>
      <c r="SSZ42" s="136"/>
      <c r="STA42" s="136"/>
      <c r="STB42" s="136"/>
      <c r="STC42" s="136"/>
      <c r="STD42" s="136"/>
      <c r="STE42" s="136"/>
      <c r="STF42" s="136"/>
      <c r="STG42" s="136"/>
      <c r="STH42" s="136"/>
      <c r="STI42" s="136"/>
      <c r="STJ42" s="136"/>
      <c r="STK42" s="136"/>
      <c r="STL42" s="136"/>
      <c r="STM42" s="136"/>
      <c r="STN42" s="136"/>
      <c r="STO42" s="136"/>
      <c r="STP42" s="136"/>
      <c r="STQ42" s="136"/>
      <c r="STR42" s="136"/>
      <c r="STS42" s="136"/>
      <c r="STT42" s="136"/>
      <c r="STU42" s="136"/>
      <c r="STV42" s="136"/>
      <c r="STW42" s="136"/>
      <c r="STX42" s="136"/>
      <c r="STY42" s="136"/>
      <c r="STZ42" s="136"/>
      <c r="SUA42" s="136"/>
      <c r="SUB42" s="136"/>
      <c r="SUC42" s="136"/>
      <c r="SUD42" s="136"/>
      <c r="SUE42" s="136"/>
      <c r="SUF42" s="136"/>
      <c r="SUG42" s="136"/>
      <c r="SUH42" s="136"/>
      <c r="SUI42" s="136"/>
      <c r="SUJ42" s="136"/>
      <c r="SUK42" s="136"/>
      <c r="SUL42" s="136"/>
      <c r="SUM42" s="136"/>
      <c r="SUN42" s="136"/>
      <c r="SUO42" s="136"/>
      <c r="SUP42" s="136"/>
      <c r="SUQ42" s="136"/>
      <c r="SUR42" s="136"/>
      <c r="SUS42" s="136"/>
      <c r="SUT42" s="136"/>
      <c r="SUU42" s="136"/>
      <c r="SUV42" s="136"/>
      <c r="SUW42" s="136"/>
      <c r="SUX42" s="136"/>
      <c r="SUY42" s="136"/>
      <c r="SUZ42" s="136"/>
      <c r="SVA42" s="136"/>
      <c r="SVB42" s="136"/>
      <c r="SVC42" s="136"/>
      <c r="SVD42" s="136"/>
      <c r="SVE42" s="136"/>
      <c r="SVF42" s="136"/>
      <c r="SVG42" s="136"/>
      <c r="SVH42" s="136"/>
      <c r="SVI42" s="136"/>
      <c r="SVJ42" s="136"/>
      <c r="SVK42" s="136"/>
      <c r="SVL42" s="136"/>
      <c r="SVM42" s="136"/>
      <c r="SVN42" s="136"/>
      <c r="SVO42" s="136"/>
      <c r="SVP42" s="136"/>
      <c r="SVQ42" s="136"/>
      <c r="SVR42" s="136"/>
      <c r="SVS42" s="136"/>
      <c r="SVT42" s="136"/>
      <c r="SVU42" s="136"/>
      <c r="SVV42" s="136"/>
      <c r="SVW42" s="136"/>
      <c r="SVX42" s="136"/>
      <c r="SVY42" s="136"/>
      <c r="SVZ42" s="136"/>
      <c r="SWA42" s="136"/>
      <c r="SWB42" s="136"/>
      <c r="SWC42" s="136"/>
      <c r="SWD42" s="136"/>
      <c r="SWE42" s="136"/>
      <c r="SWF42" s="136"/>
      <c r="SWG42" s="136"/>
      <c r="SWH42" s="136"/>
      <c r="SWI42" s="136"/>
      <c r="SWJ42" s="136"/>
      <c r="SWK42" s="136"/>
      <c r="SWL42" s="136"/>
      <c r="SWM42" s="136"/>
      <c r="SWN42" s="136"/>
      <c r="SWO42" s="136"/>
      <c r="SWP42" s="136"/>
      <c r="SWQ42" s="136"/>
      <c r="SWR42" s="136"/>
      <c r="SWS42" s="136"/>
      <c r="SWT42" s="136"/>
      <c r="SWU42" s="136"/>
      <c r="SWV42" s="136"/>
      <c r="SWW42" s="136"/>
      <c r="SWX42" s="136"/>
      <c r="SWY42" s="136"/>
      <c r="SWZ42" s="136"/>
      <c r="SXA42" s="136"/>
      <c r="SXB42" s="136"/>
      <c r="SXC42" s="136"/>
      <c r="SXD42" s="136"/>
      <c r="SXE42" s="136"/>
      <c r="SXF42" s="136"/>
      <c r="SXG42" s="136"/>
      <c r="SXH42" s="136"/>
      <c r="SXI42" s="136"/>
      <c r="SXJ42" s="136"/>
      <c r="SXK42" s="136"/>
      <c r="SXL42" s="136"/>
      <c r="SXM42" s="136"/>
      <c r="SXN42" s="136"/>
      <c r="SXO42" s="136"/>
      <c r="SXP42" s="136"/>
      <c r="SXQ42" s="136"/>
      <c r="SXR42" s="136"/>
      <c r="SXS42" s="136"/>
      <c r="SXT42" s="136"/>
      <c r="SXU42" s="136"/>
      <c r="SXV42" s="136"/>
      <c r="SXW42" s="136"/>
      <c r="SXX42" s="136"/>
      <c r="SXY42" s="136"/>
      <c r="SXZ42" s="136"/>
      <c r="SYA42" s="136"/>
      <c r="SYB42" s="136"/>
      <c r="SYC42" s="136"/>
      <c r="SYD42" s="136"/>
      <c r="SYE42" s="136"/>
      <c r="SYF42" s="136"/>
      <c r="SYG42" s="136"/>
      <c r="SYH42" s="136"/>
      <c r="SYI42" s="136"/>
      <c r="SYJ42" s="136"/>
      <c r="SYK42" s="136"/>
      <c r="SYL42" s="136"/>
      <c r="SYM42" s="136"/>
      <c r="SYN42" s="136"/>
      <c r="SYO42" s="136"/>
      <c r="SYP42" s="136"/>
      <c r="SYQ42" s="136"/>
      <c r="SYR42" s="136"/>
      <c r="SYS42" s="136"/>
      <c r="SYT42" s="136"/>
      <c r="SYU42" s="136"/>
      <c r="SYV42" s="136"/>
      <c r="SYW42" s="136"/>
      <c r="SYX42" s="136"/>
      <c r="SYY42" s="136"/>
      <c r="SYZ42" s="136"/>
      <c r="SZA42" s="136"/>
      <c r="SZB42" s="136"/>
      <c r="SZC42" s="136"/>
      <c r="SZD42" s="136"/>
      <c r="SZE42" s="136"/>
      <c r="SZF42" s="136"/>
      <c r="SZG42" s="136"/>
      <c r="SZH42" s="136"/>
      <c r="SZI42" s="136"/>
      <c r="SZJ42" s="136"/>
      <c r="SZK42" s="136"/>
      <c r="SZL42" s="136"/>
      <c r="SZM42" s="136"/>
      <c r="SZN42" s="136"/>
      <c r="SZO42" s="136"/>
      <c r="SZP42" s="136"/>
      <c r="SZQ42" s="136"/>
      <c r="SZR42" s="136"/>
      <c r="SZS42" s="136"/>
      <c r="SZT42" s="136"/>
      <c r="SZU42" s="136"/>
      <c r="SZV42" s="136"/>
      <c r="SZW42" s="136"/>
      <c r="SZX42" s="136"/>
      <c r="SZY42" s="136"/>
      <c r="SZZ42" s="136"/>
      <c r="TAA42" s="136"/>
      <c r="TAB42" s="136"/>
      <c r="TAC42" s="136"/>
      <c r="TAD42" s="136"/>
      <c r="TAE42" s="136"/>
      <c r="TAF42" s="136"/>
      <c r="TAG42" s="136"/>
      <c r="TAH42" s="136"/>
      <c r="TAI42" s="136"/>
      <c r="TAJ42" s="136"/>
      <c r="TAK42" s="136"/>
      <c r="TAL42" s="136"/>
      <c r="TAM42" s="136"/>
      <c r="TAN42" s="136"/>
      <c r="TAO42" s="136"/>
      <c r="TAP42" s="136"/>
      <c r="TAQ42" s="136"/>
      <c r="TAR42" s="136"/>
      <c r="TAS42" s="136"/>
      <c r="TAT42" s="136"/>
      <c r="TAU42" s="136"/>
      <c r="TAV42" s="136"/>
      <c r="TAW42" s="136"/>
      <c r="TAX42" s="136"/>
      <c r="TAY42" s="136"/>
      <c r="TAZ42" s="136"/>
      <c r="TBA42" s="136"/>
      <c r="TBB42" s="136"/>
      <c r="TBC42" s="136"/>
      <c r="TBD42" s="136"/>
      <c r="TBE42" s="136"/>
      <c r="TBF42" s="136"/>
      <c r="TBG42" s="136"/>
      <c r="TBH42" s="136"/>
      <c r="TBI42" s="136"/>
      <c r="TBJ42" s="136"/>
      <c r="TBK42" s="136"/>
      <c r="TBL42" s="136"/>
      <c r="TBM42" s="136"/>
      <c r="TBN42" s="136"/>
      <c r="TBO42" s="136"/>
      <c r="TBP42" s="136"/>
      <c r="TBQ42" s="136"/>
      <c r="TBR42" s="136"/>
      <c r="TBS42" s="136"/>
      <c r="TBT42" s="136"/>
      <c r="TBU42" s="136"/>
      <c r="TBV42" s="136"/>
      <c r="TBW42" s="136"/>
      <c r="TBX42" s="136"/>
      <c r="TBY42" s="136"/>
      <c r="TBZ42" s="136"/>
      <c r="TCA42" s="136"/>
      <c r="TCB42" s="136"/>
      <c r="TCC42" s="136"/>
      <c r="TCD42" s="136"/>
      <c r="TCE42" s="136"/>
      <c r="TCF42" s="136"/>
      <c r="TCG42" s="136"/>
      <c r="TCH42" s="136"/>
      <c r="TCI42" s="136"/>
      <c r="TCJ42" s="136"/>
      <c r="TCK42" s="136"/>
      <c r="TCL42" s="136"/>
      <c r="TCM42" s="136"/>
      <c r="TCN42" s="136"/>
      <c r="TCO42" s="136"/>
      <c r="TCP42" s="136"/>
      <c r="TCQ42" s="136"/>
      <c r="TCR42" s="136"/>
      <c r="TCS42" s="136"/>
      <c r="TCT42" s="136"/>
      <c r="TCU42" s="136"/>
      <c r="TCV42" s="136"/>
      <c r="TCW42" s="136"/>
      <c r="TCX42" s="136"/>
      <c r="TCY42" s="136"/>
      <c r="TCZ42" s="136"/>
      <c r="TDA42" s="136"/>
      <c r="TDB42" s="136"/>
      <c r="TDC42" s="136"/>
      <c r="TDD42" s="136"/>
      <c r="TDE42" s="136"/>
      <c r="TDF42" s="136"/>
      <c r="TDG42" s="136"/>
      <c r="TDH42" s="136"/>
      <c r="TDI42" s="136"/>
      <c r="TDJ42" s="136"/>
      <c r="TDK42" s="136"/>
      <c r="TDL42" s="136"/>
      <c r="TDM42" s="136"/>
      <c r="TDN42" s="136"/>
      <c r="TDO42" s="136"/>
      <c r="TDP42" s="136"/>
      <c r="TDQ42" s="136"/>
      <c r="TDR42" s="136"/>
      <c r="TDS42" s="136"/>
      <c r="TDT42" s="136"/>
      <c r="TDU42" s="136"/>
      <c r="TDV42" s="136"/>
      <c r="TDW42" s="136"/>
      <c r="TDX42" s="136"/>
      <c r="TDY42" s="136"/>
      <c r="TDZ42" s="136"/>
      <c r="TEA42" s="136"/>
      <c r="TEB42" s="136"/>
      <c r="TEC42" s="136"/>
      <c r="TED42" s="136"/>
      <c r="TEE42" s="136"/>
      <c r="TEF42" s="136"/>
      <c r="TEG42" s="136"/>
      <c r="TEH42" s="136"/>
      <c r="TEI42" s="136"/>
      <c r="TEJ42" s="136"/>
      <c r="TEK42" s="136"/>
      <c r="TEL42" s="136"/>
      <c r="TEM42" s="136"/>
      <c r="TEN42" s="136"/>
      <c r="TEO42" s="136"/>
      <c r="TEP42" s="136"/>
      <c r="TEQ42" s="136"/>
      <c r="TER42" s="136"/>
      <c r="TES42" s="136"/>
      <c r="TET42" s="136"/>
      <c r="TEU42" s="136"/>
      <c r="TEV42" s="136"/>
      <c r="TEW42" s="136"/>
      <c r="TEX42" s="136"/>
      <c r="TEY42" s="136"/>
      <c r="TEZ42" s="136"/>
      <c r="TFA42" s="136"/>
      <c r="TFB42" s="136"/>
      <c r="TFC42" s="136"/>
      <c r="TFD42" s="136"/>
      <c r="TFE42" s="136"/>
      <c r="TFF42" s="136"/>
      <c r="TFG42" s="136"/>
      <c r="TFH42" s="136"/>
      <c r="TFI42" s="136"/>
      <c r="TFJ42" s="136"/>
      <c r="TFK42" s="136"/>
      <c r="TFL42" s="136"/>
      <c r="TFM42" s="136"/>
      <c r="TFN42" s="136"/>
      <c r="TFO42" s="136"/>
      <c r="TFP42" s="136"/>
      <c r="TFQ42" s="136"/>
      <c r="TFR42" s="136"/>
      <c r="TFS42" s="136"/>
      <c r="TFT42" s="136"/>
      <c r="TFU42" s="136"/>
      <c r="TFV42" s="136"/>
      <c r="TFW42" s="136"/>
      <c r="TFX42" s="136"/>
      <c r="TFY42" s="136"/>
      <c r="TFZ42" s="136"/>
      <c r="TGA42" s="136"/>
      <c r="TGB42" s="136"/>
      <c r="TGC42" s="136"/>
      <c r="TGD42" s="136"/>
      <c r="TGE42" s="136"/>
      <c r="TGF42" s="136"/>
      <c r="TGG42" s="136"/>
      <c r="TGH42" s="136"/>
      <c r="TGI42" s="136"/>
      <c r="TGJ42" s="136"/>
      <c r="TGK42" s="136"/>
      <c r="TGL42" s="136"/>
      <c r="TGM42" s="136"/>
      <c r="TGN42" s="136"/>
      <c r="TGO42" s="136"/>
      <c r="TGP42" s="136"/>
      <c r="TGQ42" s="136"/>
      <c r="TGR42" s="136"/>
      <c r="TGS42" s="136"/>
      <c r="TGT42" s="136"/>
      <c r="TGU42" s="136"/>
      <c r="TGV42" s="136"/>
      <c r="TGW42" s="136"/>
      <c r="TGX42" s="136"/>
      <c r="TGY42" s="136"/>
      <c r="TGZ42" s="136"/>
      <c r="THA42" s="136"/>
      <c r="THB42" s="136"/>
      <c r="THC42" s="136"/>
      <c r="THD42" s="136"/>
      <c r="THE42" s="136"/>
      <c r="THF42" s="136"/>
      <c r="THG42" s="136"/>
      <c r="THH42" s="136"/>
      <c r="THI42" s="136"/>
      <c r="THJ42" s="136"/>
      <c r="THK42" s="136"/>
      <c r="THL42" s="136"/>
      <c r="THM42" s="136"/>
      <c r="THN42" s="136"/>
      <c r="THO42" s="136"/>
      <c r="THP42" s="136"/>
      <c r="THQ42" s="136"/>
      <c r="THR42" s="136"/>
      <c r="THS42" s="136"/>
      <c r="THT42" s="136"/>
      <c r="THU42" s="136"/>
      <c r="THV42" s="136"/>
      <c r="THW42" s="136"/>
      <c r="THX42" s="136"/>
      <c r="THY42" s="136"/>
      <c r="THZ42" s="136"/>
      <c r="TIA42" s="136"/>
      <c r="TIB42" s="136"/>
      <c r="TIC42" s="136"/>
      <c r="TID42" s="136"/>
      <c r="TIE42" s="136"/>
      <c r="TIF42" s="136"/>
      <c r="TIG42" s="136"/>
      <c r="TIH42" s="136"/>
      <c r="TII42" s="136"/>
      <c r="TIJ42" s="136"/>
      <c r="TIK42" s="136"/>
      <c r="TIL42" s="136"/>
      <c r="TIM42" s="136"/>
      <c r="TIN42" s="136"/>
      <c r="TIO42" s="136"/>
      <c r="TIP42" s="136"/>
      <c r="TIQ42" s="136"/>
      <c r="TIR42" s="136"/>
      <c r="TIS42" s="136"/>
      <c r="TIT42" s="136"/>
      <c r="TIU42" s="136"/>
      <c r="TIV42" s="136"/>
      <c r="TIW42" s="136"/>
      <c r="TIX42" s="136"/>
      <c r="TIY42" s="136"/>
      <c r="TIZ42" s="136"/>
      <c r="TJA42" s="136"/>
      <c r="TJB42" s="136"/>
      <c r="TJC42" s="136"/>
      <c r="TJD42" s="136"/>
      <c r="TJE42" s="136"/>
      <c r="TJF42" s="136"/>
      <c r="TJG42" s="136"/>
      <c r="TJH42" s="136"/>
      <c r="TJI42" s="136"/>
      <c r="TJJ42" s="136"/>
      <c r="TJK42" s="136"/>
      <c r="TJL42" s="136"/>
      <c r="TJM42" s="136"/>
      <c r="TJN42" s="136"/>
      <c r="TJO42" s="136"/>
      <c r="TJP42" s="136"/>
      <c r="TJQ42" s="136"/>
      <c r="TJR42" s="136"/>
      <c r="TJS42" s="136"/>
      <c r="TJT42" s="136"/>
      <c r="TJU42" s="136"/>
      <c r="TJV42" s="136"/>
      <c r="TJW42" s="136"/>
      <c r="TJX42" s="136"/>
      <c r="TJY42" s="136"/>
      <c r="TJZ42" s="136"/>
      <c r="TKA42" s="136"/>
      <c r="TKB42" s="136"/>
      <c r="TKC42" s="136"/>
      <c r="TKD42" s="136"/>
      <c r="TKE42" s="136"/>
      <c r="TKF42" s="136"/>
      <c r="TKG42" s="136"/>
      <c r="TKH42" s="136"/>
      <c r="TKI42" s="136"/>
      <c r="TKJ42" s="136"/>
      <c r="TKK42" s="136"/>
      <c r="TKL42" s="136"/>
      <c r="TKM42" s="136"/>
      <c r="TKN42" s="136"/>
      <c r="TKO42" s="136"/>
      <c r="TKP42" s="136"/>
      <c r="TKQ42" s="136"/>
      <c r="TKR42" s="136"/>
      <c r="TKS42" s="136"/>
      <c r="TKT42" s="136"/>
      <c r="TKU42" s="136"/>
      <c r="TKV42" s="136"/>
      <c r="TKW42" s="136"/>
      <c r="TKX42" s="136"/>
      <c r="TKY42" s="136"/>
      <c r="TKZ42" s="136"/>
      <c r="TLA42" s="136"/>
      <c r="TLB42" s="136"/>
      <c r="TLC42" s="136"/>
      <c r="TLD42" s="136"/>
      <c r="TLE42" s="136"/>
      <c r="TLF42" s="136"/>
      <c r="TLG42" s="136"/>
      <c r="TLH42" s="136"/>
      <c r="TLI42" s="136"/>
      <c r="TLJ42" s="136"/>
      <c r="TLK42" s="136"/>
      <c r="TLL42" s="136"/>
      <c r="TLM42" s="136"/>
      <c r="TLN42" s="136"/>
      <c r="TLO42" s="136"/>
      <c r="TLP42" s="136"/>
      <c r="TLQ42" s="136"/>
      <c r="TLR42" s="136"/>
      <c r="TLS42" s="136"/>
      <c r="TLT42" s="136"/>
      <c r="TLU42" s="136"/>
      <c r="TLV42" s="136"/>
      <c r="TLW42" s="136"/>
      <c r="TLX42" s="136"/>
      <c r="TLY42" s="136"/>
      <c r="TLZ42" s="136"/>
      <c r="TMA42" s="136"/>
      <c r="TMB42" s="136"/>
      <c r="TMC42" s="136"/>
      <c r="TMD42" s="136"/>
      <c r="TME42" s="136"/>
      <c r="TMF42" s="136"/>
      <c r="TMG42" s="136"/>
      <c r="TMH42" s="136"/>
      <c r="TMI42" s="136"/>
      <c r="TMJ42" s="136"/>
      <c r="TMK42" s="136"/>
      <c r="TML42" s="136"/>
      <c r="TMM42" s="136"/>
      <c r="TMN42" s="136"/>
      <c r="TMO42" s="136"/>
      <c r="TMP42" s="136"/>
      <c r="TMQ42" s="136"/>
      <c r="TMR42" s="136"/>
      <c r="TMS42" s="136"/>
      <c r="TMT42" s="136"/>
      <c r="TMU42" s="136"/>
      <c r="TMV42" s="136"/>
      <c r="TMW42" s="136"/>
      <c r="TMX42" s="136"/>
      <c r="TMY42" s="136"/>
      <c r="TMZ42" s="136"/>
      <c r="TNA42" s="136"/>
      <c r="TNB42" s="136"/>
      <c r="TNC42" s="136"/>
      <c r="TND42" s="136"/>
      <c r="TNE42" s="136"/>
      <c r="TNF42" s="136"/>
      <c r="TNG42" s="136"/>
      <c r="TNH42" s="136"/>
      <c r="TNI42" s="136"/>
      <c r="TNJ42" s="136"/>
      <c r="TNK42" s="136"/>
      <c r="TNL42" s="136"/>
      <c r="TNM42" s="136"/>
      <c r="TNN42" s="136"/>
      <c r="TNO42" s="136"/>
      <c r="TNP42" s="136"/>
      <c r="TNQ42" s="136"/>
      <c r="TNR42" s="136"/>
      <c r="TNS42" s="136"/>
      <c r="TNT42" s="136"/>
      <c r="TNU42" s="136"/>
      <c r="TNV42" s="136"/>
      <c r="TNW42" s="136"/>
      <c r="TNX42" s="136"/>
      <c r="TNY42" s="136"/>
      <c r="TNZ42" s="136"/>
      <c r="TOA42" s="136"/>
      <c r="TOB42" s="136"/>
      <c r="TOC42" s="136"/>
      <c r="TOD42" s="136"/>
      <c r="TOE42" s="136"/>
      <c r="TOF42" s="136"/>
      <c r="TOG42" s="136"/>
      <c r="TOH42" s="136"/>
      <c r="TOI42" s="136"/>
      <c r="TOJ42" s="136"/>
      <c r="TOK42" s="136"/>
      <c r="TOL42" s="136"/>
      <c r="TOM42" s="136"/>
      <c r="TON42" s="136"/>
      <c r="TOO42" s="136"/>
      <c r="TOP42" s="136"/>
      <c r="TOQ42" s="136"/>
      <c r="TOR42" s="136"/>
      <c r="TOS42" s="136"/>
      <c r="TOT42" s="136"/>
      <c r="TOU42" s="136"/>
      <c r="TOV42" s="136"/>
      <c r="TOW42" s="136"/>
      <c r="TOX42" s="136"/>
      <c r="TOY42" s="136"/>
      <c r="TOZ42" s="136"/>
      <c r="TPA42" s="136"/>
      <c r="TPB42" s="136"/>
      <c r="TPC42" s="136"/>
      <c r="TPD42" s="136"/>
      <c r="TPE42" s="136"/>
      <c r="TPF42" s="136"/>
      <c r="TPG42" s="136"/>
      <c r="TPH42" s="136"/>
      <c r="TPI42" s="136"/>
      <c r="TPJ42" s="136"/>
      <c r="TPK42" s="136"/>
      <c r="TPL42" s="136"/>
      <c r="TPM42" s="136"/>
      <c r="TPN42" s="136"/>
      <c r="TPO42" s="136"/>
      <c r="TPP42" s="136"/>
      <c r="TPQ42" s="136"/>
      <c r="TPR42" s="136"/>
      <c r="TPS42" s="136"/>
      <c r="TPT42" s="136"/>
      <c r="TPU42" s="136"/>
      <c r="TPV42" s="136"/>
      <c r="TPW42" s="136"/>
      <c r="TPX42" s="136"/>
      <c r="TPY42" s="136"/>
      <c r="TPZ42" s="136"/>
      <c r="TQA42" s="136"/>
      <c r="TQB42" s="136"/>
      <c r="TQC42" s="136"/>
      <c r="TQD42" s="136"/>
      <c r="TQE42" s="136"/>
      <c r="TQF42" s="136"/>
      <c r="TQG42" s="136"/>
      <c r="TQH42" s="136"/>
      <c r="TQI42" s="136"/>
      <c r="TQJ42" s="136"/>
      <c r="TQK42" s="136"/>
      <c r="TQL42" s="136"/>
      <c r="TQM42" s="136"/>
      <c r="TQN42" s="136"/>
      <c r="TQO42" s="136"/>
      <c r="TQP42" s="136"/>
      <c r="TQQ42" s="136"/>
      <c r="TQR42" s="136"/>
      <c r="TQS42" s="136"/>
      <c r="TQT42" s="136"/>
      <c r="TQU42" s="136"/>
      <c r="TQV42" s="136"/>
      <c r="TQW42" s="136"/>
      <c r="TQX42" s="136"/>
      <c r="TQY42" s="136"/>
      <c r="TQZ42" s="136"/>
      <c r="TRA42" s="136"/>
      <c r="TRB42" s="136"/>
      <c r="TRC42" s="136"/>
      <c r="TRD42" s="136"/>
      <c r="TRE42" s="136"/>
      <c r="TRF42" s="136"/>
      <c r="TRG42" s="136"/>
      <c r="TRH42" s="136"/>
      <c r="TRI42" s="136"/>
      <c r="TRJ42" s="136"/>
      <c r="TRK42" s="136"/>
      <c r="TRL42" s="136"/>
      <c r="TRM42" s="136"/>
      <c r="TRN42" s="136"/>
      <c r="TRO42" s="136"/>
      <c r="TRP42" s="136"/>
      <c r="TRQ42" s="136"/>
      <c r="TRR42" s="136"/>
      <c r="TRS42" s="136"/>
      <c r="TRT42" s="136"/>
      <c r="TRU42" s="136"/>
      <c r="TRV42" s="136"/>
      <c r="TRW42" s="136"/>
      <c r="TRX42" s="136"/>
      <c r="TRY42" s="136"/>
      <c r="TRZ42" s="136"/>
      <c r="TSA42" s="136"/>
      <c r="TSB42" s="136"/>
      <c r="TSC42" s="136"/>
      <c r="TSD42" s="136"/>
      <c r="TSE42" s="136"/>
      <c r="TSF42" s="136"/>
      <c r="TSG42" s="136"/>
      <c r="TSH42" s="136"/>
      <c r="TSI42" s="136"/>
      <c r="TSJ42" s="136"/>
      <c r="TSK42" s="136"/>
      <c r="TSL42" s="136"/>
      <c r="TSM42" s="136"/>
      <c r="TSN42" s="136"/>
      <c r="TSO42" s="136"/>
      <c r="TSP42" s="136"/>
      <c r="TSQ42" s="136"/>
      <c r="TSR42" s="136"/>
      <c r="TSS42" s="136"/>
      <c r="TST42" s="136"/>
      <c r="TSU42" s="136"/>
      <c r="TSV42" s="136"/>
      <c r="TSW42" s="136"/>
      <c r="TSX42" s="136"/>
      <c r="TSY42" s="136"/>
      <c r="TSZ42" s="136"/>
      <c r="TTA42" s="136"/>
      <c r="TTB42" s="136"/>
      <c r="TTC42" s="136"/>
      <c r="TTD42" s="136"/>
      <c r="TTE42" s="136"/>
      <c r="TTF42" s="136"/>
      <c r="TTG42" s="136"/>
      <c r="TTH42" s="136"/>
      <c r="TTI42" s="136"/>
      <c r="TTJ42" s="136"/>
      <c r="TTK42" s="136"/>
      <c r="TTL42" s="136"/>
      <c r="TTM42" s="136"/>
      <c r="TTN42" s="136"/>
      <c r="TTO42" s="136"/>
      <c r="TTP42" s="136"/>
      <c r="TTQ42" s="136"/>
      <c r="TTR42" s="136"/>
      <c r="TTS42" s="136"/>
      <c r="TTT42" s="136"/>
      <c r="TTU42" s="136"/>
      <c r="TTV42" s="136"/>
      <c r="TTW42" s="136"/>
      <c r="TTX42" s="136"/>
      <c r="TTY42" s="136"/>
      <c r="TTZ42" s="136"/>
      <c r="TUA42" s="136"/>
      <c r="TUB42" s="136"/>
      <c r="TUC42" s="136"/>
      <c r="TUD42" s="136"/>
      <c r="TUE42" s="136"/>
      <c r="TUF42" s="136"/>
      <c r="TUG42" s="136"/>
      <c r="TUH42" s="136"/>
      <c r="TUI42" s="136"/>
      <c r="TUJ42" s="136"/>
      <c r="TUK42" s="136"/>
      <c r="TUL42" s="136"/>
      <c r="TUM42" s="136"/>
      <c r="TUN42" s="136"/>
      <c r="TUO42" s="136"/>
      <c r="TUP42" s="136"/>
      <c r="TUQ42" s="136"/>
      <c r="TUR42" s="136"/>
      <c r="TUS42" s="136"/>
      <c r="TUT42" s="136"/>
      <c r="TUU42" s="136"/>
      <c r="TUV42" s="136"/>
      <c r="TUW42" s="136"/>
      <c r="TUX42" s="136"/>
      <c r="TUY42" s="136"/>
      <c r="TUZ42" s="136"/>
      <c r="TVA42" s="136"/>
      <c r="TVB42" s="136"/>
      <c r="TVC42" s="136"/>
      <c r="TVD42" s="136"/>
      <c r="TVE42" s="136"/>
      <c r="TVF42" s="136"/>
      <c r="TVG42" s="136"/>
      <c r="TVH42" s="136"/>
      <c r="TVI42" s="136"/>
      <c r="TVJ42" s="136"/>
      <c r="TVK42" s="136"/>
      <c r="TVL42" s="136"/>
      <c r="TVM42" s="136"/>
      <c r="TVN42" s="136"/>
      <c r="TVO42" s="136"/>
      <c r="TVP42" s="136"/>
      <c r="TVQ42" s="136"/>
      <c r="TVR42" s="136"/>
      <c r="TVS42" s="136"/>
      <c r="TVT42" s="136"/>
      <c r="TVU42" s="136"/>
      <c r="TVV42" s="136"/>
      <c r="TVW42" s="136"/>
      <c r="TVX42" s="136"/>
      <c r="TVY42" s="136"/>
      <c r="TVZ42" s="136"/>
      <c r="TWA42" s="136"/>
      <c r="TWB42" s="136"/>
      <c r="TWC42" s="136"/>
      <c r="TWD42" s="136"/>
      <c r="TWE42" s="136"/>
      <c r="TWF42" s="136"/>
      <c r="TWG42" s="136"/>
      <c r="TWH42" s="136"/>
      <c r="TWI42" s="136"/>
      <c r="TWJ42" s="136"/>
      <c r="TWK42" s="136"/>
      <c r="TWL42" s="136"/>
      <c r="TWM42" s="136"/>
      <c r="TWN42" s="136"/>
      <c r="TWO42" s="136"/>
      <c r="TWP42" s="136"/>
      <c r="TWQ42" s="136"/>
      <c r="TWR42" s="136"/>
      <c r="TWS42" s="136"/>
      <c r="TWT42" s="136"/>
      <c r="TWU42" s="136"/>
      <c r="TWV42" s="136"/>
      <c r="TWW42" s="136"/>
      <c r="TWX42" s="136"/>
      <c r="TWY42" s="136"/>
      <c r="TWZ42" s="136"/>
      <c r="TXA42" s="136"/>
      <c r="TXB42" s="136"/>
      <c r="TXC42" s="136"/>
      <c r="TXD42" s="136"/>
      <c r="TXE42" s="136"/>
      <c r="TXF42" s="136"/>
      <c r="TXG42" s="136"/>
      <c r="TXH42" s="136"/>
      <c r="TXI42" s="136"/>
      <c r="TXJ42" s="136"/>
      <c r="TXK42" s="136"/>
      <c r="TXL42" s="136"/>
      <c r="TXM42" s="136"/>
      <c r="TXN42" s="136"/>
      <c r="TXO42" s="136"/>
      <c r="TXP42" s="136"/>
      <c r="TXQ42" s="136"/>
      <c r="TXR42" s="136"/>
      <c r="TXS42" s="136"/>
      <c r="TXT42" s="136"/>
      <c r="TXU42" s="136"/>
      <c r="TXV42" s="136"/>
      <c r="TXW42" s="136"/>
      <c r="TXX42" s="136"/>
      <c r="TXY42" s="136"/>
      <c r="TXZ42" s="136"/>
      <c r="TYA42" s="136"/>
      <c r="TYB42" s="136"/>
      <c r="TYC42" s="136"/>
      <c r="TYD42" s="136"/>
      <c r="TYE42" s="136"/>
      <c r="TYF42" s="136"/>
      <c r="TYG42" s="136"/>
      <c r="TYH42" s="136"/>
      <c r="TYI42" s="136"/>
      <c r="TYJ42" s="136"/>
      <c r="TYK42" s="136"/>
      <c r="TYL42" s="136"/>
      <c r="TYM42" s="136"/>
      <c r="TYN42" s="136"/>
      <c r="TYO42" s="136"/>
      <c r="TYP42" s="136"/>
      <c r="TYQ42" s="136"/>
      <c r="TYR42" s="136"/>
      <c r="TYS42" s="136"/>
      <c r="TYT42" s="136"/>
      <c r="TYU42" s="136"/>
      <c r="TYV42" s="136"/>
      <c r="TYW42" s="136"/>
      <c r="TYX42" s="136"/>
      <c r="TYY42" s="136"/>
      <c r="TYZ42" s="136"/>
      <c r="TZA42" s="136"/>
      <c r="TZB42" s="136"/>
      <c r="TZC42" s="136"/>
      <c r="TZD42" s="136"/>
      <c r="TZE42" s="136"/>
      <c r="TZF42" s="136"/>
      <c r="TZG42" s="136"/>
      <c r="TZH42" s="136"/>
      <c r="TZI42" s="136"/>
      <c r="TZJ42" s="136"/>
      <c r="TZK42" s="136"/>
      <c r="TZL42" s="136"/>
      <c r="TZM42" s="136"/>
      <c r="TZN42" s="136"/>
      <c r="TZO42" s="136"/>
      <c r="TZP42" s="136"/>
      <c r="TZQ42" s="136"/>
      <c r="TZR42" s="136"/>
      <c r="TZS42" s="136"/>
      <c r="TZT42" s="136"/>
      <c r="TZU42" s="136"/>
      <c r="TZV42" s="136"/>
      <c r="TZW42" s="136"/>
      <c r="TZX42" s="136"/>
      <c r="TZY42" s="136"/>
      <c r="TZZ42" s="136"/>
      <c r="UAA42" s="136"/>
      <c r="UAB42" s="136"/>
      <c r="UAC42" s="136"/>
      <c r="UAD42" s="136"/>
      <c r="UAE42" s="136"/>
      <c r="UAF42" s="136"/>
      <c r="UAG42" s="136"/>
      <c r="UAH42" s="136"/>
      <c r="UAI42" s="136"/>
      <c r="UAJ42" s="136"/>
      <c r="UAK42" s="136"/>
      <c r="UAL42" s="136"/>
      <c r="UAM42" s="136"/>
      <c r="UAN42" s="136"/>
      <c r="UAO42" s="136"/>
      <c r="UAP42" s="136"/>
      <c r="UAQ42" s="136"/>
      <c r="UAR42" s="136"/>
      <c r="UAS42" s="136"/>
      <c r="UAT42" s="136"/>
      <c r="UAU42" s="136"/>
      <c r="UAV42" s="136"/>
      <c r="UAW42" s="136"/>
      <c r="UAX42" s="136"/>
      <c r="UAY42" s="136"/>
      <c r="UAZ42" s="136"/>
      <c r="UBA42" s="136"/>
      <c r="UBB42" s="136"/>
      <c r="UBC42" s="136"/>
      <c r="UBD42" s="136"/>
      <c r="UBE42" s="136"/>
      <c r="UBF42" s="136"/>
      <c r="UBG42" s="136"/>
      <c r="UBH42" s="136"/>
      <c r="UBI42" s="136"/>
      <c r="UBJ42" s="136"/>
      <c r="UBK42" s="136"/>
      <c r="UBL42" s="136"/>
      <c r="UBM42" s="136"/>
      <c r="UBN42" s="136"/>
      <c r="UBO42" s="136"/>
      <c r="UBP42" s="136"/>
      <c r="UBQ42" s="136"/>
      <c r="UBR42" s="136"/>
      <c r="UBS42" s="136"/>
      <c r="UBT42" s="136"/>
      <c r="UBU42" s="136"/>
      <c r="UBV42" s="136"/>
      <c r="UBW42" s="136"/>
      <c r="UBX42" s="136"/>
      <c r="UBY42" s="136"/>
      <c r="UBZ42" s="136"/>
      <c r="UCA42" s="136"/>
      <c r="UCB42" s="136"/>
      <c r="UCC42" s="136"/>
      <c r="UCD42" s="136"/>
      <c r="UCE42" s="136"/>
      <c r="UCF42" s="136"/>
      <c r="UCG42" s="136"/>
      <c r="UCH42" s="136"/>
      <c r="UCI42" s="136"/>
      <c r="UCJ42" s="136"/>
      <c r="UCK42" s="136"/>
      <c r="UCL42" s="136"/>
      <c r="UCM42" s="136"/>
      <c r="UCN42" s="136"/>
      <c r="UCO42" s="136"/>
      <c r="UCP42" s="136"/>
      <c r="UCQ42" s="136"/>
      <c r="UCR42" s="136"/>
      <c r="UCS42" s="136"/>
      <c r="UCT42" s="136"/>
      <c r="UCU42" s="136"/>
      <c r="UCV42" s="136"/>
      <c r="UCW42" s="136"/>
      <c r="UCX42" s="136"/>
      <c r="UCY42" s="136"/>
      <c r="UCZ42" s="136"/>
      <c r="UDA42" s="136"/>
      <c r="UDB42" s="136"/>
      <c r="UDC42" s="136"/>
      <c r="UDD42" s="136"/>
      <c r="UDE42" s="136"/>
      <c r="UDF42" s="136"/>
      <c r="UDG42" s="136"/>
      <c r="UDH42" s="136"/>
      <c r="UDI42" s="136"/>
      <c r="UDJ42" s="136"/>
      <c r="UDK42" s="136"/>
      <c r="UDL42" s="136"/>
      <c r="UDM42" s="136"/>
      <c r="UDN42" s="136"/>
      <c r="UDO42" s="136"/>
      <c r="UDP42" s="136"/>
      <c r="UDQ42" s="136"/>
      <c r="UDR42" s="136"/>
      <c r="UDS42" s="136"/>
      <c r="UDT42" s="136"/>
      <c r="UDU42" s="136"/>
      <c r="UDV42" s="136"/>
      <c r="UDW42" s="136"/>
      <c r="UDX42" s="136"/>
      <c r="UDY42" s="136"/>
      <c r="UDZ42" s="136"/>
      <c r="UEA42" s="136"/>
      <c r="UEB42" s="136"/>
      <c r="UEC42" s="136"/>
      <c r="UED42" s="136"/>
      <c r="UEE42" s="136"/>
      <c r="UEF42" s="136"/>
      <c r="UEG42" s="136"/>
      <c r="UEH42" s="136"/>
      <c r="UEI42" s="136"/>
      <c r="UEJ42" s="136"/>
      <c r="UEK42" s="136"/>
      <c r="UEL42" s="136"/>
      <c r="UEM42" s="136"/>
      <c r="UEN42" s="136"/>
      <c r="UEO42" s="136"/>
      <c r="UEP42" s="136"/>
      <c r="UEQ42" s="136"/>
      <c r="UER42" s="136"/>
      <c r="UES42" s="136"/>
      <c r="UET42" s="136"/>
      <c r="UEU42" s="136"/>
      <c r="UEV42" s="136"/>
      <c r="UEW42" s="136"/>
      <c r="UEX42" s="136"/>
      <c r="UEY42" s="136"/>
      <c r="UEZ42" s="136"/>
      <c r="UFA42" s="136"/>
      <c r="UFB42" s="136"/>
      <c r="UFC42" s="136"/>
      <c r="UFD42" s="136"/>
      <c r="UFE42" s="136"/>
      <c r="UFF42" s="136"/>
      <c r="UFG42" s="136"/>
      <c r="UFH42" s="136"/>
      <c r="UFI42" s="136"/>
      <c r="UFJ42" s="136"/>
      <c r="UFK42" s="136"/>
      <c r="UFL42" s="136"/>
      <c r="UFM42" s="136"/>
      <c r="UFN42" s="136"/>
      <c r="UFO42" s="136"/>
      <c r="UFP42" s="136"/>
      <c r="UFQ42" s="136"/>
      <c r="UFR42" s="136"/>
      <c r="UFS42" s="136"/>
      <c r="UFT42" s="136"/>
      <c r="UFU42" s="136"/>
      <c r="UFV42" s="136"/>
      <c r="UFW42" s="136"/>
      <c r="UFX42" s="136"/>
      <c r="UFY42" s="136"/>
      <c r="UFZ42" s="136"/>
      <c r="UGA42" s="136"/>
      <c r="UGB42" s="136"/>
      <c r="UGC42" s="136"/>
      <c r="UGD42" s="136"/>
      <c r="UGE42" s="136"/>
      <c r="UGF42" s="136"/>
      <c r="UGG42" s="136"/>
      <c r="UGH42" s="136"/>
      <c r="UGI42" s="136"/>
      <c r="UGJ42" s="136"/>
      <c r="UGK42" s="136"/>
      <c r="UGL42" s="136"/>
      <c r="UGM42" s="136"/>
      <c r="UGN42" s="136"/>
      <c r="UGO42" s="136"/>
      <c r="UGP42" s="136"/>
      <c r="UGQ42" s="136"/>
      <c r="UGR42" s="136"/>
      <c r="UGS42" s="136"/>
      <c r="UGT42" s="136"/>
      <c r="UGU42" s="136"/>
      <c r="UGV42" s="136"/>
      <c r="UGW42" s="136"/>
      <c r="UGX42" s="136"/>
      <c r="UGY42" s="136"/>
      <c r="UGZ42" s="136"/>
      <c r="UHA42" s="136"/>
      <c r="UHB42" s="136"/>
      <c r="UHC42" s="136"/>
      <c r="UHD42" s="136"/>
      <c r="UHE42" s="136"/>
      <c r="UHF42" s="136"/>
      <c r="UHG42" s="136"/>
      <c r="UHH42" s="136"/>
      <c r="UHI42" s="136"/>
      <c r="UHJ42" s="136"/>
      <c r="UHK42" s="136"/>
      <c r="UHL42" s="136"/>
      <c r="UHM42" s="136"/>
      <c r="UHN42" s="136"/>
      <c r="UHO42" s="136"/>
      <c r="UHP42" s="136"/>
      <c r="UHQ42" s="136"/>
      <c r="UHR42" s="136"/>
      <c r="UHS42" s="136"/>
      <c r="UHT42" s="136"/>
      <c r="UHU42" s="136"/>
      <c r="UHV42" s="136"/>
      <c r="UHW42" s="136"/>
      <c r="UHX42" s="136"/>
      <c r="UHY42" s="136"/>
      <c r="UHZ42" s="136"/>
      <c r="UIA42" s="136"/>
      <c r="UIB42" s="136"/>
      <c r="UIC42" s="136"/>
      <c r="UID42" s="136"/>
      <c r="UIE42" s="136"/>
      <c r="UIF42" s="136"/>
      <c r="UIG42" s="136"/>
      <c r="UIH42" s="136"/>
      <c r="UII42" s="136"/>
      <c r="UIJ42" s="136"/>
      <c r="UIK42" s="136"/>
      <c r="UIL42" s="136"/>
      <c r="UIM42" s="136"/>
      <c r="UIN42" s="136"/>
      <c r="UIO42" s="136"/>
      <c r="UIP42" s="136"/>
      <c r="UIQ42" s="136"/>
      <c r="UIR42" s="136"/>
      <c r="UIS42" s="136"/>
      <c r="UIT42" s="136"/>
      <c r="UIU42" s="136"/>
      <c r="UIV42" s="136"/>
      <c r="UIW42" s="136"/>
      <c r="UIX42" s="136"/>
      <c r="UIY42" s="136"/>
      <c r="UIZ42" s="136"/>
      <c r="UJA42" s="136"/>
      <c r="UJB42" s="136"/>
      <c r="UJC42" s="136"/>
      <c r="UJD42" s="136"/>
      <c r="UJE42" s="136"/>
      <c r="UJF42" s="136"/>
      <c r="UJG42" s="136"/>
      <c r="UJH42" s="136"/>
      <c r="UJI42" s="136"/>
      <c r="UJJ42" s="136"/>
      <c r="UJK42" s="136"/>
      <c r="UJL42" s="136"/>
      <c r="UJM42" s="136"/>
      <c r="UJN42" s="136"/>
      <c r="UJO42" s="136"/>
      <c r="UJP42" s="136"/>
      <c r="UJQ42" s="136"/>
      <c r="UJR42" s="136"/>
      <c r="UJS42" s="136"/>
      <c r="UJT42" s="136"/>
      <c r="UJU42" s="136"/>
      <c r="UJV42" s="136"/>
      <c r="UJW42" s="136"/>
      <c r="UJX42" s="136"/>
      <c r="UJY42" s="136"/>
      <c r="UJZ42" s="136"/>
      <c r="UKA42" s="136"/>
      <c r="UKB42" s="136"/>
      <c r="UKC42" s="136"/>
      <c r="UKD42" s="136"/>
      <c r="UKE42" s="136"/>
      <c r="UKF42" s="136"/>
      <c r="UKG42" s="136"/>
      <c r="UKH42" s="136"/>
      <c r="UKI42" s="136"/>
      <c r="UKJ42" s="136"/>
      <c r="UKK42" s="136"/>
      <c r="UKL42" s="136"/>
      <c r="UKM42" s="136"/>
      <c r="UKN42" s="136"/>
      <c r="UKO42" s="136"/>
      <c r="UKP42" s="136"/>
      <c r="UKQ42" s="136"/>
      <c r="UKR42" s="136"/>
      <c r="UKS42" s="136"/>
      <c r="UKT42" s="136"/>
      <c r="UKU42" s="136"/>
      <c r="UKV42" s="136"/>
      <c r="UKW42" s="136"/>
      <c r="UKX42" s="136"/>
      <c r="UKY42" s="136"/>
      <c r="UKZ42" s="136"/>
      <c r="ULA42" s="136"/>
      <c r="ULB42" s="136"/>
      <c r="ULC42" s="136"/>
      <c r="ULD42" s="136"/>
      <c r="ULE42" s="136"/>
      <c r="ULF42" s="136"/>
      <c r="ULG42" s="136"/>
      <c r="ULH42" s="136"/>
      <c r="ULI42" s="136"/>
      <c r="ULJ42" s="136"/>
      <c r="ULK42" s="136"/>
      <c r="ULL42" s="136"/>
      <c r="ULM42" s="136"/>
      <c r="ULN42" s="136"/>
      <c r="ULO42" s="136"/>
      <c r="ULP42" s="136"/>
      <c r="ULQ42" s="136"/>
      <c r="ULR42" s="136"/>
      <c r="ULS42" s="136"/>
      <c r="ULT42" s="136"/>
      <c r="ULU42" s="136"/>
      <c r="ULV42" s="136"/>
      <c r="ULW42" s="136"/>
      <c r="ULX42" s="136"/>
      <c r="ULY42" s="136"/>
      <c r="ULZ42" s="136"/>
      <c r="UMA42" s="136"/>
      <c r="UMB42" s="136"/>
      <c r="UMC42" s="136"/>
      <c r="UMD42" s="136"/>
      <c r="UME42" s="136"/>
      <c r="UMF42" s="136"/>
      <c r="UMG42" s="136"/>
      <c r="UMH42" s="136"/>
      <c r="UMI42" s="136"/>
      <c r="UMJ42" s="136"/>
      <c r="UMK42" s="136"/>
      <c r="UML42" s="136"/>
      <c r="UMM42" s="136"/>
      <c r="UMN42" s="136"/>
      <c r="UMO42" s="136"/>
      <c r="UMP42" s="136"/>
      <c r="UMQ42" s="136"/>
      <c r="UMR42" s="136"/>
      <c r="UMS42" s="136"/>
      <c r="UMT42" s="136"/>
      <c r="UMU42" s="136"/>
      <c r="UMV42" s="136"/>
      <c r="UMW42" s="136"/>
      <c r="UMX42" s="136"/>
      <c r="UMY42" s="136"/>
      <c r="UMZ42" s="136"/>
      <c r="UNA42" s="136"/>
      <c r="UNB42" s="136"/>
      <c r="UNC42" s="136"/>
      <c r="UND42" s="136"/>
      <c r="UNE42" s="136"/>
      <c r="UNF42" s="136"/>
      <c r="UNG42" s="136"/>
      <c r="UNH42" s="136"/>
      <c r="UNI42" s="136"/>
      <c r="UNJ42" s="136"/>
      <c r="UNK42" s="136"/>
      <c r="UNL42" s="136"/>
      <c r="UNM42" s="136"/>
      <c r="UNN42" s="136"/>
      <c r="UNO42" s="136"/>
      <c r="UNP42" s="136"/>
      <c r="UNQ42" s="136"/>
      <c r="UNR42" s="136"/>
      <c r="UNS42" s="136"/>
      <c r="UNT42" s="136"/>
      <c r="UNU42" s="136"/>
      <c r="UNV42" s="136"/>
      <c r="UNW42" s="136"/>
      <c r="UNX42" s="136"/>
      <c r="UNY42" s="136"/>
      <c r="UNZ42" s="136"/>
      <c r="UOA42" s="136"/>
      <c r="UOB42" s="136"/>
      <c r="UOC42" s="136"/>
      <c r="UOD42" s="136"/>
      <c r="UOE42" s="136"/>
      <c r="UOF42" s="136"/>
      <c r="UOG42" s="136"/>
      <c r="UOH42" s="136"/>
      <c r="UOI42" s="136"/>
      <c r="UOJ42" s="136"/>
      <c r="UOK42" s="136"/>
      <c r="UOL42" s="136"/>
      <c r="UOM42" s="136"/>
      <c r="UON42" s="136"/>
      <c r="UOO42" s="136"/>
      <c r="UOP42" s="136"/>
      <c r="UOQ42" s="136"/>
      <c r="UOR42" s="136"/>
      <c r="UOS42" s="136"/>
      <c r="UOT42" s="136"/>
      <c r="UOU42" s="136"/>
      <c r="UOV42" s="136"/>
      <c r="UOW42" s="136"/>
      <c r="UOX42" s="136"/>
      <c r="UOY42" s="136"/>
      <c r="UOZ42" s="136"/>
      <c r="UPA42" s="136"/>
      <c r="UPB42" s="136"/>
      <c r="UPC42" s="136"/>
      <c r="UPD42" s="136"/>
      <c r="UPE42" s="136"/>
      <c r="UPF42" s="136"/>
      <c r="UPG42" s="136"/>
      <c r="UPH42" s="136"/>
      <c r="UPI42" s="136"/>
      <c r="UPJ42" s="136"/>
      <c r="UPK42" s="136"/>
      <c r="UPL42" s="136"/>
      <c r="UPM42" s="136"/>
      <c r="UPN42" s="136"/>
      <c r="UPO42" s="136"/>
      <c r="UPP42" s="136"/>
      <c r="UPQ42" s="136"/>
      <c r="UPR42" s="136"/>
      <c r="UPS42" s="136"/>
      <c r="UPT42" s="136"/>
      <c r="UPU42" s="136"/>
      <c r="UPV42" s="136"/>
      <c r="UPW42" s="136"/>
      <c r="UPX42" s="136"/>
      <c r="UPY42" s="136"/>
      <c r="UPZ42" s="136"/>
      <c r="UQA42" s="136"/>
      <c r="UQB42" s="136"/>
      <c r="UQC42" s="136"/>
      <c r="UQD42" s="136"/>
      <c r="UQE42" s="136"/>
      <c r="UQF42" s="136"/>
      <c r="UQG42" s="136"/>
      <c r="UQH42" s="136"/>
      <c r="UQI42" s="136"/>
      <c r="UQJ42" s="136"/>
      <c r="UQK42" s="136"/>
      <c r="UQL42" s="136"/>
      <c r="UQM42" s="136"/>
      <c r="UQN42" s="136"/>
      <c r="UQO42" s="136"/>
      <c r="UQP42" s="136"/>
      <c r="UQQ42" s="136"/>
      <c r="UQR42" s="136"/>
      <c r="UQS42" s="136"/>
      <c r="UQT42" s="136"/>
      <c r="UQU42" s="136"/>
      <c r="UQV42" s="136"/>
      <c r="UQW42" s="136"/>
      <c r="UQX42" s="136"/>
      <c r="UQY42" s="136"/>
      <c r="UQZ42" s="136"/>
      <c r="URA42" s="136"/>
      <c r="URB42" s="136"/>
      <c r="URC42" s="136"/>
      <c r="URD42" s="136"/>
      <c r="URE42" s="136"/>
      <c r="URF42" s="136"/>
      <c r="URG42" s="136"/>
      <c r="URH42" s="136"/>
      <c r="URI42" s="136"/>
      <c r="URJ42" s="136"/>
      <c r="URK42" s="136"/>
      <c r="URL42" s="136"/>
      <c r="URM42" s="136"/>
      <c r="URN42" s="136"/>
      <c r="URO42" s="136"/>
      <c r="URP42" s="136"/>
      <c r="URQ42" s="136"/>
      <c r="URR42" s="136"/>
      <c r="URS42" s="136"/>
      <c r="URT42" s="136"/>
      <c r="URU42" s="136"/>
      <c r="URV42" s="136"/>
      <c r="URW42" s="136"/>
      <c r="URX42" s="136"/>
      <c r="URY42" s="136"/>
      <c r="URZ42" s="136"/>
      <c r="USA42" s="136"/>
      <c r="USB42" s="136"/>
      <c r="USC42" s="136"/>
      <c r="USD42" s="136"/>
      <c r="USE42" s="136"/>
      <c r="USF42" s="136"/>
      <c r="USG42" s="136"/>
      <c r="USH42" s="136"/>
      <c r="USI42" s="136"/>
      <c r="USJ42" s="136"/>
      <c r="USK42" s="136"/>
      <c r="USL42" s="136"/>
      <c r="USM42" s="136"/>
      <c r="USN42" s="136"/>
      <c r="USO42" s="136"/>
      <c r="USP42" s="136"/>
      <c r="USQ42" s="136"/>
      <c r="USR42" s="136"/>
      <c r="USS42" s="136"/>
      <c r="UST42" s="136"/>
      <c r="USU42" s="136"/>
      <c r="USV42" s="136"/>
      <c r="USW42" s="136"/>
      <c r="USX42" s="136"/>
      <c r="USY42" s="136"/>
      <c r="USZ42" s="136"/>
      <c r="UTA42" s="136"/>
      <c r="UTB42" s="136"/>
      <c r="UTC42" s="136"/>
      <c r="UTD42" s="136"/>
      <c r="UTE42" s="136"/>
      <c r="UTF42" s="136"/>
      <c r="UTG42" s="136"/>
      <c r="UTH42" s="136"/>
      <c r="UTI42" s="136"/>
      <c r="UTJ42" s="136"/>
      <c r="UTK42" s="136"/>
      <c r="UTL42" s="136"/>
      <c r="UTM42" s="136"/>
      <c r="UTN42" s="136"/>
      <c r="UTO42" s="136"/>
      <c r="UTP42" s="136"/>
      <c r="UTQ42" s="136"/>
      <c r="UTR42" s="136"/>
      <c r="UTS42" s="136"/>
      <c r="UTT42" s="136"/>
      <c r="UTU42" s="136"/>
      <c r="UTV42" s="136"/>
      <c r="UTW42" s="136"/>
      <c r="UTX42" s="136"/>
      <c r="UTY42" s="136"/>
      <c r="UTZ42" s="136"/>
      <c r="UUA42" s="136"/>
      <c r="UUB42" s="136"/>
      <c r="UUC42" s="136"/>
      <c r="UUD42" s="136"/>
      <c r="UUE42" s="136"/>
      <c r="UUF42" s="136"/>
      <c r="UUG42" s="136"/>
      <c r="UUH42" s="136"/>
      <c r="UUI42" s="136"/>
      <c r="UUJ42" s="136"/>
      <c r="UUK42" s="136"/>
      <c r="UUL42" s="136"/>
      <c r="UUM42" s="136"/>
      <c r="UUN42" s="136"/>
      <c r="UUO42" s="136"/>
      <c r="UUP42" s="136"/>
      <c r="UUQ42" s="136"/>
      <c r="UUR42" s="136"/>
      <c r="UUS42" s="136"/>
      <c r="UUT42" s="136"/>
      <c r="UUU42" s="136"/>
      <c r="UUV42" s="136"/>
      <c r="UUW42" s="136"/>
      <c r="UUX42" s="136"/>
      <c r="UUY42" s="136"/>
      <c r="UUZ42" s="136"/>
      <c r="UVA42" s="136"/>
      <c r="UVB42" s="136"/>
      <c r="UVC42" s="136"/>
      <c r="UVD42" s="136"/>
      <c r="UVE42" s="136"/>
      <c r="UVF42" s="136"/>
      <c r="UVG42" s="136"/>
      <c r="UVH42" s="136"/>
      <c r="UVI42" s="136"/>
      <c r="UVJ42" s="136"/>
      <c r="UVK42" s="136"/>
      <c r="UVL42" s="136"/>
      <c r="UVM42" s="136"/>
      <c r="UVN42" s="136"/>
      <c r="UVO42" s="136"/>
      <c r="UVP42" s="136"/>
      <c r="UVQ42" s="136"/>
      <c r="UVR42" s="136"/>
      <c r="UVS42" s="136"/>
      <c r="UVT42" s="136"/>
      <c r="UVU42" s="136"/>
      <c r="UVV42" s="136"/>
      <c r="UVW42" s="136"/>
      <c r="UVX42" s="136"/>
      <c r="UVY42" s="136"/>
      <c r="UVZ42" s="136"/>
      <c r="UWA42" s="136"/>
      <c r="UWB42" s="136"/>
      <c r="UWC42" s="136"/>
      <c r="UWD42" s="136"/>
      <c r="UWE42" s="136"/>
      <c r="UWF42" s="136"/>
      <c r="UWG42" s="136"/>
      <c r="UWH42" s="136"/>
      <c r="UWI42" s="136"/>
      <c r="UWJ42" s="136"/>
      <c r="UWK42" s="136"/>
      <c r="UWL42" s="136"/>
      <c r="UWM42" s="136"/>
      <c r="UWN42" s="136"/>
      <c r="UWO42" s="136"/>
      <c r="UWP42" s="136"/>
      <c r="UWQ42" s="136"/>
      <c r="UWR42" s="136"/>
      <c r="UWS42" s="136"/>
      <c r="UWT42" s="136"/>
      <c r="UWU42" s="136"/>
      <c r="UWV42" s="136"/>
      <c r="UWW42" s="136"/>
      <c r="UWX42" s="136"/>
      <c r="UWY42" s="136"/>
      <c r="UWZ42" s="136"/>
      <c r="UXA42" s="136"/>
      <c r="UXB42" s="136"/>
      <c r="UXC42" s="136"/>
      <c r="UXD42" s="136"/>
      <c r="UXE42" s="136"/>
      <c r="UXF42" s="136"/>
      <c r="UXG42" s="136"/>
      <c r="UXH42" s="136"/>
      <c r="UXI42" s="136"/>
      <c r="UXJ42" s="136"/>
      <c r="UXK42" s="136"/>
      <c r="UXL42" s="136"/>
      <c r="UXM42" s="136"/>
      <c r="UXN42" s="136"/>
      <c r="UXO42" s="136"/>
      <c r="UXP42" s="136"/>
      <c r="UXQ42" s="136"/>
      <c r="UXR42" s="136"/>
      <c r="UXS42" s="136"/>
      <c r="UXT42" s="136"/>
      <c r="UXU42" s="136"/>
      <c r="UXV42" s="136"/>
      <c r="UXW42" s="136"/>
      <c r="UXX42" s="136"/>
      <c r="UXY42" s="136"/>
      <c r="UXZ42" s="136"/>
      <c r="UYA42" s="136"/>
      <c r="UYB42" s="136"/>
      <c r="UYC42" s="136"/>
      <c r="UYD42" s="136"/>
      <c r="UYE42" s="136"/>
      <c r="UYF42" s="136"/>
      <c r="UYG42" s="136"/>
      <c r="UYH42" s="136"/>
      <c r="UYI42" s="136"/>
      <c r="UYJ42" s="136"/>
      <c r="UYK42" s="136"/>
      <c r="UYL42" s="136"/>
      <c r="UYM42" s="136"/>
      <c r="UYN42" s="136"/>
      <c r="UYO42" s="136"/>
      <c r="UYP42" s="136"/>
      <c r="UYQ42" s="136"/>
      <c r="UYR42" s="136"/>
      <c r="UYS42" s="136"/>
      <c r="UYT42" s="136"/>
      <c r="UYU42" s="136"/>
      <c r="UYV42" s="136"/>
      <c r="UYW42" s="136"/>
      <c r="UYX42" s="136"/>
      <c r="UYY42" s="136"/>
      <c r="UYZ42" s="136"/>
      <c r="UZA42" s="136"/>
      <c r="UZB42" s="136"/>
      <c r="UZC42" s="136"/>
      <c r="UZD42" s="136"/>
      <c r="UZE42" s="136"/>
      <c r="UZF42" s="136"/>
      <c r="UZG42" s="136"/>
      <c r="UZH42" s="136"/>
      <c r="UZI42" s="136"/>
      <c r="UZJ42" s="136"/>
      <c r="UZK42" s="136"/>
      <c r="UZL42" s="136"/>
      <c r="UZM42" s="136"/>
      <c r="UZN42" s="136"/>
      <c r="UZO42" s="136"/>
      <c r="UZP42" s="136"/>
      <c r="UZQ42" s="136"/>
      <c r="UZR42" s="136"/>
      <c r="UZS42" s="136"/>
      <c r="UZT42" s="136"/>
      <c r="UZU42" s="136"/>
      <c r="UZV42" s="136"/>
      <c r="UZW42" s="136"/>
      <c r="UZX42" s="136"/>
      <c r="UZY42" s="136"/>
      <c r="UZZ42" s="136"/>
      <c r="VAA42" s="136"/>
      <c r="VAB42" s="136"/>
      <c r="VAC42" s="136"/>
      <c r="VAD42" s="136"/>
      <c r="VAE42" s="136"/>
      <c r="VAF42" s="136"/>
      <c r="VAG42" s="136"/>
      <c r="VAH42" s="136"/>
      <c r="VAI42" s="136"/>
      <c r="VAJ42" s="136"/>
      <c r="VAK42" s="136"/>
      <c r="VAL42" s="136"/>
      <c r="VAM42" s="136"/>
      <c r="VAN42" s="136"/>
      <c r="VAO42" s="136"/>
      <c r="VAP42" s="136"/>
      <c r="VAQ42" s="136"/>
      <c r="VAR42" s="136"/>
      <c r="VAS42" s="136"/>
      <c r="VAT42" s="136"/>
      <c r="VAU42" s="136"/>
      <c r="VAV42" s="136"/>
      <c r="VAW42" s="136"/>
      <c r="VAX42" s="136"/>
      <c r="VAY42" s="136"/>
      <c r="VAZ42" s="136"/>
      <c r="VBA42" s="136"/>
      <c r="VBB42" s="136"/>
      <c r="VBC42" s="136"/>
      <c r="VBD42" s="136"/>
      <c r="VBE42" s="136"/>
      <c r="VBF42" s="136"/>
      <c r="VBG42" s="136"/>
      <c r="VBH42" s="136"/>
      <c r="VBI42" s="136"/>
      <c r="VBJ42" s="136"/>
      <c r="VBK42" s="136"/>
      <c r="VBL42" s="136"/>
      <c r="VBM42" s="136"/>
      <c r="VBN42" s="136"/>
      <c r="VBO42" s="136"/>
      <c r="VBP42" s="136"/>
      <c r="VBQ42" s="136"/>
      <c r="VBR42" s="136"/>
      <c r="VBS42" s="136"/>
      <c r="VBT42" s="136"/>
      <c r="VBU42" s="136"/>
      <c r="VBV42" s="136"/>
      <c r="VBW42" s="136"/>
      <c r="VBX42" s="136"/>
      <c r="VBY42" s="136"/>
      <c r="VBZ42" s="136"/>
      <c r="VCA42" s="136"/>
      <c r="VCB42" s="136"/>
      <c r="VCC42" s="136"/>
      <c r="VCD42" s="136"/>
      <c r="VCE42" s="136"/>
      <c r="VCF42" s="136"/>
      <c r="VCG42" s="136"/>
      <c r="VCH42" s="136"/>
      <c r="VCI42" s="136"/>
      <c r="VCJ42" s="136"/>
      <c r="VCK42" s="136"/>
      <c r="VCL42" s="136"/>
      <c r="VCM42" s="136"/>
      <c r="VCN42" s="136"/>
      <c r="VCO42" s="136"/>
      <c r="VCP42" s="136"/>
      <c r="VCQ42" s="136"/>
      <c r="VCR42" s="136"/>
      <c r="VCS42" s="136"/>
      <c r="VCT42" s="136"/>
      <c r="VCU42" s="136"/>
      <c r="VCV42" s="136"/>
      <c r="VCW42" s="136"/>
      <c r="VCX42" s="136"/>
      <c r="VCY42" s="136"/>
      <c r="VCZ42" s="136"/>
      <c r="VDA42" s="136"/>
      <c r="VDB42" s="136"/>
      <c r="VDC42" s="136"/>
      <c r="VDD42" s="136"/>
      <c r="VDE42" s="136"/>
      <c r="VDF42" s="136"/>
      <c r="VDG42" s="136"/>
      <c r="VDH42" s="136"/>
      <c r="VDI42" s="136"/>
      <c r="VDJ42" s="136"/>
      <c r="VDK42" s="136"/>
      <c r="VDL42" s="136"/>
      <c r="VDM42" s="136"/>
      <c r="VDN42" s="136"/>
      <c r="VDO42" s="136"/>
      <c r="VDP42" s="136"/>
      <c r="VDQ42" s="136"/>
      <c r="VDR42" s="136"/>
      <c r="VDS42" s="136"/>
      <c r="VDT42" s="136"/>
      <c r="VDU42" s="136"/>
      <c r="VDV42" s="136"/>
      <c r="VDW42" s="136"/>
      <c r="VDX42" s="136"/>
      <c r="VDY42" s="136"/>
      <c r="VDZ42" s="136"/>
      <c r="VEA42" s="136"/>
      <c r="VEB42" s="136"/>
      <c r="VEC42" s="136"/>
      <c r="VED42" s="136"/>
      <c r="VEE42" s="136"/>
      <c r="VEF42" s="136"/>
      <c r="VEG42" s="136"/>
      <c r="VEH42" s="136"/>
      <c r="VEI42" s="136"/>
      <c r="VEJ42" s="136"/>
      <c r="VEK42" s="136"/>
      <c r="VEL42" s="136"/>
      <c r="VEM42" s="136"/>
      <c r="VEN42" s="136"/>
      <c r="VEO42" s="136"/>
      <c r="VEP42" s="136"/>
      <c r="VEQ42" s="136"/>
      <c r="VER42" s="136"/>
      <c r="VES42" s="136"/>
      <c r="VET42" s="136"/>
      <c r="VEU42" s="136"/>
      <c r="VEV42" s="136"/>
      <c r="VEW42" s="136"/>
      <c r="VEX42" s="136"/>
      <c r="VEY42" s="136"/>
      <c r="VEZ42" s="136"/>
      <c r="VFA42" s="136"/>
      <c r="VFB42" s="136"/>
      <c r="VFC42" s="136"/>
      <c r="VFD42" s="136"/>
      <c r="VFE42" s="136"/>
      <c r="VFF42" s="136"/>
      <c r="VFG42" s="136"/>
      <c r="VFH42" s="136"/>
      <c r="VFI42" s="136"/>
      <c r="VFJ42" s="136"/>
      <c r="VFK42" s="136"/>
      <c r="VFL42" s="136"/>
      <c r="VFM42" s="136"/>
      <c r="VFN42" s="136"/>
      <c r="VFO42" s="136"/>
      <c r="VFP42" s="136"/>
      <c r="VFQ42" s="136"/>
      <c r="VFR42" s="136"/>
      <c r="VFS42" s="136"/>
      <c r="VFT42" s="136"/>
      <c r="VFU42" s="136"/>
      <c r="VFV42" s="136"/>
      <c r="VFW42" s="136"/>
      <c r="VFX42" s="136"/>
      <c r="VFY42" s="136"/>
      <c r="VFZ42" s="136"/>
      <c r="VGA42" s="136"/>
      <c r="VGB42" s="136"/>
      <c r="VGC42" s="136"/>
      <c r="VGD42" s="136"/>
      <c r="VGE42" s="136"/>
      <c r="VGF42" s="136"/>
      <c r="VGG42" s="136"/>
      <c r="VGH42" s="136"/>
      <c r="VGI42" s="136"/>
      <c r="VGJ42" s="136"/>
      <c r="VGK42" s="136"/>
      <c r="VGL42" s="136"/>
      <c r="VGM42" s="136"/>
      <c r="VGN42" s="136"/>
      <c r="VGO42" s="136"/>
      <c r="VGP42" s="136"/>
      <c r="VGQ42" s="136"/>
      <c r="VGR42" s="136"/>
      <c r="VGS42" s="136"/>
      <c r="VGT42" s="136"/>
      <c r="VGU42" s="136"/>
      <c r="VGV42" s="136"/>
      <c r="VGW42" s="136"/>
      <c r="VGX42" s="136"/>
      <c r="VGY42" s="136"/>
      <c r="VGZ42" s="136"/>
      <c r="VHA42" s="136"/>
      <c r="VHB42" s="136"/>
      <c r="VHC42" s="136"/>
      <c r="VHD42" s="136"/>
      <c r="VHE42" s="136"/>
      <c r="VHF42" s="136"/>
      <c r="VHG42" s="136"/>
      <c r="VHH42" s="136"/>
      <c r="VHI42" s="136"/>
      <c r="VHJ42" s="136"/>
      <c r="VHK42" s="136"/>
      <c r="VHL42" s="136"/>
      <c r="VHM42" s="136"/>
      <c r="VHN42" s="136"/>
      <c r="VHO42" s="136"/>
      <c r="VHP42" s="136"/>
      <c r="VHQ42" s="136"/>
      <c r="VHR42" s="136"/>
      <c r="VHS42" s="136"/>
      <c r="VHT42" s="136"/>
      <c r="VHU42" s="136"/>
      <c r="VHV42" s="136"/>
      <c r="VHW42" s="136"/>
      <c r="VHX42" s="136"/>
      <c r="VHY42" s="136"/>
      <c r="VHZ42" s="136"/>
      <c r="VIA42" s="136"/>
      <c r="VIB42" s="136"/>
      <c r="VIC42" s="136"/>
      <c r="VID42" s="136"/>
      <c r="VIE42" s="136"/>
      <c r="VIF42" s="136"/>
      <c r="VIG42" s="136"/>
      <c r="VIH42" s="136"/>
      <c r="VII42" s="136"/>
      <c r="VIJ42" s="136"/>
      <c r="VIK42" s="136"/>
      <c r="VIL42" s="136"/>
      <c r="VIM42" s="136"/>
      <c r="VIN42" s="136"/>
      <c r="VIO42" s="136"/>
      <c r="VIP42" s="136"/>
      <c r="VIQ42" s="136"/>
      <c r="VIR42" s="136"/>
      <c r="VIS42" s="136"/>
      <c r="VIT42" s="136"/>
      <c r="VIU42" s="136"/>
      <c r="VIV42" s="136"/>
      <c r="VIW42" s="136"/>
      <c r="VIX42" s="136"/>
      <c r="VIY42" s="136"/>
      <c r="VIZ42" s="136"/>
      <c r="VJA42" s="136"/>
      <c r="VJB42" s="136"/>
      <c r="VJC42" s="136"/>
      <c r="VJD42" s="136"/>
      <c r="VJE42" s="136"/>
      <c r="VJF42" s="136"/>
      <c r="VJG42" s="136"/>
      <c r="VJH42" s="136"/>
      <c r="VJI42" s="136"/>
      <c r="VJJ42" s="136"/>
      <c r="VJK42" s="136"/>
      <c r="VJL42" s="136"/>
      <c r="VJM42" s="136"/>
      <c r="VJN42" s="136"/>
      <c r="VJO42" s="136"/>
      <c r="VJP42" s="136"/>
      <c r="VJQ42" s="136"/>
      <c r="VJR42" s="136"/>
      <c r="VJS42" s="136"/>
      <c r="VJT42" s="136"/>
      <c r="VJU42" s="136"/>
      <c r="VJV42" s="136"/>
      <c r="VJW42" s="136"/>
      <c r="VJX42" s="136"/>
      <c r="VJY42" s="136"/>
      <c r="VJZ42" s="136"/>
      <c r="VKA42" s="136"/>
      <c r="VKB42" s="136"/>
      <c r="VKC42" s="136"/>
      <c r="VKD42" s="136"/>
      <c r="VKE42" s="136"/>
      <c r="VKF42" s="136"/>
      <c r="VKG42" s="136"/>
      <c r="VKH42" s="136"/>
      <c r="VKI42" s="136"/>
      <c r="VKJ42" s="136"/>
      <c r="VKK42" s="136"/>
      <c r="VKL42" s="136"/>
      <c r="VKM42" s="136"/>
      <c r="VKN42" s="136"/>
      <c r="VKO42" s="136"/>
      <c r="VKP42" s="136"/>
      <c r="VKQ42" s="136"/>
      <c r="VKR42" s="136"/>
      <c r="VKS42" s="136"/>
      <c r="VKT42" s="136"/>
      <c r="VKU42" s="136"/>
      <c r="VKV42" s="136"/>
      <c r="VKW42" s="136"/>
      <c r="VKX42" s="136"/>
      <c r="VKY42" s="136"/>
      <c r="VKZ42" s="136"/>
      <c r="VLA42" s="136"/>
      <c r="VLB42" s="136"/>
      <c r="VLC42" s="136"/>
      <c r="VLD42" s="136"/>
      <c r="VLE42" s="136"/>
      <c r="VLF42" s="136"/>
      <c r="VLG42" s="136"/>
      <c r="VLH42" s="136"/>
      <c r="VLI42" s="136"/>
      <c r="VLJ42" s="136"/>
      <c r="VLK42" s="136"/>
      <c r="VLL42" s="136"/>
      <c r="VLM42" s="136"/>
      <c r="VLN42" s="136"/>
      <c r="VLO42" s="136"/>
      <c r="VLP42" s="136"/>
      <c r="VLQ42" s="136"/>
      <c r="VLR42" s="136"/>
      <c r="VLS42" s="136"/>
      <c r="VLT42" s="136"/>
      <c r="VLU42" s="136"/>
      <c r="VLV42" s="136"/>
      <c r="VLW42" s="136"/>
      <c r="VLX42" s="136"/>
      <c r="VLY42" s="136"/>
      <c r="VLZ42" s="136"/>
      <c r="VMA42" s="136"/>
      <c r="VMB42" s="136"/>
      <c r="VMC42" s="136"/>
      <c r="VMD42" s="136"/>
      <c r="VME42" s="136"/>
      <c r="VMF42" s="136"/>
      <c r="VMG42" s="136"/>
      <c r="VMH42" s="136"/>
      <c r="VMI42" s="136"/>
      <c r="VMJ42" s="136"/>
      <c r="VMK42" s="136"/>
      <c r="VML42" s="136"/>
      <c r="VMM42" s="136"/>
      <c r="VMN42" s="136"/>
      <c r="VMO42" s="136"/>
      <c r="VMP42" s="136"/>
      <c r="VMQ42" s="136"/>
      <c r="VMR42" s="136"/>
      <c r="VMS42" s="136"/>
      <c r="VMT42" s="136"/>
      <c r="VMU42" s="136"/>
      <c r="VMV42" s="136"/>
      <c r="VMW42" s="136"/>
      <c r="VMX42" s="136"/>
      <c r="VMY42" s="136"/>
      <c r="VMZ42" s="136"/>
      <c r="VNA42" s="136"/>
      <c r="VNB42" s="136"/>
      <c r="VNC42" s="136"/>
      <c r="VND42" s="136"/>
      <c r="VNE42" s="136"/>
      <c r="VNF42" s="136"/>
      <c r="VNG42" s="136"/>
      <c r="VNH42" s="136"/>
      <c r="VNI42" s="136"/>
      <c r="VNJ42" s="136"/>
      <c r="VNK42" s="136"/>
      <c r="VNL42" s="136"/>
      <c r="VNM42" s="136"/>
      <c r="VNN42" s="136"/>
      <c r="VNO42" s="136"/>
      <c r="VNP42" s="136"/>
      <c r="VNQ42" s="136"/>
      <c r="VNR42" s="136"/>
      <c r="VNS42" s="136"/>
      <c r="VNT42" s="136"/>
      <c r="VNU42" s="136"/>
      <c r="VNV42" s="136"/>
      <c r="VNW42" s="136"/>
      <c r="VNX42" s="136"/>
      <c r="VNY42" s="136"/>
      <c r="VNZ42" s="136"/>
      <c r="VOA42" s="136"/>
      <c r="VOB42" s="136"/>
      <c r="VOC42" s="136"/>
      <c r="VOD42" s="136"/>
      <c r="VOE42" s="136"/>
      <c r="VOF42" s="136"/>
      <c r="VOG42" s="136"/>
      <c r="VOH42" s="136"/>
      <c r="VOI42" s="136"/>
      <c r="VOJ42" s="136"/>
      <c r="VOK42" s="136"/>
      <c r="VOL42" s="136"/>
      <c r="VOM42" s="136"/>
      <c r="VON42" s="136"/>
      <c r="VOO42" s="136"/>
      <c r="VOP42" s="136"/>
      <c r="VOQ42" s="136"/>
      <c r="VOR42" s="136"/>
      <c r="VOS42" s="136"/>
      <c r="VOT42" s="136"/>
      <c r="VOU42" s="136"/>
      <c r="VOV42" s="136"/>
      <c r="VOW42" s="136"/>
      <c r="VOX42" s="136"/>
      <c r="VOY42" s="136"/>
      <c r="VOZ42" s="136"/>
      <c r="VPA42" s="136"/>
      <c r="VPB42" s="136"/>
      <c r="VPC42" s="136"/>
      <c r="VPD42" s="136"/>
      <c r="VPE42" s="136"/>
      <c r="VPF42" s="136"/>
      <c r="VPG42" s="136"/>
      <c r="VPH42" s="136"/>
      <c r="VPI42" s="136"/>
      <c r="VPJ42" s="136"/>
      <c r="VPK42" s="136"/>
      <c r="VPL42" s="136"/>
      <c r="VPM42" s="136"/>
      <c r="VPN42" s="136"/>
      <c r="VPO42" s="136"/>
      <c r="VPP42" s="136"/>
      <c r="VPQ42" s="136"/>
      <c r="VPR42" s="136"/>
      <c r="VPS42" s="136"/>
      <c r="VPT42" s="136"/>
      <c r="VPU42" s="136"/>
      <c r="VPV42" s="136"/>
      <c r="VPW42" s="136"/>
      <c r="VPX42" s="136"/>
      <c r="VPY42" s="136"/>
      <c r="VPZ42" s="136"/>
      <c r="VQA42" s="136"/>
      <c r="VQB42" s="136"/>
      <c r="VQC42" s="136"/>
      <c r="VQD42" s="136"/>
      <c r="VQE42" s="136"/>
      <c r="VQF42" s="136"/>
      <c r="VQG42" s="136"/>
      <c r="VQH42" s="136"/>
      <c r="VQI42" s="136"/>
      <c r="VQJ42" s="136"/>
      <c r="VQK42" s="136"/>
      <c r="VQL42" s="136"/>
      <c r="VQM42" s="136"/>
      <c r="VQN42" s="136"/>
      <c r="VQO42" s="136"/>
      <c r="VQP42" s="136"/>
      <c r="VQQ42" s="136"/>
      <c r="VQR42" s="136"/>
      <c r="VQS42" s="136"/>
      <c r="VQT42" s="136"/>
      <c r="VQU42" s="136"/>
      <c r="VQV42" s="136"/>
      <c r="VQW42" s="136"/>
      <c r="VQX42" s="136"/>
      <c r="VQY42" s="136"/>
      <c r="VQZ42" s="136"/>
      <c r="VRA42" s="136"/>
      <c r="VRB42" s="136"/>
      <c r="VRC42" s="136"/>
      <c r="VRD42" s="136"/>
      <c r="VRE42" s="136"/>
      <c r="VRF42" s="136"/>
      <c r="VRG42" s="136"/>
      <c r="VRH42" s="136"/>
      <c r="VRI42" s="136"/>
      <c r="VRJ42" s="136"/>
      <c r="VRK42" s="136"/>
      <c r="VRL42" s="136"/>
      <c r="VRM42" s="136"/>
      <c r="VRN42" s="136"/>
      <c r="VRO42" s="136"/>
      <c r="VRP42" s="136"/>
      <c r="VRQ42" s="136"/>
      <c r="VRR42" s="136"/>
      <c r="VRS42" s="136"/>
      <c r="VRT42" s="136"/>
      <c r="VRU42" s="136"/>
      <c r="VRV42" s="136"/>
      <c r="VRW42" s="136"/>
      <c r="VRX42" s="136"/>
      <c r="VRY42" s="136"/>
      <c r="VRZ42" s="136"/>
      <c r="VSA42" s="136"/>
      <c r="VSB42" s="136"/>
      <c r="VSC42" s="136"/>
      <c r="VSD42" s="136"/>
      <c r="VSE42" s="136"/>
      <c r="VSF42" s="136"/>
      <c r="VSG42" s="136"/>
      <c r="VSH42" s="136"/>
      <c r="VSI42" s="136"/>
      <c r="VSJ42" s="136"/>
      <c r="VSK42" s="136"/>
      <c r="VSL42" s="136"/>
      <c r="VSM42" s="136"/>
      <c r="VSN42" s="136"/>
      <c r="VSO42" s="136"/>
      <c r="VSP42" s="136"/>
      <c r="VSQ42" s="136"/>
      <c r="VSR42" s="136"/>
      <c r="VSS42" s="136"/>
      <c r="VST42" s="136"/>
      <c r="VSU42" s="136"/>
      <c r="VSV42" s="136"/>
      <c r="VSW42" s="136"/>
      <c r="VSX42" s="136"/>
      <c r="VSY42" s="136"/>
      <c r="VSZ42" s="136"/>
      <c r="VTA42" s="136"/>
      <c r="VTB42" s="136"/>
      <c r="VTC42" s="136"/>
      <c r="VTD42" s="136"/>
      <c r="VTE42" s="136"/>
      <c r="VTF42" s="136"/>
      <c r="VTG42" s="136"/>
      <c r="VTH42" s="136"/>
      <c r="VTI42" s="136"/>
      <c r="VTJ42" s="136"/>
      <c r="VTK42" s="136"/>
      <c r="VTL42" s="136"/>
      <c r="VTM42" s="136"/>
      <c r="VTN42" s="136"/>
      <c r="VTO42" s="136"/>
      <c r="VTP42" s="136"/>
      <c r="VTQ42" s="136"/>
      <c r="VTR42" s="136"/>
      <c r="VTS42" s="136"/>
      <c r="VTT42" s="136"/>
      <c r="VTU42" s="136"/>
      <c r="VTV42" s="136"/>
      <c r="VTW42" s="136"/>
      <c r="VTX42" s="136"/>
      <c r="VTY42" s="136"/>
      <c r="VTZ42" s="136"/>
      <c r="VUA42" s="136"/>
      <c r="VUB42" s="136"/>
      <c r="VUC42" s="136"/>
      <c r="VUD42" s="136"/>
      <c r="VUE42" s="136"/>
      <c r="VUF42" s="136"/>
      <c r="VUG42" s="136"/>
      <c r="VUH42" s="136"/>
      <c r="VUI42" s="136"/>
      <c r="VUJ42" s="136"/>
      <c r="VUK42" s="136"/>
      <c r="VUL42" s="136"/>
      <c r="VUM42" s="136"/>
      <c r="VUN42" s="136"/>
      <c r="VUO42" s="136"/>
      <c r="VUP42" s="136"/>
      <c r="VUQ42" s="136"/>
      <c r="VUR42" s="136"/>
      <c r="VUS42" s="136"/>
      <c r="VUT42" s="136"/>
      <c r="VUU42" s="136"/>
      <c r="VUV42" s="136"/>
      <c r="VUW42" s="136"/>
      <c r="VUX42" s="136"/>
      <c r="VUY42" s="136"/>
      <c r="VUZ42" s="136"/>
      <c r="VVA42" s="136"/>
      <c r="VVB42" s="136"/>
      <c r="VVC42" s="136"/>
      <c r="VVD42" s="136"/>
      <c r="VVE42" s="136"/>
      <c r="VVF42" s="136"/>
      <c r="VVG42" s="136"/>
      <c r="VVH42" s="136"/>
      <c r="VVI42" s="136"/>
      <c r="VVJ42" s="136"/>
      <c r="VVK42" s="136"/>
      <c r="VVL42" s="136"/>
      <c r="VVM42" s="136"/>
      <c r="VVN42" s="136"/>
      <c r="VVO42" s="136"/>
      <c r="VVP42" s="136"/>
      <c r="VVQ42" s="136"/>
      <c r="VVR42" s="136"/>
      <c r="VVS42" s="136"/>
      <c r="VVT42" s="136"/>
      <c r="VVU42" s="136"/>
      <c r="VVV42" s="136"/>
      <c r="VVW42" s="136"/>
      <c r="VVX42" s="136"/>
      <c r="VVY42" s="136"/>
      <c r="VVZ42" s="136"/>
      <c r="VWA42" s="136"/>
      <c r="VWB42" s="136"/>
      <c r="VWC42" s="136"/>
      <c r="VWD42" s="136"/>
      <c r="VWE42" s="136"/>
      <c r="VWF42" s="136"/>
      <c r="VWG42" s="136"/>
      <c r="VWH42" s="136"/>
      <c r="VWI42" s="136"/>
      <c r="VWJ42" s="136"/>
      <c r="VWK42" s="136"/>
      <c r="VWL42" s="136"/>
      <c r="VWM42" s="136"/>
      <c r="VWN42" s="136"/>
      <c r="VWO42" s="136"/>
      <c r="VWP42" s="136"/>
      <c r="VWQ42" s="136"/>
      <c r="VWR42" s="136"/>
      <c r="VWS42" s="136"/>
      <c r="VWT42" s="136"/>
      <c r="VWU42" s="136"/>
      <c r="VWV42" s="136"/>
      <c r="VWW42" s="136"/>
      <c r="VWX42" s="136"/>
      <c r="VWY42" s="136"/>
      <c r="VWZ42" s="136"/>
      <c r="VXA42" s="136"/>
      <c r="VXB42" s="136"/>
      <c r="VXC42" s="136"/>
      <c r="VXD42" s="136"/>
      <c r="VXE42" s="136"/>
      <c r="VXF42" s="136"/>
      <c r="VXG42" s="136"/>
      <c r="VXH42" s="136"/>
      <c r="VXI42" s="136"/>
      <c r="VXJ42" s="136"/>
      <c r="VXK42" s="136"/>
      <c r="VXL42" s="136"/>
      <c r="VXM42" s="136"/>
      <c r="VXN42" s="136"/>
      <c r="VXO42" s="136"/>
      <c r="VXP42" s="136"/>
      <c r="VXQ42" s="136"/>
      <c r="VXR42" s="136"/>
      <c r="VXS42" s="136"/>
      <c r="VXT42" s="136"/>
      <c r="VXU42" s="136"/>
      <c r="VXV42" s="136"/>
      <c r="VXW42" s="136"/>
      <c r="VXX42" s="136"/>
      <c r="VXY42" s="136"/>
      <c r="VXZ42" s="136"/>
      <c r="VYA42" s="136"/>
      <c r="VYB42" s="136"/>
      <c r="VYC42" s="136"/>
      <c r="VYD42" s="136"/>
      <c r="VYE42" s="136"/>
      <c r="VYF42" s="136"/>
      <c r="VYG42" s="136"/>
      <c r="VYH42" s="136"/>
      <c r="VYI42" s="136"/>
      <c r="VYJ42" s="136"/>
      <c r="VYK42" s="136"/>
      <c r="VYL42" s="136"/>
      <c r="VYM42" s="136"/>
      <c r="VYN42" s="136"/>
      <c r="VYO42" s="136"/>
      <c r="VYP42" s="136"/>
      <c r="VYQ42" s="136"/>
      <c r="VYR42" s="136"/>
      <c r="VYS42" s="136"/>
      <c r="VYT42" s="136"/>
      <c r="VYU42" s="136"/>
      <c r="VYV42" s="136"/>
      <c r="VYW42" s="136"/>
      <c r="VYX42" s="136"/>
      <c r="VYY42" s="136"/>
      <c r="VYZ42" s="136"/>
      <c r="VZA42" s="136"/>
      <c r="VZB42" s="136"/>
      <c r="VZC42" s="136"/>
      <c r="VZD42" s="136"/>
      <c r="VZE42" s="136"/>
      <c r="VZF42" s="136"/>
      <c r="VZG42" s="136"/>
      <c r="VZH42" s="136"/>
      <c r="VZI42" s="136"/>
      <c r="VZJ42" s="136"/>
      <c r="VZK42" s="136"/>
      <c r="VZL42" s="136"/>
      <c r="VZM42" s="136"/>
      <c r="VZN42" s="136"/>
      <c r="VZO42" s="136"/>
      <c r="VZP42" s="136"/>
      <c r="VZQ42" s="136"/>
      <c r="VZR42" s="136"/>
      <c r="VZS42" s="136"/>
      <c r="VZT42" s="136"/>
      <c r="VZU42" s="136"/>
      <c r="VZV42" s="136"/>
      <c r="VZW42" s="136"/>
      <c r="VZX42" s="136"/>
      <c r="VZY42" s="136"/>
      <c r="VZZ42" s="136"/>
      <c r="WAA42" s="136"/>
      <c r="WAB42" s="136"/>
      <c r="WAC42" s="136"/>
      <c r="WAD42" s="136"/>
      <c r="WAE42" s="136"/>
      <c r="WAF42" s="136"/>
      <c r="WAG42" s="136"/>
      <c r="WAH42" s="136"/>
      <c r="WAI42" s="136"/>
      <c r="WAJ42" s="136"/>
      <c r="WAK42" s="136"/>
      <c r="WAL42" s="136"/>
      <c r="WAM42" s="136"/>
      <c r="WAN42" s="136"/>
      <c r="WAO42" s="136"/>
      <c r="WAP42" s="136"/>
      <c r="WAQ42" s="136"/>
      <c r="WAR42" s="136"/>
      <c r="WAS42" s="136"/>
      <c r="WAT42" s="136"/>
      <c r="WAU42" s="136"/>
      <c r="WAV42" s="136"/>
      <c r="WAW42" s="136"/>
      <c r="WAX42" s="136"/>
      <c r="WAY42" s="136"/>
      <c r="WAZ42" s="136"/>
      <c r="WBA42" s="136"/>
      <c r="WBB42" s="136"/>
      <c r="WBC42" s="136"/>
      <c r="WBD42" s="136"/>
      <c r="WBE42" s="136"/>
      <c r="WBF42" s="136"/>
      <c r="WBG42" s="136"/>
      <c r="WBH42" s="136"/>
      <c r="WBI42" s="136"/>
      <c r="WBJ42" s="136"/>
      <c r="WBK42" s="136"/>
      <c r="WBL42" s="136"/>
      <c r="WBM42" s="136"/>
      <c r="WBN42" s="136"/>
      <c r="WBO42" s="136"/>
      <c r="WBP42" s="136"/>
      <c r="WBQ42" s="136"/>
      <c r="WBR42" s="136"/>
      <c r="WBS42" s="136"/>
      <c r="WBT42" s="136"/>
      <c r="WBU42" s="136"/>
      <c r="WBV42" s="136"/>
      <c r="WBW42" s="136"/>
      <c r="WBX42" s="136"/>
      <c r="WBY42" s="136"/>
      <c r="WBZ42" s="136"/>
      <c r="WCA42" s="136"/>
      <c r="WCB42" s="136"/>
      <c r="WCC42" s="136"/>
      <c r="WCD42" s="136"/>
      <c r="WCE42" s="136"/>
      <c r="WCF42" s="136"/>
      <c r="WCG42" s="136"/>
      <c r="WCH42" s="136"/>
      <c r="WCI42" s="136"/>
      <c r="WCJ42" s="136"/>
      <c r="WCK42" s="136"/>
      <c r="WCL42" s="136"/>
      <c r="WCM42" s="136"/>
      <c r="WCN42" s="136"/>
      <c r="WCO42" s="136"/>
      <c r="WCP42" s="136"/>
      <c r="WCQ42" s="136"/>
      <c r="WCR42" s="136"/>
      <c r="WCS42" s="136"/>
      <c r="WCT42" s="136"/>
      <c r="WCU42" s="136"/>
      <c r="WCV42" s="136"/>
      <c r="WCW42" s="136"/>
      <c r="WCX42" s="136"/>
      <c r="WCY42" s="136"/>
      <c r="WCZ42" s="136"/>
      <c r="WDA42" s="136"/>
      <c r="WDB42" s="136"/>
      <c r="WDC42" s="136"/>
      <c r="WDD42" s="136"/>
      <c r="WDE42" s="136"/>
      <c r="WDF42" s="136"/>
      <c r="WDG42" s="136"/>
      <c r="WDH42" s="136"/>
      <c r="WDI42" s="136"/>
      <c r="WDJ42" s="136"/>
      <c r="WDK42" s="136"/>
      <c r="WDL42" s="136"/>
      <c r="WDM42" s="136"/>
      <c r="WDN42" s="136"/>
      <c r="WDO42" s="136"/>
      <c r="WDP42" s="136"/>
      <c r="WDQ42" s="136"/>
      <c r="WDR42" s="136"/>
      <c r="WDS42" s="136"/>
      <c r="WDT42" s="136"/>
      <c r="WDU42" s="136"/>
      <c r="WDV42" s="136"/>
      <c r="WDW42" s="136"/>
      <c r="WDX42" s="136"/>
      <c r="WDY42" s="136"/>
      <c r="WDZ42" s="136"/>
      <c r="WEA42" s="136"/>
      <c r="WEB42" s="136"/>
      <c r="WEC42" s="136"/>
      <c r="WED42" s="136"/>
      <c r="WEE42" s="136"/>
      <c r="WEF42" s="136"/>
      <c r="WEG42" s="136"/>
      <c r="WEH42" s="136"/>
      <c r="WEI42" s="136"/>
      <c r="WEJ42" s="136"/>
      <c r="WEK42" s="136"/>
      <c r="WEL42" s="136"/>
      <c r="WEM42" s="136"/>
      <c r="WEN42" s="136"/>
      <c r="WEO42" s="136"/>
      <c r="WEP42" s="136"/>
      <c r="WEQ42" s="136"/>
      <c r="WER42" s="136"/>
      <c r="WES42" s="136"/>
      <c r="WET42" s="136"/>
      <c r="WEU42" s="136"/>
      <c r="WEV42" s="136"/>
      <c r="WEW42" s="136"/>
      <c r="WEX42" s="136"/>
      <c r="WEY42" s="136"/>
      <c r="WEZ42" s="136"/>
      <c r="WFA42" s="136"/>
      <c r="WFB42" s="136"/>
      <c r="WFC42" s="136"/>
      <c r="WFD42" s="136"/>
      <c r="WFE42" s="136"/>
      <c r="WFF42" s="136"/>
      <c r="WFG42" s="136"/>
      <c r="WFH42" s="136"/>
      <c r="WFI42" s="136"/>
      <c r="WFJ42" s="136"/>
      <c r="WFK42" s="136"/>
      <c r="WFL42" s="136"/>
      <c r="WFM42" s="136"/>
      <c r="WFN42" s="136"/>
      <c r="WFO42" s="136"/>
      <c r="WFP42" s="136"/>
      <c r="WFQ42" s="136"/>
      <c r="WFR42" s="136"/>
      <c r="WFS42" s="136"/>
      <c r="WFT42" s="136"/>
      <c r="WFU42" s="136"/>
      <c r="WFV42" s="136"/>
      <c r="WFW42" s="136"/>
      <c r="WFX42" s="136"/>
      <c r="WFY42" s="136"/>
      <c r="WFZ42" s="136"/>
      <c r="WGA42" s="136"/>
      <c r="WGB42" s="136"/>
      <c r="WGC42" s="136"/>
      <c r="WGD42" s="136"/>
      <c r="WGE42" s="136"/>
      <c r="WGF42" s="136"/>
      <c r="WGG42" s="136"/>
      <c r="WGH42" s="136"/>
      <c r="WGI42" s="136"/>
      <c r="WGJ42" s="136"/>
      <c r="WGK42" s="136"/>
      <c r="WGL42" s="136"/>
      <c r="WGM42" s="136"/>
      <c r="WGN42" s="136"/>
      <c r="WGO42" s="136"/>
      <c r="WGP42" s="136"/>
      <c r="WGQ42" s="136"/>
      <c r="WGR42" s="136"/>
      <c r="WGS42" s="136"/>
      <c r="WGT42" s="136"/>
      <c r="WGU42" s="136"/>
      <c r="WGV42" s="136"/>
      <c r="WGW42" s="136"/>
      <c r="WGX42" s="136"/>
      <c r="WGY42" s="136"/>
      <c r="WGZ42" s="136"/>
      <c r="WHA42" s="136"/>
      <c r="WHB42" s="136"/>
      <c r="WHC42" s="136"/>
      <c r="WHD42" s="136"/>
      <c r="WHE42" s="136"/>
      <c r="WHF42" s="136"/>
      <c r="WHG42" s="136"/>
      <c r="WHH42" s="136"/>
      <c r="WHI42" s="136"/>
      <c r="WHJ42" s="136"/>
      <c r="WHK42" s="136"/>
      <c r="WHL42" s="136"/>
      <c r="WHM42" s="136"/>
      <c r="WHN42" s="136"/>
      <c r="WHO42" s="136"/>
      <c r="WHP42" s="136"/>
      <c r="WHQ42" s="136"/>
      <c r="WHR42" s="136"/>
      <c r="WHS42" s="136"/>
      <c r="WHT42" s="136"/>
      <c r="WHU42" s="136"/>
      <c r="WHV42" s="136"/>
      <c r="WHW42" s="136"/>
      <c r="WHX42" s="136"/>
      <c r="WHY42" s="136"/>
      <c r="WHZ42" s="136"/>
      <c r="WIA42" s="136"/>
      <c r="WIB42" s="136"/>
      <c r="WIC42" s="136"/>
      <c r="WID42" s="136"/>
      <c r="WIE42" s="136"/>
      <c r="WIF42" s="136"/>
      <c r="WIG42" s="136"/>
      <c r="WIH42" s="136"/>
      <c r="WII42" s="136"/>
      <c r="WIJ42" s="136"/>
      <c r="WIK42" s="136"/>
      <c r="WIL42" s="136"/>
      <c r="WIM42" s="136"/>
      <c r="WIN42" s="136"/>
      <c r="WIO42" s="136"/>
      <c r="WIP42" s="136"/>
      <c r="WIQ42" s="136"/>
      <c r="WIR42" s="136"/>
      <c r="WIS42" s="136"/>
      <c r="WIT42" s="136"/>
      <c r="WIU42" s="136"/>
      <c r="WIV42" s="136"/>
      <c r="WIW42" s="136"/>
      <c r="WIX42" s="136"/>
      <c r="WIY42" s="136"/>
      <c r="WIZ42" s="136"/>
      <c r="WJA42" s="136"/>
      <c r="WJB42" s="136"/>
      <c r="WJC42" s="136"/>
      <c r="WJD42" s="136"/>
      <c r="WJE42" s="136"/>
      <c r="WJF42" s="136"/>
      <c r="WJG42" s="136"/>
      <c r="WJH42" s="136"/>
      <c r="WJI42" s="136"/>
      <c r="WJJ42" s="136"/>
      <c r="WJK42" s="136"/>
      <c r="WJL42" s="136"/>
      <c r="WJM42" s="136"/>
      <c r="WJN42" s="136"/>
      <c r="WJO42" s="136"/>
      <c r="WJP42" s="136"/>
      <c r="WJQ42" s="136"/>
      <c r="WJR42" s="136"/>
      <c r="WJS42" s="136"/>
      <c r="WJT42" s="136"/>
      <c r="WJU42" s="136"/>
      <c r="WJV42" s="136"/>
      <c r="WJW42" s="136"/>
      <c r="WJX42" s="136"/>
      <c r="WJY42" s="136"/>
      <c r="WJZ42" s="136"/>
      <c r="WKA42" s="136"/>
      <c r="WKB42" s="136"/>
      <c r="WKC42" s="136"/>
      <c r="WKD42" s="136"/>
      <c r="WKE42" s="136"/>
      <c r="WKF42" s="136"/>
      <c r="WKG42" s="136"/>
      <c r="WKH42" s="136"/>
      <c r="WKI42" s="136"/>
      <c r="WKJ42" s="136"/>
      <c r="WKK42" s="136"/>
      <c r="WKL42" s="136"/>
      <c r="WKM42" s="136"/>
      <c r="WKN42" s="136"/>
      <c r="WKO42" s="136"/>
      <c r="WKP42" s="136"/>
      <c r="WKQ42" s="136"/>
      <c r="WKR42" s="136"/>
      <c r="WKS42" s="136"/>
      <c r="WKT42" s="136"/>
      <c r="WKU42" s="136"/>
      <c r="WKV42" s="136"/>
      <c r="WKW42" s="136"/>
      <c r="WKX42" s="136"/>
      <c r="WKY42" s="136"/>
      <c r="WKZ42" s="136"/>
      <c r="WLA42" s="136"/>
      <c r="WLB42" s="136"/>
      <c r="WLC42" s="136"/>
      <c r="WLD42" s="136"/>
      <c r="WLE42" s="136"/>
      <c r="WLF42" s="136"/>
      <c r="WLG42" s="136"/>
      <c r="WLH42" s="136"/>
      <c r="WLI42" s="136"/>
      <c r="WLJ42" s="136"/>
      <c r="WLK42" s="136"/>
      <c r="WLL42" s="136"/>
      <c r="WLM42" s="136"/>
      <c r="WLN42" s="136"/>
      <c r="WLO42" s="136"/>
      <c r="WLP42" s="136"/>
      <c r="WLQ42" s="136"/>
      <c r="WLR42" s="136"/>
      <c r="WLS42" s="136"/>
      <c r="WLT42" s="136"/>
      <c r="WLU42" s="136"/>
      <c r="WLV42" s="136"/>
      <c r="WLW42" s="136"/>
      <c r="WLX42" s="136"/>
      <c r="WLY42" s="136"/>
      <c r="WLZ42" s="136"/>
      <c r="WMA42" s="136"/>
      <c r="WMB42" s="136"/>
      <c r="WMC42" s="136"/>
      <c r="WMD42" s="136"/>
      <c r="WME42" s="136"/>
      <c r="WMF42" s="136"/>
      <c r="WMG42" s="136"/>
      <c r="WMH42" s="136"/>
      <c r="WMI42" s="136"/>
      <c r="WMJ42" s="136"/>
      <c r="WMK42" s="136"/>
      <c r="WML42" s="136"/>
      <c r="WMM42" s="136"/>
      <c r="WMN42" s="136"/>
      <c r="WMO42" s="136"/>
      <c r="WMP42" s="136"/>
      <c r="WMQ42" s="136"/>
      <c r="WMR42" s="136"/>
      <c r="WMS42" s="136"/>
      <c r="WMT42" s="136"/>
      <c r="WMU42" s="136"/>
      <c r="WMV42" s="136"/>
      <c r="WMW42" s="136"/>
      <c r="WMX42" s="136"/>
      <c r="WMY42" s="136"/>
      <c r="WMZ42" s="136"/>
      <c r="WNA42" s="136"/>
      <c r="WNB42" s="136"/>
      <c r="WNC42" s="136"/>
      <c r="WND42" s="136"/>
      <c r="WNE42" s="136"/>
      <c r="WNF42" s="136"/>
      <c r="WNG42" s="136"/>
      <c r="WNH42" s="136"/>
      <c r="WNI42" s="136"/>
      <c r="WNJ42" s="136"/>
      <c r="WNK42" s="136"/>
      <c r="WNL42" s="136"/>
      <c r="WNM42" s="136"/>
      <c r="WNN42" s="136"/>
      <c r="WNO42" s="136"/>
      <c r="WNP42" s="136"/>
      <c r="WNQ42" s="136"/>
      <c r="WNR42" s="136"/>
      <c r="WNS42" s="136"/>
      <c r="WNT42" s="136"/>
      <c r="WNU42" s="136"/>
      <c r="WNV42" s="136"/>
      <c r="WNW42" s="136"/>
      <c r="WNX42" s="136"/>
      <c r="WNY42" s="136"/>
      <c r="WNZ42" s="136"/>
      <c r="WOA42" s="136"/>
      <c r="WOB42" s="136"/>
      <c r="WOC42" s="136"/>
      <c r="WOD42" s="136"/>
      <c r="WOE42" s="136"/>
      <c r="WOF42" s="136"/>
      <c r="WOG42" s="136"/>
      <c r="WOH42" s="136"/>
      <c r="WOI42" s="136"/>
      <c r="WOJ42" s="136"/>
      <c r="WOK42" s="136"/>
      <c r="WOL42" s="136"/>
      <c r="WOM42" s="136"/>
      <c r="WON42" s="136"/>
      <c r="WOO42" s="136"/>
      <c r="WOP42" s="136"/>
      <c r="WOQ42" s="136"/>
      <c r="WOR42" s="136"/>
      <c r="WOS42" s="136"/>
      <c r="WOT42" s="136"/>
      <c r="WOU42" s="136"/>
      <c r="WOV42" s="136"/>
      <c r="WOW42" s="136"/>
      <c r="WOX42" s="136"/>
      <c r="WOY42" s="136"/>
      <c r="WOZ42" s="136"/>
      <c r="WPA42" s="136"/>
      <c r="WPB42" s="136"/>
      <c r="WPC42" s="136"/>
      <c r="WPD42" s="136"/>
      <c r="WPE42" s="136"/>
      <c r="WPF42" s="136"/>
      <c r="WPG42" s="136"/>
      <c r="WPH42" s="136"/>
      <c r="WPI42" s="136"/>
      <c r="WPJ42" s="136"/>
      <c r="WPK42" s="136"/>
      <c r="WPL42" s="136"/>
      <c r="WPM42" s="136"/>
      <c r="WPN42" s="136"/>
      <c r="WPO42" s="136"/>
      <c r="WPP42" s="136"/>
      <c r="WPQ42" s="136"/>
      <c r="WPR42" s="136"/>
      <c r="WPS42" s="136"/>
      <c r="WPT42" s="136"/>
      <c r="WPU42" s="136"/>
      <c r="WPV42" s="136"/>
      <c r="WPW42" s="136"/>
      <c r="WPX42" s="136"/>
      <c r="WPY42" s="136"/>
      <c r="WPZ42" s="136"/>
      <c r="WQA42" s="136"/>
      <c r="WQB42" s="136"/>
      <c r="WQC42" s="136"/>
      <c r="WQD42" s="136"/>
      <c r="WQE42" s="136"/>
      <c r="WQF42" s="136"/>
      <c r="WQG42" s="136"/>
      <c r="WQH42" s="136"/>
      <c r="WQI42" s="136"/>
      <c r="WQJ42" s="136"/>
      <c r="WQK42" s="136"/>
      <c r="WQL42" s="136"/>
      <c r="WQM42" s="136"/>
      <c r="WQN42" s="136"/>
      <c r="WQO42" s="136"/>
      <c r="WQP42" s="136"/>
      <c r="WQQ42" s="136"/>
      <c r="WQR42" s="136"/>
      <c r="WQS42" s="136"/>
      <c r="WQT42" s="136"/>
      <c r="WQU42" s="136"/>
      <c r="WQV42" s="136"/>
      <c r="WQW42" s="136"/>
      <c r="WQX42" s="136"/>
      <c r="WQY42" s="136"/>
      <c r="WQZ42" s="136"/>
      <c r="WRA42" s="136"/>
      <c r="WRB42" s="136"/>
      <c r="WRC42" s="136"/>
      <c r="WRD42" s="136"/>
      <c r="WRE42" s="136"/>
      <c r="WRF42" s="136"/>
      <c r="WRG42" s="136"/>
      <c r="WRH42" s="136"/>
      <c r="WRI42" s="136"/>
      <c r="WRJ42" s="136"/>
      <c r="WRK42" s="136"/>
      <c r="WRL42" s="136"/>
      <c r="WRM42" s="136"/>
      <c r="WRN42" s="136"/>
      <c r="WRO42" s="136"/>
      <c r="WRP42" s="136"/>
      <c r="WRQ42" s="136"/>
      <c r="WRR42" s="136"/>
      <c r="WRS42" s="136"/>
      <c r="WRT42" s="136"/>
      <c r="WRU42" s="136"/>
      <c r="WRV42" s="136"/>
      <c r="WRW42" s="136"/>
      <c r="WRX42" s="136"/>
      <c r="WRY42" s="136"/>
      <c r="WRZ42" s="136"/>
      <c r="WSA42" s="136"/>
      <c r="WSB42" s="136"/>
      <c r="WSC42" s="136"/>
      <c r="WSD42" s="136"/>
      <c r="WSE42" s="136"/>
      <c r="WSF42" s="136"/>
      <c r="WSG42" s="136"/>
      <c r="WSH42" s="136"/>
      <c r="WSI42" s="136"/>
      <c r="WSJ42" s="136"/>
      <c r="WSK42" s="136"/>
      <c r="WSL42" s="136"/>
      <c r="WSM42" s="136"/>
      <c r="WSN42" s="136"/>
      <c r="WSO42" s="136"/>
      <c r="WSP42" s="136"/>
      <c r="WSQ42" s="136"/>
      <c r="WSR42" s="136"/>
      <c r="WSS42" s="136"/>
      <c r="WST42" s="136"/>
      <c r="WSU42" s="136"/>
      <c r="WSV42" s="136"/>
      <c r="WSW42" s="136"/>
      <c r="WSX42" s="136"/>
      <c r="WSY42" s="136"/>
      <c r="WSZ42" s="136"/>
      <c r="WTA42" s="136"/>
      <c r="WTB42" s="136"/>
      <c r="WTC42" s="136"/>
      <c r="WTD42" s="136"/>
      <c r="WTE42" s="136"/>
      <c r="WTF42" s="136"/>
      <c r="WTG42" s="136"/>
      <c r="WTH42" s="136"/>
      <c r="WTI42" s="136"/>
      <c r="WTJ42" s="136"/>
      <c r="WTK42" s="136"/>
      <c r="WTL42" s="136"/>
      <c r="WTM42" s="136"/>
      <c r="WTN42" s="136"/>
      <c r="WTO42" s="136"/>
      <c r="WTP42" s="136"/>
      <c r="WTQ42" s="136"/>
      <c r="WTR42" s="136"/>
      <c r="WTS42" s="136"/>
      <c r="WTT42" s="136"/>
      <c r="WTU42" s="136"/>
      <c r="WTV42" s="136"/>
      <c r="WTW42" s="136"/>
      <c r="WTX42" s="136"/>
      <c r="WTY42" s="136"/>
      <c r="WTZ42" s="136"/>
      <c r="WUA42" s="136"/>
      <c r="WUB42" s="136"/>
      <c r="WUC42" s="136"/>
      <c r="WUD42" s="136"/>
      <c r="WUE42" s="136"/>
      <c r="WUF42" s="136"/>
      <c r="WUG42" s="136"/>
      <c r="WUH42" s="136"/>
      <c r="WUI42" s="136"/>
      <c r="WUJ42" s="136"/>
      <c r="WUK42" s="136"/>
      <c r="WUL42" s="136"/>
      <c r="WUM42" s="136"/>
      <c r="WUN42" s="136"/>
      <c r="WUO42" s="136"/>
      <c r="WUP42" s="136"/>
      <c r="WUQ42" s="136"/>
      <c r="WUR42" s="136"/>
      <c r="WUS42" s="136"/>
      <c r="WUT42" s="136"/>
      <c r="WUU42" s="136"/>
      <c r="WUV42" s="136"/>
      <c r="WUW42" s="136"/>
      <c r="WUX42" s="136"/>
      <c r="WUY42" s="136"/>
      <c r="WUZ42" s="136"/>
      <c r="WVA42" s="136"/>
      <c r="WVB42" s="136"/>
      <c r="WVC42" s="136"/>
      <c r="WVD42" s="136"/>
      <c r="WVE42" s="136"/>
      <c r="WVF42" s="136"/>
      <c r="WVG42" s="136"/>
      <c r="WVH42" s="136"/>
      <c r="WVI42" s="136"/>
      <c r="WVJ42" s="136"/>
      <c r="WVK42" s="136"/>
      <c r="WVL42" s="136"/>
      <c r="WVM42" s="136"/>
      <c r="WVN42" s="136"/>
      <c r="WVO42" s="136"/>
      <c r="WVP42" s="136"/>
      <c r="WVQ42" s="136"/>
      <c r="WVR42" s="136"/>
      <c r="WVS42" s="136"/>
      <c r="WVT42" s="136"/>
      <c r="WVU42" s="136"/>
      <c r="WVV42" s="136"/>
      <c r="WVW42" s="136"/>
      <c r="WVX42" s="136"/>
      <c r="WVY42" s="136"/>
      <c r="WVZ42" s="136"/>
      <c r="WWA42" s="136"/>
      <c r="WWB42" s="136"/>
      <c r="WWC42" s="136"/>
      <c r="WWD42" s="136"/>
      <c r="WWE42" s="136"/>
      <c r="WWF42" s="136"/>
      <c r="WWG42" s="136"/>
      <c r="WWH42" s="136"/>
      <c r="WWI42" s="136"/>
      <c r="WWJ42" s="136"/>
      <c r="WWK42" s="136"/>
      <c r="WWL42" s="136"/>
      <c r="WWM42" s="136"/>
      <c r="WWN42" s="136"/>
      <c r="WWO42" s="136"/>
      <c r="WWP42" s="136"/>
      <c r="WWQ42" s="136"/>
      <c r="WWR42" s="136"/>
      <c r="WWS42" s="136"/>
      <c r="WWT42" s="136"/>
      <c r="WWU42" s="136"/>
      <c r="WWV42" s="136"/>
      <c r="WWW42" s="136"/>
      <c r="WWX42" s="136"/>
      <c r="WWY42" s="136"/>
      <c r="WWZ42" s="136"/>
      <c r="WXA42" s="136"/>
      <c r="WXB42" s="136"/>
      <c r="WXC42" s="136"/>
      <c r="WXD42" s="136"/>
      <c r="WXE42" s="136"/>
      <c r="WXF42" s="136"/>
      <c r="WXG42" s="136"/>
      <c r="WXH42" s="136"/>
      <c r="WXI42" s="136"/>
      <c r="WXJ42" s="136"/>
      <c r="WXK42" s="136"/>
      <c r="WXL42" s="136"/>
      <c r="WXM42" s="136"/>
      <c r="WXN42" s="136"/>
      <c r="WXO42" s="136"/>
      <c r="WXP42" s="136"/>
      <c r="WXQ42" s="136"/>
      <c r="WXR42" s="136"/>
      <c r="WXS42" s="136"/>
      <c r="WXT42" s="136"/>
      <c r="WXU42" s="136"/>
      <c r="WXV42" s="136"/>
      <c r="WXW42" s="136"/>
      <c r="WXX42" s="136"/>
      <c r="WXY42" s="136"/>
      <c r="WXZ42" s="136"/>
      <c r="WYA42" s="136"/>
      <c r="WYB42" s="136"/>
      <c r="WYC42" s="136"/>
      <c r="WYD42" s="136"/>
      <c r="WYE42" s="136"/>
      <c r="WYF42" s="136"/>
      <c r="WYG42" s="136"/>
      <c r="WYH42" s="136"/>
      <c r="WYI42" s="136"/>
      <c r="WYJ42" s="136"/>
      <c r="WYK42" s="136"/>
      <c r="WYL42" s="136"/>
      <c r="WYM42" s="136"/>
      <c r="WYN42" s="136"/>
      <c r="WYO42" s="136"/>
      <c r="WYP42" s="136"/>
      <c r="WYQ42" s="136"/>
      <c r="WYR42" s="136"/>
      <c r="WYS42" s="136"/>
      <c r="WYT42" s="136"/>
      <c r="WYU42" s="136"/>
      <c r="WYV42" s="136"/>
      <c r="WYW42" s="136"/>
      <c r="WYX42" s="136"/>
      <c r="WYY42" s="136"/>
      <c r="WYZ42" s="136"/>
      <c r="WZA42" s="136"/>
      <c r="WZB42" s="136"/>
      <c r="WZC42" s="136"/>
      <c r="WZD42" s="136"/>
      <c r="WZE42" s="136"/>
      <c r="WZF42" s="136"/>
      <c r="WZG42" s="136"/>
      <c r="WZH42" s="136"/>
      <c r="WZI42" s="136"/>
      <c r="WZJ42" s="136"/>
      <c r="WZK42" s="136"/>
      <c r="WZL42" s="136"/>
      <c r="WZM42" s="136"/>
      <c r="WZN42" s="136"/>
      <c r="WZO42" s="136"/>
      <c r="WZP42" s="136"/>
      <c r="WZQ42" s="136"/>
      <c r="WZR42" s="136"/>
      <c r="WZS42" s="136"/>
      <c r="WZT42" s="136"/>
      <c r="WZU42" s="136"/>
      <c r="WZV42" s="136"/>
      <c r="WZW42" s="136"/>
      <c r="WZX42" s="136"/>
      <c r="WZY42" s="136"/>
      <c r="WZZ42" s="136"/>
      <c r="XAA42" s="136"/>
      <c r="XAB42" s="136"/>
      <c r="XAC42" s="136"/>
      <c r="XAD42" s="136"/>
      <c r="XAE42" s="136"/>
      <c r="XAF42" s="136"/>
      <c r="XAG42" s="136"/>
      <c r="XAH42" s="136"/>
      <c r="XAI42" s="136"/>
      <c r="XAJ42" s="136"/>
      <c r="XAK42" s="136"/>
      <c r="XAL42" s="136"/>
      <c r="XAM42" s="136"/>
      <c r="XAN42" s="136"/>
      <c r="XAO42" s="136"/>
      <c r="XAP42" s="136"/>
      <c r="XAQ42" s="136"/>
      <c r="XAR42" s="136"/>
      <c r="XAS42" s="136"/>
      <c r="XAT42" s="136"/>
      <c r="XAU42" s="136"/>
      <c r="XAV42" s="136"/>
      <c r="XAW42" s="136"/>
      <c r="XAX42" s="136"/>
      <c r="XAY42" s="136"/>
      <c r="XAZ42" s="136"/>
      <c r="XBA42" s="136"/>
      <c r="XBB42" s="136"/>
      <c r="XBC42" s="136"/>
      <c r="XBD42" s="136"/>
      <c r="XBE42" s="136"/>
      <c r="XBF42" s="136"/>
      <c r="XBG42" s="136"/>
      <c r="XBH42" s="136"/>
      <c r="XBI42" s="136"/>
      <c r="XBJ42" s="136"/>
      <c r="XBK42" s="136"/>
      <c r="XBL42" s="136"/>
      <c r="XBM42" s="136"/>
      <c r="XBN42" s="136"/>
      <c r="XBO42" s="136"/>
      <c r="XBP42" s="136"/>
      <c r="XBQ42" s="136"/>
      <c r="XBR42" s="136"/>
      <c r="XBS42" s="136"/>
      <c r="XBT42" s="136"/>
      <c r="XBU42" s="136"/>
      <c r="XBV42" s="136"/>
      <c r="XBW42" s="136"/>
      <c r="XBX42" s="136"/>
      <c r="XBY42" s="136"/>
      <c r="XBZ42" s="136"/>
      <c r="XCA42" s="136"/>
      <c r="XCB42" s="136"/>
      <c r="XCC42" s="136"/>
      <c r="XCD42" s="136"/>
      <c r="XCE42" s="136"/>
      <c r="XCF42" s="136"/>
      <c r="XCG42" s="136"/>
      <c r="XCH42" s="136"/>
      <c r="XCI42" s="136"/>
      <c r="XCJ42" s="136"/>
      <c r="XCK42" s="136"/>
      <c r="XCL42" s="136"/>
      <c r="XCM42" s="136"/>
      <c r="XCN42" s="136"/>
      <c r="XCO42" s="136"/>
      <c r="XCP42" s="136"/>
      <c r="XCQ42" s="136"/>
      <c r="XCR42" s="136"/>
      <c r="XCS42" s="136"/>
      <c r="XCT42" s="136"/>
      <c r="XCU42" s="136"/>
      <c r="XCV42" s="136"/>
      <c r="XCW42" s="136"/>
      <c r="XCX42" s="136"/>
      <c r="XCY42" s="136"/>
      <c r="XCZ42" s="136"/>
      <c r="XDA42" s="136"/>
      <c r="XDB42" s="136"/>
      <c r="XDC42" s="136"/>
      <c r="XDD42" s="136"/>
      <c r="XDE42" s="136"/>
      <c r="XDF42" s="136"/>
      <c r="XDG42" s="136"/>
      <c r="XDH42" s="136"/>
      <c r="XDI42" s="136"/>
      <c r="XDJ42" s="136"/>
      <c r="XDK42" s="136"/>
      <c r="XDL42" s="136"/>
      <c r="XDM42" s="136"/>
      <c r="XDN42" s="136"/>
      <c r="XDO42" s="136"/>
      <c r="XDP42" s="136"/>
      <c r="XDQ42" s="136"/>
      <c r="XDR42" s="136"/>
      <c r="XDS42" s="136"/>
      <c r="XDT42" s="136"/>
      <c r="XDU42" s="136"/>
      <c r="XDV42" s="136"/>
      <c r="XDW42" s="136"/>
      <c r="XDX42" s="136"/>
      <c r="XDY42" s="136"/>
      <c r="XDZ42" s="136"/>
      <c r="XEA42" s="136"/>
      <c r="XEB42" s="136"/>
      <c r="XEC42" s="136"/>
      <c r="XED42" s="136"/>
      <c r="XEE42" s="136"/>
      <c r="XEF42" s="136"/>
      <c r="XEG42" s="136"/>
      <c r="XEH42" s="136"/>
      <c r="XEI42" s="136"/>
      <c r="XEJ42" s="136"/>
      <c r="XEK42" s="136"/>
      <c r="XEL42" s="136"/>
      <c r="XEM42" s="136"/>
      <c r="XEN42" s="136"/>
      <c r="XEO42" s="136"/>
      <c r="XEP42" s="136"/>
      <c r="XEQ42" s="136"/>
      <c r="XER42" s="136"/>
      <c r="XES42" s="136"/>
      <c r="XET42" s="136"/>
      <c r="XEU42" s="136"/>
      <c r="XEV42" s="136"/>
    </row>
    <row r="43" spans="1:16376">
      <c r="A43" s="996" t="s">
        <v>267</v>
      </c>
      <c r="B43" s="989"/>
      <c r="C43" s="989"/>
      <c r="D43" s="989"/>
      <c r="E43" s="989"/>
      <c r="F43" s="989"/>
      <c r="G43" s="989"/>
      <c r="H43" s="989"/>
      <c r="I43" s="989"/>
      <c r="J43" s="989"/>
      <c r="K43" s="989"/>
      <c r="L43" s="989"/>
      <c r="M43" s="989"/>
      <c r="N43" s="580"/>
    </row>
    <row r="44" spans="1:16376" ht="19.5" customHeight="1">
      <c r="A44" s="996" t="s">
        <v>268</v>
      </c>
      <c r="B44" s="989"/>
      <c r="C44" s="989"/>
      <c r="D44" s="989"/>
      <c r="E44" s="989"/>
      <c r="F44" s="989"/>
      <c r="G44" s="989"/>
      <c r="H44" s="989"/>
      <c r="I44" s="989"/>
      <c r="J44" s="989"/>
      <c r="K44" s="989"/>
      <c r="L44" s="989"/>
      <c r="M44" s="989"/>
      <c r="N44" s="580"/>
    </row>
    <row r="45" spans="1:16376" ht="23.15" customHeight="1">
      <c r="A45" s="988" t="s">
        <v>387</v>
      </c>
      <c r="B45" s="989"/>
      <c r="C45" s="989"/>
      <c r="D45" s="989"/>
      <c r="E45" s="989"/>
      <c r="F45" s="989"/>
      <c r="G45" s="989"/>
      <c r="H45" s="989"/>
      <c r="I45" s="989"/>
      <c r="J45" s="989"/>
      <c r="K45" s="989"/>
      <c r="L45" s="989"/>
      <c r="M45" s="989"/>
    </row>
    <row r="46" spans="1:16376" ht="20.5" customHeight="1">
      <c r="A46" s="988" t="s">
        <v>397</v>
      </c>
      <c r="B46" s="949"/>
      <c r="C46" s="949"/>
      <c r="D46" s="949"/>
      <c r="E46" s="949"/>
      <c r="F46" s="949"/>
      <c r="G46" s="949"/>
      <c r="H46" s="949"/>
      <c r="I46" s="949"/>
      <c r="J46" s="949"/>
      <c r="K46" s="949"/>
      <c r="L46" s="949"/>
      <c r="M46" s="949"/>
    </row>
    <row r="47" spans="1:16376" ht="20.149999999999999" customHeight="1">
      <c r="A47" s="988" t="s">
        <v>353</v>
      </c>
      <c r="B47" s="949"/>
      <c r="C47" s="949"/>
      <c r="D47" s="949"/>
      <c r="E47" s="949"/>
      <c r="F47" s="949"/>
      <c r="G47" s="949"/>
      <c r="H47" s="949"/>
      <c r="I47" s="949"/>
      <c r="J47" s="949"/>
      <c r="K47" s="949"/>
      <c r="L47" s="949"/>
      <c r="M47" s="949"/>
    </row>
  </sheetData>
  <sheetProtection password="C511" sheet="1" objects="1" scenarios="1"/>
  <protectedRanges>
    <protectedRange password="D9D5" sqref="D6" name="Add Rows_8_1"/>
    <protectedRange sqref="D6" name="Enter Event Data_14_1"/>
    <protectedRange password="D9D5" sqref="G6" name="Add Rows_10_1"/>
    <protectedRange sqref="G6" name="Enter Event Data_16_1"/>
    <protectedRange password="D9D5" sqref="H6" name="Add Rows_11_1"/>
    <protectedRange sqref="H6" name="Enter Event Data_17_1"/>
    <protectedRange password="D9D5" sqref="K6" name="Add Rows_12_1"/>
    <protectedRange sqref="K6" name="Enter Event Data_18_1"/>
  </protectedRanges>
  <autoFilter ref="A1:M1"/>
  <mergeCells count="9">
    <mergeCell ref="A47:M47"/>
    <mergeCell ref="A45:M45"/>
    <mergeCell ref="A2:M2"/>
    <mergeCell ref="A3:M3"/>
    <mergeCell ref="A6:M6"/>
    <mergeCell ref="A42:M42"/>
    <mergeCell ref="A43:M43"/>
    <mergeCell ref="A44:M44"/>
    <mergeCell ref="A46:M46"/>
  </mergeCells>
  <printOptions horizontalCentered="1" verticalCentered="1"/>
  <pageMargins left="0.7" right="0.7" top="0.92026143790849668" bottom="0.75" header="0.3" footer="0.3"/>
  <pageSetup scale="61" orientation="landscape" r:id="rId1"/>
  <headerFooter>
    <oddHeader>&amp;C&amp;"Arial,Bold"&amp;K000000Table I-4 
Pacific Gas and Electric Company 
 Interruptible and Price Responsive Programs
Year-to-Date Event Summary 
December 2016</oddHeader>
    <oddFooter>&amp;L&amp;F&amp;CPage 8 of 11 (1 of 3)&amp;REvents Summary</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view="pageLayout" topLeftCell="A16" zoomScale="85" zoomScaleNormal="100" zoomScalePageLayoutView="85" workbookViewId="0">
      <selection activeCell="A35" sqref="A35:M35"/>
    </sheetView>
  </sheetViews>
  <sheetFormatPr defaultColWidth="2.7265625" defaultRowHeight="12.5"/>
  <cols>
    <col min="1" max="1" width="11.26953125" style="827" customWidth="1"/>
    <col min="2" max="2" width="31.81640625" style="105" customWidth="1"/>
    <col min="3" max="3" width="11.1796875" style="826" customWidth="1"/>
    <col min="4" max="4" width="31.81640625" style="500" customWidth="1"/>
    <col min="5" max="5" width="10" style="135" customWidth="1"/>
    <col min="6" max="6" width="8.1796875" style="139" customWidth="1"/>
    <col min="7" max="7" width="9.81640625" style="827" customWidth="1"/>
    <col min="8" max="8" width="11.81640625" style="827" customWidth="1"/>
    <col min="9" max="9" width="7.81640625" style="172" customWidth="1"/>
    <col min="10" max="10" width="8.54296875" style="135" customWidth="1"/>
    <col min="11" max="11" width="8.7265625" style="135" customWidth="1"/>
    <col min="12" max="12" width="8.453125" style="104" customWidth="1"/>
    <col min="13" max="13" width="12.453125" style="134" customWidth="1"/>
    <col min="14" max="16384" width="2.7265625" style="134"/>
  </cols>
  <sheetData>
    <row r="1" spans="1:13" s="175" customFormat="1" ht="55.5" customHeight="1">
      <c r="A1" s="495" t="s">
        <v>160</v>
      </c>
      <c r="B1" s="492" t="s">
        <v>161</v>
      </c>
      <c r="C1" s="493" t="s">
        <v>162</v>
      </c>
      <c r="D1" s="542" t="s">
        <v>254</v>
      </c>
      <c r="E1" s="495" t="s">
        <v>259</v>
      </c>
      <c r="F1" s="495" t="s">
        <v>163</v>
      </c>
      <c r="G1" s="494" t="s">
        <v>164</v>
      </c>
      <c r="H1" s="492" t="s">
        <v>165</v>
      </c>
      <c r="I1" s="496" t="s">
        <v>166</v>
      </c>
      <c r="J1" s="497" t="s">
        <v>167</v>
      </c>
      <c r="K1" s="497" t="s">
        <v>168</v>
      </c>
      <c r="L1" s="541" t="s">
        <v>169</v>
      </c>
      <c r="M1" s="542" t="s">
        <v>290</v>
      </c>
    </row>
    <row r="2" spans="1:13" s="175" customFormat="1" ht="12.75" customHeight="1">
      <c r="A2" s="990" t="s">
        <v>306</v>
      </c>
      <c r="B2" s="991"/>
      <c r="C2" s="991"/>
      <c r="D2" s="991"/>
      <c r="E2" s="991"/>
      <c r="F2" s="991"/>
      <c r="G2" s="991"/>
      <c r="H2" s="991"/>
      <c r="I2" s="991"/>
      <c r="J2" s="991"/>
      <c r="K2" s="991"/>
      <c r="L2" s="991"/>
      <c r="M2" s="992"/>
    </row>
    <row r="3" spans="1:13" s="176" customFormat="1" ht="14.15" customHeight="1">
      <c r="A3" s="993" t="s">
        <v>104</v>
      </c>
      <c r="B3" s="994"/>
      <c r="C3" s="994"/>
      <c r="D3" s="994"/>
      <c r="E3" s="994"/>
      <c r="F3" s="994"/>
      <c r="G3" s="994"/>
      <c r="H3" s="994"/>
      <c r="I3" s="994"/>
      <c r="J3" s="994"/>
      <c r="K3" s="994"/>
      <c r="L3" s="994"/>
      <c r="M3" s="995"/>
    </row>
    <row r="4" spans="1:13" s="174" customFormat="1" ht="14.5">
      <c r="A4" s="552"/>
      <c r="B4" s="529" t="s">
        <v>271</v>
      </c>
      <c r="C4" s="517" t="s">
        <v>247</v>
      </c>
      <c r="D4" s="530" t="s">
        <v>264</v>
      </c>
      <c r="E4" s="543">
        <v>1</v>
      </c>
      <c r="F4" s="513">
        <v>42524</v>
      </c>
      <c r="G4" s="530" t="s">
        <v>249</v>
      </c>
      <c r="H4" s="531" t="s">
        <v>250</v>
      </c>
      <c r="I4" s="514">
        <v>41</v>
      </c>
      <c r="J4" s="519">
        <v>0.75</v>
      </c>
      <c r="K4" s="519">
        <v>0.91666666666666663</v>
      </c>
      <c r="L4" s="515">
        <v>4</v>
      </c>
      <c r="M4" s="732" t="s">
        <v>396</v>
      </c>
    </row>
    <row r="5" spans="1:13" s="174" customFormat="1" ht="14.5">
      <c r="A5" s="552"/>
      <c r="B5" s="632" t="s">
        <v>271</v>
      </c>
      <c r="C5" s="507" t="s">
        <v>247</v>
      </c>
      <c r="D5" s="567" t="s">
        <v>255</v>
      </c>
      <c r="E5" s="544">
        <v>2</v>
      </c>
      <c r="F5" s="508">
        <v>42541</v>
      </c>
      <c r="G5" s="507" t="s">
        <v>249</v>
      </c>
      <c r="H5" s="507" t="s">
        <v>250</v>
      </c>
      <c r="I5" s="532">
        <v>53</v>
      </c>
      <c r="J5" s="511">
        <v>0.58333333333333337</v>
      </c>
      <c r="K5" s="533">
        <v>0.91666666666666663</v>
      </c>
      <c r="L5" s="506">
        <v>8</v>
      </c>
      <c r="M5" s="732" t="s">
        <v>396</v>
      </c>
    </row>
    <row r="6" spans="1:13" s="174" customFormat="1" ht="14.5">
      <c r="A6" s="552"/>
      <c r="B6" s="529" t="s">
        <v>271</v>
      </c>
      <c r="C6" s="517" t="s">
        <v>247</v>
      </c>
      <c r="D6" s="568" t="s">
        <v>255</v>
      </c>
      <c r="E6" s="543">
        <v>3</v>
      </c>
      <c r="F6" s="513">
        <v>42542</v>
      </c>
      <c r="G6" s="530" t="s">
        <v>249</v>
      </c>
      <c r="H6" s="531" t="s">
        <v>250</v>
      </c>
      <c r="I6" s="514">
        <v>37</v>
      </c>
      <c r="J6" s="519">
        <v>0.70833333333333337</v>
      </c>
      <c r="K6" s="519">
        <v>0.875</v>
      </c>
      <c r="L6" s="515">
        <v>4</v>
      </c>
      <c r="M6" s="732" t="s">
        <v>396</v>
      </c>
    </row>
    <row r="7" spans="1:13" s="174" customFormat="1" ht="14.5">
      <c r="A7" s="552"/>
      <c r="B7" s="529" t="s">
        <v>271</v>
      </c>
      <c r="C7" s="507" t="s">
        <v>247</v>
      </c>
      <c r="D7" s="567" t="s">
        <v>255</v>
      </c>
      <c r="E7" s="544">
        <v>4</v>
      </c>
      <c r="F7" s="508">
        <v>42548</v>
      </c>
      <c r="G7" s="512" t="s">
        <v>249</v>
      </c>
      <c r="H7" s="509" t="s">
        <v>250</v>
      </c>
      <c r="I7" s="532">
        <v>49</v>
      </c>
      <c r="J7" s="511">
        <v>0.58333333333333337</v>
      </c>
      <c r="K7" s="533">
        <v>0.91666666666666663</v>
      </c>
      <c r="L7" s="506">
        <v>8</v>
      </c>
      <c r="M7" s="732" t="s">
        <v>396</v>
      </c>
    </row>
    <row r="8" spans="1:13" s="174" customFormat="1" ht="15" thickBot="1">
      <c r="A8" s="552"/>
      <c r="B8" s="634" t="s">
        <v>271</v>
      </c>
      <c r="C8" s="523" t="s">
        <v>247</v>
      </c>
      <c r="D8" s="563" t="s">
        <v>255</v>
      </c>
      <c r="E8" s="589">
        <v>5</v>
      </c>
      <c r="F8" s="535">
        <v>42549</v>
      </c>
      <c r="G8" s="524" t="s">
        <v>249</v>
      </c>
      <c r="H8" s="525" t="s">
        <v>250</v>
      </c>
      <c r="I8" s="526">
        <v>49</v>
      </c>
      <c r="J8" s="527">
        <v>0.58333333333333337</v>
      </c>
      <c r="K8" s="534">
        <v>0.91666666666666663</v>
      </c>
      <c r="L8" s="528">
        <v>8</v>
      </c>
      <c r="M8" s="1040" t="s">
        <v>396</v>
      </c>
    </row>
    <row r="9" spans="1:13" ht="39">
      <c r="A9" s="588"/>
      <c r="B9" s="620" t="s">
        <v>271</v>
      </c>
      <c r="C9" s="573" t="s">
        <v>274</v>
      </c>
      <c r="D9" s="586" t="s">
        <v>285</v>
      </c>
      <c r="E9" s="658">
        <v>6</v>
      </c>
      <c r="F9" s="659">
        <v>42565</v>
      </c>
      <c r="G9" s="575" t="s">
        <v>249</v>
      </c>
      <c r="H9" s="586" t="s">
        <v>251</v>
      </c>
      <c r="I9" s="604">
        <v>10</v>
      </c>
      <c r="J9" s="587">
        <v>0.70833333333333337</v>
      </c>
      <c r="K9" s="587">
        <v>0.875</v>
      </c>
      <c r="L9" s="579">
        <v>4</v>
      </c>
      <c r="M9" s="732" t="s">
        <v>396</v>
      </c>
    </row>
    <row r="10" spans="1:13" ht="14.5">
      <c r="A10" s="588"/>
      <c r="B10" s="529" t="s">
        <v>271</v>
      </c>
      <c r="C10" s="507" t="s">
        <v>274</v>
      </c>
      <c r="D10" s="613" t="s">
        <v>255</v>
      </c>
      <c r="E10" s="543">
        <v>7</v>
      </c>
      <c r="F10" s="614">
        <v>42566</v>
      </c>
      <c r="G10" s="512" t="s">
        <v>249</v>
      </c>
      <c r="H10" s="612" t="s">
        <v>251</v>
      </c>
      <c r="I10" s="615">
        <v>52</v>
      </c>
      <c r="J10" s="616">
        <v>0.58333333333333337</v>
      </c>
      <c r="K10" s="616">
        <v>0.91666666666666663</v>
      </c>
      <c r="L10" s="506">
        <v>8</v>
      </c>
      <c r="M10" s="732" t="s">
        <v>396</v>
      </c>
    </row>
    <row r="11" spans="1:13" ht="14.5">
      <c r="A11" s="588"/>
      <c r="B11" s="636" t="s">
        <v>404</v>
      </c>
      <c r="C11" s="507" t="s">
        <v>274</v>
      </c>
      <c r="D11" s="613" t="s">
        <v>255</v>
      </c>
      <c r="E11" s="543">
        <v>9</v>
      </c>
      <c r="F11" s="865">
        <v>42577</v>
      </c>
      <c r="G11" s="537" t="s">
        <v>249</v>
      </c>
      <c r="H11" s="612" t="s">
        <v>277</v>
      </c>
      <c r="I11" s="615">
        <v>54</v>
      </c>
      <c r="J11" s="616">
        <v>0.58333333333333337</v>
      </c>
      <c r="K11" s="616">
        <v>0.91666666666666663</v>
      </c>
      <c r="L11" s="506">
        <v>8</v>
      </c>
      <c r="M11" s="732" t="s">
        <v>396</v>
      </c>
    </row>
    <row r="12" spans="1:13" ht="14.5">
      <c r="A12" s="709"/>
      <c r="B12" s="505" t="s">
        <v>271</v>
      </c>
      <c r="C12" s="507" t="s">
        <v>274</v>
      </c>
      <c r="D12" s="613" t="s">
        <v>255</v>
      </c>
      <c r="E12" s="543">
        <v>8</v>
      </c>
      <c r="F12" s="614">
        <v>42578</v>
      </c>
      <c r="G12" s="512" t="s">
        <v>249</v>
      </c>
      <c r="H12" s="612" t="s">
        <v>277</v>
      </c>
      <c r="I12" s="615">
        <v>51</v>
      </c>
      <c r="J12" s="616">
        <v>0.58333333333333337</v>
      </c>
      <c r="K12" s="616">
        <v>0.91666666666666663</v>
      </c>
      <c r="L12" s="506">
        <v>8</v>
      </c>
      <c r="M12" s="732" t="s">
        <v>396</v>
      </c>
    </row>
    <row r="13" spans="1:13" ht="14.5">
      <c r="A13" s="709"/>
      <c r="B13" s="516" t="s">
        <v>271</v>
      </c>
      <c r="C13" s="507" t="s">
        <v>274</v>
      </c>
      <c r="D13" s="613" t="s">
        <v>255</v>
      </c>
      <c r="E13" s="694">
        <v>10</v>
      </c>
      <c r="F13" s="689">
        <v>42579</v>
      </c>
      <c r="G13" s="681" t="s">
        <v>249</v>
      </c>
      <c r="H13" s="612" t="s">
        <v>277</v>
      </c>
      <c r="I13" s="615">
        <v>53</v>
      </c>
      <c r="J13" s="616">
        <v>0.58333333333333337</v>
      </c>
      <c r="K13" s="616">
        <v>0.91666666666666663</v>
      </c>
      <c r="L13" s="506">
        <v>8</v>
      </c>
      <c r="M13" s="732" t="s">
        <v>396</v>
      </c>
    </row>
    <row r="14" spans="1:13" ht="15" thickBot="1">
      <c r="A14" s="709"/>
      <c r="B14" s="522" t="s">
        <v>271</v>
      </c>
      <c r="C14" s="713" t="s">
        <v>274</v>
      </c>
      <c r="D14" s="699" t="s">
        <v>255</v>
      </c>
      <c r="E14" s="702">
        <v>11</v>
      </c>
      <c r="F14" s="706">
        <v>42580</v>
      </c>
      <c r="G14" s="704" t="s">
        <v>249</v>
      </c>
      <c r="H14" s="707" t="s">
        <v>277</v>
      </c>
      <c r="I14" s="623">
        <v>52</v>
      </c>
      <c r="J14" s="624">
        <v>0.58333333333333337</v>
      </c>
      <c r="K14" s="624">
        <v>0.91666666666666663</v>
      </c>
      <c r="L14" s="528">
        <v>8</v>
      </c>
      <c r="M14" s="1040" t="s">
        <v>396</v>
      </c>
    </row>
    <row r="15" spans="1:13" ht="14.5">
      <c r="A15" s="709"/>
      <c r="B15" s="711" t="s">
        <v>271</v>
      </c>
      <c r="C15" s="701" t="s">
        <v>292</v>
      </c>
      <c r="D15" s="700" t="s">
        <v>255</v>
      </c>
      <c r="E15" s="708">
        <v>12</v>
      </c>
      <c r="F15" s="692">
        <v>42597</v>
      </c>
      <c r="G15" s="697" t="s">
        <v>249</v>
      </c>
      <c r="H15" s="712" t="s">
        <v>250</v>
      </c>
      <c r="I15" s="693">
        <v>55</v>
      </c>
      <c r="J15" s="710">
        <v>0.58333333333333337</v>
      </c>
      <c r="K15" s="710">
        <v>0.91666666666666663</v>
      </c>
      <c r="L15" s="686">
        <v>8</v>
      </c>
      <c r="M15" s="732" t="s">
        <v>396</v>
      </c>
    </row>
    <row r="16" spans="1:13" ht="15" thickBot="1">
      <c r="A16" s="709"/>
      <c r="B16" s="696" t="s">
        <v>271</v>
      </c>
      <c r="C16" s="670" t="s">
        <v>292</v>
      </c>
      <c r="D16" s="668" t="s">
        <v>255</v>
      </c>
      <c r="E16" s="685">
        <v>13</v>
      </c>
      <c r="F16" s="687">
        <v>42598</v>
      </c>
      <c r="G16" s="714" t="s">
        <v>249</v>
      </c>
      <c r="H16" s="703" t="s">
        <v>250</v>
      </c>
      <c r="I16" s="715">
        <v>51</v>
      </c>
      <c r="J16" s="705">
        <v>0.58333333333333337</v>
      </c>
      <c r="K16" s="705">
        <v>0.91666666666666663</v>
      </c>
      <c r="L16" s="683">
        <v>8</v>
      </c>
      <c r="M16" s="1040" t="s">
        <v>396</v>
      </c>
    </row>
    <row r="17" spans="1:13" ht="15" thickBot="1">
      <c r="A17" s="709"/>
      <c r="B17" s="696" t="s">
        <v>271</v>
      </c>
      <c r="C17" s="670" t="s">
        <v>308</v>
      </c>
      <c r="D17" s="668" t="s">
        <v>255</v>
      </c>
      <c r="E17" s="685">
        <v>14</v>
      </c>
      <c r="F17" s="687">
        <v>42640</v>
      </c>
      <c r="G17" s="714" t="s">
        <v>249</v>
      </c>
      <c r="H17" s="703" t="s">
        <v>250</v>
      </c>
      <c r="I17" s="715">
        <v>50</v>
      </c>
      <c r="J17" s="705">
        <v>0.58333333333333337</v>
      </c>
      <c r="K17" s="871">
        <v>0.41666666666666669</v>
      </c>
      <c r="L17" s="683">
        <v>8</v>
      </c>
      <c r="M17" s="1041" t="s">
        <v>396</v>
      </c>
    </row>
    <row r="18" spans="1:13" s="174" customFormat="1" ht="12.75" customHeight="1">
      <c r="A18" s="709"/>
      <c r="B18" s="516" t="s">
        <v>244</v>
      </c>
      <c r="C18" s="517" t="s">
        <v>247</v>
      </c>
      <c r="D18" s="568" t="s">
        <v>255</v>
      </c>
      <c r="E18" s="543">
        <v>1</v>
      </c>
      <c r="F18" s="513">
        <v>42522</v>
      </c>
      <c r="G18" s="513" t="s">
        <v>249</v>
      </c>
      <c r="H18" s="531" t="s">
        <v>251</v>
      </c>
      <c r="I18" s="514">
        <v>214540</v>
      </c>
      <c r="J18" s="519">
        <v>0.58333333333333337</v>
      </c>
      <c r="K18" s="519">
        <v>0.75</v>
      </c>
      <c r="L18" s="515">
        <v>4</v>
      </c>
      <c r="M18" s="722">
        <v>40.848444107772103</v>
      </c>
    </row>
    <row r="19" spans="1:13" s="174" customFormat="1" ht="14.5">
      <c r="A19" s="709"/>
      <c r="B19" s="516" t="s">
        <v>272</v>
      </c>
      <c r="C19" s="517" t="s">
        <v>247</v>
      </c>
      <c r="D19" s="568" t="s">
        <v>255</v>
      </c>
      <c r="E19" s="544">
        <v>2</v>
      </c>
      <c r="F19" s="508">
        <v>42524</v>
      </c>
      <c r="G19" s="508" t="s">
        <v>249</v>
      </c>
      <c r="H19" s="509" t="s">
        <v>251</v>
      </c>
      <c r="I19" s="510">
        <v>214540</v>
      </c>
      <c r="J19" s="511">
        <v>0.58333333333333337</v>
      </c>
      <c r="K19" s="511">
        <v>0.75</v>
      </c>
      <c r="L19" s="506">
        <v>4</v>
      </c>
      <c r="M19" s="732" t="s">
        <v>396</v>
      </c>
    </row>
    <row r="20" spans="1:13" s="174" customFormat="1" ht="14.5">
      <c r="A20" s="709"/>
      <c r="B20" s="516" t="s">
        <v>293</v>
      </c>
      <c r="C20" s="517" t="s">
        <v>247</v>
      </c>
      <c r="D20" s="568" t="s">
        <v>255</v>
      </c>
      <c r="E20" s="544">
        <v>3</v>
      </c>
      <c r="F20" s="508">
        <v>42548</v>
      </c>
      <c r="G20" s="508" t="s">
        <v>249</v>
      </c>
      <c r="H20" s="509" t="s">
        <v>251</v>
      </c>
      <c r="I20" s="510">
        <v>212761</v>
      </c>
      <c r="J20" s="511">
        <v>0.58333333333333337</v>
      </c>
      <c r="K20" s="511">
        <v>0.75</v>
      </c>
      <c r="L20" s="506">
        <v>4</v>
      </c>
      <c r="M20" s="732" t="s">
        <v>396</v>
      </c>
    </row>
    <row r="21" spans="1:13" s="174" customFormat="1" ht="14.5">
      <c r="A21" s="552"/>
      <c r="B21" s="516" t="s">
        <v>294</v>
      </c>
      <c r="C21" s="517" t="s">
        <v>247</v>
      </c>
      <c r="D21" s="568" t="s">
        <v>255</v>
      </c>
      <c r="E21" s="544">
        <v>4</v>
      </c>
      <c r="F21" s="508">
        <v>42549</v>
      </c>
      <c r="G21" s="508" t="s">
        <v>249</v>
      </c>
      <c r="H21" s="509" t="s">
        <v>251</v>
      </c>
      <c r="I21" s="510">
        <v>212761</v>
      </c>
      <c r="J21" s="511">
        <v>0.58333333333333337</v>
      </c>
      <c r="K21" s="511">
        <v>0.75</v>
      </c>
      <c r="L21" s="506">
        <v>4</v>
      </c>
      <c r="M21" s="718">
        <v>30.3</v>
      </c>
    </row>
    <row r="22" spans="1:13" s="174" customFormat="1" ht="15" thickBot="1">
      <c r="A22" s="552"/>
      <c r="B22" s="522" t="s">
        <v>295</v>
      </c>
      <c r="C22" s="523" t="s">
        <v>247</v>
      </c>
      <c r="D22" s="563" t="s">
        <v>255</v>
      </c>
      <c r="E22" s="589">
        <v>5</v>
      </c>
      <c r="F22" s="535">
        <v>42551</v>
      </c>
      <c r="G22" s="535" t="s">
        <v>249</v>
      </c>
      <c r="H22" s="525" t="s">
        <v>251</v>
      </c>
      <c r="I22" s="526">
        <v>212761</v>
      </c>
      <c r="J22" s="527">
        <v>0.58333333333333337</v>
      </c>
      <c r="K22" s="527">
        <v>0.75</v>
      </c>
      <c r="L22" s="528">
        <v>4</v>
      </c>
      <c r="M22" s="1040" t="s">
        <v>396</v>
      </c>
    </row>
    <row r="23" spans="1:13" ht="13">
      <c r="A23" s="625"/>
      <c r="B23" s="605" t="s">
        <v>244</v>
      </c>
      <c r="C23" s="517" t="s">
        <v>274</v>
      </c>
      <c r="D23" s="568" t="s">
        <v>255</v>
      </c>
      <c r="E23" s="606">
        <v>6</v>
      </c>
      <c r="F23" s="607">
        <v>42565</v>
      </c>
      <c r="G23" s="513" t="s">
        <v>249</v>
      </c>
      <c r="H23" s="531" t="s">
        <v>251</v>
      </c>
      <c r="I23" s="609">
        <v>211702</v>
      </c>
      <c r="J23" s="626">
        <v>0.58333333333333337</v>
      </c>
      <c r="K23" s="610">
        <v>0.75</v>
      </c>
      <c r="L23" s="515">
        <v>4</v>
      </c>
      <c r="M23" s="720">
        <v>40.240451557382812</v>
      </c>
    </row>
    <row r="24" spans="1:13" ht="14.5">
      <c r="A24" s="625"/>
      <c r="B24" s="516" t="s">
        <v>272</v>
      </c>
      <c r="C24" s="507" t="s">
        <v>274</v>
      </c>
      <c r="D24" s="567" t="s">
        <v>255</v>
      </c>
      <c r="E24" s="613">
        <v>7</v>
      </c>
      <c r="F24" s="614">
        <v>42566</v>
      </c>
      <c r="G24" s="508" t="s">
        <v>249</v>
      </c>
      <c r="H24" s="509" t="s">
        <v>251</v>
      </c>
      <c r="I24" s="615">
        <v>211702</v>
      </c>
      <c r="J24" s="627">
        <v>0.58333333333333337</v>
      </c>
      <c r="K24" s="616">
        <v>0.75</v>
      </c>
      <c r="L24" s="506">
        <v>4</v>
      </c>
      <c r="M24" s="732" t="s">
        <v>396</v>
      </c>
    </row>
    <row r="25" spans="1:13" ht="14.5">
      <c r="A25" s="625"/>
      <c r="B25" s="516" t="s">
        <v>295</v>
      </c>
      <c r="C25" s="507" t="s">
        <v>274</v>
      </c>
      <c r="D25" s="567" t="s">
        <v>255</v>
      </c>
      <c r="E25" s="613">
        <v>8</v>
      </c>
      <c r="F25" s="614">
        <v>42577</v>
      </c>
      <c r="G25" s="508" t="s">
        <v>249</v>
      </c>
      <c r="H25" s="509" t="s">
        <v>251</v>
      </c>
      <c r="I25" s="615">
        <v>210859</v>
      </c>
      <c r="J25" s="627">
        <v>0.58333333333333337</v>
      </c>
      <c r="K25" s="616">
        <v>0.75</v>
      </c>
      <c r="L25" s="506">
        <v>4</v>
      </c>
      <c r="M25" s="732" t="s">
        <v>396</v>
      </c>
    </row>
    <row r="26" spans="1:13" ht="14.5">
      <c r="A26" s="1036"/>
      <c r="B26" s="1032" t="s">
        <v>403</v>
      </c>
      <c r="C26" s="507" t="s">
        <v>274</v>
      </c>
      <c r="D26" s="567" t="s">
        <v>255</v>
      </c>
      <c r="E26" s="613">
        <v>9</v>
      </c>
      <c r="F26" s="614">
        <v>42578</v>
      </c>
      <c r="G26" s="1037" t="s">
        <v>249</v>
      </c>
      <c r="H26" s="536" t="s">
        <v>251</v>
      </c>
      <c r="I26" s="615">
        <v>210859</v>
      </c>
      <c r="J26" s="627">
        <v>0.58333333333333337</v>
      </c>
      <c r="K26" s="616">
        <v>0.75</v>
      </c>
      <c r="L26" s="506">
        <v>4</v>
      </c>
      <c r="M26" s="721">
        <v>37.451770988381398</v>
      </c>
    </row>
    <row r="27" spans="1:13" ht="14.5">
      <c r="A27" s="1036"/>
      <c r="B27" s="505" t="s">
        <v>272</v>
      </c>
      <c r="C27" s="507" t="s">
        <v>274</v>
      </c>
      <c r="D27" s="568" t="s">
        <v>255</v>
      </c>
      <c r="E27" s="613">
        <v>10</v>
      </c>
      <c r="F27" s="733">
        <v>42579</v>
      </c>
      <c r="G27" s="1038" t="s">
        <v>249</v>
      </c>
      <c r="H27" s="564" t="s">
        <v>251</v>
      </c>
      <c r="I27" s="734">
        <v>210859</v>
      </c>
      <c r="J27" s="735">
        <v>0.58333333333333337</v>
      </c>
      <c r="K27" s="616">
        <v>0.75</v>
      </c>
      <c r="L27" s="506">
        <v>4</v>
      </c>
      <c r="M27" s="732" t="s">
        <v>396</v>
      </c>
    </row>
    <row r="28" spans="1:13" ht="15" thickBot="1">
      <c r="A28" s="1036"/>
      <c r="B28" s="522" t="s">
        <v>300</v>
      </c>
      <c r="C28" s="523" t="s">
        <v>292</v>
      </c>
      <c r="D28" s="563" t="s">
        <v>255</v>
      </c>
      <c r="E28" s="621">
        <v>11</v>
      </c>
      <c r="F28" s="743">
        <v>42599</v>
      </c>
      <c r="G28" s="1039" t="s">
        <v>249</v>
      </c>
      <c r="H28" s="566" t="s">
        <v>251</v>
      </c>
      <c r="I28" s="744">
        <v>209510</v>
      </c>
      <c r="J28" s="745">
        <v>0.58333333333333337</v>
      </c>
      <c r="K28" s="624">
        <v>0.75</v>
      </c>
      <c r="L28" s="528">
        <v>4</v>
      </c>
      <c r="M28" s="746">
        <v>35.799999999999997</v>
      </c>
    </row>
    <row r="29" spans="1:13" ht="14.5">
      <c r="A29" s="1035"/>
      <c r="B29" s="505" t="s">
        <v>272</v>
      </c>
      <c r="C29" s="517" t="s">
        <v>308</v>
      </c>
      <c r="D29" s="568" t="s">
        <v>255</v>
      </c>
      <c r="E29" s="606">
        <v>12</v>
      </c>
      <c r="F29" s="848">
        <v>42639</v>
      </c>
      <c r="G29" s="1038" t="s">
        <v>249</v>
      </c>
      <c r="H29" s="564" t="s">
        <v>251</v>
      </c>
      <c r="I29" s="738">
        <v>203689</v>
      </c>
      <c r="J29" s="735">
        <v>0.58333333333333337</v>
      </c>
      <c r="K29" s="610">
        <v>0.75</v>
      </c>
      <c r="L29" s="515">
        <v>4</v>
      </c>
      <c r="M29" s="732" t="s">
        <v>396</v>
      </c>
    </row>
    <row r="30" spans="1:13" ht="21.65" customHeight="1">
      <c r="A30" s="988" t="s">
        <v>265</v>
      </c>
      <c r="B30" s="949"/>
      <c r="C30" s="949"/>
      <c r="D30" s="949"/>
      <c r="E30" s="949"/>
      <c r="F30" s="949"/>
      <c r="G30" s="949"/>
      <c r="H30" s="949"/>
      <c r="I30" s="949"/>
      <c r="J30" s="949"/>
      <c r="K30" s="949"/>
      <c r="L30" s="949"/>
      <c r="M30" s="949"/>
    </row>
    <row r="31" spans="1:13" ht="12.65" customHeight="1">
      <c r="A31" s="988" t="s">
        <v>281</v>
      </c>
      <c r="B31" s="949"/>
      <c r="C31" s="949"/>
      <c r="D31" s="949"/>
      <c r="E31" s="949"/>
      <c r="F31" s="949"/>
      <c r="G31" s="949"/>
      <c r="H31" s="949"/>
      <c r="I31" s="949"/>
      <c r="J31" s="949"/>
      <c r="K31" s="949"/>
      <c r="L31" s="949"/>
      <c r="M31" s="949"/>
    </row>
    <row r="32" spans="1:13" ht="21.75" customHeight="1">
      <c r="A32" s="988" t="s">
        <v>280</v>
      </c>
      <c r="B32" s="949"/>
      <c r="C32" s="949"/>
      <c r="D32" s="949"/>
      <c r="E32" s="949"/>
      <c r="F32" s="949"/>
      <c r="G32" s="949"/>
      <c r="H32" s="949"/>
      <c r="I32" s="949"/>
      <c r="J32" s="949"/>
      <c r="K32" s="949"/>
      <c r="L32" s="949"/>
      <c r="M32" s="949"/>
    </row>
    <row r="33" spans="1:13" ht="15.75" customHeight="1">
      <c r="A33" s="996" t="s">
        <v>282</v>
      </c>
      <c r="B33" s="949"/>
      <c r="C33" s="949"/>
      <c r="D33" s="949"/>
      <c r="E33" s="949"/>
      <c r="F33" s="949"/>
      <c r="G33" s="949"/>
      <c r="H33" s="949"/>
      <c r="I33" s="949"/>
      <c r="J33" s="949"/>
      <c r="K33" s="949"/>
      <c r="L33" s="949"/>
      <c r="M33" s="949"/>
    </row>
    <row r="34" spans="1:13" ht="13.5" customHeight="1">
      <c r="A34" s="997" t="s">
        <v>296</v>
      </c>
      <c r="B34" s="997"/>
      <c r="C34" s="997"/>
      <c r="D34" s="997"/>
      <c r="E34" s="997"/>
      <c r="F34" s="997"/>
      <c r="G34" s="997"/>
      <c r="H34" s="997"/>
      <c r="I34" s="997"/>
      <c r="J34" s="997"/>
      <c r="K34" s="997"/>
      <c r="L34" s="997"/>
      <c r="M34" s="997"/>
    </row>
    <row r="35" spans="1:13" ht="20.5" customHeight="1">
      <c r="A35" s="988" t="s">
        <v>401</v>
      </c>
      <c r="B35" s="949"/>
      <c r="C35" s="949"/>
      <c r="D35" s="949"/>
      <c r="E35" s="949"/>
      <c r="F35" s="949"/>
      <c r="G35" s="949"/>
      <c r="H35" s="949"/>
      <c r="I35" s="949"/>
      <c r="J35" s="949"/>
      <c r="K35" s="949"/>
      <c r="L35" s="949"/>
      <c r="M35" s="949"/>
    </row>
    <row r="36" spans="1:13" ht="27" customHeight="1">
      <c r="A36" s="988" t="s">
        <v>353</v>
      </c>
      <c r="B36" s="949"/>
      <c r="C36" s="949"/>
      <c r="D36" s="949"/>
      <c r="E36" s="949"/>
      <c r="F36" s="949"/>
      <c r="G36" s="949"/>
      <c r="H36" s="949"/>
      <c r="I36" s="949"/>
      <c r="J36" s="949"/>
      <c r="K36" s="949"/>
      <c r="L36" s="949"/>
      <c r="M36" s="949"/>
    </row>
    <row r="37" spans="1:13">
      <c r="A37" s="932"/>
      <c r="B37" s="135"/>
      <c r="C37" s="931"/>
      <c r="G37" s="932"/>
      <c r="H37" s="932"/>
    </row>
    <row r="38" spans="1:13">
      <c r="A38" s="932"/>
      <c r="B38" s="135"/>
      <c r="C38" s="931"/>
      <c r="G38" s="932"/>
      <c r="H38" s="932"/>
    </row>
    <row r="39" spans="1:13">
      <c r="A39" s="932"/>
      <c r="B39" s="135"/>
      <c r="C39" s="931"/>
      <c r="G39" s="932"/>
      <c r="H39" s="932"/>
    </row>
    <row r="40" spans="1:13">
      <c r="A40" s="932"/>
      <c r="B40" s="135"/>
      <c r="C40" s="931"/>
      <c r="G40" s="932"/>
      <c r="H40" s="932"/>
    </row>
    <row r="41" spans="1:13">
      <c r="A41" s="932"/>
      <c r="B41" s="135"/>
      <c r="C41" s="931"/>
      <c r="G41" s="932"/>
      <c r="H41" s="932"/>
    </row>
  </sheetData>
  <sheetProtection password="C511" sheet="1" objects="1" scenarios="1"/>
  <protectedRanges>
    <protectedRange password="D9D5" sqref="D3" name="Add Rows_8_1_1"/>
    <protectedRange sqref="D3" name="Enter Event Data_14_1_1"/>
    <protectedRange password="D9D5" sqref="G3" name="Add Rows_10_1_1"/>
    <protectedRange sqref="G3" name="Enter Event Data_16_1_1"/>
    <protectedRange password="D9D5" sqref="H3" name="Add Rows_11_1_1"/>
    <protectedRange sqref="H3" name="Enter Event Data_17_1_1"/>
    <protectedRange password="D9D5" sqref="K3" name="Add Rows_12_1_1"/>
    <protectedRange sqref="K3" name="Enter Event Data_18_1_1"/>
  </protectedRanges>
  <autoFilter ref="A1:M36"/>
  <mergeCells count="9">
    <mergeCell ref="A35:M35"/>
    <mergeCell ref="A36:M36"/>
    <mergeCell ref="A34:M34"/>
    <mergeCell ref="A2:M2"/>
    <mergeCell ref="A3:M3"/>
    <mergeCell ref="A30:M30"/>
    <mergeCell ref="A31:M31"/>
    <mergeCell ref="A32:M32"/>
    <mergeCell ref="A33:M33"/>
  </mergeCells>
  <printOptions horizontalCentered="1" verticalCentered="1"/>
  <pageMargins left="0.7" right="0.7" top="0.97499999999999998" bottom="0.75" header="0.3" footer="0.3"/>
  <pageSetup scale="72" orientation="landscape" r:id="rId1"/>
  <headerFooter>
    <oddHeader>&amp;C&amp;"Arial,Bold"&amp;K000000Table I-4 
Pacific Gas and Electric Company 
 Interruptible and Price Responsive Programs
Year-to-Date Event Summary 
December 2016</oddHeader>
    <oddFooter>&amp;L&amp;F&amp;CPage 8 of 11 (2 of 3)&amp;REvents Summary</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view="pageLayout" topLeftCell="A28" zoomScale="85" zoomScaleNormal="100" zoomScalePageLayoutView="85" workbookViewId="0">
      <selection activeCell="A48" sqref="A48:M48"/>
    </sheetView>
  </sheetViews>
  <sheetFormatPr defaultColWidth="2.7265625" defaultRowHeight="12.5"/>
  <cols>
    <col min="1" max="1" width="11.26953125" style="827" customWidth="1"/>
    <col min="2" max="2" width="31.81640625" style="105" customWidth="1"/>
    <col min="3" max="3" width="11.1796875" style="826" customWidth="1"/>
    <col min="4" max="4" width="31.81640625" style="500" customWidth="1"/>
    <col min="5" max="5" width="10" style="135" customWidth="1"/>
    <col min="6" max="6" width="8.1796875" style="139" customWidth="1"/>
    <col min="7" max="7" width="9.81640625" style="827" customWidth="1"/>
    <col min="8" max="8" width="11.81640625" style="827" customWidth="1"/>
    <col min="9" max="9" width="7.81640625" style="172" customWidth="1"/>
    <col min="10" max="10" width="8.54296875" style="135" customWidth="1"/>
    <col min="11" max="11" width="8.1796875" style="135" customWidth="1"/>
    <col min="12" max="12" width="8.453125" style="104" customWidth="1"/>
    <col min="13" max="13" width="12.453125" style="134" customWidth="1"/>
    <col min="14" max="16384" width="2.7265625" style="134"/>
  </cols>
  <sheetData>
    <row r="1" spans="1:13" s="175" customFormat="1" ht="55.5" customHeight="1">
      <c r="A1" s="495" t="s">
        <v>160</v>
      </c>
      <c r="B1" s="492" t="s">
        <v>161</v>
      </c>
      <c r="C1" s="493" t="s">
        <v>162</v>
      </c>
      <c r="D1" s="542" t="s">
        <v>254</v>
      </c>
      <c r="E1" s="495" t="s">
        <v>259</v>
      </c>
      <c r="F1" s="495" t="s">
        <v>163</v>
      </c>
      <c r="G1" s="494" t="s">
        <v>164</v>
      </c>
      <c r="H1" s="492" t="s">
        <v>165</v>
      </c>
      <c r="I1" s="496" t="s">
        <v>166</v>
      </c>
      <c r="J1" s="497" t="s">
        <v>167</v>
      </c>
      <c r="K1" s="497" t="s">
        <v>168</v>
      </c>
      <c r="L1" s="541" t="s">
        <v>169</v>
      </c>
      <c r="M1" s="542" t="s">
        <v>290</v>
      </c>
    </row>
    <row r="2" spans="1:13" s="175" customFormat="1" ht="12.75" customHeight="1">
      <c r="A2" s="990" t="s">
        <v>307</v>
      </c>
      <c r="B2" s="991"/>
      <c r="C2" s="991"/>
      <c r="D2" s="991"/>
      <c r="E2" s="991"/>
      <c r="F2" s="991"/>
      <c r="G2" s="991"/>
      <c r="H2" s="991"/>
      <c r="I2" s="991"/>
      <c r="J2" s="991"/>
      <c r="K2" s="991"/>
      <c r="L2" s="991"/>
      <c r="M2" s="992"/>
    </row>
    <row r="3" spans="1:13" s="176" customFormat="1" ht="14.15" customHeight="1">
      <c r="A3" s="993" t="s">
        <v>286</v>
      </c>
      <c r="B3" s="994"/>
      <c r="C3" s="994"/>
      <c r="D3" s="994"/>
      <c r="E3" s="994"/>
      <c r="F3" s="994"/>
      <c r="G3" s="994"/>
      <c r="H3" s="994"/>
      <c r="I3" s="994"/>
      <c r="J3" s="994"/>
      <c r="K3" s="994"/>
      <c r="L3" s="994"/>
      <c r="M3" s="995"/>
    </row>
    <row r="4" spans="1:13" s="174" customFormat="1" ht="13.5" customHeight="1">
      <c r="A4" s="552"/>
      <c r="B4" s="516" t="s">
        <v>170</v>
      </c>
      <c r="C4" s="517" t="s">
        <v>247</v>
      </c>
      <c r="D4" s="568" t="s">
        <v>257</v>
      </c>
      <c r="E4" s="543">
        <v>1</v>
      </c>
      <c r="F4" s="513">
        <v>42541</v>
      </c>
      <c r="G4" s="517" t="s">
        <v>241</v>
      </c>
      <c r="H4" s="517" t="s">
        <v>251</v>
      </c>
      <c r="I4" s="518">
        <v>37410</v>
      </c>
      <c r="J4" s="519">
        <v>0.70833333333333337</v>
      </c>
      <c r="K4" s="520">
        <v>0.79166666666666663</v>
      </c>
      <c r="L4" s="515">
        <v>2</v>
      </c>
      <c r="M4" s="722">
        <v>11.4</v>
      </c>
    </row>
    <row r="5" spans="1:13" s="174" customFormat="1" ht="13">
      <c r="A5" s="552"/>
      <c r="B5" s="505" t="s">
        <v>170</v>
      </c>
      <c r="C5" s="507" t="s">
        <v>247</v>
      </c>
      <c r="D5" s="507" t="s">
        <v>266</v>
      </c>
      <c r="E5" s="543">
        <v>2</v>
      </c>
      <c r="F5" s="508">
        <v>42548</v>
      </c>
      <c r="G5" s="517" t="s">
        <v>241</v>
      </c>
      <c r="H5" s="517" t="s">
        <v>251</v>
      </c>
      <c r="I5" s="532">
        <v>79930</v>
      </c>
      <c r="J5" s="511">
        <v>0.54166666666666663</v>
      </c>
      <c r="K5" s="511">
        <v>0.79166666666666663</v>
      </c>
      <c r="L5" s="506">
        <v>6</v>
      </c>
      <c r="M5" s="718">
        <v>25.4</v>
      </c>
    </row>
    <row r="6" spans="1:13" s="545" customFormat="1" ht="29.15" customHeight="1" thickBot="1">
      <c r="A6" s="552"/>
      <c r="B6" s="549" t="s">
        <v>170</v>
      </c>
      <c r="C6" s="550" t="s">
        <v>247</v>
      </c>
      <c r="D6" s="523" t="s">
        <v>256</v>
      </c>
      <c r="E6" s="546">
        <v>3</v>
      </c>
      <c r="F6" s="547">
        <v>42549</v>
      </c>
      <c r="G6" s="501" t="s">
        <v>241</v>
      </c>
      <c r="H6" s="501" t="s">
        <v>251</v>
      </c>
      <c r="I6" s="504">
        <v>73940</v>
      </c>
      <c r="J6" s="548">
        <v>0.70833333333333337</v>
      </c>
      <c r="K6" s="503">
        <v>0.79166666666666663</v>
      </c>
      <c r="L6" s="502">
        <v>2</v>
      </c>
      <c r="M6" s="723">
        <v>45.9</v>
      </c>
    </row>
    <row r="7" spans="1:13" ht="13">
      <c r="A7" s="625"/>
      <c r="B7" s="505" t="s">
        <v>170</v>
      </c>
      <c r="C7" s="507" t="s">
        <v>274</v>
      </c>
      <c r="D7" s="606" t="s">
        <v>275</v>
      </c>
      <c r="E7" s="543">
        <v>4</v>
      </c>
      <c r="F7" s="607">
        <v>42565</v>
      </c>
      <c r="G7" s="517" t="s">
        <v>241</v>
      </c>
      <c r="H7" s="605" t="s">
        <v>251</v>
      </c>
      <c r="I7" s="609">
        <v>75317</v>
      </c>
      <c r="J7" s="610">
        <v>0.58333333333333337</v>
      </c>
      <c r="K7" s="610">
        <v>0.875</v>
      </c>
      <c r="L7" s="628">
        <v>7</v>
      </c>
      <c r="M7" s="724">
        <v>16.82</v>
      </c>
    </row>
    <row r="8" spans="1:13" ht="13">
      <c r="A8" s="625"/>
      <c r="B8" s="505" t="s">
        <v>170</v>
      </c>
      <c r="C8" s="507" t="s">
        <v>274</v>
      </c>
      <c r="D8" s="613" t="s">
        <v>276</v>
      </c>
      <c r="E8" s="543">
        <v>5</v>
      </c>
      <c r="F8" s="614">
        <v>42576</v>
      </c>
      <c r="G8" s="517" t="s">
        <v>241</v>
      </c>
      <c r="H8" s="612" t="s">
        <v>251</v>
      </c>
      <c r="I8" s="615">
        <v>45799</v>
      </c>
      <c r="J8" s="616">
        <v>0.625</v>
      </c>
      <c r="K8" s="616">
        <v>0.75</v>
      </c>
      <c r="L8" s="629">
        <v>3</v>
      </c>
      <c r="M8" s="719">
        <v>12.3</v>
      </c>
    </row>
    <row r="9" spans="1:13" ht="13">
      <c r="A9" s="625"/>
      <c r="B9" s="505" t="s">
        <v>170</v>
      </c>
      <c r="C9" s="507" t="s">
        <v>274</v>
      </c>
      <c r="D9" s="613" t="s">
        <v>279</v>
      </c>
      <c r="E9" s="543">
        <v>6</v>
      </c>
      <c r="F9" s="614">
        <v>42578</v>
      </c>
      <c r="G9" s="517" t="s">
        <v>241</v>
      </c>
      <c r="H9" s="612" t="s">
        <v>251</v>
      </c>
      <c r="I9" s="615">
        <v>59070</v>
      </c>
      <c r="J9" s="616">
        <v>0.625</v>
      </c>
      <c r="K9" s="616">
        <v>0.75</v>
      </c>
      <c r="L9" s="629">
        <v>3</v>
      </c>
      <c r="M9" s="719">
        <v>23.13</v>
      </c>
    </row>
    <row r="10" spans="1:13" ht="13">
      <c r="A10" s="625"/>
      <c r="B10" s="505" t="s">
        <v>170</v>
      </c>
      <c r="C10" s="507" t="s">
        <v>274</v>
      </c>
      <c r="D10" s="613" t="s">
        <v>283</v>
      </c>
      <c r="E10" s="543">
        <v>7</v>
      </c>
      <c r="F10" s="614">
        <v>42579</v>
      </c>
      <c r="G10" s="517" t="s">
        <v>241</v>
      </c>
      <c r="H10" s="612" t="s">
        <v>251</v>
      </c>
      <c r="I10" s="615">
        <v>39185</v>
      </c>
      <c r="J10" s="616">
        <v>0.45833333333333331</v>
      </c>
      <c r="K10" s="616">
        <v>0.79166666666666663</v>
      </c>
      <c r="L10" s="629">
        <v>8</v>
      </c>
      <c r="M10" s="719">
        <v>6.44</v>
      </c>
    </row>
    <row r="11" spans="1:13" ht="13.5" thickBot="1">
      <c r="A11" s="625"/>
      <c r="B11" s="505" t="s">
        <v>170</v>
      </c>
      <c r="C11" s="523" t="s">
        <v>274</v>
      </c>
      <c r="D11" s="621" t="s">
        <v>284</v>
      </c>
      <c r="E11" s="589">
        <v>8</v>
      </c>
      <c r="F11" s="630">
        <v>42580</v>
      </c>
      <c r="G11" s="523" t="s">
        <v>241</v>
      </c>
      <c r="H11" s="622" t="s">
        <v>251</v>
      </c>
      <c r="I11" s="623">
        <v>46224</v>
      </c>
      <c r="J11" s="624">
        <v>0.5</v>
      </c>
      <c r="K11" s="624">
        <v>0.75</v>
      </c>
      <c r="L11" s="631">
        <v>6</v>
      </c>
      <c r="M11" s="723">
        <v>7.97</v>
      </c>
    </row>
    <row r="12" spans="1:13" ht="13">
      <c r="A12" s="625"/>
      <c r="B12" s="669" t="s">
        <v>301</v>
      </c>
      <c r="C12" s="680" t="s">
        <v>292</v>
      </c>
      <c r="D12" s="676" t="s">
        <v>297</v>
      </c>
      <c r="E12" s="665">
        <v>9</v>
      </c>
      <c r="F12" s="666">
        <v>42597</v>
      </c>
      <c r="G12" s="680" t="s">
        <v>241</v>
      </c>
      <c r="H12" s="669" t="s">
        <v>251</v>
      </c>
      <c r="I12" s="663">
        <v>5810</v>
      </c>
      <c r="J12" s="673">
        <v>0.70833333333333337</v>
      </c>
      <c r="K12" s="673">
        <v>0.79166666666666663</v>
      </c>
      <c r="L12" s="662">
        <v>2</v>
      </c>
      <c r="M12" s="727">
        <v>1.5</v>
      </c>
    </row>
    <row r="13" spans="1:13" ht="13">
      <c r="A13" s="625"/>
      <c r="B13" s="612" t="s">
        <v>301</v>
      </c>
      <c r="C13" s="507" t="s">
        <v>292</v>
      </c>
      <c r="D13" s="679" t="s">
        <v>298</v>
      </c>
      <c r="E13" s="544">
        <v>10</v>
      </c>
      <c r="F13" s="614">
        <v>42598</v>
      </c>
      <c r="G13" s="507" t="s">
        <v>241</v>
      </c>
      <c r="H13" s="612" t="s">
        <v>251</v>
      </c>
      <c r="I13" s="737">
        <v>21255</v>
      </c>
      <c r="J13" s="672">
        <v>0.70833333333333337</v>
      </c>
      <c r="K13" s="672">
        <v>0.79166666666666663</v>
      </c>
      <c r="L13" s="629">
        <v>2</v>
      </c>
      <c r="M13" s="719">
        <v>4.5</v>
      </c>
    </row>
    <row r="14" spans="1:13" ht="13.5" thickBot="1">
      <c r="A14" s="625"/>
      <c r="B14" s="622" t="s">
        <v>301</v>
      </c>
      <c r="C14" s="523" t="s">
        <v>292</v>
      </c>
      <c r="D14" s="747" t="s">
        <v>299</v>
      </c>
      <c r="E14" s="589">
        <v>11</v>
      </c>
      <c r="F14" s="630">
        <v>42599</v>
      </c>
      <c r="G14" s="523" t="s">
        <v>241</v>
      </c>
      <c r="H14" s="622" t="s">
        <v>251</v>
      </c>
      <c r="I14" s="677">
        <v>33492</v>
      </c>
      <c r="J14" s="664">
        <v>0.70833333333333337</v>
      </c>
      <c r="K14" s="664">
        <v>0.79166666666666663</v>
      </c>
      <c r="L14" s="631">
        <v>2</v>
      </c>
      <c r="M14" s="723">
        <v>5.5</v>
      </c>
    </row>
    <row r="15" spans="1:13" ht="13.5" thickBot="1">
      <c r="A15" s="625"/>
      <c r="B15" s="612" t="s">
        <v>301</v>
      </c>
      <c r="C15" s="507" t="s">
        <v>308</v>
      </c>
      <c r="D15" s="679" t="s">
        <v>276</v>
      </c>
      <c r="E15" s="544">
        <v>12</v>
      </c>
      <c r="F15" s="630">
        <v>42620</v>
      </c>
      <c r="G15" s="507" t="s">
        <v>241</v>
      </c>
      <c r="H15" s="612" t="s">
        <v>251</v>
      </c>
      <c r="I15" s="737">
        <v>31114</v>
      </c>
      <c r="J15" s="672">
        <v>0.70833333333333337</v>
      </c>
      <c r="K15" s="672">
        <v>0.83333333333333337</v>
      </c>
      <c r="L15" s="629">
        <v>2</v>
      </c>
      <c r="M15" s="727">
        <v>6.9</v>
      </c>
    </row>
    <row r="16" spans="1:13" ht="13">
      <c r="A16" s="625"/>
      <c r="B16" s="612" t="s">
        <v>301</v>
      </c>
      <c r="C16" s="507" t="s">
        <v>308</v>
      </c>
      <c r="D16" s="849" t="s">
        <v>309</v>
      </c>
      <c r="E16" s="544">
        <v>13</v>
      </c>
      <c r="F16" s="614">
        <v>42632</v>
      </c>
      <c r="G16" s="507" t="s">
        <v>241</v>
      </c>
      <c r="H16" s="612" t="s">
        <v>251</v>
      </c>
      <c r="I16" s="737">
        <v>94706</v>
      </c>
      <c r="J16" s="672">
        <v>0.54166666666666663</v>
      </c>
      <c r="K16" s="672">
        <v>0.83333333333333337</v>
      </c>
      <c r="L16" s="629">
        <v>2</v>
      </c>
      <c r="M16" s="724">
        <v>25.6</v>
      </c>
    </row>
    <row r="17" spans="1:13" ht="39.5" thickBot="1">
      <c r="A17" s="625"/>
      <c r="B17" s="850" t="s">
        <v>301</v>
      </c>
      <c r="C17" s="851" t="s">
        <v>308</v>
      </c>
      <c r="D17" s="852" t="s">
        <v>349</v>
      </c>
      <c r="E17" s="853">
        <v>14</v>
      </c>
      <c r="F17" s="854">
        <v>42639</v>
      </c>
      <c r="G17" s="851" t="s">
        <v>241</v>
      </c>
      <c r="H17" s="850" t="s">
        <v>251</v>
      </c>
      <c r="I17" s="855">
        <v>114713</v>
      </c>
      <c r="J17" s="856">
        <v>0.70833333333333337</v>
      </c>
      <c r="K17" s="856">
        <v>0.79166666666666663</v>
      </c>
      <c r="L17" s="857">
        <v>2</v>
      </c>
      <c r="M17" s="716">
        <v>33.299999999999997</v>
      </c>
    </row>
    <row r="18" spans="1:13" s="174" customFormat="1" ht="13">
      <c r="A18" s="552"/>
      <c r="B18" s="516" t="s">
        <v>245</v>
      </c>
      <c r="C18" s="517" t="s">
        <v>247</v>
      </c>
      <c r="D18" s="517" t="s">
        <v>255</v>
      </c>
      <c r="E18" s="543">
        <v>1</v>
      </c>
      <c r="F18" s="513">
        <v>42522</v>
      </c>
      <c r="G18" s="530" t="s">
        <v>249</v>
      </c>
      <c r="H18" s="531" t="s">
        <v>251</v>
      </c>
      <c r="I18" s="514">
        <v>146340</v>
      </c>
      <c r="J18" s="519">
        <v>0.58333333333333337</v>
      </c>
      <c r="K18" s="519">
        <v>0.79166666666666663</v>
      </c>
      <c r="L18" s="515">
        <v>5</v>
      </c>
      <c r="M18" s="722">
        <v>33.675607502566507</v>
      </c>
    </row>
    <row r="19" spans="1:13" s="174" customFormat="1" ht="13">
      <c r="A19" s="552"/>
      <c r="B19" s="516" t="s">
        <v>245</v>
      </c>
      <c r="C19" s="517" t="s">
        <v>247</v>
      </c>
      <c r="D19" s="517" t="s">
        <v>255</v>
      </c>
      <c r="E19" s="543">
        <v>2</v>
      </c>
      <c r="F19" s="508">
        <v>42524</v>
      </c>
      <c r="G19" s="512" t="s">
        <v>249</v>
      </c>
      <c r="H19" s="509" t="s">
        <v>251</v>
      </c>
      <c r="I19" s="510">
        <v>146340</v>
      </c>
      <c r="J19" s="511">
        <v>0.58333333333333337</v>
      </c>
      <c r="K19" s="511">
        <v>0.79166666666666663</v>
      </c>
      <c r="L19" s="506">
        <v>5</v>
      </c>
      <c r="M19" s="718">
        <v>42.027426000394975</v>
      </c>
    </row>
    <row r="20" spans="1:13" s="174" customFormat="1" ht="13">
      <c r="A20" s="552"/>
      <c r="B20" s="516" t="s">
        <v>245</v>
      </c>
      <c r="C20" s="517" t="s">
        <v>247</v>
      </c>
      <c r="D20" s="568" t="s">
        <v>255</v>
      </c>
      <c r="E20" s="543">
        <v>3</v>
      </c>
      <c r="F20" s="513">
        <v>42548</v>
      </c>
      <c r="G20" s="512" t="s">
        <v>249</v>
      </c>
      <c r="H20" s="509" t="s">
        <v>251</v>
      </c>
      <c r="I20" s="510">
        <v>146242</v>
      </c>
      <c r="J20" s="511">
        <v>0.58333333333333337</v>
      </c>
      <c r="K20" s="511">
        <v>0.79166666666666663</v>
      </c>
      <c r="L20" s="506">
        <v>5</v>
      </c>
      <c r="M20" s="722">
        <v>45.5</v>
      </c>
    </row>
    <row r="21" spans="1:13" s="174" customFormat="1" ht="13.5" customHeight="1">
      <c r="A21" s="552"/>
      <c r="B21" s="516" t="s">
        <v>245</v>
      </c>
      <c r="C21" s="517" t="s">
        <v>247</v>
      </c>
      <c r="D21" s="568" t="s">
        <v>255</v>
      </c>
      <c r="E21" s="543">
        <v>4</v>
      </c>
      <c r="F21" s="513">
        <v>42549</v>
      </c>
      <c r="G21" s="512" t="s">
        <v>249</v>
      </c>
      <c r="H21" s="509" t="s">
        <v>251</v>
      </c>
      <c r="I21" s="510">
        <v>146242</v>
      </c>
      <c r="J21" s="511">
        <v>0.58333333333333337</v>
      </c>
      <c r="K21" s="511">
        <v>0.79166666666666663</v>
      </c>
      <c r="L21" s="506">
        <v>5</v>
      </c>
      <c r="M21" s="722">
        <v>43.1</v>
      </c>
    </row>
    <row r="22" spans="1:13" s="174" customFormat="1" ht="14.15" customHeight="1" thickBot="1">
      <c r="A22" s="552"/>
      <c r="B22" s="522" t="s">
        <v>245</v>
      </c>
      <c r="C22" s="523" t="s">
        <v>247</v>
      </c>
      <c r="D22" s="563" t="s">
        <v>255</v>
      </c>
      <c r="E22" s="589">
        <v>5</v>
      </c>
      <c r="F22" s="535">
        <v>42551</v>
      </c>
      <c r="G22" s="524" t="s">
        <v>249</v>
      </c>
      <c r="H22" s="525" t="s">
        <v>251</v>
      </c>
      <c r="I22" s="526">
        <v>146242</v>
      </c>
      <c r="J22" s="527">
        <v>0.58333333333333337</v>
      </c>
      <c r="K22" s="527">
        <v>0.79166666666666663</v>
      </c>
      <c r="L22" s="528">
        <v>5</v>
      </c>
      <c r="M22" s="725">
        <v>33.200000000000003</v>
      </c>
    </row>
    <row r="23" spans="1:13" ht="13">
      <c r="A23" s="625"/>
      <c r="B23" s="605" t="s">
        <v>245</v>
      </c>
      <c r="C23" s="517" t="s">
        <v>274</v>
      </c>
      <c r="D23" s="568" t="s">
        <v>255</v>
      </c>
      <c r="E23" s="606">
        <v>6</v>
      </c>
      <c r="F23" s="607">
        <v>42565</v>
      </c>
      <c r="G23" s="530" t="s">
        <v>249</v>
      </c>
      <c r="H23" s="605" t="s">
        <v>251</v>
      </c>
      <c r="I23" s="609">
        <v>146270</v>
      </c>
      <c r="J23" s="610">
        <v>0.58333333333333337</v>
      </c>
      <c r="K23" s="610">
        <v>0.79166666666666663</v>
      </c>
      <c r="L23" s="515">
        <v>5</v>
      </c>
      <c r="M23" s="722">
        <v>36.885095903470265</v>
      </c>
    </row>
    <row r="24" spans="1:13" ht="13">
      <c r="A24" s="625"/>
      <c r="B24" s="612" t="s">
        <v>245</v>
      </c>
      <c r="C24" s="507" t="s">
        <v>274</v>
      </c>
      <c r="D24" s="568" t="s">
        <v>255</v>
      </c>
      <c r="E24" s="613">
        <v>7</v>
      </c>
      <c r="F24" s="614">
        <v>42566</v>
      </c>
      <c r="G24" s="512" t="s">
        <v>249</v>
      </c>
      <c r="H24" s="612" t="s">
        <v>251</v>
      </c>
      <c r="I24" s="615">
        <v>146270</v>
      </c>
      <c r="J24" s="616">
        <v>0.58333333333333337</v>
      </c>
      <c r="K24" s="616">
        <v>0.79166666666666663</v>
      </c>
      <c r="L24" s="506">
        <v>5</v>
      </c>
      <c r="M24" s="722">
        <v>31.826465456351929</v>
      </c>
    </row>
    <row r="25" spans="1:13" ht="13">
      <c r="A25" s="625"/>
      <c r="B25" s="612" t="s">
        <v>245</v>
      </c>
      <c r="C25" s="507" t="s">
        <v>274</v>
      </c>
      <c r="D25" s="568" t="s">
        <v>255</v>
      </c>
      <c r="E25" s="613">
        <v>8</v>
      </c>
      <c r="F25" s="614">
        <v>42577</v>
      </c>
      <c r="G25" s="512" t="s">
        <v>249</v>
      </c>
      <c r="H25" s="612" t="s">
        <v>251</v>
      </c>
      <c r="I25" s="615">
        <v>146287</v>
      </c>
      <c r="J25" s="616">
        <v>0.58333333333333337</v>
      </c>
      <c r="K25" s="616">
        <v>0.79166666666666663</v>
      </c>
      <c r="L25" s="506">
        <v>5</v>
      </c>
      <c r="M25" s="722">
        <v>46.276443402754722</v>
      </c>
    </row>
    <row r="26" spans="1:13" ht="13">
      <c r="A26" s="625"/>
      <c r="B26" s="612" t="s">
        <v>245</v>
      </c>
      <c r="C26" s="507" t="s">
        <v>274</v>
      </c>
      <c r="D26" s="568" t="s">
        <v>255</v>
      </c>
      <c r="E26" s="613">
        <v>9</v>
      </c>
      <c r="F26" s="614">
        <v>42578</v>
      </c>
      <c r="G26" s="512" t="s">
        <v>249</v>
      </c>
      <c r="H26" s="612" t="s">
        <v>251</v>
      </c>
      <c r="I26" s="615">
        <v>146287</v>
      </c>
      <c r="J26" s="616">
        <v>0.58333333333333337</v>
      </c>
      <c r="K26" s="616">
        <v>0.79166666666666663</v>
      </c>
      <c r="L26" s="506">
        <v>5</v>
      </c>
      <c r="M26" s="722">
        <v>44.900187565701316</v>
      </c>
    </row>
    <row r="27" spans="1:13" ht="13.5" thickBot="1">
      <c r="A27" s="625"/>
      <c r="B27" s="622" t="s">
        <v>245</v>
      </c>
      <c r="C27" s="523" t="s">
        <v>274</v>
      </c>
      <c r="D27" s="563" t="s">
        <v>255</v>
      </c>
      <c r="E27" s="621">
        <v>10</v>
      </c>
      <c r="F27" s="630">
        <v>42579</v>
      </c>
      <c r="G27" s="524" t="s">
        <v>249</v>
      </c>
      <c r="H27" s="622" t="s">
        <v>251</v>
      </c>
      <c r="I27" s="623">
        <v>146287</v>
      </c>
      <c r="J27" s="624">
        <v>0.58333333333333337</v>
      </c>
      <c r="K27" s="624">
        <v>0.79166666666666663</v>
      </c>
      <c r="L27" s="528">
        <v>5</v>
      </c>
      <c r="M27" s="725">
        <v>43.042224056484443</v>
      </c>
    </row>
    <row r="28" spans="1:13" ht="13.5" thickBot="1">
      <c r="A28" s="675"/>
      <c r="B28" s="748" t="s">
        <v>245</v>
      </c>
      <c r="C28" s="749" t="s">
        <v>292</v>
      </c>
      <c r="D28" s="750" t="s">
        <v>255</v>
      </c>
      <c r="E28" s="751">
        <v>11</v>
      </c>
      <c r="F28" s="752">
        <v>42599</v>
      </c>
      <c r="G28" s="753" t="s">
        <v>249</v>
      </c>
      <c r="H28" s="748" t="s">
        <v>251</v>
      </c>
      <c r="I28" s="754">
        <v>146310</v>
      </c>
      <c r="J28" s="660">
        <v>0.58333333333333337</v>
      </c>
      <c r="K28" s="660">
        <v>0.79166666666666663</v>
      </c>
      <c r="L28" s="661">
        <v>5</v>
      </c>
      <c r="M28" s="755">
        <v>31.4</v>
      </c>
    </row>
    <row r="29" spans="1:13" ht="13.5" thickBot="1">
      <c r="A29" s="675"/>
      <c r="B29" s="748" t="s">
        <v>245</v>
      </c>
      <c r="C29" s="858" t="s">
        <v>308</v>
      </c>
      <c r="D29" s="750" t="s">
        <v>255</v>
      </c>
      <c r="E29" s="751">
        <v>12</v>
      </c>
      <c r="F29" s="752">
        <v>42639</v>
      </c>
      <c r="G29" s="753" t="s">
        <v>249</v>
      </c>
      <c r="H29" s="748" t="s">
        <v>251</v>
      </c>
      <c r="I29" s="754">
        <v>146167</v>
      </c>
      <c r="J29" s="660">
        <v>0.58333333333333337</v>
      </c>
      <c r="K29" s="660">
        <v>0.79166666666666663</v>
      </c>
      <c r="L29" s="661">
        <v>5</v>
      </c>
      <c r="M29" s="755">
        <v>31</v>
      </c>
    </row>
    <row r="30" spans="1:13" s="174" customFormat="1" ht="13">
      <c r="A30" s="993" t="s">
        <v>110</v>
      </c>
      <c r="B30" s="998"/>
      <c r="C30" s="998"/>
      <c r="D30" s="998"/>
      <c r="E30" s="998"/>
      <c r="F30" s="998"/>
      <c r="G30" s="998"/>
      <c r="H30" s="998"/>
      <c r="I30" s="998"/>
      <c r="J30" s="998"/>
      <c r="K30" s="998"/>
      <c r="L30" s="998"/>
      <c r="M30" s="999"/>
    </row>
    <row r="31" spans="1:13" s="166" customFormat="1" ht="13.5" customHeight="1">
      <c r="A31" s="551"/>
      <c r="B31" s="505" t="s">
        <v>246</v>
      </c>
      <c r="C31" s="507" t="s">
        <v>247</v>
      </c>
      <c r="D31" s="567" t="s">
        <v>255</v>
      </c>
      <c r="E31" s="538">
        <v>1</v>
      </c>
      <c r="F31" s="508">
        <v>42524</v>
      </c>
      <c r="G31" s="512" t="s">
        <v>241</v>
      </c>
      <c r="H31" s="509" t="s">
        <v>242</v>
      </c>
      <c r="I31" s="510">
        <v>1337</v>
      </c>
      <c r="J31" s="511">
        <v>0.625</v>
      </c>
      <c r="K31" s="511">
        <v>0.79166666666666663</v>
      </c>
      <c r="L31" s="506">
        <v>4</v>
      </c>
      <c r="M31" s="718">
        <v>65.000579228058896</v>
      </c>
    </row>
    <row r="32" spans="1:13" s="166" customFormat="1" ht="13.5" customHeight="1">
      <c r="A32" s="552"/>
      <c r="B32" s="505" t="s">
        <v>246</v>
      </c>
      <c r="C32" s="507" t="s">
        <v>247</v>
      </c>
      <c r="D32" s="567" t="s">
        <v>255</v>
      </c>
      <c r="E32" s="538">
        <v>2</v>
      </c>
      <c r="F32" s="508">
        <v>42541</v>
      </c>
      <c r="G32" s="512" t="s">
        <v>241</v>
      </c>
      <c r="H32" s="509" t="s">
        <v>242</v>
      </c>
      <c r="I32" s="510">
        <v>1326</v>
      </c>
      <c r="J32" s="511">
        <v>0.625</v>
      </c>
      <c r="K32" s="511">
        <v>0.79166666666666663</v>
      </c>
      <c r="L32" s="506">
        <v>4</v>
      </c>
      <c r="M32" s="722">
        <v>63.693694449168902</v>
      </c>
    </row>
    <row r="33" spans="1:14" s="166" customFormat="1" ht="13.5" customHeight="1">
      <c r="A33" s="552"/>
      <c r="B33" s="505" t="s">
        <v>246</v>
      </c>
      <c r="C33" s="507" t="s">
        <v>247</v>
      </c>
      <c r="D33" s="567" t="s">
        <v>255</v>
      </c>
      <c r="E33" s="538">
        <v>3</v>
      </c>
      <c r="F33" s="508">
        <v>42548</v>
      </c>
      <c r="G33" s="512" t="s">
        <v>241</v>
      </c>
      <c r="H33" s="509" t="s">
        <v>242</v>
      </c>
      <c r="I33" s="510">
        <v>1323</v>
      </c>
      <c r="J33" s="511">
        <v>0.625</v>
      </c>
      <c r="K33" s="511">
        <v>0.79166666666666663</v>
      </c>
      <c r="L33" s="506">
        <v>4</v>
      </c>
      <c r="M33" s="718">
        <v>64.505662627998205</v>
      </c>
    </row>
    <row r="34" spans="1:14" ht="13.5" customHeight="1" thickBot="1">
      <c r="A34" s="552"/>
      <c r="B34" s="522" t="s">
        <v>246</v>
      </c>
      <c r="C34" s="523" t="s">
        <v>247</v>
      </c>
      <c r="D34" s="563" t="s">
        <v>255</v>
      </c>
      <c r="E34" s="585">
        <v>4</v>
      </c>
      <c r="F34" s="535">
        <v>42549</v>
      </c>
      <c r="G34" s="524" t="s">
        <v>241</v>
      </c>
      <c r="H34" s="525" t="s">
        <v>242</v>
      </c>
      <c r="I34" s="526">
        <v>1321</v>
      </c>
      <c r="J34" s="527">
        <v>0.54166666666666663</v>
      </c>
      <c r="K34" s="527">
        <v>0.79166666666666663</v>
      </c>
      <c r="L34" s="528">
        <v>6</v>
      </c>
      <c r="M34" s="725">
        <v>66.026813910652294</v>
      </c>
    </row>
    <row r="35" spans="1:14" ht="13">
      <c r="A35" s="625"/>
      <c r="B35" s="612" t="s">
        <v>246</v>
      </c>
      <c r="C35" s="507" t="s">
        <v>274</v>
      </c>
      <c r="D35" s="613" t="s">
        <v>255</v>
      </c>
      <c r="E35" s="613">
        <v>5</v>
      </c>
      <c r="F35" s="614">
        <v>42576</v>
      </c>
      <c r="G35" s="512" t="s">
        <v>241</v>
      </c>
      <c r="H35" s="612" t="s">
        <v>273</v>
      </c>
      <c r="I35" s="615">
        <v>1346</v>
      </c>
      <c r="J35" s="616">
        <v>0.625</v>
      </c>
      <c r="K35" s="616">
        <v>0.79166666666666663</v>
      </c>
      <c r="L35" s="506">
        <v>4</v>
      </c>
      <c r="M35" s="722">
        <v>69.977476161616281</v>
      </c>
    </row>
    <row r="36" spans="1:14" s="135" customFormat="1" ht="13">
      <c r="A36" s="625"/>
      <c r="B36" s="612" t="s">
        <v>246</v>
      </c>
      <c r="C36" s="507" t="s">
        <v>274</v>
      </c>
      <c r="D36" s="613" t="s">
        <v>255</v>
      </c>
      <c r="E36" s="613">
        <v>6</v>
      </c>
      <c r="F36" s="614">
        <v>42578</v>
      </c>
      <c r="G36" s="512" t="s">
        <v>241</v>
      </c>
      <c r="H36" s="612" t="s">
        <v>242</v>
      </c>
      <c r="I36" s="615">
        <v>1338</v>
      </c>
      <c r="J36" s="616">
        <v>0.625</v>
      </c>
      <c r="K36" s="616">
        <v>0.79166666666666663</v>
      </c>
      <c r="L36" s="506">
        <v>4</v>
      </c>
      <c r="M36" s="722">
        <v>85.145340766627143</v>
      </c>
    </row>
    <row r="37" spans="1:14" ht="13">
      <c r="A37" s="625"/>
      <c r="B37" s="612" t="s">
        <v>246</v>
      </c>
      <c r="C37" s="507" t="s">
        <v>274</v>
      </c>
      <c r="D37" s="613" t="s">
        <v>255</v>
      </c>
      <c r="E37" s="613">
        <v>7</v>
      </c>
      <c r="F37" s="614">
        <v>42579</v>
      </c>
      <c r="G37" s="512" t="s">
        <v>241</v>
      </c>
      <c r="H37" s="612" t="s">
        <v>242</v>
      </c>
      <c r="I37" s="615">
        <v>1334</v>
      </c>
      <c r="J37" s="616">
        <v>0.625</v>
      </c>
      <c r="K37" s="616">
        <v>0.79166666666666663</v>
      </c>
      <c r="L37" s="506">
        <v>4</v>
      </c>
      <c r="M37" s="722">
        <v>79.183080846500161</v>
      </c>
    </row>
    <row r="38" spans="1:14" ht="13.5" thickBot="1">
      <c r="A38" s="675"/>
      <c r="B38" s="622" t="s">
        <v>246</v>
      </c>
      <c r="C38" s="523" t="s">
        <v>274</v>
      </c>
      <c r="D38" s="621" t="s">
        <v>255</v>
      </c>
      <c r="E38" s="621">
        <v>8</v>
      </c>
      <c r="F38" s="630">
        <v>42580</v>
      </c>
      <c r="G38" s="524" t="s">
        <v>241</v>
      </c>
      <c r="H38" s="622" t="s">
        <v>242</v>
      </c>
      <c r="I38" s="623">
        <v>1332</v>
      </c>
      <c r="J38" s="624">
        <v>0.625</v>
      </c>
      <c r="K38" s="624">
        <v>0.79166666666666663</v>
      </c>
      <c r="L38" s="528">
        <v>4</v>
      </c>
      <c r="M38" s="725">
        <v>77.23153438124622</v>
      </c>
    </row>
    <row r="39" spans="1:14" ht="13">
      <c r="A39" s="675"/>
      <c r="B39" s="669" t="s">
        <v>246</v>
      </c>
      <c r="C39" s="701" t="s">
        <v>292</v>
      </c>
      <c r="D39" s="700" t="s">
        <v>255</v>
      </c>
      <c r="E39" s="700">
        <v>9</v>
      </c>
      <c r="F39" s="666">
        <v>42597</v>
      </c>
      <c r="G39" s="698" t="s">
        <v>241</v>
      </c>
      <c r="H39" s="669" t="s">
        <v>242</v>
      </c>
      <c r="I39" s="678">
        <v>1251</v>
      </c>
      <c r="J39" s="688">
        <v>0.625</v>
      </c>
      <c r="K39" s="688">
        <v>0.79166666666666663</v>
      </c>
      <c r="L39" s="686">
        <v>4</v>
      </c>
      <c r="M39" s="728">
        <v>58.7</v>
      </c>
    </row>
    <row r="40" spans="1:14" ht="13">
      <c r="A40" s="675"/>
      <c r="B40" s="612" t="s">
        <v>246</v>
      </c>
      <c r="C40" s="667" t="s">
        <v>292</v>
      </c>
      <c r="D40" s="690" t="s">
        <v>255</v>
      </c>
      <c r="E40" s="690">
        <v>10</v>
      </c>
      <c r="F40" s="614">
        <v>42598</v>
      </c>
      <c r="G40" s="512" t="s">
        <v>241</v>
      </c>
      <c r="H40" s="612" t="s">
        <v>242</v>
      </c>
      <c r="I40" s="682">
        <v>1250</v>
      </c>
      <c r="J40" s="684">
        <v>0.58333333333333337</v>
      </c>
      <c r="K40" s="684">
        <v>0.79166666666666663</v>
      </c>
      <c r="L40" s="506">
        <v>5</v>
      </c>
      <c r="M40" s="729">
        <v>62.1</v>
      </c>
    </row>
    <row r="41" spans="1:14" ht="13.5" thickBot="1">
      <c r="A41" s="675"/>
      <c r="B41" s="605" t="s">
        <v>246</v>
      </c>
      <c r="C41" s="523" t="s">
        <v>292</v>
      </c>
      <c r="D41" s="671" t="s">
        <v>255</v>
      </c>
      <c r="E41" s="671">
        <v>11</v>
      </c>
      <c r="F41" s="630">
        <v>42599</v>
      </c>
      <c r="G41" s="530" t="s">
        <v>241</v>
      </c>
      <c r="H41" s="605" t="s">
        <v>242</v>
      </c>
      <c r="I41" s="738">
        <v>1250</v>
      </c>
      <c r="J41" s="740">
        <v>0.58333333333333337</v>
      </c>
      <c r="K41" s="741">
        <v>0.79166666666666663</v>
      </c>
      <c r="L41" s="528">
        <v>5</v>
      </c>
      <c r="M41" s="739">
        <v>67.7</v>
      </c>
    </row>
    <row r="42" spans="1:14" ht="14.5">
      <c r="A42" s="1033"/>
      <c r="B42" s="700" t="s">
        <v>399</v>
      </c>
      <c r="C42" s="517" t="s">
        <v>308</v>
      </c>
      <c r="D42" s="700" t="s">
        <v>350</v>
      </c>
      <c r="E42" s="700">
        <v>12</v>
      </c>
      <c r="F42" s="607">
        <v>42632</v>
      </c>
      <c r="G42" s="1034" t="s">
        <v>241</v>
      </c>
      <c r="H42" s="669" t="s">
        <v>242</v>
      </c>
      <c r="I42" s="678">
        <v>308</v>
      </c>
      <c r="J42" s="859">
        <v>0.625</v>
      </c>
      <c r="K42" s="859">
        <v>0.79166666666666663</v>
      </c>
      <c r="L42" s="515">
        <v>4</v>
      </c>
      <c r="M42" s="1042">
        <v>20.673144040945068</v>
      </c>
    </row>
    <row r="43" spans="1:14" ht="14.5">
      <c r="A43" s="1033"/>
      <c r="B43" s="690" t="s">
        <v>405</v>
      </c>
      <c r="C43" s="507" t="s">
        <v>308</v>
      </c>
      <c r="D43" s="690" t="s">
        <v>255</v>
      </c>
      <c r="E43" s="690">
        <v>13</v>
      </c>
      <c r="F43" s="614">
        <v>42639</v>
      </c>
      <c r="G43" s="537" t="s">
        <v>241</v>
      </c>
      <c r="H43" s="612" t="s">
        <v>242</v>
      </c>
      <c r="I43" s="682">
        <v>1270</v>
      </c>
      <c r="J43" s="860">
        <v>0.625</v>
      </c>
      <c r="K43" s="860">
        <v>0.79166666666666663</v>
      </c>
      <c r="L43" s="506">
        <v>4</v>
      </c>
      <c r="M43" s="1043" t="s">
        <v>396</v>
      </c>
      <c r="N43" s="134" t="s">
        <v>2</v>
      </c>
    </row>
    <row r="44" spans="1:14" ht="14.5">
      <c r="A44" s="1035"/>
      <c r="B44" s="690" t="s">
        <v>405</v>
      </c>
      <c r="C44" s="507" t="s">
        <v>308</v>
      </c>
      <c r="D44" s="671" t="s">
        <v>255</v>
      </c>
      <c r="E44" s="671">
        <v>14</v>
      </c>
      <c r="F44" s="614">
        <v>42640</v>
      </c>
      <c r="G44" s="656" t="s">
        <v>241</v>
      </c>
      <c r="H44" s="605" t="s">
        <v>242</v>
      </c>
      <c r="I44" s="682">
        <v>1265</v>
      </c>
      <c r="J44" s="860">
        <v>0.625</v>
      </c>
      <c r="K44" s="860">
        <v>0.79166666666666663</v>
      </c>
      <c r="L44" s="506">
        <v>4</v>
      </c>
      <c r="M44" s="1043" t="s">
        <v>396</v>
      </c>
    </row>
    <row r="45" spans="1:14" ht="21.65" customHeight="1">
      <c r="A45" s="988" t="s">
        <v>265</v>
      </c>
      <c r="B45" s="949"/>
      <c r="C45" s="949"/>
      <c r="D45" s="949"/>
      <c r="E45" s="949"/>
      <c r="F45" s="949"/>
      <c r="G45" s="949"/>
      <c r="H45" s="949"/>
      <c r="I45" s="949"/>
      <c r="J45" s="949"/>
      <c r="K45" s="949"/>
      <c r="L45" s="949"/>
      <c r="M45" s="949"/>
    </row>
    <row r="46" spans="1:14" ht="12.65" customHeight="1">
      <c r="A46" s="988" t="s">
        <v>281</v>
      </c>
      <c r="B46" s="989"/>
      <c r="C46" s="989"/>
      <c r="D46" s="989"/>
      <c r="E46" s="989"/>
      <c r="F46" s="989"/>
      <c r="G46" s="989"/>
      <c r="H46" s="989"/>
      <c r="I46" s="989"/>
      <c r="J46" s="989"/>
      <c r="K46" s="989"/>
      <c r="L46" s="989"/>
      <c r="M46" s="989"/>
    </row>
    <row r="47" spans="1:14" ht="21.75" customHeight="1">
      <c r="A47" s="988" t="s">
        <v>280</v>
      </c>
      <c r="B47" s="989"/>
      <c r="C47" s="989"/>
      <c r="D47" s="989"/>
      <c r="E47" s="989"/>
      <c r="F47" s="989"/>
      <c r="G47" s="989"/>
      <c r="H47" s="989"/>
      <c r="I47" s="989"/>
      <c r="J47" s="989"/>
      <c r="K47" s="989"/>
      <c r="L47" s="989"/>
      <c r="M47" s="989"/>
    </row>
    <row r="48" spans="1:14" s="923" customFormat="1" ht="13.5" customHeight="1">
      <c r="A48" s="988" t="s">
        <v>400</v>
      </c>
      <c r="B48" s="949"/>
      <c r="C48" s="949"/>
      <c r="D48" s="949"/>
      <c r="E48" s="949"/>
      <c r="F48" s="949"/>
      <c r="G48" s="949"/>
      <c r="H48" s="949"/>
      <c r="I48" s="949"/>
      <c r="J48" s="949"/>
      <c r="K48" s="949"/>
      <c r="L48" s="949"/>
      <c r="M48" s="949"/>
    </row>
    <row r="49" spans="1:13" ht="22.5" customHeight="1">
      <c r="A49" s="988" t="s">
        <v>353</v>
      </c>
      <c r="B49" s="949"/>
      <c r="C49" s="949"/>
      <c r="D49" s="949"/>
      <c r="E49" s="949"/>
      <c r="F49" s="949"/>
      <c r="G49" s="949"/>
      <c r="H49" s="949"/>
      <c r="I49" s="949"/>
      <c r="J49" s="949"/>
      <c r="K49" s="949"/>
      <c r="L49" s="949"/>
      <c r="M49" s="949"/>
    </row>
  </sheetData>
  <sheetProtection password="C511" sheet="1" objects="1" scenarios="1"/>
  <protectedRanges>
    <protectedRange password="D9D5" sqref="D3" name="Add Rows_8_1"/>
    <protectedRange sqref="D3" name="Enter Event Data_14_1"/>
    <protectedRange password="D9D5" sqref="G3" name="Add Rows_10_1"/>
    <protectedRange sqref="G3" name="Enter Event Data_16_1"/>
    <protectedRange password="D9D5" sqref="H3" name="Add Rows_11_1"/>
    <protectedRange sqref="H3" name="Enter Event Data_17_1"/>
    <protectedRange password="D9D5" sqref="K3" name="Add Rows_12_1"/>
    <protectedRange sqref="K3" name="Enter Event Data_18_1"/>
  </protectedRanges>
  <autoFilter ref="A1:N49"/>
  <mergeCells count="8">
    <mergeCell ref="A49:M49"/>
    <mergeCell ref="A48:M48"/>
    <mergeCell ref="A2:M2"/>
    <mergeCell ref="A3:M3"/>
    <mergeCell ref="A30:M30"/>
    <mergeCell ref="A45:M45"/>
    <mergeCell ref="A46:M46"/>
    <mergeCell ref="A47:M47"/>
  </mergeCells>
  <printOptions horizontalCentered="1" verticalCentered="1"/>
  <pageMargins left="0.7" right="0.7" top="1.2009803921568627" bottom="0.75" header="0.3" footer="0.3"/>
  <pageSetup scale="62" orientation="landscape" r:id="rId1"/>
  <headerFooter>
    <oddHeader>&amp;C&amp;"Arial,Bold"&amp;K000000Table I-4 
Pacific Gas and Electric Company 
 Interruptible and Price Responsive Programs
Year-to-Date Event Summary 
December 2016</oddHeader>
    <oddFooter>&amp;L&amp;F&amp;CPage 8 of 11 (3 of 3)&amp;REvents Summary</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view="pageLayout" zoomScale="70" zoomScaleNormal="100" zoomScalePageLayoutView="70" workbookViewId="0">
      <selection activeCell="M24" sqref="A24:O26"/>
    </sheetView>
  </sheetViews>
  <sheetFormatPr defaultColWidth="9.453125" defaultRowHeight="12.5"/>
  <cols>
    <col min="1" max="1" width="38.54296875" style="207" customWidth="1"/>
    <col min="2" max="2" width="15.81640625" style="207" customWidth="1"/>
    <col min="3" max="6" width="12.453125" style="207" customWidth="1"/>
    <col min="7" max="7" width="12.453125" style="207" bestFit="1" customWidth="1"/>
    <col min="8" max="8" width="12.54296875" style="207" customWidth="1"/>
    <col min="9" max="9" width="12" style="207" customWidth="1"/>
    <col min="10" max="10" width="12.453125" style="207" bestFit="1" customWidth="1"/>
    <col min="11" max="12" width="11.453125" style="207" customWidth="1"/>
    <col min="13" max="14" width="12.453125" style="207" customWidth="1"/>
    <col min="15" max="15" width="13.1796875" style="207" customWidth="1"/>
    <col min="16" max="16" width="12.54296875" style="207" customWidth="1"/>
    <col min="17" max="16384" width="9.453125" style="207"/>
  </cols>
  <sheetData>
    <row r="1" spans="1:17" s="208" customFormat="1"/>
    <row r="2" spans="1:17" s="208" customFormat="1" ht="13" thickBot="1"/>
    <row r="3" spans="1:17" ht="13">
      <c r="A3" s="37" t="s">
        <v>171</v>
      </c>
      <c r="B3" s="232"/>
      <c r="C3" s="43"/>
      <c r="D3" s="43"/>
      <c r="E3" s="43"/>
      <c r="F3" s="43"/>
      <c r="G3" s="43"/>
      <c r="H3" s="43"/>
      <c r="I3" s="43"/>
      <c r="J3" s="43"/>
      <c r="K3" s="43"/>
      <c r="L3" s="43"/>
      <c r="M3" s="43"/>
      <c r="N3" s="43"/>
      <c r="O3" s="43"/>
      <c r="P3" s="234"/>
    </row>
    <row r="4" spans="1:17" ht="13">
      <c r="A4" s="3"/>
      <c r="B4" s="233"/>
      <c r="C4" s="44"/>
      <c r="D4" s="44"/>
      <c r="E4" s="44"/>
      <c r="F4" s="44"/>
      <c r="G4" s="44"/>
      <c r="H4" s="44"/>
      <c r="I4" s="44"/>
      <c r="J4" s="44"/>
      <c r="K4" s="44"/>
      <c r="L4" s="44"/>
      <c r="M4" s="44"/>
      <c r="N4" s="44"/>
      <c r="O4" s="44"/>
      <c r="P4" s="235"/>
    </row>
    <row r="5" spans="1:17" ht="43.5" customHeight="1">
      <c r="A5" s="94" t="s">
        <v>90</v>
      </c>
      <c r="B5" s="352" t="s">
        <v>357</v>
      </c>
      <c r="C5" s="353" t="s">
        <v>5</v>
      </c>
      <c r="D5" s="38" t="s">
        <v>6</v>
      </c>
      <c r="E5" s="38" t="s">
        <v>7</v>
      </c>
      <c r="F5" s="38" t="s">
        <v>8</v>
      </c>
      <c r="G5" s="38" t="s">
        <v>9</v>
      </c>
      <c r="H5" s="38" t="s">
        <v>10</v>
      </c>
      <c r="I5" s="38" t="s">
        <v>36</v>
      </c>
      <c r="J5" s="38" t="s">
        <v>37</v>
      </c>
      <c r="K5" s="38" t="s">
        <v>38</v>
      </c>
      <c r="L5" s="38" t="s">
        <v>39</v>
      </c>
      <c r="M5" s="38" t="s">
        <v>40</v>
      </c>
      <c r="N5" s="38" t="s">
        <v>41</v>
      </c>
      <c r="O5" s="352" t="s">
        <v>172</v>
      </c>
      <c r="P5" s="352" t="s">
        <v>173</v>
      </c>
    </row>
    <row r="6" spans="1:17" ht="19.5" customHeight="1">
      <c r="A6" s="2" t="s">
        <v>174</v>
      </c>
      <c r="B6" s="354"/>
      <c r="C6" s="230"/>
      <c r="D6" s="206"/>
      <c r="E6" s="206"/>
      <c r="F6" s="206"/>
      <c r="G6" s="206"/>
      <c r="H6" s="206"/>
      <c r="I6" s="206"/>
      <c r="J6" s="206"/>
      <c r="K6" s="206"/>
      <c r="L6" s="206"/>
      <c r="M6" s="206"/>
      <c r="N6" s="487"/>
      <c r="O6" s="487"/>
      <c r="P6" s="487"/>
    </row>
    <row r="7" spans="1:17" ht="15.65" customHeight="1">
      <c r="A7" s="145" t="s">
        <v>175</v>
      </c>
      <c r="B7" s="216">
        <v>7785291.3898200011</v>
      </c>
      <c r="C7" s="206">
        <v>0</v>
      </c>
      <c r="D7" s="206">
        <v>0</v>
      </c>
      <c r="E7" s="206">
        <v>0</v>
      </c>
      <c r="F7" s="206">
        <v>0</v>
      </c>
      <c r="G7" s="206">
        <v>360040.5</v>
      </c>
      <c r="H7" s="206">
        <v>292444.77516968263</v>
      </c>
      <c r="I7" s="206">
        <v>1231478.6257758907</v>
      </c>
      <c r="J7" s="206">
        <v>1909766.38</v>
      </c>
      <c r="K7" s="178">
        <v>1303086.28</v>
      </c>
      <c r="L7" s="206">
        <v>-413072.02</v>
      </c>
      <c r="M7" s="206">
        <v>2657.04</v>
      </c>
      <c r="N7" s="918">
        <v>296.08074999973178</v>
      </c>
      <c r="O7" s="216">
        <f>SUM(C7:N7)</f>
        <v>4686697.6616955725</v>
      </c>
      <c r="P7" s="216">
        <f t="shared" ref="P7:P19" si="0">+O7+B7</f>
        <v>12471989.051515574</v>
      </c>
    </row>
    <row r="8" spans="1:17" ht="15.65" customHeight="1">
      <c r="A8" s="145" t="s">
        <v>176</v>
      </c>
      <c r="B8" s="216">
        <v>46470</v>
      </c>
      <c r="C8" s="206">
        <v>48891</v>
      </c>
      <c r="D8" s="206">
        <v>77490</v>
      </c>
      <c r="E8" s="206">
        <v>0</v>
      </c>
      <c r="F8" s="206">
        <v>0</v>
      </c>
      <c r="G8" s="206">
        <v>182100</v>
      </c>
      <c r="H8" s="206">
        <v>42210</v>
      </c>
      <c r="I8" s="206">
        <v>18996.439999999999</v>
      </c>
      <c r="J8" s="206">
        <v>109250.48</v>
      </c>
      <c r="K8" s="206">
        <v>33000</v>
      </c>
      <c r="L8" s="206">
        <v>0</v>
      </c>
      <c r="M8" s="206">
        <v>158260</v>
      </c>
      <c r="N8" s="918">
        <v>32067.96</v>
      </c>
      <c r="O8" s="216">
        <f t="shared" ref="O8:O19" si="1">SUM(C8:N8)</f>
        <v>702265.87999999989</v>
      </c>
      <c r="P8" s="216">
        <f t="shared" si="0"/>
        <v>748735.87999999989</v>
      </c>
    </row>
    <row r="9" spans="1:17" ht="15.65" customHeight="1">
      <c r="A9" s="145" t="s">
        <v>358</v>
      </c>
      <c r="B9" s="216">
        <v>26084254.290000003</v>
      </c>
      <c r="C9" s="206">
        <v>2076251.09</v>
      </c>
      <c r="D9" s="55">
        <f>1459525.12+636228.5</f>
        <v>2095753.62</v>
      </c>
      <c r="E9" s="273">
        <v>2097492.62</v>
      </c>
      <c r="F9" s="273">
        <v>2453957.4900000002</v>
      </c>
      <c r="G9" s="206">
        <v>2378236.84</v>
      </c>
      <c r="H9" s="206">
        <v>2480443</v>
      </c>
      <c r="I9" s="206">
        <v>2131146.4</v>
      </c>
      <c r="J9" s="55">
        <v>2588012.3000000003</v>
      </c>
      <c r="K9" s="55">
        <v>2024213.34</v>
      </c>
      <c r="L9" s="206">
        <v>2199124.7000000002</v>
      </c>
      <c r="M9" s="45">
        <v>2478386.4</v>
      </c>
      <c r="N9" s="918">
        <v>2165475.84</v>
      </c>
      <c r="O9" s="216">
        <f t="shared" si="1"/>
        <v>27168493.639999997</v>
      </c>
      <c r="P9" s="216">
        <f t="shared" si="0"/>
        <v>53252747.93</v>
      </c>
    </row>
    <row r="10" spans="1:17" ht="15.65" customHeight="1">
      <c r="A10" s="145" t="s">
        <v>177</v>
      </c>
      <c r="B10" s="216">
        <v>1742220.9699999997</v>
      </c>
      <c r="C10" s="206">
        <v>0</v>
      </c>
      <c r="D10" s="206">
        <v>0</v>
      </c>
      <c r="E10" s="206">
        <v>0</v>
      </c>
      <c r="F10" s="273">
        <f>17094-17094</f>
        <v>0</v>
      </c>
      <c r="G10" s="206">
        <v>70591.899999999994</v>
      </c>
      <c r="H10" s="206">
        <v>12486.85</v>
      </c>
      <c r="I10" s="206">
        <v>184782.4</v>
      </c>
      <c r="J10" s="206">
        <v>316296.71999999997</v>
      </c>
      <c r="K10" s="206">
        <v>202158.62</v>
      </c>
      <c r="L10" s="206">
        <v>1952.31</v>
      </c>
      <c r="M10" s="206">
        <v>-100462.93</v>
      </c>
      <c r="N10" s="918">
        <v>2259.19</v>
      </c>
      <c r="O10" s="216">
        <f t="shared" si="1"/>
        <v>690065.06</v>
      </c>
      <c r="P10" s="216">
        <f t="shared" si="0"/>
        <v>2432286.0299999998</v>
      </c>
    </row>
    <row r="11" spans="1:17" ht="15.65" customHeight="1">
      <c r="A11" s="145" t="s">
        <v>260</v>
      </c>
      <c r="B11" s="216">
        <v>1022581</v>
      </c>
      <c r="C11" s="206">
        <v>0</v>
      </c>
      <c r="D11" s="206">
        <v>0</v>
      </c>
      <c r="E11" s="206">
        <v>0</v>
      </c>
      <c r="F11" s="273">
        <v>0</v>
      </c>
      <c r="G11" s="206">
        <v>0</v>
      </c>
      <c r="H11" s="206">
        <v>225511.25</v>
      </c>
      <c r="I11" s="206">
        <v>243775</v>
      </c>
      <c r="J11" s="206">
        <v>44524</v>
      </c>
      <c r="K11" s="206">
        <v>66151</v>
      </c>
      <c r="L11" s="206">
        <v>0</v>
      </c>
      <c r="M11" s="206">
        <v>0</v>
      </c>
      <c r="N11" s="206">
        <v>0</v>
      </c>
      <c r="O11" s="216">
        <f t="shared" si="1"/>
        <v>579961.25</v>
      </c>
      <c r="P11" s="216">
        <f t="shared" si="0"/>
        <v>1602542.25</v>
      </c>
    </row>
    <row r="12" spans="1:17" ht="15.65" customHeight="1">
      <c r="A12" s="887" t="s">
        <v>347</v>
      </c>
      <c r="B12" s="888">
        <v>0</v>
      </c>
      <c r="C12" s="889">
        <v>0</v>
      </c>
      <c r="D12" s="889">
        <v>0</v>
      </c>
      <c r="E12" s="889">
        <v>0</v>
      </c>
      <c r="F12" s="890">
        <v>0</v>
      </c>
      <c r="G12" s="889">
        <v>0</v>
      </c>
      <c r="H12" s="889">
        <v>60061.81</v>
      </c>
      <c r="I12" s="889">
        <v>230982.03</v>
      </c>
      <c r="J12" s="889">
        <v>234077.27000000002</v>
      </c>
      <c r="K12" s="889">
        <v>-2278.3499999999985</v>
      </c>
      <c r="L12" s="889">
        <v>237403.59</v>
      </c>
      <c r="M12" s="889">
        <v>-16550.78</v>
      </c>
      <c r="N12" s="889">
        <v>4150.3</v>
      </c>
      <c r="O12" s="888">
        <f t="shared" si="1"/>
        <v>747845.87</v>
      </c>
      <c r="P12" s="888">
        <f t="shared" si="0"/>
        <v>747845.87</v>
      </c>
    </row>
    <row r="13" spans="1:17" ht="15.65" customHeight="1">
      <c r="A13" s="150" t="s">
        <v>178</v>
      </c>
      <c r="B13" s="216">
        <v>0</v>
      </c>
      <c r="C13" s="206">
        <v>0</v>
      </c>
      <c r="D13" s="206">
        <v>0</v>
      </c>
      <c r="E13" s="206">
        <v>500</v>
      </c>
      <c r="F13" s="273">
        <v>500</v>
      </c>
      <c r="G13" s="206">
        <v>500</v>
      </c>
      <c r="H13" s="206">
        <v>1100</v>
      </c>
      <c r="I13" s="206">
        <v>700</v>
      </c>
      <c r="J13" s="206">
        <v>700</v>
      </c>
      <c r="K13" s="206">
        <v>700</v>
      </c>
      <c r="L13" s="206">
        <v>700</v>
      </c>
      <c r="M13" s="206">
        <v>700</v>
      </c>
      <c r="N13" s="918">
        <v>700</v>
      </c>
      <c r="O13" s="216">
        <f t="shared" si="1"/>
        <v>6800</v>
      </c>
      <c r="P13" s="216">
        <f t="shared" si="0"/>
        <v>6800</v>
      </c>
    </row>
    <row r="14" spans="1:17" s="126" customFormat="1" ht="47.5" customHeight="1">
      <c r="A14" s="149" t="s">
        <v>179</v>
      </c>
      <c r="B14" s="216">
        <v>0</v>
      </c>
      <c r="C14" s="146">
        <v>0</v>
      </c>
      <c r="D14" s="146">
        <v>0</v>
      </c>
      <c r="E14" s="146">
        <v>0</v>
      </c>
      <c r="F14" s="273">
        <v>0</v>
      </c>
      <c r="G14" s="146">
        <v>0</v>
      </c>
      <c r="H14" s="146">
        <v>0</v>
      </c>
      <c r="I14" s="146">
        <v>0</v>
      </c>
      <c r="J14" s="146">
        <v>0</v>
      </c>
      <c r="K14" s="146">
        <v>0</v>
      </c>
      <c r="L14" s="146">
        <v>0</v>
      </c>
      <c r="M14" s="146">
        <v>0</v>
      </c>
      <c r="N14" s="146">
        <v>0</v>
      </c>
      <c r="O14" s="216">
        <f t="shared" si="1"/>
        <v>0</v>
      </c>
      <c r="P14" s="216">
        <f t="shared" si="0"/>
        <v>0</v>
      </c>
    </row>
    <row r="15" spans="1:17" s="126" customFormat="1">
      <c r="A15" s="145" t="s">
        <v>287</v>
      </c>
      <c r="B15" s="216">
        <v>0</v>
      </c>
      <c r="C15" s="146">
        <v>0</v>
      </c>
      <c r="D15" s="146">
        <v>0</v>
      </c>
      <c r="E15" s="146">
        <v>0</v>
      </c>
      <c r="F15" s="273">
        <v>0</v>
      </c>
      <c r="G15" s="146">
        <v>0</v>
      </c>
      <c r="H15" s="146">
        <v>0</v>
      </c>
      <c r="I15" s="146">
        <v>752150</v>
      </c>
      <c r="J15" s="146">
        <v>0</v>
      </c>
      <c r="K15" s="146">
        <v>0</v>
      </c>
      <c r="L15" s="146">
        <v>0</v>
      </c>
      <c r="M15" s="146">
        <v>0</v>
      </c>
      <c r="N15" s="146">
        <v>0</v>
      </c>
      <c r="O15" s="216">
        <f t="shared" si="1"/>
        <v>752150</v>
      </c>
      <c r="P15" s="216">
        <f t="shared" si="0"/>
        <v>752150</v>
      </c>
    </row>
    <row r="16" spans="1:17" ht="14.5">
      <c r="A16" s="150" t="s">
        <v>348</v>
      </c>
      <c r="B16" s="216">
        <v>700648.82000000007</v>
      </c>
      <c r="C16" s="206">
        <v>22781.46</v>
      </c>
      <c r="D16" s="206">
        <v>67647.73000000001</v>
      </c>
      <c r="E16" s="206">
        <v>41823.22</v>
      </c>
      <c r="F16" s="273">
        <v>15308.28</v>
      </c>
      <c r="G16" s="206">
        <v>34184.400000000001</v>
      </c>
      <c r="H16" s="206">
        <v>75428.66</v>
      </c>
      <c r="I16" s="206">
        <v>88648.9</v>
      </c>
      <c r="J16" s="206">
        <v>166657.45000000001</v>
      </c>
      <c r="K16" s="206">
        <v>123173.39</v>
      </c>
      <c r="L16" s="206">
        <v>43083.179999999993</v>
      </c>
      <c r="M16" s="206">
        <v>3219.9</v>
      </c>
      <c r="N16" s="918">
        <v>11189.25</v>
      </c>
      <c r="O16" s="216">
        <f t="shared" si="1"/>
        <v>693145.82</v>
      </c>
      <c r="P16" s="216">
        <f t="shared" si="0"/>
        <v>1393794.6400000001</v>
      </c>
      <c r="Q16" s="45"/>
    </row>
    <row r="17" spans="1:17" ht="15.65" customHeight="1">
      <c r="A17" s="150" t="s">
        <v>121</v>
      </c>
      <c r="B17" s="216">
        <v>45687</v>
      </c>
      <c r="C17" s="206">
        <v>11000</v>
      </c>
      <c r="D17" s="206">
        <f>11000+3312</f>
        <v>14312</v>
      </c>
      <c r="E17" s="206">
        <v>11000</v>
      </c>
      <c r="F17" s="273">
        <f>4000</f>
        <v>4000</v>
      </c>
      <c r="G17" s="40">
        <v>11000</v>
      </c>
      <c r="H17" s="40">
        <v>11000</v>
      </c>
      <c r="I17" s="40">
        <v>11000</v>
      </c>
      <c r="J17" s="40">
        <v>11000</v>
      </c>
      <c r="K17" s="40">
        <v>11000</v>
      </c>
      <c r="L17" s="40">
        <v>11000</v>
      </c>
      <c r="M17" s="40">
        <v>11000</v>
      </c>
      <c r="N17" s="920">
        <v>11000</v>
      </c>
      <c r="O17" s="216">
        <f t="shared" si="1"/>
        <v>128312</v>
      </c>
      <c r="P17" s="216">
        <f t="shared" si="0"/>
        <v>173999</v>
      </c>
    </row>
    <row r="18" spans="1:17" ht="15.65" customHeight="1">
      <c r="A18" s="150" t="s">
        <v>181</v>
      </c>
      <c r="B18" s="216">
        <v>88020</v>
      </c>
      <c r="C18" s="206">
        <v>0</v>
      </c>
      <c r="D18" s="206">
        <v>0</v>
      </c>
      <c r="E18" s="206">
        <v>0</v>
      </c>
      <c r="F18" s="273">
        <v>0</v>
      </c>
      <c r="G18" s="40">
        <v>0</v>
      </c>
      <c r="H18" s="40">
        <v>0</v>
      </c>
      <c r="I18" s="40">
        <v>0</v>
      </c>
      <c r="J18" s="40">
        <v>0</v>
      </c>
      <c r="K18" s="40">
        <v>0</v>
      </c>
      <c r="L18" s="40">
        <v>0</v>
      </c>
      <c r="M18" s="40">
        <v>0</v>
      </c>
      <c r="N18" s="919">
        <v>21100</v>
      </c>
      <c r="O18" s="216">
        <f t="shared" si="1"/>
        <v>21100</v>
      </c>
      <c r="P18" s="216">
        <f t="shared" si="0"/>
        <v>109120</v>
      </c>
    </row>
    <row r="19" spans="1:17" ht="15.65" customHeight="1">
      <c r="A19" s="151" t="s">
        <v>182</v>
      </c>
      <c r="B19" s="216">
        <v>5150</v>
      </c>
      <c r="C19" s="206">
        <v>0</v>
      </c>
      <c r="D19" s="206">
        <v>0</v>
      </c>
      <c r="E19" s="206">
        <v>0</v>
      </c>
      <c r="F19" s="273">
        <v>0</v>
      </c>
      <c r="G19" s="206">
        <v>0</v>
      </c>
      <c r="H19" s="206">
        <v>0</v>
      </c>
      <c r="I19" s="206">
        <v>0</v>
      </c>
      <c r="J19" s="206">
        <v>0</v>
      </c>
      <c r="K19" s="206">
        <v>0</v>
      </c>
      <c r="L19" s="206">
        <v>0</v>
      </c>
      <c r="M19" s="206">
        <v>0</v>
      </c>
      <c r="N19" s="918">
        <v>48575</v>
      </c>
      <c r="O19" s="216">
        <f t="shared" si="1"/>
        <v>48575</v>
      </c>
      <c r="P19" s="216">
        <f t="shared" si="0"/>
        <v>53725</v>
      </c>
      <c r="Q19" s="45"/>
    </row>
    <row r="20" spans="1:17" ht="13">
      <c r="A20" s="96" t="s">
        <v>183</v>
      </c>
      <c r="B20" s="355">
        <f>SUM(B7:B19)</f>
        <v>37520323.46982</v>
      </c>
      <c r="C20" s="356">
        <f>SUM(C7:C19)</f>
        <v>2158923.5499999998</v>
      </c>
      <c r="D20" s="356">
        <f t="shared" ref="D20:P20" si="2">SUM(D7:D19)</f>
        <v>2255203.35</v>
      </c>
      <c r="E20" s="356">
        <f t="shared" si="2"/>
        <v>2150815.8400000003</v>
      </c>
      <c r="F20" s="356">
        <f t="shared" si="2"/>
        <v>2473765.77</v>
      </c>
      <c r="G20" s="356">
        <f t="shared" si="2"/>
        <v>3036653.6399999997</v>
      </c>
      <c r="H20" s="356">
        <f t="shared" si="2"/>
        <v>3200686.345169683</v>
      </c>
      <c r="I20" s="356">
        <f t="shared" si="2"/>
        <v>4893659.7957758904</v>
      </c>
      <c r="J20" s="356">
        <f t="shared" si="2"/>
        <v>5380284.6000000006</v>
      </c>
      <c r="K20" s="356">
        <f t="shared" si="2"/>
        <v>3761204.2800000003</v>
      </c>
      <c r="L20" s="356">
        <f t="shared" si="2"/>
        <v>2080191.7600000002</v>
      </c>
      <c r="M20" s="891">
        <f t="shared" si="2"/>
        <v>2537209.63</v>
      </c>
      <c r="N20" s="356">
        <f t="shared" si="2"/>
        <v>2296813.6207499993</v>
      </c>
      <c r="O20" s="355">
        <f t="shared" si="2"/>
        <v>36225412.181695566</v>
      </c>
      <c r="P20" s="355">
        <f t="shared" si="2"/>
        <v>73745735.651515573</v>
      </c>
    </row>
    <row r="21" spans="1:17" ht="12.65" hidden="1" customHeight="1">
      <c r="A21" s="95"/>
      <c r="B21" s="357"/>
      <c r="C21" s="46"/>
      <c r="D21" s="46"/>
      <c r="E21" s="46"/>
      <c r="F21" s="46"/>
      <c r="G21" s="46"/>
      <c r="H21" s="132"/>
      <c r="I21" s="46"/>
      <c r="J21" s="46"/>
      <c r="K21" s="46"/>
      <c r="L21" s="46"/>
      <c r="M21" s="46"/>
      <c r="N21" s="46"/>
      <c r="O21" s="357"/>
      <c r="P21" s="357"/>
    </row>
    <row r="22" spans="1:17" ht="13.5" thickBot="1">
      <c r="A22" s="97"/>
      <c r="B22" s="213"/>
      <c r="C22" s="47"/>
      <c r="D22" s="47"/>
      <c r="E22" s="47"/>
      <c r="F22" s="47"/>
      <c r="G22" s="47"/>
      <c r="H22" s="133"/>
      <c r="I22" s="47"/>
      <c r="J22" s="47"/>
      <c r="K22" s="47"/>
      <c r="L22" s="47"/>
      <c r="M22" s="47"/>
      <c r="N22" s="47"/>
      <c r="O22" s="213"/>
      <c r="P22" s="213"/>
    </row>
    <row r="23" spans="1:17" ht="9" customHeight="1" thickBot="1">
      <c r="A23" s="2"/>
      <c r="B23" s="214"/>
      <c r="C23" s="46"/>
      <c r="D23" s="46"/>
      <c r="E23" s="46"/>
      <c r="F23" s="46"/>
      <c r="G23" s="46"/>
      <c r="H23" s="132"/>
      <c r="I23" s="46"/>
      <c r="J23" s="46"/>
      <c r="K23" s="46"/>
      <c r="L23" s="46"/>
      <c r="M23" s="46"/>
      <c r="N23" s="46"/>
      <c r="O23" s="214"/>
      <c r="P23" s="214"/>
    </row>
    <row r="24" spans="1:17" ht="20.25" customHeight="1" thickBot="1">
      <c r="A24" s="155" t="s">
        <v>360</v>
      </c>
      <c r="B24" s="215">
        <v>-1653915.0804199998</v>
      </c>
      <c r="C24" s="48">
        <v>0</v>
      </c>
      <c r="D24" s="48">
        <v>0</v>
      </c>
      <c r="E24" s="48">
        <v>0</v>
      </c>
      <c r="F24" s="48">
        <v>-382016.25</v>
      </c>
      <c r="G24" s="48">
        <v>0</v>
      </c>
      <c r="H24" s="48">
        <v>0</v>
      </c>
      <c r="I24" s="48">
        <v>-327987</v>
      </c>
      <c r="J24" s="48">
        <v>0</v>
      </c>
      <c r="K24" s="48">
        <v>0</v>
      </c>
      <c r="L24" s="48">
        <v>-6371.4</v>
      </c>
      <c r="M24" s="48">
        <v>0</v>
      </c>
      <c r="N24" s="48">
        <v>0</v>
      </c>
      <c r="O24" s="215">
        <f>SUM(C24:N24)</f>
        <v>-716374.65</v>
      </c>
      <c r="P24" s="445">
        <f>+O24+B24</f>
        <v>-2370289.7304199999</v>
      </c>
    </row>
    <row r="25" spans="1:17" s="5" customFormat="1" ht="14.5">
      <c r="A25" s="1000" t="s">
        <v>354</v>
      </c>
      <c r="B25" s="1000"/>
      <c r="C25" s="1001"/>
      <c r="D25" s="1001"/>
      <c r="E25" s="1001"/>
      <c r="F25" s="1001"/>
      <c r="G25" s="1001"/>
      <c r="H25" s="1001"/>
      <c r="I25" s="1001"/>
      <c r="J25" s="1001"/>
      <c r="K25" s="1001"/>
      <c r="L25" s="1001"/>
      <c r="M25" s="1001"/>
      <c r="N25" s="1001"/>
      <c r="O25" s="1001"/>
    </row>
    <row r="26" spans="1:17" s="5" customFormat="1" ht="14.5">
      <c r="A26" s="935" t="s">
        <v>362</v>
      </c>
      <c r="B26" s="1000"/>
      <c r="C26" s="1006"/>
      <c r="D26" s="1006"/>
      <c r="E26" s="1006"/>
      <c r="F26" s="1006"/>
      <c r="G26" s="1006"/>
      <c r="H26" s="1006"/>
      <c r="I26" s="1006"/>
      <c r="J26" s="1006"/>
      <c r="K26" s="1006"/>
      <c r="L26" s="1006"/>
      <c r="M26" s="1006"/>
      <c r="N26" s="1006"/>
      <c r="O26" s="1006"/>
    </row>
    <row r="27" spans="1:17" ht="14.5">
      <c r="A27" s="1000" t="s">
        <v>355</v>
      </c>
      <c r="B27" s="1000"/>
      <c r="C27" s="1001"/>
      <c r="D27" s="1001"/>
      <c r="E27" s="1001"/>
      <c r="F27" s="1001"/>
      <c r="G27" s="1001"/>
      <c r="H27" s="1001"/>
      <c r="I27" s="1001"/>
      <c r="J27" s="1001"/>
      <c r="K27" s="1001"/>
      <c r="L27" s="1001"/>
      <c r="M27" s="1001"/>
      <c r="N27" s="1001"/>
      <c r="O27" s="1001"/>
    </row>
    <row r="28" spans="1:17" ht="12.75" customHeight="1">
      <c r="A28" s="1002" t="s">
        <v>381</v>
      </c>
      <c r="B28" s="1002"/>
      <c r="C28" s="1003"/>
      <c r="D28" s="1003"/>
      <c r="E28" s="1003"/>
      <c r="F28" s="1003"/>
      <c r="G28" s="1003"/>
      <c r="H28" s="1003"/>
      <c r="I28" s="1003"/>
      <c r="J28" s="1003"/>
      <c r="K28" s="1003"/>
      <c r="L28" s="1003"/>
      <c r="M28" s="1003"/>
      <c r="N28" s="1003"/>
      <c r="O28" s="1003"/>
    </row>
    <row r="29" spans="1:17" ht="12.75" customHeight="1">
      <c r="A29" s="1004" t="s">
        <v>386</v>
      </c>
      <c r="B29" s="1004"/>
      <c r="C29" s="1004"/>
      <c r="D29" s="1004"/>
      <c r="E29" s="1004"/>
      <c r="F29" s="1004"/>
      <c r="G29" s="1004"/>
      <c r="H29" s="1004"/>
      <c r="I29" s="1004"/>
      <c r="J29" s="1004"/>
      <c r="K29" s="1004"/>
      <c r="L29" s="1004"/>
      <c r="M29" s="1004"/>
      <c r="N29" s="1004"/>
      <c r="O29" s="1004"/>
      <c r="P29" s="1004"/>
    </row>
    <row r="30" spans="1:17" ht="30" customHeight="1">
      <c r="A30" s="1005" t="s">
        <v>382</v>
      </c>
      <c r="B30" s="1005"/>
      <c r="C30" s="1005"/>
      <c r="D30" s="1005"/>
      <c r="E30" s="1005"/>
      <c r="F30" s="1005"/>
      <c r="G30" s="1005"/>
      <c r="H30" s="1005"/>
      <c r="I30" s="1005"/>
      <c r="J30" s="1005"/>
      <c r="K30" s="1005"/>
      <c r="L30" s="1005"/>
      <c r="M30" s="1005"/>
      <c r="N30" s="1005"/>
      <c r="O30" s="1005"/>
      <c r="P30" s="1005"/>
    </row>
    <row r="31" spans="1:17" ht="12.75" customHeight="1">
      <c r="A31" s="1004" t="s">
        <v>356</v>
      </c>
      <c r="B31" s="1004"/>
      <c r="C31" s="1004"/>
      <c r="D31" s="1004"/>
      <c r="E31" s="1004"/>
      <c r="F31" s="1004"/>
      <c r="G31" s="1004"/>
      <c r="H31" s="1004"/>
      <c r="I31" s="1004"/>
      <c r="J31" s="1004"/>
      <c r="K31" s="1004"/>
      <c r="L31" s="1004"/>
      <c r="M31" s="1004"/>
      <c r="N31" s="1004"/>
      <c r="O31" s="1004"/>
      <c r="P31" s="1004"/>
    </row>
    <row r="32" spans="1:17" ht="14.5">
      <c r="A32" s="1000" t="s">
        <v>385</v>
      </c>
      <c r="B32" s="1000"/>
      <c r="C32" s="1001"/>
      <c r="D32" s="1001"/>
      <c r="E32" s="1001"/>
      <c r="F32" s="1001"/>
      <c r="G32" s="1001"/>
      <c r="H32" s="1001"/>
      <c r="I32" s="1001"/>
      <c r="J32" s="1001"/>
      <c r="K32" s="1001"/>
      <c r="L32" s="1001"/>
      <c r="M32" s="1001"/>
      <c r="N32" s="1001"/>
      <c r="O32" s="1001"/>
    </row>
    <row r="33" spans="1:15" ht="14.5">
      <c r="A33" s="828" t="s">
        <v>359</v>
      </c>
      <c r="B33" s="836"/>
      <c r="C33" s="836"/>
      <c r="D33" s="836"/>
      <c r="E33" s="836"/>
      <c r="F33" s="836"/>
      <c r="G33" s="836"/>
      <c r="H33" s="836"/>
      <c r="I33" s="836"/>
      <c r="J33" s="836"/>
      <c r="K33" s="836"/>
      <c r="L33" s="836"/>
      <c r="M33" s="836"/>
      <c r="N33" s="836"/>
      <c r="O33" s="836"/>
    </row>
    <row r="34" spans="1:15" ht="17.25" customHeight="1">
      <c r="A34" s="873" t="s">
        <v>367</v>
      </c>
      <c r="B34" s="45"/>
      <c r="D34" s="267"/>
    </row>
    <row r="35" spans="1:15">
      <c r="B35" s="45"/>
      <c r="D35" s="267"/>
    </row>
    <row r="36" spans="1:15">
      <c r="B36" s="45"/>
      <c r="D36" s="267"/>
    </row>
    <row r="37" spans="1:15">
      <c r="D37" s="267"/>
    </row>
    <row r="38" spans="1:15">
      <c r="B38" s="45"/>
    </row>
  </sheetData>
  <sheetProtection password="C511" sheet="1" objects="1" scenarios="1"/>
  <mergeCells count="8">
    <mergeCell ref="A32:O32"/>
    <mergeCell ref="A25:O25"/>
    <mergeCell ref="A28:O28"/>
    <mergeCell ref="A27:O27"/>
    <mergeCell ref="A29:P29"/>
    <mergeCell ref="A31:P31"/>
    <mergeCell ref="A30:P30"/>
    <mergeCell ref="A26:O26"/>
  </mergeCells>
  <printOptions horizontalCentered="1"/>
  <pageMargins left="0" right="0" top="0.93" bottom="0.25" header="0.13" footer="0.1"/>
  <pageSetup scale="61" orientation="landscape" r:id="rId1"/>
  <headerFooter>
    <oddHeader xml:space="preserve">&amp;C&amp;"Arial,Bold"&amp;K000000Table I-5a
Pacific Gas and Electric Company 
2015-2016 Demand Response Programs 
Program Incentives
December 2016 </oddHeader>
    <oddFooter>&amp;L&amp;F&amp;CPage 9 of 11&amp;R&amp;A</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view="pageLayout" zoomScale="70" zoomScaleNormal="100" zoomScalePageLayoutView="70" workbookViewId="0">
      <selection activeCell="N5" sqref="N5"/>
    </sheetView>
  </sheetViews>
  <sheetFormatPr defaultColWidth="9.453125" defaultRowHeight="12.5"/>
  <cols>
    <col min="1" max="1" width="40.81640625" style="207" customWidth="1"/>
    <col min="2" max="2" width="13" style="807" customWidth="1"/>
    <col min="3" max="6" width="12.453125" style="807" customWidth="1"/>
    <col min="7" max="7" width="12.453125" style="807" bestFit="1" customWidth="1"/>
    <col min="8" max="8" width="12.54296875" style="807" customWidth="1"/>
    <col min="9" max="9" width="11.54296875" style="807" bestFit="1" customWidth="1"/>
    <col min="10" max="10" width="12.453125" style="807" bestFit="1" customWidth="1"/>
    <col min="11" max="12" width="11.453125" style="807" customWidth="1"/>
    <col min="13" max="14" width="12.453125" style="807" customWidth="1"/>
    <col min="15" max="15" width="13.1796875" style="807" customWidth="1"/>
    <col min="16" max="16" width="14" style="807" customWidth="1"/>
    <col min="17" max="16384" width="9.453125" style="207"/>
  </cols>
  <sheetData>
    <row r="1" spans="1:17" s="208" customFormat="1">
      <c r="B1" s="791"/>
      <c r="C1" s="791"/>
      <c r="D1" s="791"/>
      <c r="E1" s="791"/>
      <c r="F1" s="791"/>
      <c r="G1" s="791"/>
      <c r="H1" s="791"/>
      <c r="I1" s="791"/>
      <c r="J1" s="791"/>
      <c r="K1" s="791"/>
      <c r="L1" s="791"/>
      <c r="M1" s="791"/>
      <c r="N1" s="791"/>
      <c r="O1" s="791"/>
      <c r="P1" s="791"/>
    </row>
    <row r="2" spans="1:17" s="208" customFormat="1" ht="13" thickBot="1">
      <c r="B2" s="791"/>
      <c r="C2" s="791"/>
      <c r="D2" s="791"/>
      <c r="E2" s="791"/>
      <c r="F2" s="791"/>
      <c r="G2" s="791"/>
      <c r="H2" s="791"/>
      <c r="I2" s="791"/>
      <c r="J2" s="791"/>
      <c r="K2" s="791"/>
      <c r="L2" s="791"/>
      <c r="M2" s="791"/>
      <c r="N2" s="791"/>
      <c r="O2" s="791"/>
      <c r="P2" s="791"/>
    </row>
    <row r="3" spans="1:17" ht="13">
      <c r="A3" s="37" t="s">
        <v>171</v>
      </c>
      <c r="B3" s="792"/>
      <c r="C3" s="793"/>
      <c r="D3" s="793"/>
      <c r="E3" s="793"/>
      <c r="F3" s="793"/>
      <c r="G3" s="793"/>
      <c r="H3" s="793"/>
      <c r="I3" s="793"/>
      <c r="J3" s="793"/>
      <c r="K3" s="793"/>
      <c r="L3" s="793"/>
      <c r="M3" s="793"/>
      <c r="N3" s="793"/>
      <c r="O3" s="793"/>
      <c r="P3" s="794"/>
    </row>
    <row r="4" spans="1:17" ht="13">
      <c r="A4" s="3"/>
      <c r="B4" s="795"/>
      <c r="C4" s="796"/>
      <c r="D4" s="796"/>
      <c r="E4" s="796"/>
      <c r="F4" s="796"/>
      <c r="G4" s="796"/>
      <c r="H4" s="796"/>
      <c r="I4" s="796"/>
      <c r="J4" s="796"/>
      <c r="K4" s="796"/>
      <c r="L4" s="796"/>
      <c r="M4" s="796"/>
      <c r="N4" s="796"/>
      <c r="O4" s="796"/>
      <c r="P4" s="797"/>
    </row>
    <row r="5" spans="1:17" ht="53.25" customHeight="1">
      <c r="A5" s="798" t="s">
        <v>339</v>
      </c>
      <c r="B5" s="799" t="s">
        <v>340</v>
      </c>
      <c r="C5" s="800" t="s">
        <v>5</v>
      </c>
      <c r="D5" s="801" t="s">
        <v>6</v>
      </c>
      <c r="E5" s="801" t="s">
        <v>7</v>
      </c>
      <c r="F5" s="801" t="s">
        <v>8</v>
      </c>
      <c r="G5" s="801" t="s">
        <v>9</v>
      </c>
      <c r="H5" s="801" t="s">
        <v>10</v>
      </c>
      <c r="I5" s="801" t="s">
        <v>36</v>
      </c>
      <c r="J5" s="801" t="s">
        <v>37</v>
      </c>
      <c r="K5" s="801" t="s">
        <v>38</v>
      </c>
      <c r="L5" s="801" t="s">
        <v>39</v>
      </c>
      <c r="M5" s="801" t="s">
        <v>40</v>
      </c>
      <c r="N5" s="801" t="s">
        <v>41</v>
      </c>
      <c r="O5" s="799" t="s">
        <v>341</v>
      </c>
      <c r="P5" s="799" t="s">
        <v>342</v>
      </c>
    </row>
    <row r="6" spans="1:17" ht="19.5" customHeight="1">
      <c r="A6" s="802" t="s">
        <v>174</v>
      </c>
      <c r="B6" s="803"/>
      <c r="C6" s="791"/>
      <c r="D6" s="791"/>
      <c r="E6" s="791"/>
      <c r="F6" s="791"/>
      <c r="G6" s="791"/>
      <c r="H6" s="791"/>
      <c r="I6" s="791"/>
      <c r="J6" s="791"/>
      <c r="K6" s="791"/>
      <c r="L6" s="791"/>
      <c r="M6" s="791"/>
      <c r="N6" s="804"/>
      <c r="O6" s="804"/>
      <c r="P6" s="804"/>
    </row>
    <row r="7" spans="1:17" ht="15.65" customHeight="1">
      <c r="A7" s="145" t="s">
        <v>112</v>
      </c>
      <c r="B7" s="805">
        <v>0</v>
      </c>
      <c r="C7" s="791">
        <v>0</v>
      </c>
      <c r="D7" s="791">
        <v>0</v>
      </c>
      <c r="E7" s="791">
        <v>0</v>
      </c>
      <c r="F7" s="791">
        <v>0</v>
      </c>
      <c r="G7" s="791">
        <v>0</v>
      </c>
      <c r="H7" s="791">
        <v>0</v>
      </c>
      <c r="I7" s="791">
        <v>0</v>
      </c>
      <c r="J7" s="791">
        <v>0</v>
      </c>
      <c r="K7" s="806">
        <v>0</v>
      </c>
      <c r="L7" s="791">
        <v>0</v>
      </c>
      <c r="M7" s="791">
        <v>0</v>
      </c>
      <c r="N7" s="791">
        <v>0</v>
      </c>
      <c r="O7" s="805">
        <f>SUM(C7:N7)</f>
        <v>0</v>
      </c>
      <c r="P7" s="805">
        <f>+O7+B7</f>
        <v>0</v>
      </c>
    </row>
    <row r="8" spans="1:17" ht="15.65" customHeight="1">
      <c r="A8" s="145" t="s">
        <v>176</v>
      </c>
      <c r="B8" s="805">
        <v>674259.53</v>
      </c>
      <c r="C8" s="791">
        <v>0</v>
      </c>
      <c r="D8" s="791">
        <v>0</v>
      </c>
      <c r="E8" s="791">
        <v>0</v>
      </c>
      <c r="F8" s="791">
        <v>0</v>
      </c>
      <c r="G8" s="791">
        <v>0</v>
      </c>
      <c r="H8" s="791">
        <v>0</v>
      </c>
      <c r="I8" s="791">
        <v>0</v>
      </c>
      <c r="J8" s="791">
        <v>0</v>
      </c>
      <c r="K8" s="791">
        <v>0</v>
      </c>
      <c r="L8" s="791">
        <v>0</v>
      </c>
      <c r="M8" s="791">
        <v>0</v>
      </c>
      <c r="N8" s="791">
        <v>11333.57</v>
      </c>
      <c r="O8" s="805">
        <f t="shared" ref="O8:O16" si="0">SUM(C8:N8)</f>
        <v>11333.57</v>
      </c>
      <c r="P8" s="805">
        <f t="shared" ref="P8:P13" si="1">+O8+B8</f>
        <v>685593.1</v>
      </c>
    </row>
    <row r="9" spans="1:17" ht="15.65" customHeight="1">
      <c r="A9" s="145" t="s">
        <v>100</v>
      </c>
      <c r="B9" s="805">
        <v>0</v>
      </c>
      <c r="C9" s="791">
        <v>0</v>
      </c>
      <c r="D9" s="791">
        <v>0</v>
      </c>
      <c r="E9" s="791">
        <v>0</v>
      </c>
      <c r="F9" s="791">
        <v>0</v>
      </c>
      <c r="G9" s="791">
        <v>0</v>
      </c>
      <c r="H9" s="791">
        <v>0</v>
      </c>
      <c r="I9" s="791">
        <v>0</v>
      </c>
      <c r="J9" s="791">
        <v>0</v>
      </c>
      <c r="K9" s="806">
        <v>0</v>
      </c>
      <c r="L9" s="791">
        <v>0</v>
      </c>
      <c r="M9" s="807">
        <v>0</v>
      </c>
      <c r="N9" s="791">
        <v>0</v>
      </c>
      <c r="O9" s="805">
        <f t="shared" si="0"/>
        <v>0</v>
      </c>
      <c r="P9" s="805">
        <f t="shared" si="1"/>
        <v>0</v>
      </c>
    </row>
    <row r="10" spans="1:17" ht="15.65" customHeight="1">
      <c r="A10" s="145" t="s">
        <v>108</v>
      </c>
      <c r="B10" s="805">
        <v>0</v>
      </c>
      <c r="C10" s="791">
        <v>0</v>
      </c>
      <c r="D10" s="791">
        <v>0</v>
      </c>
      <c r="E10" s="791">
        <v>0</v>
      </c>
      <c r="F10" s="791">
        <v>0</v>
      </c>
      <c r="G10" s="791">
        <v>0</v>
      </c>
      <c r="H10" s="791">
        <v>0</v>
      </c>
      <c r="I10" s="791">
        <v>0</v>
      </c>
      <c r="J10" s="791">
        <v>0</v>
      </c>
      <c r="K10" s="791">
        <v>0</v>
      </c>
      <c r="L10" s="791">
        <v>0</v>
      </c>
      <c r="M10" s="791">
        <v>0</v>
      </c>
      <c r="N10" s="791">
        <v>0</v>
      </c>
      <c r="O10" s="805">
        <f t="shared" si="0"/>
        <v>0</v>
      </c>
      <c r="P10" s="805">
        <f t="shared" si="1"/>
        <v>0</v>
      </c>
    </row>
    <row r="11" spans="1:17" ht="15.65" customHeight="1">
      <c r="A11" s="145" t="s">
        <v>343</v>
      </c>
      <c r="B11" s="805">
        <v>0</v>
      </c>
      <c r="C11" s="791">
        <v>0</v>
      </c>
      <c r="D11" s="791">
        <v>0</v>
      </c>
      <c r="E11" s="791">
        <v>0</v>
      </c>
      <c r="F11" s="791">
        <v>0</v>
      </c>
      <c r="G11" s="791">
        <v>0</v>
      </c>
      <c r="H11" s="791">
        <v>0</v>
      </c>
      <c r="I11" s="791">
        <v>0</v>
      </c>
      <c r="J11" s="791">
        <v>0</v>
      </c>
      <c r="K11" s="791">
        <v>0</v>
      </c>
      <c r="L11" s="791">
        <v>0</v>
      </c>
      <c r="M11" s="791">
        <v>0</v>
      </c>
      <c r="N11" s="791">
        <v>0</v>
      </c>
      <c r="O11" s="805">
        <f t="shared" si="0"/>
        <v>0</v>
      </c>
      <c r="P11" s="805">
        <f t="shared" si="1"/>
        <v>0</v>
      </c>
    </row>
    <row r="12" spans="1:17" s="126" customFormat="1">
      <c r="A12" s="145" t="s">
        <v>287</v>
      </c>
      <c r="B12" s="805">
        <v>0</v>
      </c>
      <c r="C12" s="791">
        <v>0</v>
      </c>
      <c r="D12" s="791">
        <v>0</v>
      </c>
      <c r="E12" s="791">
        <v>0</v>
      </c>
      <c r="F12" s="791">
        <v>0</v>
      </c>
      <c r="G12" s="791">
        <v>0</v>
      </c>
      <c r="H12" s="791">
        <v>0</v>
      </c>
      <c r="I12" s="791">
        <v>0</v>
      </c>
      <c r="J12" s="791">
        <v>0</v>
      </c>
      <c r="K12" s="808">
        <v>0</v>
      </c>
      <c r="L12" s="808">
        <v>0</v>
      </c>
      <c r="M12" s="808">
        <v>0</v>
      </c>
      <c r="N12" s="808">
        <v>0</v>
      </c>
      <c r="O12" s="805">
        <f t="shared" si="0"/>
        <v>0</v>
      </c>
      <c r="P12" s="805">
        <f t="shared" si="1"/>
        <v>0</v>
      </c>
    </row>
    <row r="13" spans="1:17" s="126" customFormat="1">
      <c r="A13" s="145" t="s">
        <v>344</v>
      </c>
      <c r="B13" s="805">
        <v>13800</v>
      </c>
      <c r="C13" s="791">
        <v>0</v>
      </c>
      <c r="D13" s="791">
        <v>0</v>
      </c>
      <c r="E13" s="791">
        <v>0</v>
      </c>
      <c r="F13" s="791">
        <v>0</v>
      </c>
      <c r="G13" s="791">
        <v>0</v>
      </c>
      <c r="H13" s="791">
        <v>0</v>
      </c>
      <c r="I13" s="791">
        <v>0</v>
      </c>
      <c r="J13" s="791">
        <v>0</v>
      </c>
      <c r="K13" s="808">
        <v>0</v>
      </c>
      <c r="L13" s="808">
        <v>0</v>
      </c>
      <c r="M13" s="808">
        <v>0</v>
      </c>
      <c r="N13" s="808">
        <v>0</v>
      </c>
      <c r="O13" s="805">
        <f t="shared" si="0"/>
        <v>0</v>
      </c>
      <c r="P13" s="805">
        <f t="shared" si="1"/>
        <v>13800</v>
      </c>
    </row>
    <row r="14" spans="1:17" ht="14.5">
      <c r="A14" s="150" t="s">
        <v>180</v>
      </c>
      <c r="B14" s="805">
        <v>159753.03</v>
      </c>
      <c r="C14" s="791">
        <v>0</v>
      </c>
      <c r="D14" s="791">
        <v>0</v>
      </c>
      <c r="E14" s="791">
        <v>-250</v>
      </c>
      <c r="F14" s="791">
        <v>200</v>
      </c>
      <c r="G14" s="791">
        <v>50</v>
      </c>
      <c r="H14" s="791">
        <v>0</v>
      </c>
      <c r="I14" s="791">
        <v>50</v>
      </c>
      <c r="J14" s="791">
        <v>0</v>
      </c>
      <c r="K14" s="791">
        <v>0</v>
      </c>
      <c r="L14" s="791">
        <v>0</v>
      </c>
      <c r="M14" s="791">
        <v>0</v>
      </c>
      <c r="N14" s="791">
        <v>0</v>
      </c>
      <c r="O14" s="805">
        <f t="shared" si="0"/>
        <v>50</v>
      </c>
      <c r="P14" s="805">
        <f>+O14+B14</f>
        <v>159803.03</v>
      </c>
      <c r="Q14" s="45"/>
    </row>
    <row r="15" spans="1:17" ht="15.65" customHeight="1">
      <c r="A15" s="150" t="s">
        <v>181</v>
      </c>
      <c r="B15" s="805">
        <v>967.25</v>
      </c>
      <c r="C15" s="791">
        <v>0</v>
      </c>
      <c r="D15" s="791">
        <v>0</v>
      </c>
      <c r="E15" s="791">
        <v>0</v>
      </c>
      <c r="F15" s="791">
        <v>0</v>
      </c>
      <c r="G15" s="791">
        <v>0</v>
      </c>
      <c r="H15" s="791">
        <v>0</v>
      </c>
      <c r="I15" s="791">
        <v>0</v>
      </c>
      <c r="J15" s="791">
        <v>0</v>
      </c>
      <c r="K15" s="809">
        <v>0</v>
      </c>
      <c r="L15" s="809">
        <v>0</v>
      </c>
      <c r="M15" s="809">
        <v>0</v>
      </c>
      <c r="N15" s="791">
        <v>0</v>
      </c>
      <c r="O15" s="805">
        <f t="shared" si="0"/>
        <v>0</v>
      </c>
      <c r="P15" s="805">
        <f t="shared" ref="P15:P16" si="2">+O15+B15</f>
        <v>967.25</v>
      </c>
    </row>
    <row r="16" spans="1:17" ht="15.65" customHeight="1">
      <c r="A16" s="151" t="s">
        <v>182</v>
      </c>
      <c r="B16" s="805">
        <v>-11600</v>
      </c>
      <c r="C16" s="791">
        <v>0</v>
      </c>
      <c r="D16" s="791">
        <v>0</v>
      </c>
      <c r="E16" s="791">
        <v>0</v>
      </c>
      <c r="F16" s="791">
        <v>0</v>
      </c>
      <c r="G16" s="791">
        <v>0</v>
      </c>
      <c r="H16" s="791">
        <v>0</v>
      </c>
      <c r="I16" s="791">
        <v>0</v>
      </c>
      <c r="J16" s="791">
        <v>0</v>
      </c>
      <c r="K16" s="791">
        <v>0</v>
      </c>
      <c r="L16" s="791">
        <v>0</v>
      </c>
      <c r="M16" s="791">
        <v>0</v>
      </c>
      <c r="N16" s="791">
        <v>0</v>
      </c>
      <c r="O16" s="805">
        <f t="shared" si="0"/>
        <v>0</v>
      </c>
      <c r="P16" s="805">
        <f t="shared" si="2"/>
        <v>-11600</v>
      </c>
      <c r="Q16" s="45"/>
    </row>
    <row r="17" spans="1:16" s="127" customFormat="1" ht="13">
      <c r="A17" s="810" t="s">
        <v>183</v>
      </c>
      <c r="B17" s="811">
        <f>SUM(B7:B16)</f>
        <v>837179.81</v>
      </c>
      <c r="C17" s="812">
        <f>SUM(C7:C16)</f>
        <v>0</v>
      </c>
      <c r="D17" s="812">
        <f t="shared" ref="D17:P17" si="3">SUM(D7:D16)</f>
        <v>0</v>
      </c>
      <c r="E17" s="812">
        <f t="shared" si="3"/>
        <v>-250</v>
      </c>
      <c r="F17" s="812">
        <f t="shared" si="3"/>
        <v>200</v>
      </c>
      <c r="G17" s="812">
        <f t="shared" si="3"/>
        <v>50</v>
      </c>
      <c r="H17" s="812">
        <f t="shared" si="3"/>
        <v>0</v>
      </c>
      <c r="I17" s="812">
        <f t="shared" si="3"/>
        <v>50</v>
      </c>
      <c r="J17" s="812">
        <f t="shared" si="3"/>
        <v>0</v>
      </c>
      <c r="K17" s="812">
        <f t="shared" si="3"/>
        <v>0</v>
      </c>
      <c r="L17" s="812">
        <f t="shared" si="3"/>
        <v>0</v>
      </c>
      <c r="M17" s="812">
        <f t="shared" si="3"/>
        <v>0</v>
      </c>
      <c r="N17" s="812">
        <f t="shared" si="3"/>
        <v>11333.57</v>
      </c>
      <c r="O17" s="811">
        <f t="shared" si="3"/>
        <v>11383.57</v>
      </c>
      <c r="P17" s="811">
        <f t="shared" si="3"/>
        <v>848563.38</v>
      </c>
    </row>
    <row r="18" spans="1:16" ht="12.65" hidden="1" customHeight="1">
      <c r="A18" s="813"/>
      <c r="B18" s="805">
        <v>0</v>
      </c>
      <c r="C18" s="791"/>
      <c r="D18" s="791"/>
      <c r="E18" s="791"/>
      <c r="F18" s="791"/>
      <c r="G18" s="791"/>
      <c r="H18" s="814"/>
      <c r="I18" s="791"/>
      <c r="J18" s="791"/>
      <c r="K18" s="791"/>
      <c r="L18" s="791"/>
      <c r="M18" s="791"/>
      <c r="N18" s="791"/>
      <c r="O18" s="803"/>
      <c r="P18" s="803"/>
    </row>
    <row r="19" spans="1:16" ht="13.5" thickBot="1">
      <c r="A19" s="815"/>
      <c r="B19" s="816"/>
      <c r="C19" s="817"/>
      <c r="D19" s="817"/>
      <c r="E19" s="817"/>
      <c r="F19" s="817"/>
      <c r="G19" s="817"/>
      <c r="H19" s="818"/>
      <c r="I19" s="817"/>
      <c r="J19" s="817"/>
      <c r="K19" s="817"/>
      <c r="L19" s="817"/>
      <c r="M19" s="817"/>
      <c r="N19" s="817"/>
      <c r="O19" s="816"/>
      <c r="P19" s="816"/>
    </row>
    <row r="20" spans="1:16" ht="9" customHeight="1" thickBot="1">
      <c r="A20" s="802"/>
      <c r="B20" s="816"/>
      <c r="C20" s="791"/>
      <c r="D20" s="791"/>
      <c r="E20" s="791"/>
      <c r="F20" s="791"/>
      <c r="G20" s="791"/>
      <c r="H20" s="814"/>
      <c r="I20" s="791"/>
      <c r="J20" s="791"/>
      <c r="K20" s="791"/>
      <c r="L20" s="791"/>
      <c r="M20" s="791"/>
      <c r="N20" s="791"/>
      <c r="O20" s="805"/>
      <c r="P20" s="805"/>
    </row>
    <row r="21" spans="1:16" ht="20.25" customHeight="1" thickBot="1">
      <c r="A21" s="819" t="s">
        <v>345</v>
      </c>
      <c r="B21" s="820">
        <v>0</v>
      </c>
      <c r="C21" s="821">
        <v>0</v>
      </c>
      <c r="D21" s="821">
        <v>0</v>
      </c>
      <c r="E21" s="821">
        <v>0</v>
      </c>
      <c r="F21" s="821">
        <v>0</v>
      </c>
      <c r="G21" s="821">
        <v>0</v>
      </c>
      <c r="H21" s="821">
        <v>0</v>
      </c>
      <c r="I21" s="821">
        <v>0</v>
      </c>
      <c r="J21" s="821">
        <v>0</v>
      </c>
      <c r="K21" s="821">
        <v>0</v>
      </c>
      <c r="L21" s="821">
        <v>0</v>
      </c>
      <c r="M21" s="821">
        <v>0</v>
      </c>
      <c r="N21" s="821"/>
      <c r="O21" s="822">
        <f>SUM(C21:N21)</f>
        <v>0</v>
      </c>
      <c r="P21" s="823">
        <f>B21+O21</f>
        <v>0</v>
      </c>
    </row>
    <row r="22" spans="1:16" ht="13.5" customHeight="1">
      <c r="P22" s="806"/>
    </row>
    <row r="23" spans="1:16" s="5" customFormat="1" ht="14.5">
      <c r="A23" s="1000" t="s">
        <v>346</v>
      </c>
      <c r="B23" s="1000"/>
      <c r="C23" s="1007"/>
      <c r="D23" s="1007"/>
      <c r="E23" s="1007"/>
      <c r="F23" s="1007"/>
      <c r="G23" s="1007"/>
      <c r="H23" s="1007"/>
      <c r="I23" s="1007"/>
      <c r="J23" s="1007"/>
      <c r="K23" s="1007"/>
      <c r="L23" s="1007"/>
      <c r="M23" s="1007"/>
      <c r="N23" s="1007"/>
      <c r="O23" s="1007"/>
      <c r="P23" s="824"/>
    </row>
    <row r="24" spans="1:16" ht="14.5">
      <c r="A24" s="1000"/>
      <c r="B24" s="1000"/>
      <c r="C24" s="1001"/>
      <c r="D24" s="1001"/>
      <c r="E24" s="1001"/>
      <c r="F24" s="1001"/>
      <c r="G24" s="1001"/>
      <c r="H24" s="1001"/>
      <c r="I24" s="1001"/>
      <c r="J24" s="1001"/>
      <c r="K24" s="1001"/>
      <c r="L24" s="1001"/>
      <c r="M24" s="1001"/>
      <c r="N24" s="1001"/>
      <c r="O24" s="1001"/>
    </row>
    <row r="25" spans="1:16">
      <c r="A25" s="1008"/>
      <c r="B25" s="1008"/>
      <c r="C25" s="1009"/>
      <c r="D25" s="1009"/>
      <c r="E25" s="1009"/>
      <c r="F25" s="1009"/>
      <c r="G25" s="1009"/>
      <c r="H25" s="1009"/>
      <c r="I25" s="1009"/>
      <c r="J25" s="1009"/>
      <c r="K25" s="1009"/>
      <c r="L25" s="1009"/>
      <c r="M25" s="1009"/>
      <c r="N25" s="1009"/>
      <c r="O25" s="1009"/>
    </row>
    <row r="26" spans="1:16" ht="12.75" customHeight="1">
      <c r="A26" s="1004"/>
      <c r="B26" s="1004"/>
      <c r="C26" s="1004"/>
      <c r="D26" s="1004"/>
      <c r="E26" s="1004"/>
      <c r="F26" s="1004"/>
      <c r="G26" s="1004"/>
      <c r="H26" s="1004"/>
      <c r="I26" s="1004"/>
      <c r="J26" s="1004"/>
      <c r="K26" s="1004"/>
      <c r="L26" s="1004"/>
      <c r="M26" s="1004"/>
      <c r="N26" s="1004"/>
      <c r="O26" s="1004"/>
      <c r="P26" s="1004"/>
    </row>
    <row r="27" spans="1:16">
      <c r="A27" s="1010"/>
      <c r="B27" s="1010"/>
      <c r="C27" s="1010"/>
      <c r="D27" s="1010"/>
      <c r="E27" s="1010"/>
      <c r="F27" s="1010"/>
      <c r="G27" s="1010"/>
      <c r="H27" s="1010"/>
      <c r="I27" s="1010"/>
      <c r="J27" s="1010"/>
      <c r="K27" s="1010"/>
      <c r="L27" s="1010"/>
      <c r="M27" s="1010"/>
      <c r="N27" s="1010"/>
      <c r="O27" s="1010"/>
    </row>
    <row r="28" spans="1:16">
      <c r="I28" s="825"/>
    </row>
    <row r="31" spans="1:16">
      <c r="D31" s="825"/>
    </row>
    <row r="32" spans="1:16">
      <c r="D32" s="825"/>
    </row>
    <row r="33" spans="4:4">
      <c r="D33" s="825"/>
    </row>
    <row r="34" spans="4:4">
      <c r="D34" s="825"/>
    </row>
  </sheetData>
  <sheetProtection password="C511" sheet="1" objects="1" scenarios="1"/>
  <mergeCells count="5">
    <mergeCell ref="A23:O23"/>
    <mergeCell ref="A24:O24"/>
    <mergeCell ref="A25:O25"/>
    <mergeCell ref="A26:P26"/>
    <mergeCell ref="A27:O27"/>
  </mergeCells>
  <printOptions horizontalCentered="1"/>
  <pageMargins left="0" right="0" top="0.93" bottom="0.25" header="0.13" footer="0.1"/>
  <pageSetup scale="60" orientation="landscape" r:id="rId1"/>
  <headerFooter>
    <oddHeader>&amp;C&amp;"Arial,Bold"&amp;K000000Table I-5b 
Pacific Gas and Electric Company 
Demand Response Programs and Activities
Carry-Over Incentives and Funding
2015-2016</oddHeader>
    <oddFooter>&amp;L&amp;F&amp;CPage 9b of 11&amp;R&amp;A</oddFoot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view="pageLayout" topLeftCell="A4" zoomScale="70" zoomScaleNormal="85" zoomScalePageLayoutView="70" workbookViewId="0">
      <selection activeCell="N2" sqref="N2"/>
    </sheetView>
  </sheetViews>
  <sheetFormatPr defaultColWidth="5.453125" defaultRowHeight="13" outlineLevelRow="1"/>
  <cols>
    <col min="1" max="1" width="65.453125" style="59" bestFit="1" customWidth="1"/>
    <col min="2" max="2" width="11.453125" style="59" customWidth="1"/>
    <col min="3" max="3" width="10.453125" style="58" customWidth="1"/>
    <col min="4" max="4" width="12.453125" style="59" customWidth="1"/>
    <col min="5" max="9" width="10.453125" style="59" customWidth="1"/>
    <col min="10" max="10" width="11.54296875" style="59" customWidth="1"/>
    <col min="11" max="11" width="10.54296875" style="59" customWidth="1"/>
    <col min="12" max="12" width="11.1796875" style="59" customWidth="1"/>
    <col min="13" max="13" width="10" style="58" customWidth="1"/>
    <col min="14" max="14" width="10.54296875" style="59" bestFit="1" customWidth="1"/>
    <col min="15" max="16" width="11.54296875" style="238" customWidth="1"/>
    <col min="17" max="17" width="14.453125" style="238" customWidth="1"/>
    <col min="18" max="256" width="5.453125" style="238"/>
    <col min="257" max="257" width="65.453125" style="238" bestFit="1" customWidth="1"/>
    <col min="258" max="258" width="12.453125" style="238" customWidth="1"/>
    <col min="259" max="259" width="11.54296875" style="238" bestFit="1" customWidth="1"/>
    <col min="260" max="260" width="12.54296875" style="238" bestFit="1" customWidth="1"/>
    <col min="261" max="261" width="13.453125" style="238" bestFit="1" customWidth="1"/>
    <col min="262" max="262" width="13.54296875" style="238" customWidth="1"/>
    <col min="263" max="263" width="13.453125" style="238" customWidth="1"/>
    <col min="264" max="264" width="13.453125" style="238" bestFit="1" customWidth="1"/>
    <col min="265" max="265" width="14.54296875" style="238" customWidth="1"/>
    <col min="266" max="269" width="8.54296875" style="238" customWidth="1"/>
    <col min="270" max="270" width="16" style="238" customWidth="1"/>
    <col min="271" max="271" width="0" style="238" hidden="1" customWidth="1"/>
    <col min="272" max="272" width="15.453125" style="238" customWidth="1"/>
    <col min="273" max="273" width="14.453125" style="238" customWidth="1"/>
    <col min="274" max="512" width="5.453125" style="238"/>
    <col min="513" max="513" width="65.453125" style="238" bestFit="1" customWidth="1"/>
    <col min="514" max="514" width="12.453125" style="238" customWidth="1"/>
    <col min="515" max="515" width="11.54296875" style="238" bestFit="1" customWidth="1"/>
    <col min="516" max="516" width="12.54296875" style="238" bestFit="1" customWidth="1"/>
    <col min="517" max="517" width="13.453125" style="238" bestFit="1" customWidth="1"/>
    <col min="518" max="518" width="13.54296875" style="238" customWidth="1"/>
    <col min="519" max="519" width="13.453125" style="238" customWidth="1"/>
    <col min="520" max="520" width="13.453125" style="238" bestFit="1" customWidth="1"/>
    <col min="521" max="521" width="14.54296875" style="238" customWidth="1"/>
    <col min="522" max="525" width="8.54296875" style="238" customWidth="1"/>
    <col min="526" max="526" width="16" style="238" customWidth="1"/>
    <col min="527" max="527" width="0" style="238" hidden="1" customWidth="1"/>
    <col min="528" max="528" width="15.453125" style="238" customWidth="1"/>
    <col min="529" max="529" width="14.453125" style="238" customWidth="1"/>
    <col min="530" max="768" width="5.453125" style="238"/>
    <col min="769" max="769" width="65.453125" style="238" bestFit="1" customWidth="1"/>
    <col min="770" max="770" width="12.453125" style="238" customWidth="1"/>
    <col min="771" max="771" width="11.54296875" style="238" bestFit="1" customWidth="1"/>
    <col min="772" max="772" width="12.54296875" style="238" bestFit="1" customWidth="1"/>
    <col min="773" max="773" width="13.453125" style="238" bestFit="1" customWidth="1"/>
    <col min="774" max="774" width="13.54296875" style="238" customWidth="1"/>
    <col min="775" max="775" width="13.453125" style="238" customWidth="1"/>
    <col min="776" max="776" width="13.453125" style="238" bestFit="1" customWidth="1"/>
    <col min="777" max="777" width="14.54296875" style="238" customWidth="1"/>
    <col min="778" max="781" width="8.54296875" style="238" customWidth="1"/>
    <col min="782" max="782" width="16" style="238" customWidth="1"/>
    <col min="783" max="783" width="0" style="238" hidden="1" customWidth="1"/>
    <col min="784" max="784" width="15.453125" style="238" customWidth="1"/>
    <col min="785" max="785" width="14.453125" style="238" customWidth="1"/>
    <col min="786" max="1024" width="5.453125" style="238"/>
    <col min="1025" max="1025" width="65.453125" style="238" bestFit="1" customWidth="1"/>
    <col min="1026" max="1026" width="12.453125" style="238" customWidth="1"/>
    <col min="1027" max="1027" width="11.54296875" style="238" bestFit="1" customWidth="1"/>
    <col min="1028" max="1028" width="12.54296875" style="238" bestFit="1" customWidth="1"/>
    <col min="1029" max="1029" width="13.453125" style="238" bestFit="1" customWidth="1"/>
    <col min="1030" max="1030" width="13.54296875" style="238" customWidth="1"/>
    <col min="1031" max="1031" width="13.453125" style="238" customWidth="1"/>
    <col min="1032" max="1032" width="13.453125" style="238" bestFit="1" customWidth="1"/>
    <col min="1033" max="1033" width="14.54296875" style="238" customWidth="1"/>
    <col min="1034" max="1037" width="8.54296875" style="238" customWidth="1"/>
    <col min="1038" max="1038" width="16" style="238" customWidth="1"/>
    <col min="1039" max="1039" width="0" style="238" hidden="1" customWidth="1"/>
    <col min="1040" max="1040" width="15.453125" style="238" customWidth="1"/>
    <col min="1041" max="1041" width="14.453125" style="238" customWidth="1"/>
    <col min="1042" max="1280" width="5.453125" style="238"/>
    <col min="1281" max="1281" width="65.453125" style="238" bestFit="1" customWidth="1"/>
    <col min="1282" max="1282" width="12.453125" style="238" customWidth="1"/>
    <col min="1283" max="1283" width="11.54296875" style="238" bestFit="1" customWidth="1"/>
    <col min="1284" max="1284" width="12.54296875" style="238" bestFit="1" customWidth="1"/>
    <col min="1285" max="1285" width="13.453125" style="238" bestFit="1" customWidth="1"/>
    <col min="1286" max="1286" width="13.54296875" style="238" customWidth="1"/>
    <col min="1287" max="1287" width="13.453125" style="238" customWidth="1"/>
    <col min="1288" max="1288" width="13.453125" style="238" bestFit="1" customWidth="1"/>
    <col min="1289" max="1289" width="14.54296875" style="238" customWidth="1"/>
    <col min="1290" max="1293" width="8.54296875" style="238" customWidth="1"/>
    <col min="1294" max="1294" width="16" style="238" customWidth="1"/>
    <col min="1295" max="1295" width="0" style="238" hidden="1" customWidth="1"/>
    <col min="1296" max="1296" width="15.453125" style="238" customWidth="1"/>
    <col min="1297" max="1297" width="14.453125" style="238" customWidth="1"/>
    <col min="1298" max="1536" width="5.453125" style="238"/>
    <col min="1537" max="1537" width="65.453125" style="238" bestFit="1" customWidth="1"/>
    <col min="1538" max="1538" width="12.453125" style="238" customWidth="1"/>
    <col min="1539" max="1539" width="11.54296875" style="238" bestFit="1" customWidth="1"/>
    <col min="1540" max="1540" width="12.54296875" style="238" bestFit="1" customWidth="1"/>
    <col min="1541" max="1541" width="13.453125" style="238" bestFit="1" customWidth="1"/>
    <col min="1542" max="1542" width="13.54296875" style="238" customWidth="1"/>
    <col min="1543" max="1543" width="13.453125" style="238" customWidth="1"/>
    <col min="1544" max="1544" width="13.453125" style="238" bestFit="1" customWidth="1"/>
    <col min="1545" max="1545" width="14.54296875" style="238" customWidth="1"/>
    <col min="1546" max="1549" width="8.54296875" style="238" customWidth="1"/>
    <col min="1550" max="1550" width="16" style="238" customWidth="1"/>
    <col min="1551" max="1551" width="0" style="238" hidden="1" customWidth="1"/>
    <col min="1552" max="1552" width="15.453125" style="238" customWidth="1"/>
    <col min="1553" max="1553" width="14.453125" style="238" customWidth="1"/>
    <col min="1554" max="1792" width="5.453125" style="238"/>
    <col min="1793" max="1793" width="65.453125" style="238" bestFit="1" customWidth="1"/>
    <col min="1794" max="1794" width="12.453125" style="238" customWidth="1"/>
    <col min="1795" max="1795" width="11.54296875" style="238" bestFit="1" customWidth="1"/>
    <col min="1796" max="1796" width="12.54296875" style="238" bestFit="1" customWidth="1"/>
    <col min="1797" max="1797" width="13.453125" style="238" bestFit="1" customWidth="1"/>
    <col min="1798" max="1798" width="13.54296875" style="238" customWidth="1"/>
    <col min="1799" max="1799" width="13.453125" style="238" customWidth="1"/>
    <col min="1800" max="1800" width="13.453125" style="238" bestFit="1" customWidth="1"/>
    <col min="1801" max="1801" width="14.54296875" style="238" customWidth="1"/>
    <col min="1802" max="1805" width="8.54296875" style="238" customWidth="1"/>
    <col min="1806" max="1806" width="16" style="238" customWidth="1"/>
    <col min="1807" max="1807" width="0" style="238" hidden="1" customWidth="1"/>
    <col min="1808" max="1808" width="15.453125" style="238" customWidth="1"/>
    <col min="1809" max="1809" width="14.453125" style="238" customWidth="1"/>
    <col min="1810" max="2048" width="5.453125" style="238"/>
    <col min="2049" max="2049" width="65.453125" style="238" bestFit="1" customWidth="1"/>
    <col min="2050" max="2050" width="12.453125" style="238" customWidth="1"/>
    <col min="2051" max="2051" width="11.54296875" style="238" bestFit="1" customWidth="1"/>
    <col min="2052" max="2052" width="12.54296875" style="238" bestFit="1" customWidth="1"/>
    <col min="2053" max="2053" width="13.453125" style="238" bestFit="1" customWidth="1"/>
    <col min="2054" max="2054" width="13.54296875" style="238" customWidth="1"/>
    <col min="2055" max="2055" width="13.453125" style="238" customWidth="1"/>
    <col min="2056" max="2056" width="13.453125" style="238" bestFit="1" customWidth="1"/>
    <col min="2057" max="2057" width="14.54296875" style="238" customWidth="1"/>
    <col min="2058" max="2061" width="8.54296875" style="238" customWidth="1"/>
    <col min="2062" max="2062" width="16" style="238" customWidth="1"/>
    <col min="2063" max="2063" width="0" style="238" hidden="1" customWidth="1"/>
    <col min="2064" max="2064" width="15.453125" style="238" customWidth="1"/>
    <col min="2065" max="2065" width="14.453125" style="238" customWidth="1"/>
    <col min="2066" max="2304" width="5.453125" style="238"/>
    <col min="2305" max="2305" width="65.453125" style="238" bestFit="1" customWidth="1"/>
    <col min="2306" max="2306" width="12.453125" style="238" customWidth="1"/>
    <col min="2307" max="2307" width="11.54296875" style="238" bestFit="1" customWidth="1"/>
    <col min="2308" max="2308" width="12.54296875" style="238" bestFit="1" customWidth="1"/>
    <col min="2309" max="2309" width="13.453125" style="238" bestFit="1" customWidth="1"/>
    <col min="2310" max="2310" width="13.54296875" style="238" customWidth="1"/>
    <col min="2311" max="2311" width="13.453125" style="238" customWidth="1"/>
    <col min="2312" max="2312" width="13.453125" style="238" bestFit="1" customWidth="1"/>
    <col min="2313" max="2313" width="14.54296875" style="238" customWidth="1"/>
    <col min="2314" max="2317" width="8.54296875" style="238" customWidth="1"/>
    <col min="2318" max="2318" width="16" style="238" customWidth="1"/>
    <col min="2319" max="2319" width="0" style="238" hidden="1" customWidth="1"/>
    <col min="2320" max="2320" width="15.453125" style="238" customWidth="1"/>
    <col min="2321" max="2321" width="14.453125" style="238" customWidth="1"/>
    <col min="2322" max="2560" width="5.453125" style="238"/>
    <col min="2561" max="2561" width="65.453125" style="238" bestFit="1" customWidth="1"/>
    <col min="2562" max="2562" width="12.453125" style="238" customWidth="1"/>
    <col min="2563" max="2563" width="11.54296875" style="238" bestFit="1" customWidth="1"/>
    <col min="2564" max="2564" width="12.54296875" style="238" bestFit="1" customWidth="1"/>
    <col min="2565" max="2565" width="13.453125" style="238" bestFit="1" customWidth="1"/>
    <col min="2566" max="2566" width="13.54296875" style="238" customWidth="1"/>
    <col min="2567" max="2567" width="13.453125" style="238" customWidth="1"/>
    <col min="2568" max="2568" width="13.453125" style="238" bestFit="1" customWidth="1"/>
    <col min="2569" max="2569" width="14.54296875" style="238" customWidth="1"/>
    <col min="2570" max="2573" width="8.54296875" style="238" customWidth="1"/>
    <col min="2574" max="2574" width="16" style="238" customWidth="1"/>
    <col min="2575" max="2575" width="0" style="238" hidden="1" customWidth="1"/>
    <col min="2576" max="2576" width="15.453125" style="238" customWidth="1"/>
    <col min="2577" max="2577" width="14.453125" style="238" customWidth="1"/>
    <col min="2578" max="2816" width="5.453125" style="238"/>
    <col min="2817" max="2817" width="65.453125" style="238" bestFit="1" customWidth="1"/>
    <col min="2818" max="2818" width="12.453125" style="238" customWidth="1"/>
    <col min="2819" max="2819" width="11.54296875" style="238" bestFit="1" customWidth="1"/>
    <col min="2820" max="2820" width="12.54296875" style="238" bestFit="1" customWidth="1"/>
    <col min="2821" max="2821" width="13.453125" style="238" bestFit="1" customWidth="1"/>
    <col min="2822" max="2822" width="13.54296875" style="238" customWidth="1"/>
    <col min="2823" max="2823" width="13.453125" style="238" customWidth="1"/>
    <col min="2824" max="2824" width="13.453125" style="238" bestFit="1" customWidth="1"/>
    <col min="2825" max="2825" width="14.54296875" style="238" customWidth="1"/>
    <col min="2826" max="2829" width="8.54296875" style="238" customWidth="1"/>
    <col min="2830" max="2830" width="16" style="238" customWidth="1"/>
    <col min="2831" max="2831" width="0" style="238" hidden="1" customWidth="1"/>
    <col min="2832" max="2832" width="15.453125" style="238" customWidth="1"/>
    <col min="2833" max="2833" width="14.453125" style="238" customWidth="1"/>
    <col min="2834" max="3072" width="5.453125" style="238"/>
    <col min="3073" max="3073" width="65.453125" style="238" bestFit="1" customWidth="1"/>
    <col min="3074" max="3074" width="12.453125" style="238" customWidth="1"/>
    <col min="3075" max="3075" width="11.54296875" style="238" bestFit="1" customWidth="1"/>
    <col min="3076" max="3076" width="12.54296875" style="238" bestFit="1" customWidth="1"/>
    <col min="3077" max="3077" width="13.453125" style="238" bestFit="1" customWidth="1"/>
    <col min="3078" max="3078" width="13.54296875" style="238" customWidth="1"/>
    <col min="3079" max="3079" width="13.453125" style="238" customWidth="1"/>
    <col min="3080" max="3080" width="13.453125" style="238" bestFit="1" customWidth="1"/>
    <col min="3081" max="3081" width="14.54296875" style="238" customWidth="1"/>
    <col min="3082" max="3085" width="8.54296875" style="238" customWidth="1"/>
    <col min="3086" max="3086" width="16" style="238" customWidth="1"/>
    <col min="3087" max="3087" width="0" style="238" hidden="1" customWidth="1"/>
    <col min="3088" max="3088" width="15.453125" style="238" customWidth="1"/>
    <col min="3089" max="3089" width="14.453125" style="238" customWidth="1"/>
    <col min="3090" max="3328" width="5.453125" style="238"/>
    <col min="3329" max="3329" width="65.453125" style="238" bestFit="1" customWidth="1"/>
    <col min="3330" max="3330" width="12.453125" style="238" customWidth="1"/>
    <col min="3331" max="3331" width="11.54296875" style="238" bestFit="1" customWidth="1"/>
    <col min="3332" max="3332" width="12.54296875" style="238" bestFit="1" customWidth="1"/>
    <col min="3333" max="3333" width="13.453125" style="238" bestFit="1" customWidth="1"/>
    <col min="3334" max="3334" width="13.54296875" style="238" customWidth="1"/>
    <col min="3335" max="3335" width="13.453125" style="238" customWidth="1"/>
    <col min="3336" max="3336" width="13.453125" style="238" bestFit="1" customWidth="1"/>
    <col min="3337" max="3337" width="14.54296875" style="238" customWidth="1"/>
    <col min="3338" max="3341" width="8.54296875" style="238" customWidth="1"/>
    <col min="3342" max="3342" width="16" style="238" customWidth="1"/>
    <col min="3343" max="3343" width="0" style="238" hidden="1" customWidth="1"/>
    <col min="3344" max="3344" width="15.453125" style="238" customWidth="1"/>
    <col min="3345" max="3345" width="14.453125" style="238" customWidth="1"/>
    <col min="3346" max="3584" width="5.453125" style="238"/>
    <col min="3585" max="3585" width="65.453125" style="238" bestFit="1" customWidth="1"/>
    <col min="3586" max="3586" width="12.453125" style="238" customWidth="1"/>
    <col min="3587" max="3587" width="11.54296875" style="238" bestFit="1" customWidth="1"/>
    <col min="3588" max="3588" width="12.54296875" style="238" bestFit="1" customWidth="1"/>
    <col min="3589" max="3589" width="13.453125" style="238" bestFit="1" customWidth="1"/>
    <col min="3590" max="3590" width="13.54296875" style="238" customWidth="1"/>
    <col min="3591" max="3591" width="13.453125" style="238" customWidth="1"/>
    <col min="3592" max="3592" width="13.453125" style="238" bestFit="1" customWidth="1"/>
    <col min="3593" max="3593" width="14.54296875" style="238" customWidth="1"/>
    <col min="3594" max="3597" width="8.54296875" style="238" customWidth="1"/>
    <col min="3598" max="3598" width="16" style="238" customWidth="1"/>
    <col min="3599" max="3599" width="0" style="238" hidden="1" customWidth="1"/>
    <col min="3600" max="3600" width="15.453125" style="238" customWidth="1"/>
    <col min="3601" max="3601" width="14.453125" style="238" customWidth="1"/>
    <col min="3602" max="3840" width="5.453125" style="238"/>
    <col min="3841" max="3841" width="65.453125" style="238" bestFit="1" customWidth="1"/>
    <col min="3842" max="3842" width="12.453125" style="238" customWidth="1"/>
    <col min="3843" max="3843" width="11.54296875" style="238" bestFit="1" customWidth="1"/>
    <col min="3844" max="3844" width="12.54296875" style="238" bestFit="1" customWidth="1"/>
    <col min="3845" max="3845" width="13.453125" style="238" bestFit="1" customWidth="1"/>
    <col min="3846" max="3846" width="13.54296875" style="238" customWidth="1"/>
    <col min="3847" max="3847" width="13.453125" style="238" customWidth="1"/>
    <col min="3848" max="3848" width="13.453125" style="238" bestFit="1" customWidth="1"/>
    <col min="3849" max="3849" width="14.54296875" style="238" customWidth="1"/>
    <col min="3850" max="3853" width="8.54296875" style="238" customWidth="1"/>
    <col min="3854" max="3854" width="16" style="238" customWidth="1"/>
    <col min="3855" max="3855" width="0" style="238" hidden="1" customWidth="1"/>
    <col min="3856" max="3856" width="15.453125" style="238" customWidth="1"/>
    <col min="3857" max="3857" width="14.453125" style="238" customWidth="1"/>
    <col min="3858" max="4096" width="5.453125" style="238"/>
    <col min="4097" max="4097" width="65.453125" style="238" bestFit="1" customWidth="1"/>
    <col min="4098" max="4098" width="12.453125" style="238" customWidth="1"/>
    <col min="4099" max="4099" width="11.54296875" style="238" bestFit="1" customWidth="1"/>
    <col min="4100" max="4100" width="12.54296875" style="238" bestFit="1" customWidth="1"/>
    <col min="4101" max="4101" width="13.453125" style="238" bestFit="1" customWidth="1"/>
    <col min="4102" max="4102" width="13.54296875" style="238" customWidth="1"/>
    <col min="4103" max="4103" width="13.453125" style="238" customWidth="1"/>
    <col min="4104" max="4104" width="13.453125" style="238" bestFit="1" customWidth="1"/>
    <col min="4105" max="4105" width="14.54296875" style="238" customWidth="1"/>
    <col min="4106" max="4109" width="8.54296875" style="238" customWidth="1"/>
    <col min="4110" max="4110" width="16" style="238" customWidth="1"/>
    <col min="4111" max="4111" width="0" style="238" hidden="1" customWidth="1"/>
    <col min="4112" max="4112" width="15.453125" style="238" customWidth="1"/>
    <col min="4113" max="4113" width="14.453125" style="238" customWidth="1"/>
    <col min="4114" max="4352" width="5.453125" style="238"/>
    <col min="4353" max="4353" width="65.453125" style="238" bestFit="1" customWidth="1"/>
    <col min="4354" max="4354" width="12.453125" style="238" customWidth="1"/>
    <col min="4355" max="4355" width="11.54296875" style="238" bestFit="1" customWidth="1"/>
    <col min="4356" max="4356" width="12.54296875" style="238" bestFit="1" customWidth="1"/>
    <col min="4357" max="4357" width="13.453125" style="238" bestFit="1" customWidth="1"/>
    <col min="4358" max="4358" width="13.54296875" style="238" customWidth="1"/>
    <col min="4359" max="4359" width="13.453125" style="238" customWidth="1"/>
    <col min="4360" max="4360" width="13.453125" style="238" bestFit="1" customWidth="1"/>
    <col min="4361" max="4361" width="14.54296875" style="238" customWidth="1"/>
    <col min="4362" max="4365" width="8.54296875" style="238" customWidth="1"/>
    <col min="4366" max="4366" width="16" style="238" customWidth="1"/>
    <col min="4367" max="4367" width="0" style="238" hidden="1" customWidth="1"/>
    <col min="4368" max="4368" width="15.453125" style="238" customWidth="1"/>
    <col min="4369" max="4369" width="14.453125" style="238" customWidth="1"/>
    <col min="4370" max="4608" width="5.453125" style="238"/>
    <col min="4609" max="4609" width="65.453125" style="238" bestFit="1" customWidth="1"/>
    <col min="4610" max="4610" width="12.453125" style="238" customWidth="1"/>
    <col min="4611" max="4611" width="11.54296875" style="238" bestFit="1" customWidth="1"/>
    <col min="4612" max="4612" width="12.54296875" style="238" bestFit="1" customWidth="1"/>
    <col min="4613" max="4613" width="13.453125" style="238" bestFit="1" customWidth="1"/>
    <col min="4614" max="4614" width="13.54296875" style="238" customWidth="1"/>
    <col min="4615" max="4615" width="13.453125" style="238" customWidth="1"/>
    <col min="4616" max="4616" width="13.453125" style="238" bestFit="1" customWidth="1"/>
    <col min="4617" max="4617" width="14.54296875" style="238" customWidth="1"/>
    <col min="4618" max="4621" width="8.54296875" style="238" customWidth="1"/>
    <col min="4622" max="4622" width="16" style="238" customWidth="1"/>
    <col min="4623" max="4623" width="0" style="238" hidden="1" customWidth="1"/>
    <col min="4624" max="4624" width="15.453125" style="238" customWidth="1"/>
    <col min="4625" max="4625" width="14.453125" style="238" customWidth="1"/>
    <col min="4626" max="4864" width="5.453125" style="238"/>
    <col min="4865" max="4865" width="65.453125" style="238" bestFit="1" customWidth="1"/>
    <col min="4866" max="4866" width="12.453125" style="238" customWidth="1"/>
    <col min="4867" max="4867" width="11.54296875" style="238" bestFit="1" customWidth="1"/>
    <col min="4868" max="4868" width="12.54296875" style="238" bestFit="1" customWidth="1"/>
    <col min="4869" max="4869" width="13.453125" style="238" bestFit="1" customWidth="1"/>
    <col min="4870" max="4870" width="13.54296875" style="238" customWidth="1"/>
    <col min="4871" max="4871" width="13.453125" style="238" customWidth="1"/>
    <col min="4872" max="4872" width="13.453125" style="238" bestFit="1" customWidth="1"/>
    <col min="4873" max="4873" width="14.54296875" style="238" customWidth="1"/>
    <col min="4874" max="4877" width="8.54296875" style="238" customWidth="1"/>
    <col min="4878" max="4878" width="16" style="238" customWidth="1"/>
    <col min="4879" max="4879" width="0" style="238" hidden="1" customWidth="1"/>
    <col min="4880" max="4880" width="15.453125" style="238" customWidth="1"/>
    <col min="4881" max="4881" width="14.453125" style="238" customWidth="1"/>
    <col min="4882" max="5120" width="5.453125" style="238"/>
    <col min="5121" max="5121" width="65.453125" style="238" bestFit="1" customWidth="1"/>
    <col min="5122" max="5122" width="12.453125" style="238" customWidth="1"/>
    <col min="5123" max="5123" width="11.54296875" style="238" bestFit="1" customWidth="1"/>
    <col min="5124" max="5124" width="12.54296875" style="238" bestFit="1" customWidth="1"/>
    <col min="5125" max="5125" width="13.453125" style="238" bestFit="1" customWidth="1"/>
    <col min="5126" max="5126" width="13.54296875" style="238" customWidth="1"/>
    <col min="5127" max="5127" width="13.453125" style="238" customWidth="1"/>
    <col min="5128" max="5128" width="13.453125" style="238" bestFit="1" customWidth="1"/>
    <col min="5129" max="5129" width="14.54296875" style="238" customWidth="1"/>
    <col min="5130" max="5133" width="8.54296875" style="238" customWidth="1"/>
    <col min="5134" max="5134" width="16" style="238" customWidth="1"/>
    <col min="5135" max="5135" width="0" style="238" hidden="1" customWidth="1"/>
    <col min="5136" max="5136" width="15.453125" style="238" customWidth="1"/>
    <col min="5137" max="5137" width="14.453125" style="238" customWidth="1"/>
    <col min="5138" max="5376" width="5.453125" style="238"/>
    <col min="5377" max="5377" width="65.453125" style="238" bestFit="1" customWidth="1"/>
    <col min="5378" max="5378" width="12.453125" style="238" customWidth="1"/>
    <col min="5379" max="5379" width="11.54296875" style="238" bestFit="1" customWidth="1"/>
    <col min="5380" max="5380" width="12.54296875" style="238" bestFit="1" customWidth="1"/>
    <col min="5381" max="5381" width="13.453125" style="238" bestFit="1" customWidth="1"/>
    <col min="5382" max="5382" width="13.54296875" style="238" customWidth="1"/>
    <col min="5383" max="5383" width="13.453125" style="238" customWidth="1"/>
    <col min="5384" max="5384" width="13.453125" style="238" bestFit="1" customWidth="1"/>
    <col min="5385" max="5385" width="14.54296875" style="238" customWidth="1"/>
    <col min="5386" max="5389" width="8.54296875" style="238" customWidth="1"/>
    <col min="5390" max="5390" width="16" style="238" customWidth="1"/>
    <col min="5391" max="5391" width="0" style="238" hidden="1" customWidth="1"/>
    <col min="5392" max="5392" width="15.453125" style="238" customWidth="1"/>
    <col min="5393" max="5393" width="14.453125" style="238" customWidth="1"/>
    <col min="5394" max="5632" width="5.453125" style="238"/>
    <col min="5633" max="5633" width="65.453125" style="238" bestFit="1" customWidth="1"/>
    <col min="5634" max="5634" width="12.453125" style="238" customWidth="1"/>
    <col min="5635" max="5635" width="11.54296875" style="238" bestFit="1" customWidth="1"/>
    <col min="5636" max="5636" width="12.54296875" style="238" bestFit="1" customWidth="1"/>
    <col min="5637" max="5637" width="13.453125" style="238" bestFit="1" customWidth="1"/>
    <col min="5638" max="5638" width="13.54296875" style="238" customWidth="1"/>
    <col min="5639" max="5639" width="13.453125" style="238" customWidth="1"/>
    <col min="5640" max="5640" width="13.453125" style="238" bestFit="1" customWidth="1"/>
    <col min="5641" max="5641" width="14.54296875" style="238" customWidth="1"/>
    <col min="5642" max="5645" width="8.54296875" style="238" customWidth="1"/>
    <col min="5646" max="5646" width="16" style="238" customWidth="1"/>
    <col min="5647" max="5647" width="0" style="238" hidden="1" customWidth="1"/>
    <col min="5648" max="5648" width="15.453125" style="238" customWidth="1"/>
    <col min="5649" max="5649" width="14.453125" style="238" customWidth="1"/>
    <col min="5650" max="5888" width="5.453125" style="238"/>
    <col min="5889" max="5889" width="65.453125" style="238" bestFit="1" customWidth="1"/>
    <col min="5890" max="5890" width="12.453125" style="238" customWidth="1"/>
    <col min="5891" max="5891" width="11.54296875" style="238" bestFit="1" customWidth="1"/>
    <col min="5892" max="5892" width="12.54296875" style="238" bestFit="1" customWidth="1"/>
    <col min="5893" max="5893" width="13.453125" style="238" bestFit="1" customWidth="1"/>
    <col min="5894" max="5894" width="13.54296875" style="238" customWidth="1"/>
    <col min="5895" max="5895" width="13.453125" style="238" customWidth="1"/>
    <col min="5896" max="5896" width="13.453125" style="238" bestFit="1" customWidth="1"/>
    <col min="5897" max="5897" width="14.54296875" style="238" customWidth="1"/>
    <col min="5898" max="5901" width="8.54296875" style="238" customWidth="1"/>
    <col min="5902" max="5902" width="16" style="238" customWidth="1"/>
    <col min="5903" max="5903" width="0" style="238" hidden="1" customWidth="1"/>
    <col min="5904" max="5904" width="15.453125" style="238" customWidth="1"/>
    <col min="5905" max="5905" width="14.453125" style="238" customWidth="1"/>
    <col min="5906" max="6144" width="5.453125" style="238"/>
    <col min="6145" max="6145" width="65.453125" style="238" bestFit="1" customWidth="1"/>
    <col min="6146" max="6146" width="12.453125" style="238" customWidth="1"/>
    <col min="6147" max="6147" width="11.54296875" style="238" bestFit="1" customWidth="1"/>
    <col min="6148" max="6148" width="12.54296875" style="238" bestFit="1" customWidth="1"/>
    <col min="6149" max="6149" width="13.453125" style="238" bestFit="1" customWidth="1"/>
    <col min="6150" max="6150" width="13.54296875" style="238" customWidth="1"/>
    <col min="6151" max="6151" width="13.453125" style="238" customWidth="1"/>
    <col min="6152" max="6152" width="13.453125" style="238" bestFit="1" customWidth="1"/>
    <col min="6153" max="6153" width="14.54296875" style="238" customWidth="1"/>
    <col min="6154" max="6157" width="8.54296875" style="238" customWidth="1"/>
    <col min="6158" max="6158" width="16" style="238" customWidth="1"/>
    <col min="6159" max="6159" width="0" style="238" hidden="1" customWidth="1"/>
    <col min="6160" max="6160" width="15.453125" style="238" customWidth="1"/>
    <col min="6161" max="6161" width="14.453125" style="238" customWidth="1"/>
    <col min="6162" max="6400" width="5.453125" style="238"/>
    <col min="6401" max="6401" width="65.453125" style="238" bestFit="1" customWidth="1"/>
    <col min="6402" max="6402" width="12.453125" style="238" customWidth="1"/>
    <col min="6403" max="6403" width="11.54296875" style="238" bestFit="1" customWidth="1"/>
    <col min="6404" max="6404" width="12.54296875" style="238" bestFit="1" customWidth="1"/>
    <col min="6405" max="6405" width="13.453125" style="238" bestFit="1" customWidth="1"/>
    <col min="6406" max="6406" width="13.54296875" style="238" customWidth="1"/>
    <col min="6407" max="6407" width="13.453125" style="238" customWidth="1"/>
    <col min="6408" max="6408" width="13.453125" style="238" bestFit="1" customWidth="1"/>
    <col min="6409" max="6409" width="14.54296875" style="238" customWidth="1"/>
    <col min="6410" max="6413" width="8.54296875" style="238" customWidth="1"/>
    <col min="6414" max="6414" width="16" style="238" customWidth="1"/>
    <col min="6415" max="6415" width="0" style="238" hidden="1" customWidth="1"/>
    <col min="6416" max="6416" width="15.453125" style="238" customWidth="1"/>
    <col min="6417" max="6417" width="14.453125" style="238" customWidth="1"/>
    <col min="6418" max="6656" width="5.453125" style="238"/>
    <col min="6657" max="6657" width="65.453125" style="238" bestFit="1" customWidth="1"/>
    <col min="6658" max="6658" width="12.453125" style="238" customWidth="1"/>
    <col min="6659" max="6659" width="11.54296875" style="238" bestFit="1" customWidth="1"/>
    <col min="6660" max="6660" width="12.54296875" style="238" bestFit="1" customWidth="1"/>
    <col min="6661" max="6661" width="13.453125" style="238" bestFit="1" customWidth="1"/>
    <col min="6662" max="6662" width="13.54296875" style="238" customWidth="1"/>
    <col min="6663" max="6663" width="13.453125" style="238" customWidth="1"/>
    <col min="6664" max="6664" width="13.453125" style="238" bestFit="1" customWidth="1"/>
    <col min="6665" max="6665" width="14.54296875" style="238" customWidth="1"/>
    <col min="6666" max="6669" width="8.54296875" style="238" customWidth="1"/>
    <col min="6670" max="6670" width="16" style="238" customWidth="1"/>
    <col min="6671" max="6671" width="0" style="238" hidden="1" customWidth="1"/>
    <col min="6672" max="6672" width="15.453125" style="238" customWidth="1"/>
    <col min="6673" max="6673" width="14.453125" style="238" customWidth="1"/>
    <col min="6674" max="6912" width="5.453125" style="238"/>
    <col min="6913" max="6913" width="65.453125" style="238" bestFit="1" customWidth="1"/>
    <col min="6914" max="6914" width="12.453125" style="238" customWidth="1"/>
    <col min="6915" max="6915" width="11.54296875" style="238" bestFit="1" customWidth="1"/>
    <col min="6916" max="6916" width="12.54296875" style="238" bestFit="1" customWidth="1"/>
    <col min="6917" max="6917" width="13.453125" style="238" bestFit="1" customWidth="1"/>
    <col min="6918" max="6918" width="13.54296875" style="238" customWidth="1"/>
    <col min="6919" max="6919" width="13.453125" style="238" customWidth="1"/>
    <col min="6920" max="6920" width="13.453125" style="238" bestFit="1" customWidth="1"/>
    <col min="6921" max="6921" width="14.54296875" style="238" customWidth="1"/>
    <col min="6922" max="6925" width="8.54296875" style="238" customWidth="1"/>
    <col min="6926" max="6926" width="16" style="238" customWidth="1"/>
    <col min="6927" max="6927" width="0" style="238" hidden="1" customWidth="1"/>
    <col min="6928" max="6928" width="15.453125" style="238" customWidth="1"/>
    <col min="6929" max="6929" width="14.453125" style="238" customWidth="1"/>
    <col min="6930" max="7168" width="5.453125" style="238"/>
    <col min="7169" max="7169" width="65.453125" style="238" bestFit="1" customWidth="1"/>
    <col min="7170" max="7170" width="12.453125" style="238" customWidth="1"/>
    <col min="7171" max="7171" width="11.54296875" style="238" bestFit="1" customWidth="1"/>
    <col min="7172" max="7172" width="12.54296875" style="238" bestFit="1" customWidth="1"/>
    <col min="7173" max="7173" width="13.453125" style="238" bestFit="1" customWidth="1"/>
    <col min="7174" max="7174" width="13.54296875" style="238" customWidth="1"/>
    <col min="7175" max="7175" width="13.453125" style="238" customWidth="1"/>
    <col min="7176" max="7176" width="13.453125" style="238" bestFit="1" customWidth="1"/>
    <col min="7177" max="7177" width="14.54296875" style="238" customWidth="1"/>
    <col min="7178" max="7181" width="8.54296875" style="238" customWidth="1"/>
    <col min="7182" max="7182" width="16" style="238" customWidth="1"/>
    <col min="7183" max="7183" width="0" style="238" hidden="1" customWidth="1"/>
    <col min="7184" max="7184" width="15.453125" style="238" customWidth="1"/>
    <col min="7185" max="7185" width="14.453125" style="238" customWidth="1"/>
    <col min="7186" max="7424" width="5.453125" style="238"/>
    <col min="7425" max="7425" width="65.453125" style="238" bestFit="1" customWidth="1"/>
    <col min="7426" max="7426" width="12.453125" style="238" customWidth="1"/>
    <col min="7427" max="7427" width="11.54296875" style="238" bestFit="1" customWidth="1"/>
    <col min="7428" max="7428" width="12.54296875" style="238" bestFit="1" customWidth="1"/>
    <col min="7429" max="7429" width="13.453125" style="238" bestFit="1" customWidth="1"/>
    <col min="7430" max="7430" width="13.54296875" style="238" customWidth="1"/>
    <col min="7431" max="7431" width="13.453125" style="238" customWidth="1"/>
    <col min="7432" max="7432" width="13.453125" style="238" bestFit="1" customWidth="1"/>
    <col min="7433" max="7433" width="14.54296875" style="238" customWidth="1"/>
    <col min="7434" max="7437" width="8.54296875" style="238" customWidth="1"/>
    <col min="7438" max="7438" width="16" style="238" customWidth="1"/>
    <col min="7439" max="7439" width="0" style="238" hidden="1" customWidth="1"/>
    <col min="7440" max="7440" width="15.453125" style="238" customWidth="1"/>
    <col min="7441" max="7441" width="14.453125" style="238" customWidth="1"/>
    <col min="7442" max="7680" width="5.453125" style="238"/>
    <col min="7681" max="7681" width="65.453125" style="238" bestFit="1" customWidth="1"/>
    <col min="7682" max="7682" width="12.453125" style="238" customWidth="1"/>
    <col min="7683" max="7683" width="11.54296875" style="238" bestFit="1" customWidth="1"/>
    <col min="7684" max="7684" width="12.54296875" style="238" bestFit="1" customWidth="1"/>
    <col min="7685" max="7685" width="13.453125" style="238" bestFit="1" customWidth="1"/>
    <col min="7686" max="7686" width="13.54296875" style="238" customWidth="1"/>
    <col min="7687" max="7687" width="13.453125" style="238" customWidth="1"/>
    <col min="7688" max="7688" width="13.453125" style="238" bestFit="1" customWidth="1"/>
    <col min="7689" max="7689" width="14.54296875" style="238" customWidth="1"/>
    <col min="7690" max="7693" width="8.54296875" style="238" customWidth="1"/>
    <col min="7694" max="7694" width="16" style="238" customWidth="1"/>
    <col min="7695" max="7695" width="0" style="238" hidden="1" customWidth="1"/>
    <col min="7696" max="7696" width="15.453125" style="238" customWidth="1"/>
    <col min="7697" max="7697" width="14.453125" style="238" customWidth="1"/>
    <col min="7698" max="7936" width="5.453125" style="238"/>
    <col min="7937" max="7937" width="65.453125" style="238" bestFit="1" customWidth="1"/>
    <col min="7938" max="7938" width="12.453125" style="238" customWidth="1"/>
    <col min="7939" max="7939" width="11.54296875" style="238" bestFit="1" customWidth="1"/>
    <col min="7940" max="7940" width="12.54296875" style="238" bestFit="1" customWidth="1"/>
    <col min="7941" max="7941" width="13.453125" style="238" bestFit="1" customWidth="1"/>
    <col min="7942" max="7942" width="13.54296875" style="238" customWidth="1"/>
    <col min="7943" max="7943" width="13.453125" style="238" customWidth="1"/>
    <col min="7944" max="7944" width="13.453125" style="238" bestFit="1" customWidth="1"/>
    <col min="7945" max="7945" width="14.54296875" style="238" customWidth="1"/>
    <col min="7946" max="7949" width="8.54296875" style="238" customWidth="1"/>
    <col min="7950" max="7950" width="16" style="238" customWidth="1"/>
    <col min="7951" max="7951" width="0" style="238" hidden="1" customWidth="1"/>
    <col min="7952" max="7952" width="15.453125" style="238" customWidth="1"/>
    <col min="7953" max="7953" width="14.453125" style="238" customWidth="1"/>
    <col min="7954" max="8192" width="5.453125" style="238"/>
    <col min="8193" max="8193" width="65.453125" style="238" bestFit="1" customWidth="1"/>
    <col min="8194" max="8194" width="12.453125" style="238" customWidth="1"/>
    <col min="8195" max="8195" width="11.54296875" style="238" bestFit="1" customWidth="1"/>
    <col min="8196" max="8196" width="12.54296875" style="238" bestFit="1" customWidth="1"/>
    <col min="8197" max="8197" width="13.453125" style="238" bestFit="1" customWidth="1"/>
    <col min="8198" max="8198" width="13.54296875" style="238" customWidth="1"/>
    <col min="8199" max="8199" width="13.453125" style="238" customWidth="1"/>
    <col min="8200" max="8200" width="13.453125" style="238" bestFit="1" customWidth="1"/>
    <col min="8201" max="8201" width="14.54296875" style="238" customWidth="1"/>
    <col min="8202" max="8205" width="8.54296875" style="238" customWidth="1"/>
    <col min="8206" max="8206" width="16" style="238" customWidth="1"/>
    <col min="8207" max="8207" width="0" style="238" hidden="1" customWidth="1"/>
    <col min="8208" max="8208" width="15.453125" style="238" customWidth="1"/>
    <col min="8209" max="8209" width="14.453125" style="238" customWidth="1"/>
    <col min="8210" max="8448" width="5.453125" style="238"/>
    <col min="8449" max="8449" width="65.453125" style="238" bestFit="1" customWidth="1"/>
    <col min="8450" max="8450" width="12.453125" style="238" customWidth="1"/>
    <col min="8451" max="8451" width="11.54296875" style="238" bestFit="1" customWidth="1"/>
    <col min="8452" max="8452" width="12.54296875" style="238" bestFit="1" customWidth="1"/>
    <col min="8453" max="8453" width="13.453125" style="238" bestFit="1" customWidth="1"/>
    <col min="8454" max="8454" width="13.54296875" style="238" customWidth="1"/>
    <col min="8455" max="8455" width="13.453125" style="238" customWidth="1"/>
    <col min="8456" max="8456" width="13.453125" style="238" bestFit="1" customWidth="1"/>
    <col min="8457" max="8457" width="14.54296875" style="238" customWidth="1"/>
    <col min="8458" max="8461" width="8.54296875" style="238" customWidth="1"/>
    <col min="8462" max="8462" width="16" style="238" customWidth="1"/>
    <col min="8463" max="8463" width="0" style="238" hidden="1" customWidth="1"/>
    <col min="8464" max="8464" width="15.453125" style="238" customWidth="1"/>
    <col min="8465" max="8465" width="14.453125" style="238" customWidth="1"/>
    <col min="8466" max="8704" width="5.453125" style="238"/>
    <col min="8705" max="8705" width="65.453125" style="238" bestFit="1" customWidth="1"/>
    <col min="8706" max="8706" width="12.453125" style="238" customWidth="1"/>
    <col min="8707" max="8707" width="11.54296875" style="238" bestFit="1" customWidth="1"/>
    <col min="8708" max="8708" width="12.54296875" style="238" bestFit="1" customWidth="1"/>
    <col min="8709" max="8709" width="13.453125" style="238" bestFit="1" customWidth="1"/>
    <col min="8710" max="8710" width="13.54296875" style="238" customWidth="1"/>
    <col min="8711" max="8711" width="13.453125" style="238" customWidth="1"/>
    <col min="8712" max="8712" width="13.453125" style="238" bestFit="1" customWidth="1"/>
    <col min="8713" max="8713" width="14.54296875" style="238" customWidth="1"/>
    <col min="8714" max="8717" width="8.54296875" style="238" customWidth="1"/>
    <col min="8718" max="8718" width="16" style="238" customWidth="1"/>
    <col min="8719" max="8719" width="0" style="238" hidden="1" customWidth="1"/>
    <col min="8720" max="8720" width="15.453125" style="238" customWidth="1"/>
    <col min="8721" max="8721" width="14.453125" style="238" customWidth="1"/>
    <col min="8722" max="8960" width="5.453125" style="238"/>
    <col min="8961" max="8961" width="65.453125" style="238" bestFit="1" customWidth="1"/>
    <col min="8962" max="8962" width="12.453125" style="238" customWidth="1"/>
    <col min="8963" max="8963" width="11.54296875" style="238" bestFit="1" customWidth="1"/>
    <col min="8964" max="8964" width="12.54296875" style="238" bestFit="1" customWidth="1"/>
    <col min="8965" max="8965" width="13.453125" style="238" bestFit="1" customWidth="1"/>
    <col min="8966" max="8966" width="13.54296875" style="238" customWidth="1"/>
    <col min="8967" max="8967" width="13.453125" style="238" customWidth="1"/>
    <col min="8968" max="8968" width="13.453125" style="238" bestFit="1" customWidth="1"/>
    <col min="8969" max="8969" width="14.54296875" style="238" customWidth="1"/>
    <col min="8970" max="8973" width="8.54296875" style="238" customWidth="1"/>
    <col min="8974" max="8974" width="16" style="238" customWidth="1"/>
    <col min="8975" max="8975" width="0" style="238" hidden="1" customWidth="1"/>
    <col min="8976" max="8976" width="15.453125" style="238" customWidth="1"/>
    <col min="8977" max="8977" width="14.453125" style="238" customWidth="1"/>
    <col min="8978" max="9216" width="5.453125" style="238"/>
    <col min="9217" max="9217" width="65.453125" style="238" bestFit="1" customWidth="1"/>
    <col min="9218" max="9218" width="12.453125" style="238" customWidth="1"/>
    <col min="9219" max="9219" width="11.54296875" style="238" bestFit="1" customWidth="1"/>
    <col min="9220" max="9220" width="12.54296875" style="238" bestFit="1" customWidth="1"/>
    <col min="9221" max="9221" width="13.453125" style="238" bestFit="1" customWidth="1"/>
    <col min="9222" max="9222" width="13.54296875" style="238" customWidth="1"/>
    <col min="9223" max="9223" width="13.453125" style="238" customWidth="1"/>
    <col min="9224" max="9224" width="13.453125" style="238" bestFit="1" customWidth="1"/>
    <col min="9225" max="9225" width="14.54296875" style="238" customWidth="1"/>
    <col min="9226" max="9229" width="8.54296875" style="238" customWidth="1"/>
    <col min="9230" max="9230" width="16" style="238" customWidth="1"/>
    <col min="9231" max="9231" width="0" style="238" hidden="1" customWidth="1"/>
    <col min="9232" max="9232" width="15.453125" style="238" customWidth="1"/>
    <col min="9233" max="9233" width="14.453125" style="238" customWidth="1"/>
    <col min="9234" max="9472" width="5.453125" style="238"/>
    <col min="9473" max="9473" width="65.453125" style="238" bestFit="1" customWidth="1"/>
    <col min="9474" max="9474" width="12.453125" style="238" customWidth="1"/>
    <col min="9475" max="9475" width="11.54296875" style="238" bestFit="1" customWidth="1"/>
    <col min="9476" max="9476" width="12.54296875" style="238" bestFit="1" customWidth="1"/>
    <col min="9477" max="9477" width="13.453125" style="238" bestFit="1" customWidth="1"/>
    <col min="9478" max="9478" width="13.54296875" style="238" customWidth="1"/>
    <col min="9479" max="9479" width="13.453125" style="238" customWidth="1"/>
    <col min="9480" max="9480" width="13.453125" style="238" bestFit="1" customWidth="1"/>
    <col min="9481" max="9481" width="14.54296875" style="238" customWidth="1"/>
    <col min="9482" max="9485" width="8.54296875" style="238" customWidth="1"/>
    <col min="9486" max="9486" width="16" style="238" customWidth="1"/>
    <col min="9487" max="9487" width="0" style="238" hidden="1" customWidth="1"/>
    <col min="9488" max="9488" width="15.453125" style="238" customWidth="1"/>
    <col min="9489" max="9489" width="14.453125" style="238" customWidth="1"/>
    <col min="9490" max="9728" width="5.453125" style="238"/>
    <col min="9729" max="9729" width="65.453125" style="238" bestFit="1" customWidth="1"/>
    <col min="9730" max="9730" width="12.453125" style="238" customWidth="1"/>
    <col min="9731" max="9731" width="11.54296875" style="238" bestFit="1" customWidth="1"/>
    <col min="9732" max="9732" width="12.54296875" style="238" bestFit="1" customWidth="1"/>
    <col min="9733" max="9733" width="13.453125" style="238" bestFit="1" customWidth="1"/>
    <col min="9734" max="9734" width="13.54296875" style="238" customWidth="1"/>
    <col min="9735" max="9735" width="13.453125" style="238" customWidth="1"/>
    <col min="9736" max="9736" width="13.453125" style="238" bestFit="1" customWidth="1"/>
    <col min="9737" max="9737" width="14.54296875" style="238" customWidth="1"/>
    <col min="9738" max="9741" width="8.54296875" style="238" customWidth="1"/>
    <col min="9742" max="9742" width="16" style="238" customWidth="1"/>
    <col min="9743" max="9743" width="0" style="238" hidden="1" customWidth="1"/>
    <col min="9744" max="9744" width="15.453125" style="238" customWidth="1"/>
    <col min="9745" max="9745" width="14.453125" style="238" customWidth="1"/>
    <col min="9746" max="9984" width="5.453125" style="238"/>
    <col min="9985" max="9985" width="65.453125" style="238" bestFit="1" customWidth="1"/>
    <col min="9986" max="9986" width="12.453125" style="238" customWidth="1"/>
    <col min="9987" max="9987" width="11.54296875" style="238" bestFit="1" customWidth="1"/>
    <col min="9988" max="9988" width="12.54296875" style="238" bestFit="1" customWidth="1"/>
    <col min="9989" max="9989" width="13.453125" style="238" bestFit="1" customWidth="1"/>
    <col min="9990" max="9990" width="13.54296875" style="238" customWidth="1"/>
    <col min="9991" max="9991" width="13.453125" style="238" customWidth="1"/>
    <col min="9992" max="9992" width="13.453125" style="238" bestFit="1" customWidth="1"/>
    <col min="9993" max="9993" width="14.54296875" style="238" customWidth="1"/>
    <col min="9994" max="9997" width="8.54296875" style="238" customWidth="1"/>
    <col min="9998" max="9998" width="16" style="238" customWidth="1"/>
    <col min="9999" max="9999" width="0" style="238" hidden="1" customWidth="1"/>
    <col min="10000" max="10000" width="15.453125" style="238" customWidth="1"/>
    <col min="10001" max="10001" width="14.453125" style="238" customWidth="1"/>
    <col min="10002" max="10240" width="5.453125" style="238"/>
    <col min="10241" max="10241" width="65.453125" style="238" bestFit="1" customWidth="1"/>
    <col min="10242" max="10242" width="12.453125" style="238" customWidth="1"/>
    <col min="10243" max="10243" width="11.54296875" style="238" bestFit="1" customWidth="1"/>
    <col min="10244" max="10244" width="12.54296875" style="238" bestFit="1" customWidth="1"/>
    <col min="10245" max="10245" width="13.453125" style="238" bestFit="1" customWidth="1"/>
    <col min="10246" max="10246" width="13.54296875" style="238" customWidth="1"/>
    <col min="10247" max="10247" width="13.453125" style="238" customWidth="1"/>
    <col min="10248" max="10248" width="13.453125" style="238" bestFit="1" customWidth="1"/>
    <col min="10249" max="10249" width="14.54296875" style="238" customWidth="1"/>
    <col min="10250" max="10253" width="8.54296875" style="238" customWidth="1"/>
    <col min="10254" max="10254" width="16" style="238" customWidth="1"/>
    <col min="10255" max="10255" width="0" style="238" hidden="1" customWidth="1"/>
    <col min="10256" max="10256" width="15.453125" style="238" customWidth="1"/>
    <col min="10257" max="10257" width="14.453125" style="238" customWidth="1"/>
    <col min="10258" max="10496" width="5.453125" style="238"/>
    <col min="10497" max="10497" width="65.453125" style="238" bestFit="1" customWidth="1"/>
    <col min="10498" max="10498" width="12.453125" style="238" customWidth="1"/>
    <col min="10499" max="10499" width="11.54296875" style="238" bestFit="1" customWidth="1"/>
    <col min="10500" max="10500" width="12.54296875" style="238" bestFit="1" customWidth="1"/>
    <col min="10501" max="10501" width="13.453125" style="238" bestFit="1" customWidth="1"/>
    <col min="10502" max="10502" width="13.54296875" style="238" customWidth="1"/>
    <col min="10503" max="10503" width="13.453125" style="238" customWidth="1"/>
    <col min="10504" max="10504" width="13.453125" style="238" bestFit="1" customWidth="1"/>
    <col min="10505" max="10505" width="14.54296875" style="238" customWidth="1"/>
    <col min="10506" max="10509" width="8.54296875" style="238" customWidth="1"/>
    <col min="10510" max="10510" width="16" style="238" customWidth="1"/>
    <col min="10511" max="10511" width="0" style="238" hidden="1" customWidth="1"/>
    <col min="10512" max="10512" width="15.453125" style="238" customWidth="1"/>
    <col min="10513" max="10513" width="14.453125" style="238" customWidth="1"/>
    <col min="10514" max="10752" width="5.453125" style="238"/>
    <col min="10753" max="10753" width="65.453125" style="238" bestFit="1" customWidth="1"/>
    <col min="10754" max="10754" width="12.453125" style="238" customWidth="1"/>
    <col min="10755" max="10755" width="11.54296875" style="238" bestFit="1" customWidth="1"/>
    <col min="10756" max="10756" width="12.54296875" style="238" bestFit="1" customWidth="1"/>
    <col min="10757" max="10757" width="13.453125" style="238" bestFit="1" customWidth="1"/>
    <col min="10758" max="10758" width="13.54296875" style="238" customWidth="1"/>
    <col min="10759" max="10759" width="13.453125" style="238" customWidth="1"/>
    <col min="10760" max="10760" width="13.453125" style="238" bestFit="1" customWidth="1"/>
    <col min="10761" max="10761" width="14.54296875" style="238" customWidth="1"/>
    <col min="10762" max="10765" width="8.54296875" style="238" customWidth="1"/>
    <col min="10766" max="10766" width="16" style="238" customWidth="1"/>
    <col min="10767" max="10767" width="0" style="238" hidden="1" customWidth="1"/>
    <col min="10768" max="10768" width="15.453125" style="238" customWidth="1"/>
    <col min="10769" max="10769" width="14.453125" style="238" customWidth="1"/>
    <col min="10770" max="11008" width="5.453125" style="238"/>
    <col min="11009" max="11009" width="65.453125" style="238" bestFit="1" customWidth="1"/>
    <col min="11010" max="11010" width="12.453125" style="238" customWidth="1"/>
    <col min="11011" max="11011" width="11.54296875" style="238" bestFit="1" customWidth="1"/>
    <col min="11012" max="11012" width="12.54296875" style="238" bestFit="1" customWidth="1"/>
    <col min="11013" max="11013" width="13.453125" style="238" bestFit="1" customWidth="1"/>
    <col min="11014" max="11014" width="13.54296875" style="238" customWidth="1"/>
    <col min="11015" max="11015" width="13.453125" style="238" customWidth="1"/>
    <col min="11016" max="11016" width="13.453125" style="238" bestFit="1" customWidth="1"/>
    <col min="11017" max="11017" width="14.54296875" style="238" customWidth="1"/>
    <col min="11018" max="11021" width="8.54296875" style="238" customWidth="1"/>
    <col min="11022" max="11022" width="16" style="238" customWidth="1"/>
    <col min="11023" max="11023" width="0" style="238" hidden="1" customWidth="1"/>
    <col min="11024" max="11024" width="15.453125" style="238" customWidth="1"/>
    <col min="11025" max="11025" width="14.453125" style="238" customWidth="1"/>
    <col min="11026" max="11264" width="5.453125" style="238"/>
    <col min="11265" max="11265" width="65.453125" style="238" bestFit="1" customWidth="1"/>
    <col min="11266" max="11266" width="12.453125" style="238" customWidth="1"/>
    <col min="11267" max="11267" width="11.54296875" style="238" bestFit="1" customWidth="1"/>
    <col min="11268" max="11268" width="12.54296875" style="238" bestFit="1" customWidth="1"/>
    <col min="11269" max="11269" width="13.453125" style="238" bestFit="1" customWidth="1"/>
    <col min="11270" max="11270" width="13.54296875" style="238" customWidth="1"/>
    <col min="11271" max="11271" width="13.453125" style="238" customWidth="1"/>
    <col min="11272" max="11272" width="13.453125" style="238" bestFit="1" customWidth="1"/>
    <col min="11273" max="11273" width="14.54296875" style="238" customWidth="1"/>
    <col min="11274" max="11277" width="8.54296875" style="238" customWidth="1"/>
    <col min="11278" max="11278" width="16" style="238" customWidth="1"/>
    <col min="11279" max="11279" width="0" style="238" hidden="1" customWidth="1"/>
    <col min="11280" max="11280" width="15.453125" style="238" customWidth="1"/>
    <col min="11281" max="11281" width="14.453125" style="238" customWidth="1"/>
    <col min="11282" max="11520" width="5.453125" style="238"/>
    <col min="11521" max="11521" width="65.453125" style="238" bestFit="1" customWidth="1"/>
    <col min="11522" max="11522" width="12.453125" style="238" customWidth="1"/>
    <col min="11523" max="11523" width="11.54296875" style="238" bestFit="1" customWidth="1"/>
    <col min="11524" max="11524" width="12.54296875" style="238" bestFit="1" customWidth="1"/>
    <col min="11525" max="11525" width="13.453125" style="238" bestFit="1" customWidth="1"/>
    <col min="11526" max="11526" width="13.54296875" style="238" customWidth="1"/>
    <col min="11527" max="11527" width="13.453125" style="238" customWidth="1"/>
    <col min="11528" max="11528" width="13.453125" style="238" bestFit="1" customWidth="1"/>
    <col min="11529" max="11529" width="14.54296875" style="238" customWidth="1"/>
    <col min="11530" max="11533" width="8.54296875" style="238" customWidth="1"/>
    <col min="11534" max="11534" width="16" style="238" customWidth="1"/>
    <col min="11535" max="11535" width="0" style="238" hidden="1" customWidth="1"/>
    <col min="11536" max="11536" width="15.453125" style="238" customWidth="1"/>
    <col min="11537" max="11537" width="14.453125" style="238" customWidth="1"/>
    <col min="11538" max="11776" width="5.453125" style="238"/>
    <col min="11777" max="11777" width="65.453125" style="238" bestFit="1" customWidth="1"/>
    <col min="11778" max="11778" width="12.453125" style="238" customWidth="1"/>
    <col min="11779" max="11779" width="11.54296875" style="238" bestFit="1" customWidth="1"/>
    <col min="11780" max="11780" width="12.54296875" style="238" bestFit="1" customWidth="1"/>
    <col min="11781" max="11781" width="13.453125" style="238" bestFit="1" customWidth="1"/>
    <col min="11782" max="11782" width="13.54296875" style="238" customWidth="1"/>
    <col min="11783" max="11783" width="13.453125" style="238" customWidth="1"/>
    <col min="11784" max="11784" width="13.453125" style="238" bestFit="1" customWidth="1"/>
    <col min="11785" max="11785" width="14.54296875" style="238" customWidth="1"/>
    <col min="11786" max="11789" width="8.54296875" style="238" customWidth="1"/>
    <col min="11790" max="11790" width="16" style="238" customWidth="1"/>
    <col min="11791" max="11791" width="0" style="238" hidden="1" customWidth="1"/>
    <col min="11792" max="11792" width="15.453125" style="238" customWidth="1"/>
    <col min="11793" max="11793" width="14.453125" style="238" customWidth="1"/>
    <col min="11794" max="12032" width="5.453125" style="238"/>
    <col min="12033" max="12033" width="65.453125" style="238" bestFit="1" customWidth="1"/>
    <col min="12034" max="12034" width="12.453125" style="238" customWidth="1"/>
    <col min="12035" max="12035" width="11.54296875" style="238" bestFit="1" customWidth="1"/>
    <col min="12036" max="12036" width="12.54296875" style="238" bestFit="1" customWidth="1"/>
    <col min="12037" max="12037" width="13.453125" style="238" bestFit="1" customWidth="1"/>
    <col min="12038" max="12038" width="13.54296875" style="238" customWidth="1"/>
    <col min="12039" max="12039" width="13.453125" style="238" customWidth="1"/>
    <col min="12040" max="12040" width="13.453125" style="238" bestFit="1" customWidth="1"/>
    <col min="12041" max="12041" width="14.54296875" style="238" customWidth="1"/>
    <col min="12042" max="12045" width="8.54296875" style="238" customWidth="1"/>
    <col min="12046" max="12046" width="16" style="238" customWidth="1"/>
    <col min="12047" max="12047" width="0" style="238" hidden="1" customWidth="1"/>
    <col min="12048" max="12048" width="15.453125" style="238" customWidth="1"/>
    <col min="12049" max="12049" width="14.453125" style="238" customWidth="1"/>
    <col min="12050" max="12288" width="5.453125" style="238"/>
    <col min="12289" max="12289" width="65.453125" style="238" bestFit="1" customWidth="1"/>
    <col min="12290" max="12290" width="12.453125" style="238" customWidth="1"/>
    <col min="12291" max="12291" width="11.54296875" style="238" bestFit="1" customWidth="1"/>
    <col min="12292" max="12292" width="12.54296875" style="238" bestFit="1" customWidth="1"/>
    <col min="12293" max="12293" width="13.453125" style="238" bestFit="1" customWidth="1"/>
    <col min="12294" max="12294" width="13.54296875" style="238" customWidth="1"/>
    <col min="12295" max="12295" width="13.453125" style="238" customWidth="1"/>
    <col min="12296" max="12296" width="13.453125" style="238" bestFit="1" customWidth="1"/>
    <col min="12297" max="12297" width="14.54296875" style="238" customWidth="1"/>
    <col min="12298" max="12301" width="8.54296875" style="238" customWidth="1"/>
    <col min="12302" max="12302" width="16" style="238" customWidth="1"/>
    <col min="12303" max="12303" width="0" style="238" hidden="1" customWidth="1"/>
    <col min="12304" max="12304" width="15.453125" style="238" customWidth="1"/>
    <col min="12305" max="12305" width="14.453125" style="238" customWidth="1"/>
    <col min="12306" max="12544" width="5.453125" style="238"/>
    <col min="12545" max="12545" width="65.453125" style="238" bestFit="1" customWidth="1"/>
    <col min="12546" max="12546" width="12.453125" style="238" customWidth="1"/>
    <col min="12547" max="12547" width="11.54296875" style="238" bestFit="1" customWidth="1"/>
    <col min="12548" max="12548" width="12.54296875" style="238" bestFit="1" customWidth="1"/>
    <col min="12549" max="12549" width="13.453125" style="238" bestFit="1" customWidth="1"/>
    <col min="12550" max="12550" width="13.54296875" style="238" customWidth="1"/>
    <col min="12551" max="12551" width="13.453125" style="238" customWidth="1"/>
    <col min="12552" max="12552" width="13.453125" style="238" bestFit="1" customWidth="1"/>
    <col min="12553" max="12553" width="14.54296875" style="238" customWidth="1"/>
    <col min="12554" max="12557" width="8.54296875" style="238" customWidth="1"/>
    <col min="12558" max="12558" width="16" style="238" customWidth="1"/>
    <col min="12559" max="12559" width="0" style="238" hidden="1" customWidth="1"/>
    <col min="12560" max="12560" width="15.453125" style="238" customWidth="1"/>
    <col min="12561" max="12561" width="14.453125" style="238" customWidth="1"/>
    <col min="12562" max="12800" width="5.453125" style="238"/>
    <col min="12801" max="12801" width="65.453125" style="238" bestFit="1" customWidth="1"/>
    <col min="12802" max="12802" width="12.453125" style="238" customWidth="1"/>
    <col min="12803" max="12803" width="11.54296875" style="238" bestFit="1" customWidth="1"/>
    <col min="12804" max="12804" width="12.54296875" style="238" bestFit="1" customWidth="1"/>
    <col min="12805" max="12805" width="13.453125" style="238" bestFit="1" customWidth="1"/>
    <col min="12806" max="12806" width="13.54296875" style="238" customWidth="1"/>
    <col min="12807" max="12807" width="13.453125" style="238" customWidth="1"/>
    <col min="12808" max="12808" width="13.453125" style="238" bestFit="1" customWidth="1"/>
    <col min="12809" max="12809" width="14.54296875" style="238" customWidth="1"/>
    <col min="12810" max="12813" width="8.54296875" style="238" customWidth="1"/>
    <col min="12814" max="12814" width="16" style="238" customWidth="1"/>
    <col min="12815" max="12815" width="0" style="238" hidden="1" customWidth="1"/>
    <col min="12816" max="12816" width="15.453125" style="238" customWidth="1"/>
    <col min="12817" max="12817" width="14.453125" style="238" customWidth="1"/>
    <col min="12818" max="13056" width="5.453125" style="238"/>
    <col min="13057" max="13057" width="65.453125" style="238" bestFit="1" customWidth="1"/>
    <col min="13058" max="13058" width="12.453125" style="238" customWidth="1"/>
    <col min="13059" max="13059" width="11.54296875" style="238" bestFit="1" customWidth="1"/>
    <col min="13060" max="13060" width="12.54296875" style="238" bestFit="1" customWidth="1"/>
    <col min="13061" max="13061" width="13.453125" style="238" bestFit="1" customWidth="1"/>
    <col min="13062" max="13062" width="13.54296875" style="238" customWidth="1"/>
    <col min="13063" max="13063" width="13.453125" style="238" customWidth="1"/>
    <col min="13064" max="13064" width="13.453125" style="238" bestFit="1" customWidth="1"/>
    <col min="13065" max="13065" width="14.54296875" style="238" customWidth="1"/>
    <col min="13066" max="13069" width="8.54296875" style="238" customWidth="1"/>
    <col min="13070" max="13070" width="16" style="238" customWidth="1"/>
    <col min="13071" max="13071" width="0" style="238" hidden="1" customWidth="1"/>
    <col min="13072" max="13072" width="15.453125" style="238" customWidth="1"/>
    <col min="13073" max="13073" width="14.453125" style="238" customWidth="1"/>
    <col min="13074" max="13312" width="5.453125" style="238"/>
    <col min="13313" max="13313" width="65.453125" style="238" bestFit="1" customWidth="1"/>
    <col min="13314" max="13314" width="12.453125" style="238" customWidth="1"/>
    <col min="13315" max="13315" width="11.54296875" style="238" bestFit="1" customWidth="1"/>
    <col min="13316" max="13316" width="12.54296875" style="238" bestFit="1" customWidth="1"/>
    <col min="13317" max="13317" width="13.453125" style="238" bestFit="1" customWidth="1"/>
    <col min="13318" max="13318" width="13.54296875" style="238" customWidth="1"/>
    <col min="13319" max="13319" width="13.453125" style="238" customWidth="1"/>
    <col min="13320" max="13320" width="13.453125" style="238" bestFit="1" customWidth="1"/>
    <col min="13321" max="13321" width="14.54296875" style="238" customWidth="1"/>
    <col min="13322" max="13325" width="8.54296875" style="238" customWidth="1"/>
    <col min="13326" max="13326" width="16" style="238" customWidth="1"/>
    <col min="13327" max="13327" width="0" style="238" hidden="1" customWidth="1"/>
    <col min="13328" max="13328" width="15.453125" style="238" customWidth="1"/>
    <col min="13329" max="13329" width="14.453125" style="238" customWidth="1"/>
    <col min="13330" max="13568" width="5.453125" style="238"/>
    <col min="13569" max="13569" width="65.453125" style="238" bestFit="1" customWidth="1"/>
    <col min="13570" max="13570" width="12.453125" style="238" customWidth="1"/>
    <col min="13571" max="13571" width="11.54296875" style="238" bestFit="1" customWidth="1"/>
    <col min="13572" max="13572" width="12.54296875" style="238" bestFit="1" customWidth="1"/>
    <col min="13573" max="13573" width="13.453125" style="238" bestFit="1" customWidth="1"/>
    <col min="13574" max="13574" width="13.54296875" style="238" customWidth="1"/>
    <col min="13575" max="13575" width="13.453125" style="238" customWidth="1"/>
    <col min="13576" max="13576" width="13.453125" style="238" bestFit="1" customWidth="1"/>
    <col min="13577" max="13577" width="14.54296875" style="238" customWidth="1"/>
    <col min="13578" max="13581" width="8.54296875" style="238" customWidth="1"/>
    <col min="13582" max="13582" width="16" style="238" customWidth="1"/>
    <col min="13583" max="13583" width="0" style="238" hidden="1" customWidth="1"/>
    <col min="13584" max="13584" width="15.453125" style="238" customWidth="1"/>
    <col min="13585" max="13585" width="14.453125" style="238" customWidth="1"/>
    <col min="13586" max="13824" width="5.453125" style="238"/>
    <col min="13825" max="13825" width="65.453125" style="238" bestFit="1" customWidth="1"/>
    <col min="13826" max="13826" width="12.453125" style="238" customWidth="1"/>
    <col min="13827" max="13827" width="11.54296875" style="238" bestFit="1" customWidth="1"/>
    <col min="13828" max="13828" width="12.54296875" style="238" bestFit="1" customWidth="1"/>
    <col min="13829" max="13829" width="13.453125" style="238" bestFit="1" customWidth="1"/>
    <col min="13830" max="13830" width="13.54296875" style="238" customWidth="1"/>
    <col min="13831" max="13831" width="13.453125" style="238" customWidth="1"/>
    <col min="13832" max="13832" width="13.453125" style="238" bestFit="1" customWidth="1"/>
    <col min="13833" max="13833" width="14.54296875" style="238" customWidth="1"/>
    <col min="13834" max="13837" width="8.54296875" style="238" customWidth="1"/>
    <col min="13838" max="13838" width="16" style="238" customWidth="1"/>
    <col min="13839" max="13839" width="0" style="238" hidden="1" customWidth="1"/>
    <col min="13840" max="13840" width="15.453125" style="238" customWidth="1"/>
    <col min="13841" max="13841" width="14.453125" style="238" customWidth="1"/>
    <col min="13842" max="14080" width="5.453125" style="238"/>
    <col min="14081" max="14081" width="65.453125" style="238" bestFit="1" customWidth="1"/>
    <col min="14082" max="14082" width="12.453125" style="238" customWidth="1"/>
    <col min="14083" max="14083" width="11.54296875" style="238" bestFit="1" customWidth="1"/>
    <col min="14084" max="14084" width="12.54296875" style="238" bestFit="1" customWidth="1"/>
    <col min="14085" max="14085" width="13.453125" style="238" bestFit="1" customWidth="1"/>
    <col min="14086" max="14086" width="13.54296875" style="238" customWidth="1"/>
    <col min="14087" max="14087" width="13.453125" style="238" customWidth="1"/>
    <col min="14088" max="14088" width="13.453125" style="238" bestFit="1" customWidth="1"/>
    <col min="14089" max="14089" width="14.54296875" style="238" customWidth="1"/>
    <col min="14090" max="14093" width="8.54296875" style="238" customWidth="1"/>
    <col min="14094" max="14094" width="16" style="238" customWidth="1"/>
    <col min="14095" max="14095" width="0" style="238" hidden="1" customWidth="1"/>
    <col min="14096" max="14096" width="15.453125" style="238" customWidth="1"/>
    <col min="14097" max="14097" width="14.453125" style="238" customWidth="1"/>
    <col min="14098" max="14336" width="5.453125" style="238"/>
    <col min="14337" max="14337" width="65.453125" style="238" bestFit="1" customWidth="1"/>
    <col min="14338" max="14338" width="12.453125" style="238" customWidth="1"/>
    <col min="14339" max="14339" width="11.54296875" style="238" bestFit="1" customWidth="1"/>
    <col min="14340" max="14340" width="12.54296875" style="238" bestFit="1" customWidth="1"/>
    <col min="14341" max="14341" width="13.453125" style="238" bestFit="1" customWidth="1"/>
    <col min="14342" max="14342" width="13.54296875" style="238" customWidth="1"/>
    <col min="14343" max="14343" width="13.453125" style="238" customWidth="1"/>
    <col min="14344" max="14344" width="13.453125" style="238" bestFit="1" customWidth="1"/>
    <col min="14345" max="14345" width="14.54296875" style="238" customWidth="1"/>
    <col min="14346" max="14349" width="8.54296875" style="238" customWidth="1"/>
    <col min="14350" max="14350" width="16" style="238" customWidth="1"/>
    <col min="14351" max="14351" width="0" style="238" hidden="1" customWidth="1"/>
    <col min="14352" max="14352" width="15.453125" style="238" customWidth="1"/>
    <col min="14353" max="14353" width="14.453125" style="238" customWidth="1"/>
    <col min="14354" max="14592" width="5.453125" style="238"/>
    <col min="14593" max="14593" width="65.453125" style="238" bestFit="1" customWidth="1"/>
    <col min="14594" max="14594" width="12.453125" style="238" customWidth="1"/>
    <col min="14595" max="14595" width="11.54296875" style="238" bestFit="1" customWidth="1"/>
    <col min="14596" max="14596" width="12.54296875" style="238" bestFit="1" customWidth="1"/>
    <col min="14597" max="14597" width="13.453125" style="238" bestFit="1" customWidth="1"/>
    <col min="14598" max="14598" width="13.54296875" style="238" customWidth="1"/>
    <col min="14599" max="14599" width="13.453125" style="238" customWidth="1"/>
    <col min="14600" max="14600" width="13.453125" style="238" bestFit="1" customWidth="1"/>
    <col min="14601" max="14601" width="14.54296875" style="238" customWidth="1"/>
    <col min="14602" max="14605" width="8.54296875" style="238" customWidth="1"/>
    <col min="14606" max="14606" width="16" style="238" customWidth="1"/>
    <col min="14607" max="14607" width="0" style="238" hidden="1" customWidth="1"/>
    <col min="14608" max="14608" width="15.453125" style="238" customWidth="1"/>
    <col min="14609" max="14609" width="14.453125" style="238" customWidth="1"/>
    <col min="14610" max="14848" width="5.453125" style="238"/>
    <col min="14849" max="14849" width="65.453125" style="238" bestFit="1" customWidth="1"/>
    <col min="14850" max="14850" width="12.453125" style="238" customWidth="1"/>
    <col min="14851" max="14851" width="11.54296875" style="238" bestFit="1" customWidth="1"/>
    <col min="14852" max="14852" width="12.54296875" style="238" bestFit="1" customWidth="1"/>
    <col min="14853" max="14853" width="13.453125" style="238" bestFit="1" customWidth="1"/>
    <col min="14854" max="14854" width="13.54296875" style="238" customWidth="1"/>
    <col min="14855" max="14855" width="13.453125" style="238" customWidth="1"/>
    <col min="14856" max="14856" width="13.453125" style="238" bestFit="1" customWidth="1"/>
    <col min="14857" max="14857" width="14.54296875" style="238" customWidth="1"/>
    <col min="14858" max="14861" width="8.54296875" style="238" customWidth="1"/>
    <col min="14862" max="14862" width="16" style="238" customWidth="1"/>
    <col min="14863" max="14863" width="0" style="238" hidden="1" customWidth="1"/>
    <col min="14864" max="14864" width="15.453125" style="238" customWidth="1"/>
    <col min="14865" max="14865" width="14.453125" style="238" customWidth="1"/>
    <col min="14866" max="15104" width="5.453125" style="238"/>
    <col min="15105" max="15105" width="65.453125" style="238" bestFit="1" customWidth="1"/>
    <col min="15106" max="15106" width="12.453125" style="238" customWidth="1"/>
    <col min="15107" max="15107" width="11.54296875" style="238" bestFit="1" customWidth="1"/>
    <col min="15108" max="15108" width="12.54296875" style="238" bestFit="1" customWidth="1"/>
    <col min="15109" max="15109" width="13.453125" style="238" bestFit="1" customWidth="1"/>
    <col min="15110" max="15110" width="13.54296875" style="238" customWidth="1"/>
    <col min="15111" max="15111" width="13.453125" style="238" customWidth="1"/>
    <col min="15112" max="15112" width="13.453125" style="238" bestFit="1" customWidth="1"/>
    <col min="15113" max="15113" width="14.54296875" style="238" customWidth="1"/>
    <col min="15114" max="15117" width="8.54296875" style="238" customWidth="1"/>
    <col min="15118" max="15118" width="16" style="238" customWidth="1"/>
    <col min="15119" max="15119" width="0" style="238" hidden="1" customWidth="1"/>
    <col min="15120" max="15120" width="15.453125" style="238" customWidth="1"/>
    <col min="15121" max="15121" width="14.453125" style="238" customWidth="1"/>
    <col min="15122" max="15360" width="5.453125" style="238"/>
    <col min="15361" max="15361" width="65.453125" style="238" bestFit="1" customWidth="1"/>
    <col min="15362" max="15362" width="12.453125" style="238" customWidth="1"/>
    <col min="15363" max="15363" width="11.54296875" style="238" bestFit="1" customWidth="1"/>
    <col min="15364" max="15364" width="12.54296875" style="238" bestFit="1" customWidth="1"/>
    <col min="15365" max="15365" width="13.453125" style="238" bestFit="1" customWidth="1"/>
    <col min="15366" max="15366" width="13.54296875" style="238" customWidth="1"/>
    <col min="15367" max="15367" width="13.453125" style="238" customWidth="1"/>
    <col min="15368" max="15368" width="13.453125" style="238" bestFit="1" customWidth="1"/>
    <col min="15369" max="15369" width="14.54296875" style="238" customWidth="1"/>
    <col min="15370" max="15373" width="8.54296875" style="238" customWidth="1"/>
    <col min="15374" max="15374" width="16" style="238" customWidth="1"/>
    <col min="15375" max="15375" width="0" style="238" hidden="1" customWidth="1"/>
    <col min="15376" max="15376" width="15.453125" style="238" customWidth="1"/>
    <col min="15377" max="15377" width="14.453125" style="238" customWidth="1"/>
    <col min="15378" max="15616" width="5.453125" style="238"/>
    <col min="15617" max="15617" width="65.453125" style="238" bestFit="1" customWidth="1"/>
    <col min="15618" max="15618" width="12.453125" style="238" customWidth="1"/>
    <col min="15619" max="15619" width="11.54296875" style="238" bestFit="1" customWidth="1"/>
    <col min="15620" max="15620" width="12.54296875" style="238" bestFit="1" customWidth="1"/>
    <col min="15621" max="15621" width="13.453125" style="238" bestFit="1" customWidth="1"/>
    <col min="15622" max="15622" width="13.54296875" style="238" customWidth="1"/>
    <col min="15623" max="15623" width="13.453125" style="238" customWidth="1"/>
    <col min="15624" max="15624" width="13.453125" style="238" bestFit="1" customWidth="1"/>
    <col min="15625" max="15625" width="14.54296875" style="238" customWidth="1"/>
    <col min="15626" max="15629" width="8.54296875" style="238" customWidth="1"/>
    <col min="15630" max="15630" width="16" style="238" customWidth="1"/>
    <col min="15631" max="15631" width="0" style="238" hidden="1" customWidth="1"/>
    <col min="15632" max="15632" width="15.453125" style="238" customWidth="1"/>
    <col min="15633" max="15633" width="14.453125" style="238" customWidth="1"/>
    <col min="15634" max="15872" width="5.453125" style="238"/>
    <col min="15873" max="15873" width="65.453125" style="238" bestFit="1" customWidth="1"/>
    <col min="15874" max="15874" width="12.453125" style="238" customWidth="1"/>
    <col min="15875" max="15875" width="11.54296875" style="238" bestFit="1" customWidth="1"/>
    <col min="15876" max="15876" width="12.54296875" style="238" bestFit="1" customWidth="1"/>
    <col min="15877" max="15877" width="13.453125" style="238" bestFit="1" customWidth="1"/>
    <col min="15878" max="15878" width="13.54296875" style="238" customWidth="1"/>
    <col min="15879" max="15879" width="13.453125" style="238" customWidth="1"/>
    <col min="15880" max="15880" width="13.453125" style="238" bestFit="1" customWidth="1"/>
    <col min="15881" max="15881" width="14.54296875" style="238" customWidth="1"/>
    <col min="15882" max="15885" width="8.54296875" style="238" customWidth="1"/>
    <col min="15886" max="15886" width="16" style="238" customWidth="1"/>
    <col min="15887" max="15887" width="0" style="238" hidden="1" customWidth="1"/>
    <col min="15888" max="15888" width="15.453125" style="238" customWidth="1"/>
    <col min="15889" max="15889" width="14.453125" style="238" customWidth="1"/>
    <col min="15890" max="16128" width="5.453125" style="238"/>
    <col min="16129" max="16129" width="65.453125" style="238" bestFit="1" customWidth="1"/>
    <col min="16130" max="16130" width="12.453125" style="238" customWidth="1"/>
    <col min="16131" max="16131" width="11.54296875" style="238" bestFit="1" customWidth="1"/>
    <col min="16132" max="16132" width="12.54296875" style="238" bestFit="1" customWidth="1"/>
    <col min="16133" max="16133" width="13.453125" style="238" bestFit="1" customWidth="1"/>
    <col min="16134" max="16134" width="13.54296875" style="238" customWidth="1"/>
    <col min="16135" max="16135" width="13.453125" style="238" customWidth="1"/>
    <col min="16136" max="16136" width="13.453125" style="238" bestFit="1" customWidth="1"/>
    <col min="16137" max="16137" width="14.54296875" style="238" customWidth="1"/>
    <col min="16138" max="16141" width="8.54296875" style="238" customWidth="1"/>
    <col min="16142" max="16142" width="16" style="238" customWidth="1"/>
    <col min="16143" max="16143" width="0" style="238" hidden="1" customWidth="1"/>
    <col min="16144" max="16144" width="15.453125" style="238" customWidth="1"/>
    <col min="16145" max="16145" width="14.453125" style="238" customWidth="1"/>
    <col min="16146" max="16384" width="5.453125" style="238"/>
  </cols>
  <sheetData>
    <row r="1" spans="1:17" s="57" customFormat="1" ht="18" customHeight="1">
      <c r="A1" s="358" t="s">
        <v>184</v>
      </c>
      <c r="B1" s="1014" t="s">
        <v>185</v>
      </c>
      <c r="C1" s="1015"/>
      <c r="D1" s="1015"/>
      <c r="E1" s="1015"/>
      <c r="F1" s="1015"/>
      <c r="G1" s="1015"/>
      <c r="H1" s="1015"/>
      <c r="I1" s="1015"/>
      <c r="J1" s="1015"/>
      <c r="K1" s="1015"/>
      <c r="L1" s="1015"/>
      <c r="M1" s="1015"/>
      <c r="N1" s="1016"/>
      <c r="O1" s="1017" t="s">
        <v>186</v>
      </c>
      <c r="P1" s="1017" t="s">
        <v>187</v>
      </c>
      <c r="Q1" s="1017" t="s">
        <v>188</v>
      </c>
    </row>
    <row r="2" spans="1:17" s="57" customFormat="1" ht="51" customHeight="1">
      <c r="A2" s="91"/>
      <c r="B2" s="243" t="s">
        <v>189</v>
      </c>
      <c r="C2" s="250" t="s">
        <v>5</v>
      </c>
      <c r="D2" s="250" t="s">
        <v>6</v>
      </c>
      <c r="E2" s="250" t="s">
        <v>7</v>
      </c>
      <c r="F2" s="250" t="s">
        <v>8</v>
      </c>
      <c r="G2" s="250" t="s">
        <v>9</v>
      </c>
      <c r="H2" s="250" t="s">
        <v>10</v>
      </c>
      <c r="I2" s="177" t="s">
        <v>36</v>
      </c>
      <c r="J2" s="250" t="s">
        <v>37</v>
      </c>
      <c r="K2" s="250" t="s">
        <v>38</v>
      </c>
      <c r="L2" s="250" t="s">
        <v>39</v>
      </c>
      <c r="M2" s="250" t="s">
        <v>40</v>
      </c>
      <c r="N2" s="250" t="s">
        <v>41</v>
      </c>
      <c r="O2" s="1018"/>
      <c r="P2" s="1018"/>
      <c r="Q2" s="1018"/>
    </row>
    <row r="3" spans="1:17" s="58" customFormat="1" ht="15.5">
      <c r="A3" s="359" t="s">
        <v>190</v>
      </c>
      <c r="B3" s="360"/>
      <c r="C3" s="361"/>
      <c r="D3" s="362"/>
      <c r="E3" s="362"/>
      <c r="F3" s="362"/>
      <c r="G3" s="362"/>
      <c r="H3" s="362"/>
      <c r="I3" s="362"/>
      <c r="J3" s="362"/>
      <c r="K3" s="362"/>
      <c r="L3" s="362"/>
      <c r="M3" s="362"/>
      <c r="N3" s="362"/>
      <c r="O3" s="363"/>
      <c r="P3" s="363"/>
      <c r="Q3" s="363"/>
    </row>
    <row r="4" spans="1:17" s="57" customFormat="1">
      <c r="A4" s="69" t="s">
        <v>191</v>
      </c>
      <c r="B4" s="255">
        <v>0</v>
      </c>
      <c r="C4" s="70">
        <v>0</v>
      </c>
      <c r="D4" s="70">
        <v>0</v>
      </c>
      <c r="E4" s="70">
        <v>0</v>
      </c>
      <c r="F4" s="70">
        <v>0</v>
      </c>
      <c r="G4" s="70">
        <v>0</v>
      </c>
      <c r="H4" s="70">
        <v>0</v>
      </c>
      <c r="I4" s="70">
        <v>0</v>
      </c>
      <c r="J4" s="70">
        <v>0</v>
      </c>
      <c r="K4" s="70">
        <v>0</v>
      </c>
      <c r="L4" s="70">
        <v>0</v>
      </c>
      <c r="M4" s="70">
        <v>0</v>
      </c>
      <c r="N4" s="70">
        <v>0</v>
      </c>
      <c r="O4" s="255">
        <f>SUM(C4:N4)</f>
        <v>0</v>
      </c>
      <c r="P4" s="264">
        <f>O4+B4</f>
        <v>0</v>
      </c>
      <c r="Q4" s="244"/>
    </row>
    <row r="5" spans="1:17" s="57" customFormat="1">
      <c r="A5" s="69" t="s">
        <v>192</v>
      </c>
      <c r="B5" s="256">
        <v>0</v>
      </c>
      <c r="C5" s="70">
        <v>0</v>
      </c>
      <c r="D5" s="70">
        <v>0</v>
      </c>
      <c r="E5" s="70">
        <v>0</v>
      </c>
      <c r="F5" s="70">
        <v>0</v>
      </c>
      <c r="G5" s="70">
        <v>0</v>
      </c>
      <c r="H5" s="70">
        <v>0</v>
      </c>
      <c r="I5" s="70">
        <v>0</v>
      </c>
      <c r="J5" s="70">
        <v>0</v>
      </c>
      <c r="K5" s="70">
        <v>0</v>
      </c>
      <c r="L5" s="70">
        <v>0</v>
      </c>
      <c r="M5" s="70">
        <v>0</v>
      </c>
      <c r="N5" s="70">
        <v>0</v>
      </c>
      <c r="O5" s="256">
        <f>SUM(C5:N5)</f>
        <v>0</v>
      </c>
      <c r="P5" s="264">
        <f>O5+B5</f>
        <v>0</v>
      </c>
      <c r="Q5" s="244"/>
    </row>
    <row r="6" spans="1:17" s="57" customFormat="1" ht="15.5">
      <c r="A6" s="364" t="s">
        <v>193</v>
      </c>
      <c r="B6" s="365">
        <v>0</v>
      </c>
      <c r="C6" s="366">
        <f t="shared" ref="C6:O6" si="0">SUM(C4:C5)</f>
        <v>0</v>
      </c>
      <c r="D6" s="366">
        <f t="shared" si="0"/>
        <v>0</v>
      </c>
      <c r="E6" s="366">
        <f t="shared" si="0"/>
        <v>0</v>
      </c>
      <c r="F6" s="366">
        <f t="shared" si="0"/>
        <v>0</v>
      </c>
      <c r="G6" s="366">
        <f t="shared" si="0"/>
        <v>0</v>
      </c>
      <c r="H6" s="366">
        <f t="shared" si="0"/>
        <v>0</v>
      </c>
      <c r="I6" s="366">
        <f t="shared" si="0"/>
        <v>0</v>
      </c>
      <c r="J6" s="366">
        <f t="shared" si="0"/>
        <v>0</v>
      </c>
      <c r="K6" s="366">
        <f t="shared" si="0"/>
        <v>0</v>
      </c>
      <c r="L6" s="366">
        <f t="shared" si="0"/>
        <v>0</v>
      </c>
      <c r="M6" s="366">
        <f t="shared" si="0"/>
        <v>0</v>
      </c>
      <c r="N6" s="366">
        <f t="shared" si="0"/>
        <v>0</v>
      </c>
      <c r="O6" s="365">
        <f t="shared" si="0"/>
        <v>0</v>
      </c>
      <c r="P6" s="365">
        <f>SUM(P4:P5)</f>
        <v>0</v>
      </c>
      <c r="Q6" s="367"/>
    </row>
    <row r="7" spans="1:17" s="57" customFormat="1" ht="8.25" customHeight="1">
      <c r="A7" s="71"/>
      <c r="B7" s="257"/>
      <c r="C7" s="488"/>
      <c r="D7" s="59"/>
      <c r="E7" s="59"/>
      <c r="F7" s="59"/>
      <c r="G7" s="59"/>
      <c r="H7" s="59"/>
      <c r="I7" s="59"/>
      <c r="J7" s="59"/>
      <c r="K7" s="59"/>
      <c r="L7" s="59"/>
      <c r="M7" s="59"/>
      <c r="N7" s="59"/>
      <c r="O7" s="257"/>
      <c r="P7" s="244"/>
      <c r="Q7" s="244"/>
    </row>
    <row r="8" spans="1:17" s="57" customFormat="1" ht="17.5">
      <c r="A8" s="72" t="s">
        <v>194</v>
      </c>
      <c r="B8" s="257"/>
      <c r="C8" s="92"/>
      <c r="D8" s="59"/>
      <c r="E8" s="59"/>
      <c r="F8" s="59"/>
      <c r="G8" s="59"/>
      <c r="H8" s="59"/>
      <c r="I8" s="59"/>
      <c r="J8" s="59"/>
      <c r="K8" s="59"/>
      <c r="L8" s="59"/>
      <c r="M8" s="58"/>
      <c r="N8" s="58"/>
      <c r="O8" s="257"/>
      <c r="P8" s="244"/>
      <c r="Q8" s="244"/>
    </row>
    <row r="9" spans="1:17" s="57" customFormat="1">
      <c r="A9" s="193" t="s">
        <v>195</v>
      </c>
      <c r="B9" s="258"/>
      <c r="C9" s="60"/>
      <c r="D9" s="60"/>
      <c r="E9" s="60"/>
      <c r="F9" s="60"/>
      <c r="G9" s="60"/>
      <c r="H9" s="60"/>
      <c r="I9" s="60"/>
      <c r="J9" s="60"/>
      <c r="K9" s="60"/>
      <c r="L9" s="60"/>
      <c r="M9" s="60"/>
      <c r="N9" s="60"/>
      <c r="O9" s="258"/>
      <c r="P9" s="245"/>
      <c r="Q9" s="153"/>
    </row>
    <row r="10" spans="1:17" s="57" customFormat="1">
      <c r="A10" s="73"/>
      <c r="B10" s="257"/>
      <c r="C10" s="488"/>
      <c r="D10" s="58"/>
      <c r="E10" s="58"/>
      <c r="F10" s="58"/>
      <c r="G10" s="58"/>
      <c r="H10" s="58"/>
      <c r="I10" s="58"/>
      <c r="J10" s="58"/>
      <c r="K10" s="58"/>
      <c r="L10" s="58"/>
      <c r="M10" s="58"/>
      <c r="N10" s="58"/>
      <c r="O10" s="257"/>
      <c r="P10" s="244"/>
      <c r="Q10" s="244"/>
    </row>
    <row r="11" spans="1:17" s="57" customFormat="1" ht="15" customHeight="1">
      <c r="A11" s="74" t="s">
        <v>261</v>
      </c>
      <c r="B11" s="259"/>
      <c r="C11" s="92"/>
      <c r="D11" s="61"/>
      <c r="E11" s="61"/>
      <c r="F11" s="61"/>
      <c r="G11" s="61"/>
      <c r="H11" s="61"/>
      <c r="I11" s="61"/>
      <c r="J11" s="61"/>
      <c r="K11" s="61"/>
      <c r="L11" s="61"/>
      <c r="M11" s="83"/>
      <c r="N11" s="83"/>
      <c r="O11" s="259"/>
      <c r="P11" s="252"/>
      <c r="Q11" s="252"/>
    </row>
    <row r="12" spans="1:17" s="57" customFormat="1">
      <c r="A12" s="69" t="s">
        <v>196</v>
      </c>
      <c r="B12" s="260" t="s">
        <v>19</v>
      </c>
      <c r="C12" s="572" t="s">
        <v>19</v>
      </c>
      <c r="D12" s="572" t="s">
        <v>19</v>
      </c>
      <c r="E12" s="572" t="s">
        <v>19</v>
      </c>
      <c r="F12" s="572" t="s">
        <v>19</v>
      </c>
      <c r="G12" s="572" t="s">
        <v>19</v>
      </c>
      <c r="H12" s="572" t="s">
        <v>19</v>
      </c>
      <c r="I12" s="572" t="s">
        <v>19</v>
      </c>
      <c r="J12" s="572" t="s">
        <v>19</v>
      </c>
      <c r="K12" s="572" t="s">
        <v>19</v>
      </c>
      <c r="L12" s="572" t="s">
        <v>19</v>
      </c>
      <c r="M12" s="572" t="s">
        <v>19</v>
      </c>
      <c r="N12" s="572" t="s">
        <v>19</v>
      </c>
      <c r="O12" s="260" t="s">
        <v>19</v>
      </c>
      <c r="P12" s="249" t="s">
        <v>19</v>
      </c>
      <c r="Q12" s="367"/>
    </row>
    <row r="13" spans="1:17" s="57" customFormat="1">
      <c r="A13" s="69" t="s">
        <v>197</v>
      </c>
      <c r="B13" s="255">
        <v>0</v>
      </c>
      <c r="C13" s="70">
        <v>0</v>
      </c>
      <c r="D13" s="70">
        <v>0</v>
      </c>
      <c r="E13" s="102">
        <v>0</v>
      </c>
      <c r="F13" s="102">
        <v>0</v>
      </c>
      <c r="G13" s="65">
        <v>0</v>
      </c>
      <c r="H13" s="65">
        <v>0</v>
      </c>
      <c r="I13" s="65">
        <v>0</v>
      </c>
      <c r="J13" s="65">
        <v>0</v>
      </c>
      <c r="K13" s="70">
        <v>0</v>
      </c>
      <c r="L13" s="70">
        <v>0</v>
      </c>
      <c r="M13" s="70">
        <v>0</v>
      </c>
      <c r="N13" s="70">
        <v>0</v>
      </c>
      <c r="O13" s="255">
        <f t="shared" ref="O13" si="1">SUM(C13:N13)</f>
        <v>0</v>
      </c>
      <c r="P13" s="264">
        <f>O13+B13</f>
        <v>0</v>
      </c>
      <c r="Q13" s="1019" t="s">
        <v>2</v>
      </c>
    </row>
    <row r="14" spans="1:17" s="57" customFormat="1">
      <c r="A14" s="75" t="s">
        <v>198</v>
      </c>
      <c r="B14" s="260" t="s">
        <v>19</v>
      </c>
      <c r="C14" s="572" t="s">
        <v>19</v>
      </c>
      <c r="D14" s="572" t="s">
        <v>19</v>
      </c>
      <c r="E14" s="572" t="s">
        <v>19</v>
      </c>
      <c r="F14" s="572" t="s">
        <v>19</v>
      </c>
      <c r="G14" s="572" t="s">
        <v>19</v>
      </c>
      <c r="H14" s="572" t="s">
        <v>19</v>
      </c>
      <c r="I14" s="572" t="s">
        <v>19</v>
      </c>
      <c r="J14" s="572" t="s">
        <v>19</v>
      </c>
      <c r="K14" s="572" t="s">
        <v>19</v>
      </c>
      <c r="L14" s="572" t="s">
        <v>19</v>
      </c>
      <c r="M14" s="572" t="s">
        <v>19</v>
      </c>
      <c r="N14" s="572" t="s">
        <v>19</v>
      </c>
      <c r="O14" s="260" t="s">
        <v>19</v>
      </c>
      <c r="P14" s="246" t="s">
        <v>19</v>
      </c>
      <c r="Q14" s="1020"/>
    </row>
    <row r="15" spans="1:17" s="57" customFormat="1">
      <c r="A15" s="75" t="s">
        <v>199</v>
      </c>
      <c r="B15" s="256">
        <v>594520.14500000002</v>
      </c>
      <c r="C15" s="65">
        <v>32158.650000000005</v>
      </c>
      <c r="D15" s="65">
        <v>25532.295000000006</v>
      </c>
      <c r="E15" s="65">
        <v>36928.64499999999</v>
      </c>
      <c r="F15" s="65">
        <v>63271.24500000001</v>
      </c>
      <c r="G15" s="65">
        <v>34746.425000000025</v>
      </c>
      <c r="H15" s="65">
        <v>61848.29</v>
      </c>
      <c r="I15" s="65">
        <v>119684.85</v>
      </c>
      <c r="J15" s="65">
        <v>36603.100000000006</v>
      </c>
      <c r="K15" s="65">
        <v>42954.93</v>
      </c>
      <c r="L15" s="65">
        <v>28642.935000000009</v>
      </c>
      <c r="M15" s="65">
        <v>52328.925000000003</v>
      </c>
      <c r="N15" s="65">
        <v>66024.434999999998</v>
      </c>
      <c r="O15" s="256">
        <f>SUM(C15:N15)</f>
        <v>600724.72500000009</v>
      </c>
      <c r="P15" s="264">
        <f>O15+B15</f>
        <v>1195244.8700000001</v>
      </c>
      <c r="Q15" s="1020"/>
    </row>
    <row r="16" spans="1:17" s="57" customFormat="1">
      <c r="A16" s="75" t="s">
        <v>200</v>
      </c>
      <c r="B16" s="260" t="s">
        <v>19</v>
      </c>
      <c r="C16" s="572" t="s">
        <v>19</v>
      </c>
      <c r="D16" s="572" t="s">
        <v>19</v>
      </c>
      <c r="E16" s="572" t="s">
        <v>19</v>
      </c>
      <c r="F16" s="572" t="s">
        <v>19</v>
      </c>
      <c r="G16" s="572" t="s">
        <v>19</v>
      </c>
      <c r="H16" s="572" t="s">
        <v>19</v>
      </c>
      <c r="I16" s="572" t="s">
        <v>19</v>
      </c>
      <c r="J16" s="572" t="s">
        <v>19</v>
      </c>
      <c r="K16" s="572" t="s">
        <v>19</v>
      </c>
      <c r="L16" s="572" t="s">
        <v>19</v>
      </c>
      <c r="M16" s="572" t="s">
        <v>19</v>
      </c>
      <c r="N16" s="572" t="s">
        <v>19</v>
      </c>
      <c r="O16" s="260" t="s">
        <v>19</v>
      </c>
      <c r="P16" s="246" t="s">
        <v>19</v>
      </c>
      <c r="Q16" s="1020"/>
    </row>
    <row r="17" spans="1:17" s="57" customFormat="1">
      <c r="A17" s="75" t="s">
        <v>153</v>
      </c>
      <c r="B17" s="256">
        <v>237808.05400000003</v>
      </c>
      <c r="C17" s="65">
        <v>10252.544000000002</v>
      </c>
      <c r="D17" s="65">
        <v>10212.918000000003</v>
      </c>
      <c r="E17" s="65">
        <v>14771.457999999997</v>
      </c>
      <c r="F17" s="65">
        <v>25308.498000000007</v>
      </c>
      <c r="G17" s="65">
        <v>13898.570000000009</v>
      </c>
      <c r="H17" s="65">
        <v>21948.916000000008</v>
      </c>
      <c r="I17" s="65">
        <v>48702.740000000005</v>
      </c>
      <c r="J17" s="65">
        <v>15207.640000000003</v>
      </c>
      <c r="K17" s="65">
        <v>14895.97</v>
      </c>
      <c r="L17" s="65">
        <v>10238.370000000001</v>
      </c>
      <c r="M17" s="65">
        <v>17779.97</v>
      </c>
      <c r="N17" s="65">
        <v>24609.374000000003</v>
      </c>
      <c r="O17" s="256">
        <f>SUM(C17:N17)</f>
        <v>227826.96800000005</v>
      </c>
      <c r="P17" s="264">
        <f>O17+B17</f>
        <v>465635.02200000011</v>
      </c>
      <c r="Q17" s="1020"/>
    </row>
    <row r="18" spans="1:17" s="57" customFormat="1">
      <c r="A18" s="75" t="s">
        <v>201</v>
      </c>
      <c r="B18" s="260" t="s">
        <v>19</v>
      </c>
      <c r="C18" s="572" t="s">
        <v>19</v>
      </c>
      <c r="D18" s="572" t="s">
        <v>19</v>
      </c>
      <c r="E18" s="572" t="s">
        <v>19</v>
      </c>
      <c r="F18" s="572" t="s">
        <v>19</v>
      </c>
      <c r="G18" s="572" t="s">
        <v>19</v>
      </c>
      <c r="H18" s="572" t="s">
        <v>19</v>
      </c>
      <c r="I18" s="572" t="s">
        <v>19</v>
      </c>
      <c r="J18" s="572" t="s">
        <v>19</v>
      </c>
      <c r="K18" s="572" t="s">
        <v>19</v>
      </c>
      <c r="L18" s="572" t="s">
        <v>19</v>
      </c>
      <c r="M18" s="572" t="s">
        <v>19</v>
      </c>
      <c r="N18" s="572" t="s">
        <v>19</v>
      </c>
      <c r="O18" s="260" t="s">
        <v>19</v>
      </c>
      <c r="P18" s="246" t="s">
        <v>19</v>
      </c>
      <c r="Q18" s="1020"/>
    </row>
    <row r="19" spans="1:17" s="57" customFormat="1">
      <c r="A19" s="75" t="s">
        <v>202</v>
      </c>
      <c r="B19" s="260" t="s">
        <v>19</v>
      </c>
      <c r="C19" s="572" t="s">
        <v>19</v>
      </c>
      <c r="D19" s="572" t="s">
        <v>19</v>
      </c>
      <c r="E19" s="572" t="s">
        <v>19</v>
      </c>
      <c r="F19" s="572" t="s">
        <v>19</v>
      </c>
      <c r="G19" s="572" t="s">
        <v>19</v>
      </c>
      <c r="H19" s="572" t="s">
        <v>19</v>
      </c>
      <c r="I19" s="572" t="s">
        <v>19</v>
      </c>
      <c r="J19" s="572" t="s">
        <v>19</v>
      </c>
      <c r="K19" s="572" t="s">
        <v>19</v>
      </c>
      <c r="L19" s="572" t="s">
        <v>19</v>
      </c>
      <c r="M19" s="572" t="s">
        <v>19</v>
      </c>
      <c r="N19" s="572" t="s">
        <v>19</v>
      </c>
      <c r="O19" s="260" t="s">
        <v>19</v>
      </c>
      <c r="P19" s="246" t="s">
        <v>19</v>
      </c>
      <c r="Q19" s="1020"/>
    </row>
    <row r="20" spans="1:17" s="57" customFormat="1">
      <c r="A20" s="75" t="s">
        <v>203</v>
      </c>
      <c r="B20" s="256">
        <v>356712.08600000007</v>
      </c>
      <c r="C20" s="65">
        <v>15378.816000000003</v>
      </c>
      <c r="D20" s="65">
        <v>16469.377000000004</v>
      </c>
      <c r="E20" s="65">
        <v>22157.186999999994</v>
      </c>
      <c r="F20" s="65">
        <v>37962.747000000003</v>
      </c>
      <c r="G20" s="65">
        <v>20847.855000000014</v>
      </c>
      <c r="H20" s="65">
        <v>40007.373999999996</v>
      </c>
      <c r="I20" s="65">
        <v>73054.11</v>
      </c>
      <c r="J20" s="65">
        <v>22811.460000000003</v>
      </c>
      <c r="K20" s="65">
        <v>22343.96</v>
      </c>
      <c r="L20" s="65">
        <v>15357.561000000005</v>
      </c>
      <c r="M20" s="65">
        <v>26669.955000000002</v>
      </c>
      <c r="N20" s="65">
        <v>36914.061000000002</v>
      </c>
      <c r="O20" s="256">
        <f t="shared" ref="O20" si="2">SUM(C20:N20)</f>
        <v>349974.46299999999</v>
      </c>
      <c r="P20" s="264">
        <f>O20+B20</f>
        <v>706686.54900000012</v>
      </c>
      <c r="Q20" s="1020"/>
    </row>
    <row r="21" spans="1:17" s="93" customFormat="1">
      <c r="A21" s="69" t="s">
        <v>204</v>
      </c>
      <c r="B21" s="260" t="s">
        <v>19</v>
      </c>
      <c r="C21" s="572" t="s">
        <v>19</v>
      </c>
      <c r="D21" s="572" t="s">
        <v>19</v>
      </c>
      <c r="E21" s="572" t="s">
        <v>19</v>
      </c>
      <c r="F21" s="572" t="s">
        <v>19</v>
      </c>
      <c r="G21" s="572" t="s">
        <v>19</v>
      </c>
      <c r="H21" s="572" t="s">
        <v>19</v>
      </c>
      <c r="I21" s="572" t="s">
        <v>19</v>
      </c>
      <c r="J21" s="572" t="s">
        <v>19</v>
      </c>
      <c r="K21" s="572" t="s">
        <v>19</v>
      </c>
      <c r="L21" s="572" t="s">
        <v>19</v>
      </c>
      <c r="M21" s="572" t="s">
        <v>19</v>
      </c>
      <c r="N21" s="572" t="s">
        <v>19</v>
      </c>
      <c r="O21" s="260" t="s">
        <v>19</v>
      </c>
      <c r="P21" s="260" t="s">
        <v>19</v>
      </c>
      <c r="Q21" s="1020"/>
    </row>
    <row r="22" spans="1:17" s="57" customFormat="1">
      <c r="A22" s="69" t="s">
        <v>205</v>
      </c>
      <c r="B22" s="256">
        <v>0</v>
      </c>
      <c r="C22" s="70"/>
      <c r="D22" s="70"/>
      <c r="E22" s="70"/>
      <c r="F22" s="70"/>
      <c r="G22" s="102"/>
      <c r="H22" s="70"/>
      <c r="I22" s="70"/>
      <c r="J22" s="70"/>
      <c r="K22" s="70"/>
      <c r="L22" s="70"/>
      <c r="M22" s="70"/>
      <c r="N22" s="70"/>
      <c r="O22" s="256">
        <f>SUM(C22:N22)</f>
        <v>0</v>
      </c>
      <c r="P22" s="264">
        <f>O22+B22</f>
        <v>0</v>
      </c>
      <c r="Q22" s="1020"/>
    </row>
    <row r="23" spans="1:17" s="58" customFormat="1">
      <c r="A23" s="63"/>
      <c r="B23" s="261"/>
      <c r="C23" s="239"/>
      <c r="D23" s="239"/>
      <c r="E23" s="239"/>
      <c r="F23" s="239"/>
      <c r="G23" s="239"/>
      <c r="H23" s="239"/>
      <c r="I23" s="239"/>
      <c r="J23" s="239"/>
      <c r="K23" s="124"/>
      <c r="L23" s="239"/>
      <c r="M23" s="239"/>
      <c r="N23" s="239"/>
      <c r="O23" s="261"/>
      <c r="P23" s="247"/>
      <c r="Q23" s="1020"/>
    </row>
    <row r="24" spans="1:17" s="57" customFormat="1">
      <c r="A24" s="63" t="s">
        <v>206</v>
      </c>
      <c r="B24" s="257"/>
      <c r="C24" s="236"/>
      <c r="D24" s="236"/>
      <c r="E24" s="236"/>
      <c r="F24" s="236"/>
      <c r="G24" s="236"/>
      <c r="H24" s="236"/>
      <c r="I24" s="236"/>
      <c r="J24" s="236"/>
      <c r="K24" s="236"/>
      <c r="L24" s="236"/>
      <c r="M24" s="236"/>
      <c r="N24" s="236"/>
      <c r="O24" s="257"/>
      <c r="P24" s="244"/>
      <c r="Q24" s="1020"/>
    </row>
    <row r="25" spans="1:17" s="57" customFormat="1">
      <c r="A25" s="74" t="s">
        <v>170</v>
      </c>
      <c r="B25" s="262">
        <v>3109604.0999999996</v>
      </c>
      <c r="C25" s="152">
        <f>SUM(C26:C30)</f>
        <v>365934.23000000004</v>
      </c>
      <c r="D25" s="265">
        <f t="shared" ref="D25:N25" si="3">SUM(D26:D30)</f>
        <v>-213290.91999999998</v>
      </c>
      <c r="E25" s="152">
        <f t="shared" si="3"/>
        <v>353515.2099999999</v>
      </c>
      <c r="F25" s="152">
        <f t="shared" si="3"/>
        <v>353134.74</v>
      </c>
      <c r="G25" s="152">
        <f t="shared" si="3"/>
        <v>417064.80999999994</v>
      </c>
      <c r="H25" s="152">
        <f t="shared" si="3"/>
        <v>105399.77000000002</v>
      </c>
      <c r="I25" s="152">
        <f t="shared" si="3"/>
        <v>120633.97000000002</v>
      </c>
      <c r="J25" s="152">
        <f t="shared" si="3"/>
        <v>208233.69</v>
      </c>
      <c r="K25" s="152">
        <f t="shared" si="3"/>
        <v>54989.229999999996</v>
      </c>
      <c r="L25" s="152">
        <f t="shared" si="3"/>
        <v>99653.91</v>
      </c>
      <c r="M25" s="152">
        <f t="shared" si="3"/>
        <v>80691.19</v>
      </c>
      <c r="N25" s="152">
        <f t="shared" si="3"/>
        <v>77782.309999999983</v>
      </c>
      <c r="O25" s="262">
        <f>SUM(C25:N25)</f>
        <v>2023742.1399999997</v>
      </c>
      <c r="P25" s="248">
        <f>SUM(P26:P30)</f>
        <v>5133346.2399999993</v>
      </c>
      <c r="Q25" s="1020"/>
    </row>
    <row r="26" spans="1:17" s="57" customFormat="1">
      <c r="A26" s="69" t="s">
        <v>207</v>
      </c>
      <c r="B26" s="263">
        <v>0</v>
      </c>
      <c r="C26" s="79">
        <v>0</v>
      </c>
      <c r="D26" s="79">
        <v>0</v>
      </c>
      <c r="E26" s="79">
        <v>0</v>
      </c>
      <c r="F26" s="79">
        <v>0</v>
      </c>
      <c r="G26" s="79"/>
      <c r="H26" s="79">
        <v>0</v>
      </c>
      <c r="I26" s="79">
        <v>0</v>
      </c>
      <c r="J26" s="80">
        <v>0</v>
      </c>
      <c r="K26" s="80">
        <v>0</v>
      </c>
      <c r="L26" s="80">
        <v>0</v>
      </c>
      <c r="M26" s="80">
        <v>0</v>
      </c>
      <c r="N26" s="80">
        <v>0</v>
      </c>
      <c r="O26" s="263">
        <f t="shared" ref="O26:O30" si="4">SUM(C26:N26)</f>
        <v>0</v>
      </c>
      <c r="P26" s="264">
        <f t="shared" ref="P26:P30" si="5">O26+B26</f>
        <v>0</v>
      </c>
      <c r="Q26" s="1020"/>
    </row>
    <row r="27" spans="1:17" s="57" customFormat="1">
      <c r="A27" s="69" t="s">
        <v>208</v>
      </c>
      <c r="B27" s="263">
        <v>2492934.39</v>
      </c>
      <c r="C27" s="79">
        <v>48555.430000000008</v>
      </c>
      <c r="D27" s="79">
        <v>66721.83</v>
      </c>
      <c r="E27" s="79">
        <v>334914.17999999993</v>
      </c>
      <c r="F27" s="79">
        <v>328561.59999999998</v>
      </c>
      <c r="G27" s="79">
        <v>394686.49999999994</v>
      </c>
      <c r="H27" s="79">
        <v>82880.840000000011</v>
      </c>
      <c r="I27" s="79">
        <v>100328.77000000002</v>
      </c>
      <c r="J27" s="80">
        <v>190368.46</v>
      </c>
      <c r="K27" s="80">
        <v>41594.67</v>
      </c>
      <c r="L27" s="80">
        <v>85639.81</v>
      </c>
      <c r="M27" s="80">
        <v>62151.649999999994</v>
      </c>
      <c r="N27" s="80">
        <v>69430.14999999998</v>
      </c>
      <c r="O27" s="263">
        <f t="shared" si="4"/>
        <v>1805833.8899999997</v>
      </c>
      <c r="P27" s="264">
        <f t="shared" si="5"/>
        <v>4298768.2799999993</v>
      </c>
      <c r="Q27" s="1020"/>
    </row>
    <row r="28" spans="1:17" s="57" customFormat="1">
      <c r="A28" s="69" t="s">
        <v>209</v>
      </c>
      <c r="B28" s="263">
        <v>445276.26000000013</v>
      </c>
      <c r="C28" s="79">
        <v>317378.80000000005</v>
      </c>
      <c r="D28" s="81">
        <v>-280012.75</v>
      </c>
      <c r="E28" s="81">
        <v>18456.610000000004</v>
      </c>
      <c r="F28" s="81">
        <v>24573.14</v>
      </c>
      <c r="G28" s="81">
        <v>22378.309999999998</v>
      </c>
      <c r="H28" s="81">
        <v>22518.930000000004</v>
      </c>
      <c r="I28" s="81">
        <v>20305.2</v>
      </c>
      <c r="J28" s="82">
        <v>17865.230000000003</v>
      </c>
      <c r="K28" s="82">
        <v>13394.56</v>
      </c>
      <c r="L28" s="82">
        <v>14014.1</v>
      </c>
      <c r="M28" s="80">
        <v>18539.54</v>
      </c>
      <c r="N28" s="80">
        <v>8272.1600000000017</v>
      </c>
      <c r="O28" s="263">
        <f t="shared" si="4"/>
        <v>217683.83000000007</v>
      </c>
      <c r="P28" s="264">
        <f t="shared" si="5"/>
        <v>662960.0900000002</v>
      </c>
      <c r="Q28" s="1020"/>
    </row>
    <row r="29" spans="1:17" s="57" customFormat="1">
      <c r="A29" s="69" t="s">
        <v>210</v>
      </c>
      <c r="B29" s="263">
        <v>0</v>
      </c>
      <c r="C29" s="79">
        <v>0</v>
      </c>
      <c r="D29" s="81">
        <v>0</v>
      </c>
      <c r="E29" s="81">
        <v>0</v>
      </c>
      <c r="F29" s="81">
        <v>0</v>
      </c>
      <c r="G29" s="81"/>
      <c r="H29" s="81">
        <v>0</v>
      </c>
      <c r="I29" s="81">
        <v>0</v>
      </c>
      <c r="J29" s="81">
        <v>0</v>
      </c>
      <c r="K29" s="81">
        <v>0</v>
      </c>
      <c r="L29" s="81">
        <v>0</v>
      </c>
      <c r="M29" s="80">
        <v>0</v>
      </c>
      <c r="N29" s="80">
        <v>0</v>
      </c>
      <c r="O29" s="263">
        <f t="shared" si="4"/>
        <v>0</v>
      </c>
      <c r="P29" s="264">
        <f t="shared" si="5"/>
        <v>0</v>
      </c>
      <c r="Q29" s="1020"/>
    </row>
    <row r="30" spans="1:17" s="57" customFormat="1">
      <c r="A30" s="69" t="s">
        <v>211</v>
      </c>
      <c r="B30" s="263">
        <v>171393.45</v>
      </c>
      <c r="C30" s="79">
        <v>0</v>
      </c>
      <c r="D30" s="66">
        <v>0</v>
      </c>
      <c r="E30" s="81">
        <v>144.42000000000002</v>
      </c>
      <c r="F30" s="81">
        <v>0</v>
      </c>
      <c r="G30" s="81"/>
      <c r="H30" s="81">
        <v>0</v>
      </c>
      <c r="I30" s="81">
        <v>0</v>
      </c>
      <c r="J30" s="82">
        <v>0</v>
      </c>
      <c r="K30" s="82">
        <v>0</v>
      </c>
      <c r="L30" s="82">
        <v>0</v>
      </c>
      <c r="M30" s="80">
        <v>0</v>
      </c>
      <c r="N30" s="80">
        <v>80</v>
      </c>
      <c r="O30" s="263">
        <f t="shared" si="4"/>
        <v>224.42000000000002</v>
      </c>
      <c r="P30" s="264">
        <f t="shared" si="5"/>
        <v>171617.87000000002</v>
      </c>
      <c r="Q30" s="1020"/>
    </row>
    <row r="31" spans="1:17" s="57" customFormat="1" ht="12.75" hidden="1" customHeight="1" outlineLevel="1">
      <c r="A31" s="76" t="s">
        <v>212</v>
      </c>
      <c r="B31" s="240"/>
      <c r="C31" s="1011" t="s">
        <v>19</v>
      </c>
      <c r="D31" s="1011"/>
      <c r="E31" s="1011"/>
      <c r="F31" s="1011"/>
      <c r="G31" s="1011"/>
      <c r="H31" s="1011"/>
      <c r="I31" s="1011"/>
      <c r="J31" s="1011"/>
      <c r="K31" s="1011"/>
      <c r="L31" s="1011"/>
      <c r="M31" s="1011"/>
      <c r="N31" s="1011"/>
      <c r="O31" s="1011"/>
      <c r="P31" s="1011"/>
      <c r="Q31" s="1012"/>
    </row>
    <row r="32" spans="1:17" s="57" customFormat="1" ht="12.75" hidden="1" customHeight="1" outlineLevel="1">
      <c r="A32" s="69" t="s">
        <v>207</v>
      </c>
      <c r="B32" s="241"/>
      <c r="C32" s="90"/>
      <c r="D32" s="237"/>
      <c r="E32" s="237"/>
      <c r="F32" s="237"/>
      <c r="G32" s="237"/>
      <c r="H32" s="237"/>
      <c r="I32" s="237"/>
      <c r="J32" s="237"/>
      <c r="K32" s="237"/>
      <c r="L32" s="237"/>
      <c r="M32" s="237"/>
      <c r="N32" s="237"/>
      <c r="O32" s="237"/>
      <c r="P32" s="237"/>
      <c r="Q32" s="77"/>
    </row>
    <row r="33" spans="1:17" s="57" customFormat="1" ht="12.75" hidden="1" customHeight="1" outlineLevel="1">
      <c r="A33" s="69" t="s">
        <v>208</v>
      </c>
      <c r="B33" s="241"/>
      <c r="C33" s="90"/>
      <c r="D33" s="237"/>
      <c r="E33" s="237"/>
      <c r="F33" s="237"/>
      <c r="G33" s="237"/>
      <c r="H33" s="237"/>
      <c r="I33" s="237"/>
      <c r="J33" s="237"/>
      <c r="K33" s="237"/>
      <c r="L33" s="237"/>
      <c r="M33" s="237"/>
      <c r="N33" s="237"/>
      <c r="O33" s="237"/>
      <c r="P33" s="237"/>
      <c r="Q33" s="77"/>
    </row>
    <row r="34" spans="1:17" s="57" customFormat="1" ht="12.75" hidden="1" customHeight="1" outlineLevel="1">
      <c r="A34" s="69" t="s">
        <v>213</v>
      </c>
      <c r="B34" s="241"/>
      <c r="C34" s="90"/>
      <c r="D34" s="237"/>
      <c r="E34" s="237"/>
      <c r="F34" s="237"/>
      <c r="G34" s="237"/>
      <c r="H34" s="237"/>
      <c r="I34" s="237"/>
      <c r="J34" s="237"/>
      <c r="K34" s="237"/>
      <c r="L34" s="237"/>
      <c r="M34" s="237"/>
      <c r="N34" s="237"/>
      <c r="O34" s="237"/>
      <c r="P34" s="237"/>
      <c r="Q34" s="77"/>
    </row>
    <row r="35" spans="1:17" s="57" customFormat="1" ht="12.75" hidden="1" customHeight="1" outlineLevel="1">
      <c r="A35" s="69" t="s">
        <v>210</v>
      </c>
      <c r="B35" s="241"/>
      <c r="C35" s="90"/>
      <c r="D35" s="237"/>
      <c r="E35" s="237"/>
      <c r="F35" s="237"/>
      <c r="G35" s="237"/>
      <c r="H35" s="237"/>
      <c r="I35" s="237"/>
      <c r="J35" s="237"/>
      <c r="K35" s="237"/>
      <c r="L35" s="237"/>
      <c r="M35" s="237"/>
      <c r="N35" s="237"/>
      <c r="O35" s="237"/>
      <c r="P35" s="237"/>
      <c r="Q35" s="77"/>
    </row>
    <row r="36" spans="1:17" s="57" customFormat="1" ht="12.75" hidden="1" customHeight="1" outlineLevel="1">
      <c r="A36" s="69" t="s">
        <v>211</v>
      </c>
      <c r="B36" s="241"/>
      <c r="C36" s="90"/>
      <c r="D36" s="237"/>
      <c r="E36" s="237"/>
      <c r="F36" s="237"/>
      <c r="G36" s="237"/>
      <c r="H36" s="237"/>
      <c r="I36" s="237"/>
      <c r="J36" s="237"/>
      <c r="K36" s="237"/>
      <c r="L36" s="237"/>
      <c r="M36" s="237"/>
      <c r="N36" s="237"/>
      <c r="O36" s="237"/>
      <c r="P36" s="237"/>
      <c r="Q36" s="77"/>
    </row>
    <row r="37" spans="1:17" s="57" customFormat="1" ht="12.75" hidden="1" customHeight="1" outlineLevel="1">
      <c r="A37" s="76" t="s">
        <v>214</v>
      </c>
      <c r="B37" s="240"/>
      <c r="C37" s="1011" t="s">
        <v>19</v>
      </c>
      <c r="D37" s="1011"/>
      <c r="E37" s="1011"/>
      <c r="F37" s="1011"/>
      <c r="G37" s="1011"/>
      <c r="H37" s="1011"/>
      <c r="I37" s="1011"/>
      <c r="J37" s="1011"/>
      <c r="K37" s="1011"/>
      <c r="L37" s="1011"/>
      <c r="M37" s="1011"/>
      <c r="N37" s="1011"/>
      <c r="O37" s="1011"/>
      <c r="P37" s="1011"/>
      <c r="Q37" s="1012"/>
    </row>
    <row r="38" spans="1:17" s="57" customFormat="1" ht="12.75" hidden="1" customHeight="1" outlineLevel="1">
      <c r="A38" s="69" t="s">
        <v>207</v>
      </c>
      <c r="B38" s="241"/>
      <c r="C38" s="90"/>
      <c r="D38" s="237"/>
      <c r="E38" s="237"/>
      <c r="F38" s="237"/>
      <c r="G38" s="237"/>
      <c r="H38" s="237"/>
      <c r="I38" s="237"/>
      <c r="J38" s="237"/>
      <c r="K38" s="237"/>
      <c r="L38" s="237"/>
      <c r="M38" s="237"/>
      <c r="N38" s="237"/>
      <c r="O38" s="237"/>
      <c r="P38" s="237"/>
      <c r="Q38" s="77"/>
    </row>
    <row r="39" spans="1:17" s="57" customFormat="1" ht="12.75" hidden="1" customHeight="1" outlineLevel="1">
      <c r="A39" s="69" t="s">
        <v>208</v>
      </c>
      <c r="B39" s="241"/>
      <c r="C39" s="90"/>
      <c r="D39" s="237"/>
      <c r="E39" s="237"/>
      <c r="F39" s="237"/>
      <c r="G39" s="237"/>
      <c r="H39" s="237"/>
      <c r="I39" s="237"/>
      <c r="J39" s="237"/>
      <c r="K39" s="237"/>
      <c r="L39" s="237"/>
      <c r="M39" s="237"/>
      <c r="N39" s="237"/>
      <c r="O39" s="237"/>
      <c r="P39" s="237"/>
      <c r="Q39" s="77"/>
    </row>
    <row r="40" spans="1:17" s="57" customFormat="1" ht="12.75" hidden="1" customHeight="1" outlineLevel="1">
      <c r="A40" s="69" t="s">
        <v>213</v>
      </c>
      <c r="B40" s="241"/>
      <c r="C40" s="90"/>
      <c r="D40" s="237"/>
      <c r="E40" s="237"/>
      <c r="F40" s="237"/>
      <c r="G40" s="237"/>
      <c r="H40" s="237"/>
      <c r="I40" s="237"/>
      <c r="J40" s="237"/>
      <c r="K40" s="237"/>
      <c r="L40" s="236"/>
      <c r="M40" s="237"/>
      <c r="N40" s="237"/>
      <c r="O40" s="237"/>
      <c r="P40" s="237"/>
      <c r="Q40" s="77"/>
    </row>
    <row r="41" spans="1:17" s="57" customFormat="1" ht="12.75" hidden="1" customHeight="1" outlineLevel="1">
      <c r="A41" s="69" t="s">
        <v>210</v>
      </c>
      <c r="B41" s="241"/>
      <c r="C41" s="90"/>
      <c r="D41" s="237"/>
      <c r="E41" s="237"/>
      <c r="F41" s="237"/>
      <c r="G41" s="237"/>
      <c r="H41" s="237"/>
      <c r="I41" s="237"/>
      <c r="J41" s="237"/>
      <c r="K41" s="237"/>
      <c r="L41" s="237"/>
      <c r="M41" s="237"/>
      <c r="N41" s="237"/>
      <c r="O41" s="237"/>
      <c r="P41" s="237"/>
      <c r="Q41" s="77"/>
    </row>
    <row r="42" spans="1:17" s="57" customFormat="1" ht="12.75" hidden="1" customHeight="1" outlineLevel="1">
      <c r="A42" s="69" t="s">
        <v>211</v>
      </c>
      <c r="B42" s="241"/>
      <c r="C42" s="90"/>
      <c r="D42" s="237"/>
      <c r="E42" s="237"/>
      <c r="F42" s="237"/>
      <c r="G42" s="237"/>
      <c r="H42" s="237"/>
      <c r="I42" s="237"/>
      <c r="J42" s="237"/>
      <c r="K42" s="237"/>
      <c r="L42" s="237"/>
      <c r="M42" s="237"/>
      <c r="N42" s="237"/>
      <c r="O42" s="237"/>
      <c r="P42" s="237"/>
      <c r="Q42" s="77"/>
    </row>
    <row r="43" spans="1:17" s="58" customFormat="1" ht="15.5" collapsed="1">
      <c r="A43" s="368" t="s">
        <v>215</v>
      </c>
      <c r="B43" s="369">
        <v>4298644.3849999998</v>
      </c>
      <c r="C43" s="370">
        <f>C13+C15+C17+C20+C25</f>
        <v>423724.24000000005</v>
      </c>
      <c r="D43" s="370">
        <f t="shared" ref="D43:N43" si="6">D13+D15+D17+D20+D25</f>
        <v>-161076.32999999996</v>
      </c>
      <c r="E43" s="370">
        <f t="shared" si="6"/>
        <v>427372.49999999988</v>
      </c>
      <c r="F43" s="370">
        <f t="shared" si="6"/>
        <v>479677.23</v>
      </c>
      <c r="G43" s="370">
        <f t="shared" si="6"/>
        <v>486557.66</v>
      </c>
      <c r="H43" s="370">
        <f t="shared" si="6"/>
        <v>229204.35000000003</v>
      </c>
      <c r="I43" s="370">
        <f t="shared" si="6"/>
        <v>362075.67000000004</v>
      </c>
      <c r="J43" s="370">
        <f t="shared" si="6"/>
        <v>282855.89</v>
      </c>
      <c r="K43" s="370">
        <f t="shared" si="6"/>
        <v>135184.09</v>
      </c>
      <c r="L43" s="370">
        <f t="shared" si="6"/>
        <v>153892.77600000001</v>
      </c>
      <c r="M43" s="370">
        <f t="shared" si="6"/>
        <v>177470.04</v>
      </c>
      <c r="N43" s="370">
        <f t="shared" si="6"/>
        <v>205330.18</v>
      </c>
      <c r="O43" s="371">
        <f>O25+O20+O17+O15</f>
        <v>3202268.2959999996</v>
      </c>
      <c r="P43" s="369">
        <f>SUM(P13+P15+P17+P20+P22+P25)</f>
        <v>7500912.6809999999</v>
      </c>
      <c r="Q43" s="365"/>
    </row>
    <row r="44" spans="1:17" ht="7.5" customHeight="1">
      <c r="A44" s="251"/>
      <c r="B44" s="244"/>
      <c r="C44" s="236"/>
      <c r="D44" s="236"/>
      <c r="E44" s="236"/>
      <c r="F44" s="236"/>
      <c r="G44" s="236"/>
      <c r="H44" s="236"/>
      <c r="I44" s="236"/>
      <c r="J44" s="236"/>
      <c r="K44" s="236"/>
      <c r="L44" s="236"/>
      <c r="M44" s="236"/>
      <c r="N44" s="236"/>
      <c r="O44" s="372"/>
      <c r="P44" s="236"/>
      <c r="Q44" s="372"/>
    </row>
    <row r="45" spans="1:17" ht="15.5">
      <c r="A45" s="78" t="s">
        <v>216</v>
      </c>
      <c r="B45" s="252"/>
      <c r="C45" s="62"/>
      <c r="D45" s="62"/>
      <c r="E45" s="62"/>
      <c r="F45" s="62"/>
      <c r="G45" s="62"/>
      <c r="H45" s="62"/>
      <c r="I45" s="62"/>
      <c r="J45" s="62"/>
      <c r="K45" s="62"/>
      <c r="L45" s="62"/>
      <c r="M45" s="62"/>
      <c r="N45" s="62"/>
      <c r="O45" s="252"/>
      <c r="P45" s="252"/>
      <c r="Q45" s="244"/>
    </row>
    <row r="46" spans="1:17">
      <c r="A46" s="75" t="s">
        <v>207</v>
      </c>
      <c r="B46" s="256">
        <v>0</v>
      </c>
      <c r="C46" s="65">
        <v>0</v>
      </c>
      <c r="D46" s="65">
        <v>0</v>
      </c>
      <c r="E46" s="65">
        <v>0</v>
      </c>
      <c r="F46" s="65">
        <v>0</v>
      </c>
      <c r="G46" s="65">
        <v>0</v>
      </c>
      <c r="H46" s="65">
        <v>0</v>
      </c>
      <c r="I46" s="65">
        <v>0</v>
      </c>
      <c r="J46" s="65">
        <v>0</v>
      </c>
      <c r="K46" s="65">
        <v>0</v>
      </c>
      <c r="L46" s="65">
        <v>0</v>
      </c>
      <c r="M46" s="68">
        <v>0</v>
      </c>
      <c r="N46" s="68">
        <v>0</v>
      </c>
      <c r="O46" s="253">
        <f t="shared" ref="O46:O50" si="7">SUM(C46:N46)</f>
        <v>0</v>
      </c>
      <c r="P46" s="264">
        <f t="shared" ref="P46:P50" si="8">O46+B46</f>
        <v>0</v>
      </c>
      <c r="Q46" s="244"/>
    </row>
    <row r="47" spans="1:17">
      <c r="A47" s="69" t="s">
        <v>208</v>
      </c>
      <c r="B47" s="256">
        <v>2942619.2999999993</v>
      </c>
      <c r="C47" s="65">
        <v>62142.790000000008</v>
      </c>
      <c r="D47" s="65">
        <v>67762.14</v>
      </c>
      <c r="E47" s="65">
        <v>336118.59999999992</v>
      </c>
      <c r="F47" s="65">
        <v>385318.5</v>
      </c>
      <c r="G47" s="65">
        <v>398590.15999999992</v>
      </c>
      <c r="H47" s="65">
        <v>149300.36000000002</v>
      </c>
      <c r="I47" s="65">
        <v>263548.86</v>
      </c>
      <c r="J47" s="68">
        <v>197599.22</v>
      </c>
      <c r="K47" s="68">
        <v>64496.84</v>
      </c>
      <c r="L47" s="68">
        <v>97298.35</v>
      </c>
      <c r="M47" s="68">
        <v>120632.43</v>
      </c>
      <c r="N47" s="68">
        <v>152654.78999999998</v>
      </c>
      <c r="O47" s="253">
        <f t="shared" si="7"/>
        <v>2295463.0400000005</v>
      </c>
      <c r="P47" s="264">
        <f t="shared" si="8"/>
        <v>5238082.34</v>
      </c>
      <c r="Q47" s="244"/>
    </row>
    <row r="48" spans="1:17" s="57" customFormat="1">
      <c r="A48" s="69" t="s">
        <v>213</v>
      </c>
      <c r="B48" s="256">
        <v>1184485.8300000003</v>
      </c>
      <c r="C48" s="66">
        <v>361581.45000000007</v>
      </c>
      <c r="D48" s="66">
        <v>-228838.46999999997</v>
      </c>
      <c r="E48" s="66">
        <v>90118.369999999981</v>
      </c>
      <c r="F48" s="66">
        <v>94314.320000000022</v>
      </c>
      <c r="G48" s="66">
        <v>86738.870000000039</v>
      </c>
      <c r="H48" s="66">
        <v>78741.000000000015</v>
      </c>
      <c r="I48" s="66">
        <v>98502.230000000025</v>
      </c>
      <c r="J48" s="67">
        <v>85256.670000000013</v>
      </c>
      <c r="K48" s="67">
        <v>70687.250000000015</v>
      </c>
      <c r="L48" s="67">
        <v>51034.73</v>
      </c>
      <c r="M48" s="68">
        <v>55585.94000000001</v>
      </c>
      <c r="N48" s="68">
        <v>51865.18</v>
      </c>
      <c r="O48" s="253">
        <f t="shared" si="7"/>
        <v>895587.54000000027</v>
      </c>
      <c r="P48" s="264">
        <f t="shared" si="8"/>
        <v>2080073.3700000006</v>
      </c>
      <c r="Q48" s="154"/>
    </row>
    <row r="49" spans="1:17" s="57" customFormat="1">
      <c r="A49" s="69" t="s">
        <v>210</v>
      </c>
      <c r="B49" s="256">
        <v>0</v>
      </c>
      <c r="C49" s="65">
        <v>0</v>
      </c>
      <c r="D49" s="66">
        <v>0</v>
      </c>
      <c r="E49" s="66">
        <v>0</v>
      </c>
      <c r="F49" s="66">
        <v>0</v>
      </c>
      <c r="G49" s="66">
        <v>0</v>
      </c>
      <c r="H49" s="66">
        <v>0</v>
      </c>
      <c r="I49" s="66">
        <v>0</v>
      </c>
      <c r="J49" s="66">
        <v>0</v>
      </c>
      <c r="K49" s="66">
        <v>0</v>
      </c>
      <c r="L49" s="66">
        <v>0</v>
      </c>
      <c r="M49" s="66">
        <v>0</v>
      </c>
      <c r="N49" s="66">
        <v>0</v>
      </c>
      <c r="O49" s="253">
        <f t="shared" si="7"/>
        <v>0</v>
      </c>
      <c r="P49" s="264">
        <f t="shared" si="8"/>
        <v>0</v>
      </c>
      <c r="Q49" s="154"/>
    </row>
    <row r="50" spans="1:17" s="57" customFormat="1">
      <c r="A50" s="69" t="s">
        <v>211</v>
      </c>
      <c r="B50" s="256">
        <v>171539.26</v>
      </c>
      <c r="C50" s="65">
        <v>0</v>
      </c>
      <c r="D50" s="66">
        <v>0</v>
      </c>
      <c r="E50" s="66">
        <v>1135.53</v>
      </c>
      <c r="F50" s="66">
        <v>44.410000000000004</v>
      </c>
      <c r="G50" s="66">
        <v>1228.6300000000001</v>
      </c>
      <c r="H50" s="66">
        <v>1162.99</v>
      </c>
      <c r="I50" s="66">
        <v>24.58</v>
      </c>
      <c r="J50" s="67">
        <v>0</v>
      </c>
      <c r="K50" s="67">
        <v>0</v>
      </c>
      <c r="L50" s="67">
        <v>5559.7</v>
      </c>
      <c r="M50" s="68">
        <v>1251.67</v>
      </c>
      <c r="N50" s="68">
        <v>810.20999999999992</v>
      </c>
      <c r="O50" s="253">
        <f t="shared" si="7"/>
        <v>11217.72</v>
      </c>
      <c r="P50" s="264">
        <f t="shared" si="8"/>
        <v>182756.98</v>
      </c>
      <c r="Q50" s="154"/>
    </row>
    <row r="51" spans="1:17" s="57" customFormat="1" ht="15.5">
      <c r="A51" s="364" t="s">
        <v>217</v>
      </c>
      <c r="B51" s="373">
        <v>4298644.3899999997</v>
      </c>
      <c r="C51" s="374">
        <f>SUM(C46:C50)</f>
        <v>423724.24000000011</v>
      </c>
      <c r="D51" s="374">
        <f t="shared" ref="D51:N51" si="9">SUM(D46:D50)</f>
        <v>-161076.32999999996</v>
      </c>
      <c r="E51" s="374">
        <f t="shared" si="9"/>
        <v>427372.49999999994</v>
      </c>
      <c r="F51" s="374">
        <f t="shared" si="9"/>
        <v>479677.23</v>
      </c>
      <c r="G51" s="374">
        <f t="shared" si="9"/>
        <v>486557.66</v>
      </c>
      <c r="H51" s="374">
        <f t="shared" si="9"/>
        <v>229204.35000000003</v>
      </c>
      <c r="I51" s="374">
        <f t="shared" si="9"/>
        <v>362075.67000000004</v>
      </c>
      <c r="J51" s="374">
        <f t="shared" si="9"/>
        <v>282855.89</v>
      </c>
      <c r="K51" s="374">
        <f t="shared" si="9"/>
        <v>135184.09000000003</v>
      </c>
      <c r="L51" s="374">
        <f t="shared" si="9"/>
        <v>153892.78000000003</v>
      </c>
      <c r="M51" s="374">
        <f t="shared" si="9"/>
        <v>177470.04</v>
      </c>
      <c r="N51" s="374">
        <f t="shared" si="9"/>
        <v>205330.17999999996</v>
      </c>
      <c r="O51" s="375">
        <f>SUM(O46:O50)</f>
        <v>3202268.3000000012</v>
      </c>
      <c r="P51" s="373">
        <f>SUM(P46:P50)</f>
        <v>7500912.6900000013</v>
      </c>
      <c r="Q51" s="376"/>
    </row>
    <row r="52" spans="1:17" ht="10.4" customHeight="1">
      <c r="A52" s="377"/>
      <c r="B52" s="242"/>
      <c r="C52" s="489"/>
      <c r="D52" s="489"/>
      <c r="E52" s="489"/>
      <c r="F52" s="489"/>
      <c r="G52" s="489"/>
      <c r="H52" s="489"/>
      <c r="I52" s="489"/>
      <c r="J52" s="489"/>
      <c r="K52" s="489"/>
      <c r="L52" s="489"/>
      <c r="M52" s="489"/>
      <c r="N52" s="489"/>
      <c r="O52" s="251"/>
      <c r="P52" s="378"/>
      <c r="Q52" s="378"/>
    </row>
    <row r="53" spans="1:17" ht="15.5">
      <c r="A53" s="78" t="s">
        <v>288</v>
      </c>
      <c r="B53" s="252"/>
      <c r="C53" s="62"/>
      <c r="D53" s="62"/>
      <c r="E53" s="62"/>
      <c r="F53" s="62"/>
      <c r="G53" s="62"/>
      <c r="H53" s="62"/>
      <c r="I53" s="62"/>
      <c r="J53" s="62"/>
      <c r="K53" s="62"/>
      <c r="L53" s="62"/>
      <c r="M53" s="62"/>
      <c r="N53" s="62"/>
      <c r="O53" s="254"/>
      <c r="P53" s="252"/>
      <c r="Q53" s="244"/>
    </row>
    <row r="54" spans="1:17" s="57" customFormat="1">
      <c r="A54" s="69" t="s">
        <v>218</v>
      </c>
      <c r="B54" s="256">
        <v>178356.03950000001</v>
      </c>
      <c r="C54" s="68">
        <v>8668.5015000000003</v>
      </c>
      <c r="D54" s="68">
        <v>7832.188500000002</v>
      </c>
      <c r="E54" s="68">
        <v>11078.593499999997</v>
      </c>
      <c r="F54" s="68">
        <v>18981.373500000002</v>
      </c>
      <c r="G54" s="68">
        <v>10423.927500000007</v>
      </c>
      <c r="H54" s="68">
        <v>18570.686999999998</v>
      </c>
      <c r="I54" s="68">
        <v>36216.254999999997</v>
      </c>
      <c r="J54" s="68">
        <v>11193.330000000002</v>
      </c>
      <c r="K54" s="68">
        <v>12029.229000000001</v>
      </c>
      <c r="L54" s="68">
        <v>8135.8305000000028</v>
      </c>
      <c r="M54" s="68">
        <v>14516.827500000001</v>
      </c>
      <c r="N54" s="68">
        <v>19132.180499999999</v>
      </c>
      <c r="O54" s="253">
        <f t="shared" ref="O54:O57" si="10">SUM(C54:N54)</f>
        <v>176778.92400000003</v>
      </c>
      <c r="P54" s="264">
        <f t="shared" ref="P54:P57" si="11">O54+B54</f>
        <v>355134.96350000007</v>
      </c>
      <c r="Q54" s="244"/>
    </row>
    <row r="55" spans="1:17" s="57" customFormat="1">
      <c r="A55" s="75" t="s">
        <v>219</v>
      </c>
      <c r="B55" s="256">
        <v>1010684.2504999998</v>
      </c>
      <c r="C55" s="68">
        <v>49121.508500000011</v>
      </c>
      <c r="D55" s="68">
        <v>44382.401500000014</v>
      </c>
      <c r="E55" s="68">
        <v>62778.696499999984</v>
      </c>
      <c r="F55" s="68">
        <v>107561.11650000002</v>
      </c>
      <c r="G55" s="68">
        <v>59068.92250000003</v>
      </c>
      <c r="H55" s="68">
        <v>105233.89300000003</v>
      </c>
      <c r="I55" s="68">
        <v>205225.44500000004</v>
      </c>
      <c r="J55" s="68">
        <v>63428.87000000001</v>
      </c>
      <c r="K55" s="68">
        <v>68165.631000000023</v>
      </c>
      <c r="L55" s="68">
        <v>46103.039500000021</v>
      </c>
      <c r="M55" s="68">
        <v>82262.022500000006</v>
      </c>
      <c r="N55" s="68">
        <v>108415.68949999999</v>
      </c>
      <c r="O55" s="253">
        <f t="shared" si="10"/>
        <v>1001747.2360000003</v>
      </c>
      <c r="P55" s="264">
        <f t="shared" si="11"/>
        <v>2012431.4865000001</v>
      </c>
      <c r="Q55" s="244"/>
    </row>
    <row r="56" spans="1:17" s="57" customFormat="1" ht="14.25" customHeight="1">
      <c r="A56" s="69" t="s">
        <v>220</v>
      </c>
      <c r="B56" s="256">
        <v>155480.20900000003</v>
      </c>
      <c r="C56" s="68">
        <v>0</v>
      </c>
      <c r="D56" s="68">
        <v>0</v>
      </c>
      <c r="E56" s="68">
        <v>0</v>
      </c>
      <c r="F56" s="68">
        <v>0</v>
      </c>
      <c r="G56" s="68">
        <v>0</v>
      </c>
      <c r="H56" s="68">
        <v>0</v>
      </c>
      <c r="I56" s="68">
        <v>0</v>
      </c>
      <c r="J56" s="68">
        <v>0</v>
      </c>
      <c r="K56" s="68">
        <v>0</v>
      </c>
      <c r="L56" s="68">
        <v>0</v>
      </c>
      <c r="M56" s="68">
        <v>0</v>
      </c>
      <c r="N56" s="68">
        <v>0</v>
      </c>
      <c r="O56" s="253">
        <f t="shared" si="10"/>
        <v>0</v>
      </c>
      <c r="P56" s="264">
        <f t="shared" si="11"/>
        <v>155480.20900000003</v>
      </c>
      <c r="Q56" s="244"/>
    </row>
    <row r="57" spans="1:17" s="57" customFormat="1">
      <c r="A57" s="69" t="s">
        <v>221</v>
      </c>
      <c r="B57" s="256">
        <v>2954123.8909999998</v>
      </c>
      <c r="C57" s="68">
        <v>365934.23000000004</v>
      </c>
      <c r="D57" s="68">
        <v>-213290.91999999998</v>
      </c>
      <c r="E57" s="68">
        <v>353515.2099999999</v>
      </c>
      <c r="F57" s="68">
        <v>353134.74</v>
      </c>
      <c r="G57" s="68">
        <v>417064.80999999994</v>
      </c>
      <c r="H57" s="68">
        <v>105399.77000000002</v>
      </c>
      <c r="I57" s="68">
        <v>120633.97000000002</v>
      </c>
      <c r="J57" s="68">
        <v>208233.69</v>
      </c>
      <c r="K57" s="68">
        <v>54989.229999999996</v>
      </c>
      <c r="L57" s="68">
        <v>99653.909999999989</v>
      </c>
      <c r="M57" s="68">
        <v>80691.19</v>
      </c>
      <c r="N57" s="68">
        <v>77782.309999999983</v>
      </c>
      <c r="O57" s="253">
        <f t="shared" si="10"/>
        <v>2023742.1399999997</v>
      </c>
      <c r="P57" s="264">
        <f t="shared" si="11"/>
        <v>4977866.0309999995</v>
      </c>
      <c r="Q57" s="154"/>
    </row>
    <row r="58" spans="1:17" s="57" customFormat="1" ht="15.5">
      <c r="A58" s="364" t="s">
        <v>222</v>
      </c>
      <c r="B58" s="373">
        <v>4298644.3899999997</v>
      </c>
      <c r="C58" s="374">
        <f>SUM(C54:C57)</f>
        <v>423724.24000000005</v>
      </c>
      <c r="D58" s="379">
        <f t="shared" ref="D58:N58" si="12">SUM(D54:D57)</f>
        <v>-161076.32999999996</v>
      </c>
      <c r="E58" s="374">
        <f t="shared" si="12"/>
        <v>427372.49999999988</v>
      </c>
      <c r="F58" s="374">
        <f t="shared" si="12"/>
        <v>479677.23</v>
      </c>
      <c r="G58" s="374">
        <f t="shared" si="12"/>
        <v>486557.66</v>
      </c>
      <c r="H58" s="374">
        <f t="shared" si="12"/>
        <v>229204.35000000003</v>
      </c>
      <c r="I58" s="374">
        <f t="shared" si="12"/>
        <v>362075.67000000004</v>
      </c>
      <c r="J58" s="374">
        <f t="shared" si="12"/>
        <v>282855.89</v>
      </c>
      <c r="K58" s="374">
        <f t="shared" si="12"/>
        <v>135184.09000000003</v>
      </c>
      <c r="L58" s="374">
        <f t="shared" si="12"/>
        <v>153892.78000000003</v>
      </c>
      <c r="M58" s="374">
        <f t="shared" si="12"/>
        <v>177470.04</v>
      </c>
      <c r="N58" s="374">
        <f t="shared" si="12"/>
        <v>205330.18</v>
      </c>
      <c r="O58" s="375">
        <f>SUM(O54:O57)</f>
        <v>3202268.3</v>
      </c>
      <c r="P58" s="373">
        <f>SUM(P54:P57)</f>
        <v>7500912.6899999995</v>
      </c>
      <c r="Q58" s="365"/>
    </row>
    <row r="59" spans="1:17">
      <c r="A59" s="64" t="s">
        <v>223</v>
      </c>
      <c r="B59" s="64"/>
      <c r="C59" s="239"/>
      <c r="D59" s="239"/>
      <c r="E59" s="239"/>
      <c r="F59" s="239"/>
      <c r="G59" s="239"/>
      <c r="H59" s="239"/>
      <c r="I59" s="239"/>
      <c r="J59" s="239"/>
      <c r="K59" s="239"/>
      <c r="L59" s="239"/>
      <c r="M59" s="239"/>
      <c r="N59" s="239"/>
      <c r="O59" s="239"/>
      <c r="P59" s="239"/>
      <c r="Q59" s="239"/>
    </row>
    <row r="60" spans="1:17" ht="60" customHeight="1">
      <c r="A60" s="996" t="s">
        <v>224</v>
      </c>
      <c r="B60" s="996"/>
      <c r="C60" s="949"/>
      <c r="D60" s="949"/>
      <c r="E60" s="949"/>
      <c r="F60" s="949"/>
      <c r="G60" s="949"/>
      <c r="H60" s="949"/>
      <c r="I60" s="949"/>
      <c r="J60" s="949"/>
      <c r="K60" s="949"/>
      <c r="L60" s="949"/>
      <c r="M60" s="949"/>
      <c r="N60" s="949"/>
      <c r="O60" s="996"/>
      <c r="P60" s="996"/>
      <c r="Q60" s="949"/>
    </row>
    <row r="61" spans="1:17" ht="14.25" customHeight="1">
      <c r="A61" s="1013" t="s">
        <v>289</v>
      </c>
      <c r="B61" s="996"/>
      <c r="C61" s="949"/>
      <c r="D61" s="949"/>
      <c r="E61" s="949"/>
      <c r="F61" s="949"/>
      <c r="G61" s="949"/>
      <c r="H61" s="949"/>
      <c r="I61" s="949"/>
      <c r="J61" s="949"/>
      <c r="K61" s="949"/>
      <c r="L61" s="949"/>
      <c r="M61" s="949"/>
      <c r="N61" s="949"/>
    </row>
    <row r="63" spans="1:17">
      <c r="D63" s="266"/>
    </row>
  </sheetData>
  <sheetProtection password="C511" sheet="1" objects="1" scenarios="1"/>
  <mergeCells count="10">
    <mergeCell ref="C37:Q37"/>
    <mergeCell ref="A60:N60"/>
    <mergeCell ref="O60:Q60"/>
    <mergeCell ref="A61:N61"/>
    <mergeCell ref="B1:N1"/>
    <mergeCell ref="O1:O2"/>
    <mergeCell ref="P1:P2"/>
    <mergeCell ref="Q1:Q2"/>
    <mergeCell ref="Q13:Q30"/>
    <mergeCell ref="C31:Q31"/>
  </mergeCells>
  <pageMargins left="0.25" right="0.25" top="0.88571428571428568" bottom="0.35416666666666702" header="0.05" footer="0.05"/>
  <pageSetup scale="56" orientation="landscape" r:id="rId1"/>
  <headerFooter alignWithMargins="0">
    <oddHeader>&amp;C&amp;"Arial,Bold"&amp;K000000Table I-7
Pacific Gas and Electric Company 
2015-2016 Marketing, Education and Outreach 
Actual Expenditures
December 2016</oddHeader>
    <oddFooter>&amp;L&amp;F&amp;CPage 10 of 11&amp;R&amp;A</oddFoot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Layout" zoomScaleNormal="100" workbookViewId="0">
      <selection activeCell="A13" sqref="A13"/>
    </sheetView>
  </sheetViews>
  <sheetFormatPr defaultColWidth="9.453125" defaultRowHeight="12.5"/>
  <cols>
    <col min="1" max="1" width="18.54296875" style="87" customWidth="1"/>
    <col min="2" max="2" width="16.54296875" style="88" customWidth="1"/>
    <col min="3" max="3" width="55.54296875" style="88" customWidth="1"/>
    <col min="4" max="4" width="10.54296875" style="88" customWidth="1"/>
    <col min="5" max="5" width="64.54296875" style="88" customWidth="1"/>
    <col min="6" max="16384" width="9.453125" style="85"/>
  </cols>
  <sheetData>
    <row r="1" spans="1:5">
      <c r="A1" s="1023" t="s">
        <v>225</v>
      </c>
      <c r="B1" s="1022"/>
      <c r="C1" s="1022"/>
      <c r="D1" s="1022"/>
      <c r="E1" s="1022"/>
    </row>
    <row r="3" spans="1:5" s="84" customFormat="1" ht="13">
      <c r="A3" s="128" t="s">
        <v>226</v>
      </c>
      <c r="B3" s="89" t="s">
        <v>227</v>
      </c>
      <c r="C3" s="89"/>
      <c r="D3" s="89"/>
      <c r="E3" s="89"/>
    </row>
    <row r="4" spans="1:5" s="84" customFormat="1" ht="13">
      <c r="A4" s="128"/>
      <c r="B4" s="89" t="s">
        <v>228</v>
      </c>
      <c r="C4" s="89"/>
      <c r="D4" s="89"/>
      <c r="E4" s="89"/>
    </row>
    <row r="5" spans="1:5" s="84" customFormat="1" ht="13">
      <c r="A5" s="128"/>
      <c r="B5" s="89" t="s">
        <v>229</v>
      </c>
      <c r="C5" s="89"/>
      <c r="D5" s="89"/>
      <c r="E5" s="89"/>
    </row>
    <row r="6" spans="1:5" s="84" customFormat="1" ht="13">
      <c r="A6" s="128"/>
      <c r="B6" s="89" t="s">
        <v>230</v>
      </c>
      <c r="C6" s="89"/>
      <c r="D6" s="89"/>
      <c r="E6" s="89"/>
    </row>
    <row r="7" spans="1:5" s="84" customFormat="1" ht="13">
      <c r="A7" s="128"/>
      <c r="B7" s="89" t="s">
        <v>231</v>
      </c>
      <c r="C7" s="89"/>
      <c r="D7" s="89"/>
      <c r="E7" s="89"/>
    </row>
    <row r="8" spans="1:5" s="84" customFormat="1" ht="13">
      <c r="A8" s="128"/>
      <c r="B8" s="89" t="s">
        <v>232</v>
      </c>
      <c r="C8" s="89"/>
      <c r="D8" s="89"/>
      <c r="E8" s="89"/>
    </row>
    <row r="9" spans="1:5" s="84" customFormat="1" ht="13">
      <c r="A9" s="128"/>
      <c r="B9" s="89" t="s">
        <v>233</v>
      </c>
      <c r="C9" s="89"/>
      <c r="D9" s="89"/>
      <c r="E9" s="89"/>
    </row>
    <row r="10" spans="1:5" s="84" customFormat="1" ht="13">
      <c r="A10" s="128"/>
      <c r="B10" s="89" t="s">
        <v>234</v>
      </c>
      <c r="C10" s="89"/>
      <c r="D10" s="89"/>
      <c r="E10" s="89"/>
    </row>
    <row r="11" spans="1:5" s="84" customFormat="1" ht="13.5" thickBot="1">
      <c r="A11" s="128"/>
      <c r="B11" s="89"/>
      <c r="C11" s="89"/>
      <c r="D11" s="89"/>
      <c r="E11" s="89"/>
    </row>
    <row r="12" spans="1:5" s="98" customFormat="1" ht="21" customHeight="1">
      <c r="A12" s="159" t="s">
        <v>160</v>
      </c>
      <c r="B12" s="160" t="s">
        <v>235</v>
      </c>
      <c r="C12" s="161" t="s">
        <v>236</v>
      </c>
      <c r="D12" s="162" t="s">
        <v>237</v>
      </c>
      <c r="E12" s="163" t="s">
        <v>238</v>
      </c>
    </row>
    <row r="13" spans="1:5" s="182" customFormat="1" ht="37.5" customHeight="1">
      <c r="A13" s="180" t="s">
        <v>98</v>
      </c>
      <c r="B13" s="380">
        <v>0</v>
      </c>
      <c r="C13" s="381" t="s">
        <v>2</v>
      </c>
      <c r="D13" s="382"/>
      <c r="E13" s="181" t="s">
        <v>2</v>
      </c>
    </row>
    <row r="14" spans="1:5" s="182" customFormat="1" ht="37.5" customHeight="1">
      <c r="A14" s="183" t="s">
        <v>104</v>
      </c>
      <c r="B14" s="380">
        <v>0</v>
      </c>
      <c r="C14" s="383" t="s">
        <v>2</v>
      </c>
      <c r="D14" s="382"/>
      <c r="E14" s="181" t="s">
        <v>2</v>
      </c>
    </row>
    <row r="15" spans="1:5" s="182" customFormat="1" ht="37.5" customHeight="1">
      <c r="A15" s="180" t="s">
        <v>110</v>
      </c>
      <c r="B15" s="380">
        <v>0</v>
      </c>
      <c r="C15" s="381" t="s">
        <v>2</v>
      </c>
      <c r="D15" s="384"/>
      <c r="E15" s="184" t="s">
        <v>2</v>
      </c>
    </row>
    <row r="16" spans="1:5" s="186" customFormat="1" ht="37.5" customHeight="1">
      <c r="A16" s="185" t="s">
        <v>114</v>
      </c>
      <c r="B16" s="380">
        <v>0</v>
      </c>
      <c r="C16" s="385" t="s">
        <v>2</v>
      </c>
      <c r="D16" s="384"/>
      <c r="E16" s="184" t="s">
        <v>2</v>
      </c>
    </row>
    <row r="17" spans="1:11" s="186" customFormat="1" ht="37.5" customHeight="1">
      <c r="A17" s="185" t="s">
        <v>119</v>
      </c>
      <c r="B17" s="380">
        <v>0</v>
      </c>
      <c r="C17" s="385" t="s">
        <v>2</v>
      </c>
      <c r="D17" s="384"/>
      <c r="E17" s="184" t="s">
        <v>2</v>
      </c>
      <c r="K17" s="187"/>
    </row>
    <row r="18" spans="1:11" s="186" customFormat="1" ht="37.5" customHeight="1">
      <c r="A18" s="185" t="s">
        <v>126</v>
      </c>
      <c r="B18" s="380">
        <v>0</v>
      </c>
      <c r="C18" s="385" t="s">
        <v>2</v>
      </c>
      <c r="D18" s="384"/>
      <c r="E18" s="184" t="s">
        <v>2</v>
      </c>
    </row>
    <row r="19" spans="1:11" s="186" customFormat="1" ht="37.5" customHeight="1">
      <c r="A19" s="185" t="s">
        <v>130</v>
      </c>
      <c r="B19" s="380">
        <v>0</v>
      </c>
      <c r="C19" s="385" t="s">
        <v>2</v>
      </c>
      <c r="D19" s="384"/>
      <c r="E19" s="184" t="s">
        <v>2</v>
      </c>
      <c r="K19" s="188"/>
    </row>
    <row r="20" spans="1:11" s="186" customFormat="1" ht="37.5" customHeight="1">
      <c r="A20" s="730" t="s">
        <v>137</v>
      </c>
      <c r="B20" s="388">
        <v>3000000</v>
      </c>
      <c r="C20" s="389" t="s">
        <v>302</v>
      </c>
      <c r="D20" s="390">
        <v>42629</v>
      </c>
      <c r="E20" s="731" t="s">
        <v>303</v>
      </c>
    </row>
    <row r="21" spans="1:11" s="186" customFormat="1" ht="37.5" customHeight="1">
      <c r="A21" s="189" t="s">
        <v>239</v>
      </c>
      <c r="B21" s="380">
        <v>0</v>
      </c>
      <c r="C21" s="386"/>
      <c r="D21" s="387"/>
      <c r="E21" s="190"/>
    </row>
    <row r="22" spans="1:11" s="167" customFormat="1" ht="30" customHeight="1">
      <c r="A22" s="1024" t="s">
        <v>151</v>
      </c>
      <c r="B22" s="388">
        <v>100000</v>
      </c>
      <c r="C22" s="389" t="s">
        <v>383</v>
      </c>
      <c r="D22" s="390">
        <v>42230</v>
      </c>
      <c r="E22" s="221" t="s">
        <v>240</v>
      </c>
    </row>
    <row r="23" spans="1:11" s="167" customFormat="1" ht="30" customHeight="1">
      <c r="A23" s="1025"/>
      <c r="B23" s="391">
        <v>200000</v>
      </c>
      <c r="C23" s="389" t="s">
        <v>383</v>
      </c>
      <c r="D23" s="392">
        <v>42354</v>
      </c>
      <c r="E23" s="221" t="s">
        <v>240</v>
      </c>
    </row>
    <row r="24" spans="1:11" s="167" customFormat="1" ht="30" customHeight="1">
      <c r="A24" s="1025"/>
      <c r="B24" s="391">
        <v>1700000</v>
      </c>
      <c r="C24" s="389" t="s">
        <v>383</v>
      </c>
      <c r="D24" s="392">
        <v>42400</v>
      </c>
      <c r="E24" s="221" t="s">
        <v>240</v>
      </c>
    </row>
    <row r="25" spans="1:11" s="167" customFormat="1" ht="30" customHeight="1">
      <c r="A25" s="1026"/>
      <c r="B25" s="391">
        <v>5000000</v>
      </c>
      <c r="C25" s="389" t="s">
        <v>384</v>
      </c>
      <c r="D25" s="392">
        <v>42719</v>
      </c>
      <c r="E25" s="221" t="s">
        <v>240</v>
      </c>
    </row>
    <row r="26" spans="1:11" s="86" customFormat="1" ht="13" thickBot="1">
      <c r="A26" s="218" t="s">
        <v>83</v>
      </c>
      <c r="B26" s="222">
        <f>SUM(B13:B25)</f>
        <v>10000000</v>
      </c>
      <c r="C26" s="219"/>
      <c r="D26" s="219"/>
      <c r="E26" s="220"/>
    </row>
    <row r="27" spans="1:11" s="86" customFormat="1">
      <c r="A27" s="1027"/>
      <c r="B27" s="1022"/>
      <c r="C27" s="1022"/>
      <c r="D27" s="1022"/>
      <c r="E27" s="1022"/>
    </row>
    <row r="28" spans="1:11" s="86" customFormat="1">
      <c r="A28" s="1028"/>
      <c r="B28" s="1022"/>
      <c r="C28" s="1022"/>
      <c r="D28" s="1022"/>
      <c r="E28" s="1022"/>
    </row>
    <row r="29" spans="1:11" s="86" customFormat="1">
      <c r="A29" s="1029"/>
      <c r="B29" s="1022"/>
      <c r="C29" s="1022"/>
      <c r="D29" s="1022"/>
      <c r="E29" s="1022"/>
    </row>
    <row r="30" spans="1:11" s="86" customFormat="1">
      <c r="A30" s="1029"/>
      <c r="B30" s="1022"/>
      <c r="C30" s="1022"/>
      <c r="D30" s="1022"/>
      <c r="E30" s="1022"/>
    </row>
    <row r="31" spans="1:11" s="86" customFormat="1">
      <c r="A31" s="1021"/>
      <c r="B31" s="1022"/>
      <c r="C31" s="1022"/>
      <c r="D31" s="1022"/>
      <c r="E31" s="1022"/>
    </row>
    <row r="32" spans="1:11">
      <c r="K32" s="129"/>
    </row>
    <row r="33" spans="11:11">
      <c r="K33" s="129"/>
    </row>
    <row r="43" spans="11:11">
      <c r="K43" s="165"/>
    </row>
  </sheetData>
  <sheetProtection password="C511" sheet="1" objects="1" scenarios="1"/>
  <mergeCells count="7">
    <mergeCell ref="A31:E31"/>
    <mergeCell ref="A1:E1"/>
    <mergeCell ref="A22:A25"/>
    <mergeCell ref="A27:E27"/>
    <mergeCell ref="A28:E28"/>
    <mergeCell ref="A29:E29"/>
    <mergeCell ref="A30:E30"/>
  </mergeCells>
  <printOptions horizontalCentered="1"/>
  <pageMargins left="0" right="0" top="0.93" bottom="0.25" header="0.13" footer="0.1"/>
  <pageSetup scale="76" orientation="landscape" r:id="rId1"/>
  <headerFooter>
    <oddHeader>&amp;C&amp;"Arial,Bold"&amp;K000000Pacific Gas and Electric Company 
2015-2016 Fund Shifting Documentation
December 2016</oddHeader>
    <oddFooter>&amp;L&amp;F&amp;CPage 11 of 11&amp;R&amp;A</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zoomScale="85" zoomScaleNormal="85" workbookViewId="0">
      <selection activeCell="A4" sqref="A4:K4"/>
    </sheetView>
  </sheetViews>
  <sheetFormatPr defaultColWidth="9.453125" defaultRowHeight="12.5"/>
  <cols>
    <col min="1" max="10" width="9.453125" style="39"/>
    <col min="11" max="11" width="33.54296875" style="39" customWidth="1"/>
    <col min="12" max="16384" width="9.453125" style="39"/>
  </cols>
  <sheetData>
    <row r="1" spans="1:11">
      <c r="A1" s="485"/>
      <c r="B1" s="485"/>
      <c r="C1" s="485"/>
      <c r="D1" s="485"/>
      <c r="E1" s="485"/>
      <c r="F1" s="485"/>
      <c r="G1" s="485"/>
      <c r="H1" s="485"/>
      <c r="I1" s="485"/>
      <c r="J1" s="485"/>
      <c r="K1" s="485"/>
    </row>
    <row r="2" spans="1:11">
      <c r="A2" s="208"/>
      <c r="B2" s="208"/>
      <c r="C2" s="208"/>
      <c r="D2" s="208"/>
      <c r="E2" s="208"/>
      <c r="F2" s="208"/>
      <c r="G2" s="208"/>
      <c r="H2" s="208"/>
      <c r="I2" s="208"/>
      <c r="J2" s="208"/>
      <c r="K2" s="208"/>
    </row>
    <row r="3" spans="1:11">
      <c r="A3" s="208"/>
      <c r="B3" s="208"/>
      <c r="C3" s="208"/>
      <c r="D3" s="208"/>
      <c r="E3" s="208"/>
      <c r="F3" s="208"/>
      <c r="G3" s="208"/>
      <c r="H3" s="208"/>
      <c r="I3" s="208"/>
      <c r="J3" s="208"/>
      <c r="K3" s="208"/>
    </row>
    <row r="4" spans="1:11" s="103" customFormat="1" ht="51" customHeight="1">
      <c r="A4" s="934" t="s">
        <v>395</v>
      </c>
      <c r="B4" s="935"/>
      <c r="C4" s="935"/>
      <c r="D4" s="935"/>
      <c r="E4" s="935"/>
      <c r="F4" s="935"/>
      <c r="G4" s="935"/>
      <c r="H4" s="935"/>
      <c r="I4" s="935"/>
      <c r="J4" s="935"/>
      <c r="K4" s="935"/>
    </row>
    <row r="5" spans="1:11" ht="14">
      <c r="A5" s="933" t="s">
        <v>1</v>
      </c>
      <c r="B5" s="933"/>
      <c r="C5" s="933"/>
      <c r="D5" s="933"/>
      <c r="E5" s="933"/>
      <c r="F5" s="933"/>
      <c r="G5" s="933"/>
      <c r="H5" s="933"/>
      <c r="I5" s="933"/>
      <c r="J5" s="933"/>
      <c r="K5" s="933"/>
    </row>
    <row r="6" spans="1:11">
      <c r="A6" s="208"/>
      <c r="B6" s="208"/>
      <c r="C6" s="208"/>
      <c r="D6" s="208"/>
      <c r="E6" s="208"/>
      <c r="F6" s="208"/>
      <c r="G6" s="208"/>
      <c r="H6" s="208"/>
      <c r="I6" s="208"/>
      <c r="J6" s="208"/>
      <c r="K6" s="208"/>
    </row>
    <row r="7" spans="1:11">
      <c r="A7" s="208"/>
      <c r="B7" s="208"/>
      <c r="C7" s="208"/>
      <c r="D7" s="208"/>
      <c r="E7" s="208"/>
      <c r="F7" s="208"/>
      <c r="G7" s="208"/>
      <c r="H7" s="208"/>
      <c r="I7" s="208"/>
      <c r="J7" s="208"/>
      <c r="K7" s="208"/>
    </row>
    <row r="8" spans="1:11">
      <c r="A8" s="208"/>
      <c r="B8" s="208"/>
      <c r="C8" s="208"/>
      <c r="D8" s="208"/>
      <c r="E8" s="208"/>
      <c r="F8" s="208"/>
      <c r="G8" s="208"/>
      <c r="H8" s="208"/>
      <c r="I8" s="208"/>
      <c r="J8" s="208"/>
      <c r="K8" s="208"/>
    </row>
    <row r="9" spans="1:11" ht="17.5">
      <c r="A9" s="208"/>
      <c r="B9" s="208"/>
      <c r="C9" s="208"/>
      <c r="D9" s="208"/>
      <c r="E9" s="208"/>
      <c r="F9" s="208"/>
      <c r="G9" s="208"/>
      <c r="H9" s="208"/>
      <c r="I9" s="208"/>
      <c r="J9" s="208"/>
      <c r="K9" s="100"/>
    </row>
    <row r="10" spans="1:11">
      <c r="A10" s="208"/>
      <c r="B10" s="208"/>
      <c r="C10" s="208"/>
      <c r="D10" s="208"/>
      <c r="E10" s="208"/>
      <c r="F10" s="208"/>
      <c r="G10" s="208"/>
      <c r="H10" s="208"/>
      <c r="I10" s="208"/>
      <c r="J10" s="208"/>
      <c r="K10" s="208"/>
    </row>
    <row r="11" spans="1:11">
      <c r="A11" s="208"/>
      <c r="B11" s="208"/>
      <c r="C11" s="208"/>
      <c r="D11" s="208"/>
      <c r="E11" s="208"/>
      <c r="F11" s="208"/>
      <c r="G11" s="208"/>
      <c r="H11" s="208"/>
      <c r="I11" s="208"/>
      <c r="J11" s="208"/>
      <c r="K11" s="208"/>
    </row>
    <row r="12" spans="1:11">
      <c r="A12" s="208"/>
      <c r="B12" s="208"/>
      <c r="C12" s="208"/>
      <c r="D12" s="208"/>
      <c r="E12" s="208"/>
      <c r="F12" s="208"/>
      <c r="G12" s="208"/>
      <c r="H12" s="208"/>
      <c r="I12" s="208"/>
      <c r="J12" s="208"/>
      <c r="K12" s="208"/>
    </row>
    <row r="13" spans="1:11" s="42" customFormat="1">
      <c r="A13" s="208"/>
      <c r="B13" s="208"/>
      <c r="C13" s="208"/>
      <c r="D13" s="208"/>
      <c r="E13" s="208"/>
      <c r="F13" s="208"/>
      <c r="G13" s="208"/>
      <c r="H13" s="208"/>
      <c r="I13" s="208"/>
      <c r="J13" s="208"/>
      <c r="K13" s="208"/>
    </row>
    <row r="14" spans="1:11" s="42" customFormat="1">
      <c r="A14" s="208"/>
      <c r="B14" s="208"/>
      <c r="C14" s="208"/>
      <c r="D14" s="208"/>
      <c r="E14" s="208"/>
      <c r="F14" s="208"/>
      <c r="G14" s="208"/>
      <c r="H14" s="208"/>
      <c r="I14" s="208"/>
      <c r="J14" s="208"/>
      <c r="K14" s="208"/>
    </row>
    <row r="15" spans="1:11" s="42" customFormat="1">
      <c r="A15" s="208"/>
      <c r="B15" s="208"/>
      <c r="C15" s="208"/>
      <c r="D15" s="208"/>
      <c r="E15" s="208"/>
      <c r="F15" s="208"/>
      <c r="G15" s="208"/>
      <c r="H15" s="208"/>
      <c r="I15" s="208"/>
      <c r="J15" s="208"/>
      <c r="K15" s="208"/>
    </row>
    <row r="32" spans="1:11">
      <c r="A32" s="44"/>
      <c r="B32" s="44"/>
      <c r="C32" s="44"/>
      <c r="D32" s="44"/>
      <c r="E32" s="44"/>
      <c r="F32" s="44"/>
      <c r="G32" s="44"/>
      <c r="H32" s="44"/>
      <c r="I32" s="44"/>
      <c r="J32" s="44"/>
      <c r="K32" s="44"/>
    </row>
  </sheetData>
  <sheetProtection password="C511" sheet="1" objects="1" scenarios="1"/>
  <mergeCells count="2">
    <mergeCell ref="A5:K5"/>
    <mergeCell ref="A4:K4"/>
  </mergeCells>
  <hyperlinks>
    <hyperlink ref="A5:K5" r:id="rId1" display="http://www.pge.com/mybusiness/energysavingsrebates/demandresponse/cs/ "/>
  </hyperlinks>
  <printOptions horizontalCentered="1"/>
  <pageMargins left="0" right="0" top="0.93" bottom="0.25" header="0.13" footer="0.1"/>
  <pageSetup orientation="landscape" r:id="rId2"/>
  <customProperties>
    <customPr name="_pios_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6"/>
  <sheetViews>
    <sheetView view="pageLayout" topLeftCell="A23" zoomScale="70" zoomScaleNormal="55" zoomScalePageLayoutView="70" workbookViewId="0">
      <selection activeCell="A51" sqref="A51:T51"/>
    </sheetView>
  </sheetViews>
  <sheetFormatPr defaultColWidth="9.453125" defaultRowHeight="12.5"/>
  <cols>
    <col min="1" max="1" width="32.453125" style="106" customWidth="1"/>
    <col min="2" max="2" width="10.453125" style="107" customWidth="1"/>
    <col min="3" max="3" width="10.453125" style="108" customWidth="1"/>
    <col min="4" max="4" width="10.54296875" style="108" customWidth="1"/>
    <col min="5" max="6" width="10.453125" style="108" customWidth="1"/>
    <col min="7" max="7" width="10.54296875" style="108" customWidth="1"/>
    <col min="8" max="9" width="10.453125" style="108" customWidth="1"/>
    <col min="10" max="10" width="10.54296875" style="108" customWidth="1"/>
    <col min="11" max="11" width="10.453125" style="109" customWidth="1"/>
    <col min="12" max="12" width="10.453125" style="106" customWidth="1"/>
    <col min="13" max="13" width="10.54296875" style="106" customWidth="1"/>
    <col min="14" max="14" width="10" style="109" customWidth="1"/>
    <col min="15" max="15" width="10.453125" style="109" customWidth="1"/>
    <col min="16" max="16" width="10.54296875" style="109" customWidth="1"/>
    <col min="17" max="17" width="10.54296875" style="108" customWidth="1"/>
    <col min="18" max="19" width="10.453125" style="109" customWidth="1"/>
    <col min="20" max="20" width="14.453125" style="106" customWidth="1"/>
    <col min="21" max="21" width="11" style="106" customWidth="1"/>
    <col min="22" max="23" width="9.54296875" style="106" customWidth="1"/>
    <col min="24" max="24" width="12.54296875" style="106" customWidth="1"/>
    <col min="25" max="25" width="8.54296875" style="106" bestFit="1" customWidth="1"/>
    <col min="26" max="26" width="10.54296875" style="106" customWidth="1"/>
    <col min="27" max="27" width="9.54296875" style="106" bestFit="1" customWidth="1"/>
    <col min="28" max="28" width="11.453125" style="106" customWidth="1"/>
    <col min="29" max="29" width="9.54296875" style="106" bestFit="1" customWidth="1"/>
    <col min="30" max="30" width="10.54296875" style="106" customWidth="1"/>
    <col min="31" max="31" width="12.453125" style="106" bestFit="1" customWidth="1"/>
    <col min="32" max="32" width="12.453125" style="106" customWidth="1"/>
    <col min="33" max="33" width="9.54296875" style="106" bestFit="1" customWidth="1"/>
    <col min="34" max="34" width="11.453125" style="106" customWidth="1"/>
    <col min="35" max="35" width="11.54296875" style="106" bestFit="1" customWidth="1"/>
    <col min="36" max="36" width="11.54296875" style="106" customWidth="1"/>
    <col min="37" max="16384" width="9.453125" style="106"/>
  </cols>
  <sheetData>
    <row r="1" spans="1:29" s="120" customFormat="1" ht="11.25" customHeight="1">
      <c r="A1" s="120" t="s">
        <v>3</v>
      </c>
      <c r="B1" s="111"/>
      <c r="C1" s="118"/>
      <c r="D1" s="118"/>
      <c r="E1" s="118"/>
      <c r="F1" s="118"/>
      <c r="G1" s="118"/>
      <c r="H1" s="118"/>
      <c r="I1" s="118"/>
      <c r="J1" s="118"/>
      <c r="K1" s="119"/>
      <c r="N1" s="119"/>
      <c r="O1" s="119"/>
      <c r="P1" s="119"/>
      <c r="Q1" s="118"/>
      <c r="R1" s="119"/>
      <c r="S1" s="119"/>
    </row>
    <row r="2" spans="1:29" s="120" customFormat="1" ht="2.25" customHeight="1">
      <c r="B2" s="111"/>
      <c r="C2" s="118"/>
      <c r="D2" s="118"/>
      <c r="E2" s="118"/>
      <c r="F2" s="118"/>
      <c r="G2" s="118"/>
      <c r="H2" s="118"/>
      <c r="I2" s="118"/>
      <c r="J2" s="118"/>
      <c r="K2" s="119"/>
      <c r="N2" s="119"/>
      <c r="O2" s="119"/>
      <c r="P2" s="119"/>
      <c r="Q2" s="118"/>
      <c r="R2" s="119"/>
      <c r="S2" s="119"/>
    </row>
    <row r="3" spans="1:29" s="120" customFormat="1">
      <c r="A3" s="120" t="s">
        <v>4</v>
      </c>
      <c r="B3" s="111"/>
      <c r="C3" s="118"/>
      <c r="D3" s="118"/>
      <c r="E3" s="118"/>
      <c r="F3" s="118"/>
      <c r="G3" s="118"/>
      <c r="H3" s="118"/>
      <c r="I3" s="118"/>
      <c r="J3" s="118"/>
      <c r="K3" s="119"/>
      <c r="N3" s="119"/>
      <c r="O3" s="119"/>
      <c r="P3" s="119"/>
      <c r="Q3" s="118"/>
      <c r="R3" s="119"/>
      <c r="S3" s="119"/>
    </row>
    <row r="4" spans="1:29" hidden="1">
      <c r="C4" s="861">
        <v>2</v>
      </c>
      <c r="D4" s="861">
        <f>C4</f>
        <v>2</v>
      </c>
      <c r="E4" s="861"/>
      <c r="F4" s="861">
        <f>C4+1</f>
        <v>3</v>
      </c>
      <c r="G4" s="861">
        <f>F4</f>
        <v>3</v>
      </c>
      <c r="H4" s="861"/>
      <c r="I4" s="861">
        <f>F4+1</f>
        <v>4</v>
      </c>
      <c r="J4" s="861">
        <f>I4</f>
        <v>4</v>
      </c>
      <c r="K4" s="862"/>
      <c r="L4" s="863">
        <f>I4+1</f>
        <v>5</v>
      </c>
      <c r="M4" s="863">
        <f>L4</f>
        <v>5</v>
      </c>
      <c r="N4" s="862"/>
      <c r="O4" s="862">
        <f>L4+1</f>
        <v>6</v>
      </c>
      <c r="P4" s="862">
        <f>O4</f>
        <v>6</v>
      </c>
      <c r="Q4" s="861"/>
      <c r="R4" s="862">
        <f>O4+1</f>
        <v>7</v>
      </c>
      <c r="S4" s="862">
        <f>R4</f>
        <v>7</v>
      </c>
    </row>
    <row r="6" spans="1:29" ht="11.25" customHeight="1">
      <c r="A6" s="274"/>
      <c r="B6" s="937" t="s">
        <v>5</v>
      </c>
      <c r="C6" s="938"/>
      <c r="D6" s="939"/>
      <c r="E6" s="937" t="s">
        <v>6</v>
      </c>
      <c r="F6" s="938"/>
      <c r="G6" s="939"/>
      <c r="H6" s="937" t="s">
        <v>7</v>
      </c>
      <c r="I6" s="938"/>
      <c r="J6" s="939"/>
      <c r="K6" s="937" t="s">
        <v>8</v>
      </c>
      <c r="L6" s="938"/>
      <c r="M6" s="939"/>
      <c r="N6" s="937" t="s">
        <v>9</v>
      </c>
      <c r="O6" s="938"/>
      <c r="P6" s="939"/>
      <c r="Q6" s="937" t="s">
        <v>10</v>
      </c>
      <c r="R6" s="938"/>
      <c r="S6" s="939"/>
      <c r="T6" s="275"/>
    </row>
    <row r="7" spans="1:29" s="110" customFormat="1" ht="54.75" customHeight="1">
      <c r="A7" s="394" t="s">
        <v>11</v>
      </c>
      <c r="B7" s="395" t="s">
        <v>12</v>
      </c>
      <c r="C7" s="396" t="s">
        <v>13</v>
      </c>
      <c r="D7" s="397" t="s">
        <v>14</v>
      </c>
      <c r="E7" s="395" t="s">
        <v>12</v>
      </c>
      <c r="F7" s="396" t="s">
        <v>13</v>
      </c>
      <c r="G7" s="397" t="s">
        <v>14</v>
      </c>
      <c r="H7" s="395" t="s">
        <v>12</v>
      </c>
      <c r="I7" s="396" t="s">
        <v>13</v>
      </c>
      <c r="J7" s="397" t="s">
        <v>14</v>
      </c>
      <c r="K7" s="395" t="s">
        <v>12</v>
      </c>
      <c r="L7" s="396" t="s">
        <v>13</v>
      </c>
      <c r="M7" s="397" t="s">
        <v>14</v>
      </c>
      <c r="N7" s="395" t="s">
        <v>12</v>
      </c>
      <c r="O7" s="396" t="s">
        <v>13</v>
      </c>
      <c r="P7" s="397" t="s">
        <v>14</v>
      </c>
      <c r="Q7" s="395" t="s">
        <v>12</v>
      </c>
      <c r="R7" s="396" t="s">
        <v>13</v>
      </c>
      <c r="S7" s="397" t="s">
        <v>14</v>
      </c>
      <c r="T7" s="396" t="s">
        <v>15</v>
      </c>
    </row>
    <row r="8" spans="1:29" ht="13.5" customHeight="1">
      <c r="A8" s="276" t="s">
        <v>16</v>
      </c>
      <c r="B8" s="277"/>
      <c r="C8" s="278"/>
      <c r="D8" s="279"/>
      <c r="E8" s="278"/>
      <c r="F8" s="278"/>
      <c r="G8" s="280"/>
      <c r="H8" s="281"/>
      <c r="I8" s="278"/>
      <c r="J8" s="282"/>
      <c r="K8" s="283"/>
      <c r="L8" s="284"/>
      <c r="M8" s="832"/>
      <c r="N8" s="283"/>
      <c r="O8" s="285"/>
      <c r="P8" s="286"/>
      <c r="Q8" s="281"/>
      <c r="R8" s="285"/>
      <c r="S8" s="286"/>
      <c r="T8" s="287"/>
    </row>
    <row r="9" spans="1:29" ht="15" customHeight="1">
      <c r="A9" s="4" t="s">
        <v>17</v>
      </c>
      <c r="B9" s="202">
        <v>218</v>
      </c>
      <c r="C9" s="398">
        <f>IF(B9="","",IF(VLOOKUP($A9, 'Ex Ante LI &amp; Eligibility Stats'!$A$6:$N$18,C$4,FALSE)="N/A",0,VLOOKUP($A9, 'Ex Ante LI &amp; Eligibility Stats'!$A$6:$N$18,C$4,FALSE)*B9/1000))</f>
        <v>234.91461999999999</v>
      </c>
      <c r="D9" s="399">
        <f>IF(B9="","",IF(VLOOKUP($A9, 'Ex Post LI &amp; Eligibility Stats'!A$6:$N$18,D$4,FALSE)="N/A",0,VLOOKUP($A9,'Ex Post LI &amp; Eligibility Stats'!A$6:$N$18,D$4,FALSE)*B9/1000))</f>
        <v>263.10419999999999</v>
      </c>
      <c r="E9" s="202">
        <v>208</v>
      </c>
      <c r="F9" s="398">
        <f>IF(E9="","",IF(VLOOKUP($A9, 'Ex Ante LI &amp; Eligibility Stats'!$A$6:$N$18,F$4,FALSE)="N/A",0,VLOOKUP($A9, 'Ex Ante LI &amp; Eligibility Stats'!$A$6:$N$18,F$4,FALSE)*E9/1000))</f>
        <v>232.58144000000001</v>
      </c>
      <c r="G9" s="399">
        <f>IF(E9="","",IF(VLOOKUP($A9, 'Ex Post LI &amp; Eligibility Stats'!A$6:$N$18,G$4,FALSE)="N/A",0,VLOOKUP($A9,'Ex Post LI &amp; Eligibility Stats'!A$6:$N$18,G$4,FALSE)*E9/1000))</f>
        <v>251.0352</v>
      </c>
      <c r="H9" s="202">
        <v>210</v>
      </c>
      <c r="I9" s="398">
        <f>IF(H9="","",IF(VLOOKUP($A9, 'Ex Ante LI &amp; Eligibility Stats'!$A$6:$N$18,I$4,FALSE)="N/A",0,VLOOKUP($A9, 'Ex Ante LI &amp; Eligibility Stats'!$A$6:$N$18,I$4,FALSE)*H9/1000))</f>
        <v>236.08199999999999</v>
      </c>
      <c r="J9" s="399">
        <f>IF(H9="","",IF(VLOOKUP($A9, 'Ex Post LI &amp; Eligibility Stats'!$A$6:$N$18,J$4,FALSE)="N/A",0,VLOOKUP($A9,'Ex Post LI &amp; Eligibility Stats'!$A$6:$N$18,J$4,FALSE)*H9/1000))</f>
        <v>253.44900000000004</v>
      </c>
      <c r="K9" s="202">
        <v>213</v>
      </c>
      <c r="L9" s="448">
        <f>IF(K9="","",IF(VLOOKUP($A9, 'Ex Ante LI &amp; Eligibility Stats'!$A$6:$N$18,L$4,FALSE)="N/A",0,VLOOKUP($A9, 'Ex Ante LI &amp; Eligibility Stats'!$A$6:$N$18,L$4,FALSE)*K9/1000))</f>
        <v>247.04804999999999</v>
      </c>
      <c r="M9" s="399">
        <f>IF(K9="","",IF(VLOOKUP($A9,'Ex Post LI &amp; Eligibility Stats'!A$6:$N$18,M$4,FALSE)="N/A",0,VLOOKUP($A9,'Ex Post LI &amp; Eligibility Stats'!A$6:$N$18,M$4,FALSE)*K9/1000))</f>
        <v>257.06970000000001</v>
      </c>
      <c r="N9" s="202">
        <v>240</v>
      </c>
      <c r="O9" s="448">
        <f>IF(N9="","",IF(VLOOKUP($A9, 'Ex Ante LI &amp; Eligibility Stats'!$A$6:$N$18,O$4,FALSE)="N/A",0,VLOOKUP($A9, 'Ex Ante LI &amp; Eligibility Stats'!$A$6:$N$18,O$4,FALSE)*N9/1000))</f>
        <v>276.22800000000001</v>
      </c>
      <c r="P9" s="474">
        <f>IF(N9="","",IF(VLOOKUP($A9,'Ex Post LI &amp; Eligibility Stats'!A$6:$N$18,P$4,FALSE)="N/A",0,VLOOKUP($A9,'Ex Post LI &amp; Eligibility Stats'!A$6:$N$18,P$4,FALSE)*N9/1000))</f>
        <v>289.65600000000001</v>
      </c>
      <c r="Q9" s="202">
        <v>242</v>
      </c>
      <c r="R9" s="111">
        <f>IF(Q9="","",IF(VLOOKUP($A9, 'Ex Ante LI &amp; Eligibility Stats'!$A$6:$N$18,R$4,FALSE)="N/A",0,VLOOKUP($A9, 'Ex Ante LI &amp; Eligibility Stats'!$A$6:$N$18,R$4,FALSE)*Q9/1000))</f>
        <v>293.19751999999994</v>
      </c>
      <c r="S9" s="111">
        <f>IF(Q9="","",IF(VLOOKUP($A9,'Ex Post LI &amp; Eligibility Stats'!$A$6:$N$18,S$4,FALSE)="N/A",0,VLOOKUP($A9,'Ex Post LI &amp; Eligibility Stats'!$A$6:$N$18,S$4,FALSE)*Q9/1000))</f>
        <v>292.06980000000004</v>
      </c>
      <c r="T9" s="438">
        <v>10795</v>
      </c>
    </row>
    <row r="10" spans="1:29" ht="13.5" customHeight="1">
      <c r="A10" s="4" t="s">
        <v>18</v>
      </c>
      <c r="B10" s="202">
        <v>22</v>
      </c>
      <c r="C10" s="398">
        <f>IF(B10="","",IF(VLOOKUP($A10, 'Ex Ante LI &amp; Eligibility Stats'!$A$6:$N$18,C$4,FALSE)="N/A",0,VLOOKUP($A10, 'Ex Ante LI &amp; Eligibility Stats'!$A$6:$N$18,C$4,FALSE)*B10/1000))</f>
        <v>0</v>
      </c>
      <c r="D10" s="399">
        <f>IF(B10="","",IF(VLOOKUP($A10, 'Ex Post LI &amp; Eligibility Stats'!A$6:$N$18,D$4,FALSE)="N/A",0,VLOOKUP($A10,'Ex Post LI &amp; Eligibility Stats'!A$6:$N$18,D$4,FALSE)*B10/1000))</f>
        <v>0</v>
      </c>
      <c r="E10" s="202">
        <v>22</v>
      </c>
      <c r="F10" s="398">
        <f>IF(E10="","",IF(VLOOKUP($A10, 'Ex Ante LI &amp; Eligibility Stats'!$A$6:$N$18,F$4,FALSE)="N/A",0,VLOOKUP($A10, 'Ex Ante LI &amp; Eligibility Stats'!$A$6:$N$18,F$4,FALSE)*E10/1000))</f>
        <v>0</v>
      </c>
      <c r="G10" s="399">
        <f>IF(E10="","",IF(VLOOKUP($A10, 'Ex Post LI &amp; Eligibility Stats'!A$6:$N$18,G$4,FALSE)="N/A",0,VLOOKUP($A10,'Ex Post LI &amp; Eligibility Stats'!A$6:$N$18,G$4,FALSE)*E10/1000))</f>
        <v>0</v>
      </c>
      <c r="H10" s="202">
        <v>22</v>
      </c>
      <c r="I10" s="398">
        <f>IF(H10="","",IF(VLOOKUP($A10, 'Ex Ante LI &amp; Eligibility Stats'!$A$6:$N$18,I$4,FALSE)="N/A",0,VLOOKUP($A10, 'Ex Ante LI &amp; Eligibility Stats'!$A$6:$N$18,I$4,FALSE)*H10/1000))</f>
        <v>0</v>
      </c>
      <c r="J10" s="399">
        <f>IF(H10="","",IF(VLOOKUP($A10, 'Ex Post LI &amp; Eligibility Stats'!$A$6:$N$18,J$4,FALSE)="N/A",0,VLOOKUP($A10,'Ex Post LI &amp; Eligibility Stats'!$A$6:$N$18,J$4,FALSE)*H10/1000))</f>
        <v>0</v>
      </c>
      <c r="K10" s="202">
        <v>20</v>
      </c>
      <c r="L10" s="448">
        <f>IF(K10="","",IF(VLOOKUP($A10, 'Ex Ante LI &amp; Eligibility Stats'!$A$6:$N$18,L$4,FALSE)="N/A",0,VLOOKUP($A10, 'Ex Ante LI &amp; Eligibility Stats'!$A$6:$N$18,L$4,FALSE)*K10/1000))</f>
        <v>0</v>
      </c>
      <c r="M10" s="399">
        <f>IF(K10="","",IF(VLOOKUP($A10,'Ex Post LI &amp; Eligibility Stats'!A$6:$N$18,M$4,FALSE)="N/A",0,VLOOKUP($A10,'Ex Post LI &amp; Eligibility Stats'!A$6:$N$18,M$4,FALSE)*K10/1000))</f>
        <v>0</v>
      </c>
      <c r="N10" s="202">
        <v>19</v>
      </c>
      <c r="O10" s="448">
        <f>IF(N10="","",IF(VLOOKUP($A10, 'Ex Ante LI &amp; Eligibility Stats'!$A$6:$N$18,O$4,FALSE)="N/A",0,VLOOKUP($A10, 'Ex Ante LI &amp; Eligibility Stats'!$A$6:$N$18,O$4,FALSE)*N10/1000))</f>
        <v>0</v>
      </c>
      <c r="P10" s="454">
        <f>IF(N10="","",IF(VLOOKUP($A10,'Ex Post LI &amp; Eligibility Stats'!A$6:$N$18,P$4,FALSE)="N/A",0,VLOOKUP($A10,'Ex Post LI &amp; Eligibility Stats'!A$6:$N$18,P$4,FALSE)*N10/1000))</f>
        <v>0</v>
      </c>
      <c r="Q10" s="202">
        <v>18</v>
      </c>
      <c r="R10" s="111">
        <f>IF(Q10="","",IF(VLOOKUP($A10, 'Ex Ante LI &amp; Eligibility Stats'!$A$6:$N$18,R$4,FALSE)="N/A",0,VLOOKUP($A10, 'Ex Ante LI &amp; Eligibility Stats'!$A$6:$N$18,R$4,FALSE)*Q10/1000))</f>
        <v>0</v>
      </c>
      <c r="S10" s="111">
        <f>IF(Q10="","",IF(VLOOKUP($A10,'Ex Post LI &amp; Eligibility Stats'!$A$6:$N$18,S$4,FALSE)="N/A",0,VLOOKUP($A10,'Ex Post LI &amp; Eligibility Stats'!$A$6:$N$18,S$4,FALSE)*Q10/1000))</f>
        <v>0</v>
      </c>
      <c r="T10" s="270" t="s">
        <v>19</v>
      </c>
    </row>
    <row r="11" spans="1:29" ht="13.5" customHeight="1">
      <c r="A11" s="4" t="s">
        <v>20</v>
      </c>
      <c r="B11" s="202">
        <v>0</v>
      </c>
      <c r="C11" s="398">
        <f>IF(B11="","",IF(VLOOKUP($A11, 'Ex Ante LI &amp; Eligibility Stats'!$A$6:$N$18,C$4,FALSE)="N/A",0,VLOOKUP($A11, 'Ex Ante LI &amp; Eligibility Stats'!$A$6:$N$18,C$4,FALSE)*B11/1000))</f>
        <v>0</v>
      </c>
      <c r="D11" s="399">
        <f>IF(B11="","",IF(VLOOKUP($A11, 'Ex Post LI &amp; Eligibility Stats'!A$6:$N$18,D$4,FALSE)="N/A",0,VLOOKUP($A11,'Ex Post LI &amp; Eligibility Stats'!A$6:$N$18,D$4,FALSE)*B11/1000))</f>
        <v>0</v>
      </c>
      <c r="E11" s="203">
        <v>0</v>
      </c>
      <c r="F11" s="398">
        <f>IF(E11="","",IF(VLOOKUP($A11, 'Ex Ante LI &amp; Eligibility Stats'!$A$6:$N$18,F$4,FALSE)="N/A",0,VLOOKUP($A11, 'Ex Ante LI &amp; Eligibility Stats'!$A$6:$N$18,F$4,FALSE)*E11/1000))</f>
        <v>0</v>
      </c>
      <c r="G11" s="399">
        <f>IF(E11="","",IF(VLOOKUP($A11, 'Ex Post LI &amp; Eligibility Stats'!A$6:$N$18,G$4,FALSE)="N/A",0,VLOOKUP($A11,'Ex Post LI &amp; Eligibility Stats'!A$6:$N$18,G$4,FALSE)*E11/1000))</f>
        <v>0</v>
      </c>
      <c r="H11" s="203">
        <v>0</v>
      </c>
      <c r="I11" s="398">
        <f>IF(H11="","",IF(VLOOKUP($A11, 'Ex Ante LI &amp; Eligibility Stats'!$A$6:$N$18,I$4,FALSE)="N/A",0,VLOOKUP($A11, 'Ex Ante LI &amp; Eligibility Stats'!$A$6:$N$18,I$4,FALSE)*H11/1000))</f>
        <v>0</v>
      </c>
      <c r="J11" s="399">
        <f>IF(H11="","",IF(VLOOKUP($A11, 'Ex Post LI &amp; Eligibility Stats'!$A$6:$N$18,J$4,FALSE)="N/A",0,VLOOKUP($A11,'Ex Post LI &amp; Eligibility Stats'!$A$6:$N$18,J$4,FALSE)*H11/1000))</f>
        <v>0</v>
      </c>
      <c r="K11" s="203">
        <v>0</v>
      </c>
      <c r="L11" s="448">
        <f>IF(K11="","",IF(VLOOKUP($A11, 'Ex Ante LI &amp; Eligibility Stats'!$A$6:$N$18,L$4,FALSE)="N/A",0,VLOOKUP($A11, 'Ex Ante LI &amp; Eligibility Stats'!$A$6:$N$18,L$4,FALSE)*K11/1000))</f>
        <v>0</v>
      </c>
      <c r="M11" s="399">
        <f>IF(K11="","",IF(VLOOKUP($A11,'Ex Post LI &amp; Eligibility Stats'!A$6:$N$18,M$4,FALSE)="N/A",0,VLOOKUP($A11,'Ex Post LI &amp; Eligibility Stats'!A$6:$N$18,M$4,FALSE)*K11/1000))</f>
        <v>0</v>
      </c>
      <c r="N11" s="203">
        <v>0</v>
      </c>
      <c r="O11" s="448">
        <f>IF(N11="","",IF(VLOOKUP($A11, 'Ex Ante LI &amp; Eligibility Stats'!$A$6:$N$18,O$4,FALSE)="N/A",0,VLOOKUP($A11, 'Ex Ante LI &amp; Eligibility Stats'!$A$6:$N$18,O$4,FALSE)*N11/1000))</f>
        <v>0</v>
      </c>
      <c r="P11" s="454">
        <f>IF(N11="","",IF(VLOOKUP($A11,'Ex Post LI &amp; Eligibility Stats'!A$6:$N$18,P$4,FALSE)="N/A",0,VLOOKUP($A11,'Ex Post LI &amp; Eligibility Stats'!A$6:$N$18,P$4,FALSE)*N11/1000))</f>
        <v>0</v>
      </c>
      <c r="Q11" s="202">
        <v>0</v>
      </c>
      <c r="R11" s="111">
        <f>IF(Q11="","",IF(VLOOKUP($A11, 'Ex Ante LI &amp; Eligibility Stats'!$A$6:$N$18,R$4,FALSE)="N/A",0,VLOOKUP($A11, 'Ex Ante LI &amp; Eligibility Stats'!$A$6:$N$18,R$4,FALSE)*Q11/1000))</f>
        <v>0</v>
      </c>
      <c r="S11" s="111">
        <f>IF(Q11="","",IF(VLOOKUP($A11,'Ex Post LI &amp; Eligibility Stats'!$A$6:$N$18,S$4,FALSE)="N/A",0,VLOOKUP($A11,'Ex Post LI &amp; Eligibility Stats'!$A$6:$N$18,S$4,FALSE)*Q11/1000))</f>
        <v>0</v>
      </c>
      <c r="T11" s="270" t="s">
        <v>19</v>
      </c>
    </row>
    <row r="12" spans="1:29" ht="14.9" customHeight="1">
      <c r="A12" s="4" t="s">
        <v>21</v>
      </c>
      <c r="B12" s="202">
        <v>4337</v>
      </c>
      <c r="C12" s="398">
        <f>IF(B12="","",IF(VLOOKUP($A12, 'Ex Ante LI &amp; Eligibility Stats'!$A$6:$N$18,C$4,FALSE)="N/A",0,VLOOKUP($A12, 'Ex Ante LI &amp; Eligibility Stats'!$A$6:$N$18,C$4,FALSE)*B12/1000))</f>
        <v>0</v>
      </c>
      <c r="D12" s="399">
        <f>IF(B12="","",IF(VLOOKUP($A12, 'Ex Post LI &amp; Eligibility Stats'!A$6:$N$18,D$4,FALSE)="N/A",0,VLOOKUP($A12,'Ex Post LI &amp; Eligibility Stats'!A$6:$N$18,D$4,FALSE)*B12/1000))</f>
        <v>1.25773</v>
      </c>
      <c r="E12" s="203">
        <v>4295</v>
      </c>
      <c r="F12" s="398">
        <f>IF(E12="","",IF(VLOOKUP($A12, 'Ex Ante LI &amp; Eligibility Stats'!$A$6:$N$18,F$4,FALSE)="N/A",0,VLOOKUP($A12, 'Ex Ante LI &amp; Eligibility Stats'!$A$6:$N$18,F$4,FALSE)*E12/1000))</f>
        <v>0</v>
      </c>
      <c r="G12" s="399">
        <f>IF(E12="","",IF(VLOOKUP($A12, 'Ex Post LI &amp; Eligibility Stats'!A$6:$N$18,G$4,FALSE)="N/A",0,VLOOKUP($A12,'Ex Post LI &amp; Eligibility Stats'!A$6:$N$18,G$4,FALSE)*E12/1000))</f>
        <v>1.2455499999999999</v>
      </c>
      <c r="H12" s="203">
        <v>4265</v>
      </c>
      <c r="I12" s="398">
        <f>IF(H12="","",IF(VLOOKUP($A12, 'Ex Ante LI &amp; Eligibility Stats'!$A$6:$N$18,I$4,FALSE)="N/A",0,VLOOKUP($A12, 'Ex Ante LI &amp; Eligibility Stats'!$A$6:$N$18,I$4,FALSE)*H12/1000))</f>
        <v>0</v>
      </c>
      <c r="J12" s="399">
        <f>IF(H12="","",IF(VLOOKUP($A12, 'Ex Post LI &amp; Eligibility Stats'!$A$6:$N$18,J$4,FALSE)="N/A",0,VLOOKUP($A12,'Ex Post LI &amp; Eligibility Stats'!$A$6:$N$18,J$4,FALSE)*H12/1000))</f>
        <v>1.23685</v>
      </c>
      <c r="K12" s="203">
        <v>4235</v>
      </c>
      <c r="L12" s="448">
        <f>IF(K12="","",IF(VLOOKUP($A12, 'Ex Ante LI &amp; Eligibility Stats'!$A$6:$N$18,L$4,FALSE)="N/A",0,VLOOKUP($A12, 'Ex Ante LI &amp; Eligibility Stats'!$A$6:$N$18,L$4,FALSE)*K12/1000))</f>
        <v>0</v>
      </c>
      <c r="M12" s="399">
        <f>IF(K12="","",IF(VLOOKUP($A12,'Ex Post LI &amp; Eligibility Stats'!A$6:$N$18,M$4,FALSE)="N/A",0,VLOOKUP($A12,'Ex Post LI &amp; Eligibility Stats'!A$6:$N$18,M$4,FALSE)*K12/1000))</f>
        <v>1.2281499999999999</v>
      </c>
      <c r="N12" s="111">
        <v>4196</v>
      </c>
      <c r="O12" s="448">
        <f>IF(N12="","",IF(VLOOKUP($A12, 'Ex Ante LI &amp; Eligibility Stats'!$A$6:$N$18,O$4,FALSE)="N/A",0,VLOOKUP($A12, 'Ex Ante LI &amp; Eligibility Stats'!$A$6:$N$18,O$4,FALSE)*N12/1000))</f>
        <v>1.6364400000000001</v>
      </c>
      <c r="P12" s="454">
        <f>IF(N12="","",IF(VLOOKUP($A12,'Ex Post LI &amp; Eligibility Stats'!A$6:$N$18,P$4,FALSE)="N/A",0,VLOOKUP($A12,'Ex Post LI &amp; Eligibility Stats'!A$6:$N$18,P$4,FALSE)*N12/1000))</f>
        <v>1.2168399999999999</v>
      </c>
      <c r="Q12" s="202">
        <v>4169</v>
      </c>
      <c r="R12" s="111">
        <f>IF(Q12="","",IF(VLOOKUP($A12, 'Ex Ante LI &amp; Eligibility Stats'!$A$6:$N$18,R$4,FALSE)="N/A",0,VLOOKUP($A12, 'Ex Ante LI &amp; Eligibility Stats'!$A$6:$N$18,R$4,FALSE)*Q12/1000))</f>
        <v>2.5847800000000003</v>
      </c>
      <c r="S12" s="111">
        <f>IF(Q12="","",IF(VLOOKUP($A12,'Ex Post LI &amp; Eligibility Stats'!$A$6:$N$18,S$4,FALSE)="N/A",0,VLOOKUP($A12,'Ex Post LI &amp; Eligibility Stats'!$A$6:$N$18,S$4,FALSE)*Q12/1000))</f>
        <v>1.2090099999999999</v>
      </c>
      <c r="T12" s="270" t="s">
        <v>19</v>
      </c>
    </row>
    <row r="13" spans="1:29" ht="14.5">
      <c r="A13" s="112" t="s">
        <v>22</v>
      </c>
      <c r="B13" s="268">
        <v>153363</v>
      </c>
      <c r="C13" s="400">
        <f>IF(B13="","",IF(VLOOKUP($A13, 'Ex Ante LI &amp; Eligibility Stats'!$A$6:$N$18,C$4,FALSE)="N/A",0,VLOOKUP($A13, 'Ex Ante LI &amp; Eligibility Stats'!$A$6:$N$18,C$4,FALSE)*B13/1000))</f>
        <v>0</v>
      </c>
      <c r="D13" s="401">
        <f>IF(B13="","",IF(VLOOKUP($A13, 'Ex Post LI &amp; Eligibility Stats'!A$6:$N$18,D$4,FALSE)="N/A",0,VLOOKUP($A13,'Ex Post LI &amp; Eligibility Stats'!A$6:$N$18,D$4,FALSE)*B13/1000))</f>
        <v>70.546979999999991</v>
      </c>
      <c r="E13" s="268">
        <v>153147</v>
      </c>
      <c r="F13" s="400">
        <f>IF(E13="","",IF(VLOOKUP($A13, 'Ex Ante LI &amp; Eligibility Stats'!$A$6:$N$18,F$4,FALSE)="N/A",0,VLOOKUP($A13, 'Ex Ante LI &amp; Eligibility Stats'!$A$6:$N$18,F$4,FALSE)*E13/1000))</f>
        <v>0</v>
      </c>
      <c r="G13" s="399">
        <f>IF(E13="","",IF(VLOOKUP($A13, 'Ex Post LI &amp; Eligibility Stats'!A$6:$N$18,G$4,FALSE)="N/A",0,VLOOKUP($A13,'Ex Post LI &amp; Eligibility Stats'!A$6:$N$18,G$4,FALSE)*E13/1000))</f>
        <v>70.447620000000015</v>
      </c>
      <c r="H13" s="268">
        <v>152765</v>
      </c>
      <c r="I13" s="400">
        <f>IF(H13="","",IF(VLOOKUP($A13, 'Ex Ante LI &amp; Eligibility Stats'!$A$6:$N$18,I$4,FALSE)="N/A",0,VLOOKUP($A13, 'Ex Ante LI &amp; Eligibility Stats'!$A$6:$N$18,I$4,FALSE)*H13/1000))</f>
        <v>0</v>
      </c>
      <c r="J13" s="401">
        <f>IF(H13="","",IF(VLOOKUP($A13, 'Ex Post LI &amp; Eligibility Stats'!$A$6:$N$18,J$4,FALSE)="N/A",0,VLOOKUP($A13,'Ex Post LI &amp; Eligibility Stats'!$A$6:$N$18,J$4,FALSE)*H13/1000))</f>
        <v>70.271900000000002</v>
      </c>
      <c r="K13" s="204">
        <v>152568</v>
      </c>
      <c r="L13" s="449">
        <f>IF(K13="","",IF(VLOOKUP($A13, 'Ex Ante LI &amp; Eligibility Stats'!$A$6:$N$18,L$4,FALSE)="N/A",0,VLOOKUP($A13, 'Ex Ante LI &amp; Eligibility Stats'!$A$6:$N$18,L$4,FALSE)*K13/1000))</f>
        <v>0</v>
      </c>
      <c r="M13" s="401">
        <f>IF(K13="","",IF(VLOOKUP($A13,'Ex Post LI &amp; Eligibility Stats'!A$6:$N$18,M$4,FALSE)="N/A",0,VLOOKUP($A13,'Ex Post LI &amp; Eligibility Stats'!A$6:$N$18,M$4,FALSE)*K13/1000))</f>
        <v>70.181280000000001</v>
      </c>
      <c r="N13" s="475">
        <v>151835</v>
      </c>
      <c r="O13" s="449">
        <f>IF(N13="","",IF(VLOOKUP($A13, 'Ex Ante LI &amp; Eligibility Stats'!$A$6:$N$18,O$4,FALSE)="N/A",0,VLOOKUP($A13, 'Ex Ante LI &amp; Eligibility Stats'!$A$6:$N$18,O$4,FALSE)*N13/1000))</f>
        <v>44.032149999999994</v>
      </c>
      <c r="P13" s="456">
        <f>IF(N13="","",IF(VLOOKUP($A13,'Ex Post LI &amp; Eligibility Stats'!A$6:$N$18,P$4,FALSE)="N/A",0,VLOOKUP($A13,'Ex Post LI &amp; Eligibility Stats'!A$6:$N$18,P$4,FALSE)*N13/1000))</f>
        <v>69.844100000000012</v>
      </c>
      <c r="Q13" s="553">
        <v>151567</v>
      </c>
      <c r="R13" s="554">
        <f>IF(Q13="","",IF(VLOOKUP($A13, 'Ex Ante LI &amp; Eligibility Stats'!$A$6:$N$18,R$4,FALSE)="N/A",0,VLOOKUP($A13, 'Ex Ante LI &amp; Eligibility Stats'!$A$6:$N$18,R$4,FALSE)*Q13/1000))</f>
        <v>74.267830000000004</v>
      </c>
      <c r="S13" s="555">
        <f>IF(Q13="","",IF(VLOOKUP($A13,'Ex Post LI &amp; Eligibility Stats'!$A$6:$N$18,S$4,FALSE)="N/A",0,VLOOKUP($A13,'Ex Post LI &amp; Eligibility Stats'!$A$6:$N$18,S$4,FALSE)*Q13/1000))</f>
        <v>69.720820000000003</v>
      </c>
      <c r="T13" s="270" t="s">
        <v>19</v>
      </c>
    </row>
    <row r="14" spans="1:29" ht="13.5" thickBot="1">
      <c r="A14" s="113" t="s">
        <v>23</v>
      </c>
      <c r="B14" s="201">
        <f t="shared" ref="B14:S14" si="0">SUM(B9:B13)</f>
        <v>157940</v>
      </c>
      <c r="C14" s="402">
        <f t="shared" si="0"/>
        <v>234.91461999999999</v>
      </c>
      <c r="D14" s="403">
        <f t="shared" si="0"/>
        <v>334.90890999999999</v>
      </c>
      <c r="E14" s="201">
        <f t="shared" si="0"/>
        <v>157672</v>
      </c>
      <c r="F14" s="402">
        <f t="shared" si="0"/>
        <v>232.58144000000001</v>
      </c>
      <c r="G14" s="406">
        <f t="shared" si="0"/>
        <v>322.72837000000004</v>
      </c>
      <c r="H14" s="201">
        <f t="shared" si="0"/>
        <v>157262</v>
      </c>
      <c r="I14" s="402">
        <f t="shared" si="0"/>
        <v>236.08199999999999</v>
      </c>
      <c r="J14" s="403">
        <f t="shared" si="0"/>
        <v>324.95775000000003</v>
      </c>
      <c r="K14" s="450">
        <f t="shared" si="0"/>
        <v>157036</v>
      </c>
      <c r="L14" s="451">
        <f t="shared" si="0"/>
        <v>247.04804999999999</v>
      </c>
      <c r="M14" s="452">
        <f t="shared" si="0"/>
        <v>328.47913000000005</v>
      </c>
      <c r="N14" s="450">
        <f t="shared" si="0"/>
        <v>156290</v>
      </c>
      <c r="O14" s="451">
        <f t="shared" si="0"/>
        <v>321.89659</v>
      </c>
      <c r="P14" s="452">
        <f t="shared" si="0"/>
        <v>360.71694000000002</v>
      </c>
      <c r="Q14" s="201">
        <f t="shared" si="0"/>
        <v>155996</v>
      </c>
      <c r="R14" s="201">
        <f t="shared" si="0"/>
        <v>370.05012999999997</v>
      </c>
      <c r="S14" s="201">
        <f t="shared" si="0"/>
        <v>362.99963000000002</v>
      </c>
      <c r="T14" s="287"/>
    </row>
    <row r="15" spans="1:29" ht="13.5" thickTop="1">
      <c r="A15" s="276" t="s">
        <v>24</v>
      </c>
      <c r="B15" s="114"/>
      <c r="C15" s="407"/>
      <c r="D15" s="408"/>
      <c r="E15" s="269"/>
      <c r="F15" s="407"/>
      <c r="G15" s="408"/>
      <c r="H15" s="409"/>
      <c r="I15" s="407"/>
      <c r="J15" s="408"/>
      <c r="K15" s="410"/>
      <c r="L15" s="411"/>
      <c r="M15" s="412"/>
      <c r="N15" s="194"/>
      <c r="O15" s="195"/>
      <c r="P15" s="196"/>
      <c r="Q15" s="269"/>
      <c r="R15" s="499"/>
      <c r="S15" s="269"/>
      <c r="T15" s="271"/>
      <c r="U15" s="115"/>
      <c r="V15" s="115"/>
      <c r="W15" s="115"/>
      <c r="X15" s="115"/>
      <c r="Y15" s="115"/>
      <c r="Z15" s="115"/>
      <c r="AA15" s="115"/>
      <c r="AB15" s="115"/>
      <c r="AC15" s="115"/>
    </row>
    <row r="16" spans="1:29" ht="15" customHeight="1">
      <c r="A16" s="4" t="s">
        <v>25</v>
      </c>
      <c r="B16" s="202">
        <v>2661</v>
      </c>
      <c r="C16" s="398">
        <f>IF(B16="","",IF(VLOOKUP($A16, 'Ex Ante LI &amp; Eligibility Stats'!$A$6:$N$18,C$4,FALSE)="N/A",0,VLOOKUP($A16, 'Ex Ante LI &amp; Eligibility Stats'!$A$6:$N$18,C$4,FALSE)*B16/1000))</f>
        <v>0</v>
      </c>
      <c r="D16" s="399">
        <f>IF(B16="","",IF(VLOOKUP($A16, 'Ex Post LI &amp; Eligibility Stats'!A$6:$N$18,D$4,FALSE)="N/A",0,VLOOKUP($A16,'Ex Post LI &amp; Eligibility Stats'!A$6:$N$18,D$4,FALSE)*B16/1000))</f>
        <v>179.08529999999999</v>
      </c>
      <c r="E16" s="202">
        <v>2672</v>
      </c>
      <c r="F16" s="398">
        <f>IF(E16="","",IF(VLOOKUP($A16, 'Ex Ante LI &amp; Eligibility Stats'!$A$6:$N$18,F$4,FALSE)="N/A",0,VLOOKUP($A16, 'Ex Ante LI &amp; Eligibility Stats'!$A$6:$N$18,F$4,FALSE)*E16/1000))</f>
        <v>0</v>
      </c>
      <c r="G16" s="399">
        <f>IF(E16="","",IF(VLOOKUP($A16, 'Ex Post LI &amp; Eligibility Stats'!A$6:$N$18,G$4,FALSE)="N/A",0,VLOOKUP($A16,'Ex Post LI &amp; Eligibility Stats'!A$6:$N$18,G$4,FALSE)*E16/1000))</f>
        <v>179.82560000000001</v>
      </c>
      <c r="H16" s="202">
        <v>2676</v>
      </c>
      <c r="I16" s="398">
        <f>IF(H16="","",IF(VLOOKUP($A16, 'Ex Ante LI &amp; Eligibility Stats'!$A$6:$N$18,I$4,FALSE)="N/A",0,VLOOKUP($A16, 'Ex Ante LI &amp; Eligibility Stats'!$A$6:$N$18,I$4,FALSE)*H16/1000))</f>
        <v>0</v>
      </c>
      <c r="J16" s="399">
        <f>IF(H16="","",IF(VLOOKUP($A16, 'Ex Post LI &amp; Eligibility Stats'!A$6:$N$18,J$4,FALSE)="N/A",0,VLOOKUP($A16,'Ex Post LI &amp; Eligibility Stats'!A$6:$N$18,J$4,FALSE)*H16/1000))</f>
        <v>180.09479999999999</v>
      </c>
      <c r="K16" s="453">
        <v>2533</v>
      </c>
      <c r="L16" s="398">
        <f>IF(K16="","",IF(VLOOKUP($A16, 'Ex Ante LI &amp; Eligibility Stats'!$A$6:$N$18,L$4,FALSE)="N/A",0,VLOOKUP($A16, 'Ex Ante LI &amp; Eligibility Stats'!$A$6:$N$18,L$4,FALSE)*K16/1000))</f>
        <v>0</v>
      </c>
      <c r="M16" s="454">
        <f>IF(K16="","",IF(VLOOKUP($A16,'Ex Post LI &amp; Eligibility Stats'!A$6:$N$18,M$4,FALSE)="N/A",0,VLOOKUP($A16,'Ex Post LI &amp; Eligibility Stats'!A$6:$N$18,M$4,FALSE)*K16/1000))</f>
        <v>170.4709</v>
      </c>
      <c r="N16" s="453">
        <v>1248</v>
      </c>
      <c r="O16" s="476">
        <v>89.775000000000006</v>
      </c>
      <c r="P16" s="591">
        <f>IF(N16="","",IF(VLOOKUP($A16,'Ex Post LI &amp; Eligibility Stats'!$A$6:$N$18,P$4,FALSE)="N/A",0,VLOOKUP($A16,'Ex Post LI &amp; Eligibility Stats'!$A$6:$N$18,P$4,FALSE)*N16/1000))</f>
        <v>83.990399999999994</v>
      </c>
      <c r="Q16" s="202">
        <v>1343</v>
      </c>
      <c r="R16" s="872">
        <v>79.13</v>
      </c>
      <c r="S16" s="111">
        <f>IF(Q16="","",IF(VLOOKUP($A16,'Ex Post LI &amp; Eligibility Stats'!$A$6:$N$18,S$4,FALSE)="N/A",0,VLOOKUP($A16,'Ex Post LI &amp; Eligibility Stats'!$A$6:$N$18,S$4,FALSE)*Q16/1000))</f>
        <v>90.383899999999997</v>
      </c>
      <c r="T16" s="439">
        <v>599649</v>
      </c>
      <c r="U16" s="115"/>
      <c r="V16" s="115"/>
      <c r="W16" s="115"/>
      <c r="X16" s="115"/>
      <c r="Y16" s="115"/>
      <c r="Z16" s="115"/>
      <c r="AA16" s="115"/>
      <c r="AB16" s="115"/>
      <c r="AC16" s="115"/>
    </row>
    <row r="17" spans="1:29" ht="14.9" customHeight="1">
      <c r="A17" s="4" t="s">
        <v>26</v>
      </c>
      <c r="B17" s="107">
        <v>0</v>
      </c>
      <c r="C17" s="398">
        <f>IF(B17="","",IF(VLOOKUP($A17, 'Ex Ante LI &amp; Eligibility Stats'!$A$6:$N$18,C$4,FALSE)="N/A",0,VLOOKUP($A17, 'Ex Ante LI &amp; Eligibility Stats'!$A$6:$N$18,C$4,FALSE)*B17/1000))</f>
        <v>0</v>
      </c>
      <c r="D17" s="399">
        <f>IF(B17="","",IF(VLOOKUP($A17, 'Ex Post LI &amp; Eligibility Stats'!A$6:$N$18,D$4,FALSE)="N/A",0,VLOOKUP($A17,'Ex Post LI &amp; Eligibility Stats'!A$6:$N$18,D$4,FALSE)*B17/1000))</f>
        <v>0</v>
      </c>
      <c r="E17" s="203">
        <v>0</v>
      </c>
      <c r="F17" s="398">
        <f>IF(E17="","",IF(VLOOKUP($A17, 'Ex Ante LI &amp; Eligibility Stats'!$A$6:$N$18,F$4,FALSE)="N/A",0,VLOOKUP($A17, 'Ex Ante LI &amp; Eligibility Stats'!$A$6:$N$18,F$4,FALSE)*E17/1000))</f>
        <v>0</v>
      </c>
      <c r="G17" s="399">
        <f>IF(E17="","",IF(VLOOKUP($A17, 'Ex Post LI &amp; Eligibility Stats'!A$6:$N$18,G$4,FALSE)="N/A",0,VLOOKUP($A17,'Ex Post LI &amp; Eligibility Stats'!A$6:$N$18,G$4,FALSE)*E17/1000))</f>
        <v>0</v>
      </c>
      <c r="H17" s="203">
        <v>0</v>
      </c>
      <c r="I17" s="398">
        <f>IF(H17="","",IF(VLOOKUP($A17, 'Ex Ante LI &amp; Eligibility Stats'!$A$6:$N$18,I$4,FALSE)="N/A",0,VLOOKUP($A17, 'Ex Ante LI &amp; Eligibility Stats'!$A$6:$N$18,I$4,FALSE)*H17/1000))</f>
        <v>0</v>
      </c>
      <c r="J17" s="399">
        <f>IF(H17="","",IF(VLOOKUP($A17, 'Ex Post LI &amp; Eligibility Stats'!A$6:$N$18,J$4,FALSE)="N/A",0,VLOOKUP($A17,'Ex Post LI &amp; Eligibility Stats'!A$6:$N$18,J$4,FALSE)*H17/1000))</f>
        <v>0</v>
      </c>
      <c r="K17" s="111">
        <v>0</v>
      </c>
      <c r="L17" s="398">
        <f>IF(K17="","",IF(VLOOKUP($A17, 'Ex Ante LI &amp; Eligibility Stats'!$A$6:$N$18,L$4,FALSE)="N/A",0,VLOOKUP($A17, 'Ex Ante LI &amp; Eligibility Stats'!$A$6:$N$18,L$4,FALSE)*K17/1000))</f>
        <v>0</v>
      </c>
      <c r="M17" s="454">
        <f>IF(K17="","",IF(VLOOKUP($A17,'Ex Post LI &amp; Eligibility Stats'!A$6:$N$18,M$4,FALSE)="N/A",0,VLOOKUP($A17,'Ex Post LI &amp; Eligibility Stats'!A$6:$N$18,M$4,FALSE)*K17/1000))</f>
        <v>0</v>
      </c>
      <c r="N17" s="207">
        <v>17</v>
      </c>
      <c r="O17" s="476">
        <v>6</v>
      </c>
      <c r="P17" s="498">
        <f>IF(N17="","",IF(VLOOKUP($A17,'Ex Post LI &amp; Eligibility Stats'!$A$6:$N$18,P$4,FALSE)="N/A",0,VLOOKUP($A17,'Ex Post LI &amp; Eligibility Stats'!$A$6:$N$18,P$4,FALSE)*N17/1000))</f>
        <v>1.3549</v>
      </c>
      <c r="Q17" s="556">
        <v>46</v>
      </c>
      <c r="R17" s="557">
        <v>5.8650000000000002</v>
      </c>
      <c r="S17" s="111">
        <f>IF(Q17="","",IF(VLOOKUP($A17,'Ex Post LI &amp; Eligibility Stats'!$A$6:$N$18,S$4,FALSE)="N/A",0,VLOOKUP($A17,'Ex Post LI &amp; Eligibility Stats'!$A$6:$N$18,S$4,FALSE)*Q17/1000))</f>
        <v>3.6662000000000003</v>
      </c>
      <c r="T17" s="940">
        <v>599649</v>
      </c>
      <c r="U17" s="115"/>
      <c r="V17" s="115"/>
      <c r="W17" s="115"/>
      <c r="X17" s="115"/>
      <c r="Y17" s="115"/>
      <c r="Z17" s="115"/>
      <c r="AA17" s="115"/>
      <c r="AB17" s="115"/>
      <c r="AC17" s="115"/>
    </row>
    <row r="18" spans="1:29" ht="13.5" customHeight="1">
      <c r="A18" s="4" t="s">
        <v>27</v>
      </c>
      <c r="B18" s="203">
        <v>0</v>
      </c>
      <c r="C18" s="398">
        <f>IF(B18="","",IF(VLOOKUP($A18, 'Ex Ante LI &amp; Eligibility Stats'!$A$6:$N$18,C$4,FALSE)="N/A",0,VLOOKUP($A18, 'Ex Ante LI &amp; Eligibility Stats'!$A$6:$N$18,C$4,FALSE)*B18/1000))</f>
        <v>0</v>
      </c>
      <c r="D18" s="399">
        <f>IF(B18="","",IF(VLOOKUP($A18, 'Ex Post LI &amp; Eligibility Stats'!A$6:$N$18,D$4,FALSE)="N/A",0,VLOOKUP($A18,'Ex Post LI &amp; Eligibility Stats'!A$6:$N$18,D$4,FALSE)*B18/1000))</f>
        <v>0</v>
      </c>
      <c r="E18" s="203">
        <v>0</v>
      </c>
      <c r="F18" s="398">
        <f>IF(E18="","",IF(VLOOKUP($A18, 'Ex Ante LI &amp; Eligibility Stats'!$A$6:$N$18,F$4,FALSE)="N/A",0,VLOOKUP($A18, 'Ex Ante LI &amp; Eligibility Stats'!$A$6:$N$18,F$4,FALSE)*E18/1000))</f>
        <v>0</v>
      </c>
      <c r="G18" s="399">
        <f>IF(E18="","",IF(VLOOKUP($A18, 'Ex Post LI &amp; Eligibility Stats'!A$6:$N$18,G$4,FALSE)="N/A",0,VLOOKUP($A18,'Ex Post LI &amp; Eligibility Stats'!A$6:$N$18,G$4,FALSE)*E18/1000))</f>
        <v>0</v>
      </c>
      <c r="H18" s="203">
        <v>0</v>
      </c>
      <c r="I18" s="398">
        <f>IF(H18="","",IF(VLOOKUP($A18, 'Ex Ante LI &amp; Eligibility Stats'!$A$6:$N$18,I$4,FALSE)="N/A",0,VLOOKUP($A18, 'Ex Ante LI &amp; Eligibility Stats'!$A$6:$N$18,I$4,FALSE)*H18/1000))</f>
        <v>0</v>
      </c>
      <c r="J18" s="399">
        <f>IF(H18="","",IF(VLOOKUP($A18, 'Ex Post LI &amp; Eligibility Stats'!A$6:$N$18,J$4,FALSE)="N/A",0,VLOOKUP($A18,'Ex Post LI &amp; Eligibility Stats'!A$6:$N$18,J$4,FALSE)*H18/1000))</f>
        <v>0</v>
      </c>
      <c r="K18" s="111">
        <v>0</v>
      </c>
      <c r="L18" s="398">
        <f>IF(K18="","",IF(VLOOKUP($A18, 'Ex Ante LI &amp; Eligibility Stats'!$A$6:$N$18,L$4,FALSE)="N/A",0,VLOOKUP($A18, 'Ex Ante LI &amp; Eligibility Stats'!$A$6:$N$18,L$4,FALSE)*K18/1000))</f>
        <v>0</v>
      </c>
      <c r="M18" s="454">
        <f>IF(K18="","",IF(VLOOKUP($A18,'Ex Post LI &amp; Eligibility Stats'!A$6:$N$18,M$4,FALSE)="N/A",0,VLOOKUP($A18,'Ex Post LI &amp; Eligibility Stats'!A$6:$N$18,M$4,FALSE)*K18/1000))</f>
        <v>0</v>
      </c>
      <c r="N18" s="207">
        <v>422</v>
      </c>
      <c r="O18" s="476">
        <v>15</v>
      </c>
      <c r="P18" s="498">
        <f>IF(N18="","",IF(VLOOKUP($A18,'Ex Post LI &amp; Eligibility Stats'!$A$6:$N$18,P$4,FALSE)="N/A",0,VLOOKUP($A18,'Ex Post LI &amp; Eligibility Stats'!$A$6:$N$18,P$4,FALSE)*N18/1000))</f>
        <v>14.643400000000002</v>
      </c>
      <c r="Q18" s="864">
        <v>450</v>
      </c>
      <c r="R18" s="557">
        <v>15.448</v>
      </c>
      <c r="S18" s="111">
        <f>IF(Q18="","",IF(VLOOKUP($A18,'Ex Post LI &amp; Eligibility Stats'!$A$6:$N$18,S$4,FALSE)="N/A",0,VLOOKUP($A18,'Ex Post LI &amp; Eligibility Stats'!$A$6:$N$18,S$4,FALSE)*Q18/1000))</f>
        <v>15.615000000000002</v>
      </c>
      <c r="T18" s="941"/>
      <c r="U18" s="115"/>
      <c r="V18" s="115"/>
      <c r="W18" s="115"/>
      <c r="X18" s="115"/>
      <c r="Y18" s="115"/>
      <c r="Z18" s="115"/>
      <c r="AA18" s="115"/>
      <c r="AB18" s="115"/>
      <c r="AC18" s="115"/>
    </row>
    <row r="19" spans="1:29" ht="14.9" customHeight="1">
      <c r="A19" s="4" t="s">
        <v>28</v>
      </c>
      <c r="B19" s="203">
        <v>494</v>
      </c>
      <c r="C19" s="398">
        <f>IF(B19="","",IF(VLOOKUP($A19, 'Ex Ante LI &amp; Eligibility Stats'!$A$6:$N$18,C$4,FALSE)="N/A",0,VLOOKUP($A19, 'Ex Ante LI &amp; Eligibility Stats'!$A$6:$N$18,C$4,FALSE)*B19/1000))</f>
        <v>23.420539999999995</v>
      </c>
      <c r="D19" s="399">
        <f>IF(B19="","",IF(VLOOKUP($A19, 'Ex Post LI &amp; Eligibility Stats'!A$6:$N$18,D$4,FALSE)="N/A",0,VLOOKUP($A19,'Ex Post LI &amp; Eligibility Stats'!A$6:$N$18,D$4,FALSE)*B19/1000))</f>
        <v>18.7226</v>
      </c>
      <c r="E19" s="203">
        <v>493</v>
      </c>
      <c r="F19" s="398">
        <f>IF(E19="","",IF(VLOOKUP($A19, 'Ex Ante LI &amp; Eligibility Stats'!$A$6:$N$18,F$4,FALSE)="N/A",0,VLOOKUP($A19, 'Ex Ante LI &amp; Eligibility Stats'!$A$6:$N$18,F$4,FALSE)*E19/1000))</f>
        <v>23.392850000000003</v>
      </c>
      <c r="G19" s="399">
        <f>IF(E19="","",IF(VLOOKUP($A19, 'Ex Post LI &amp; Eligibility Stats'!A$6:$N$18,G$4,FALSE)="N/A",0,VLOOKUP($A19,'Ex Post LI &amp; Eligibility Stats'!A$6:$N$18,G$4,FALSE)*E19/1000))</f>
        <v>18.684699999999999</v>
      </c>
      <c r="H19" s="203">
        <v>485</v>
      </c>
      <c r="I19" s="398">
        <f>IF(H19="","",IF(VLOOKUP($A19, 'Ex Ante LI &amp; Eligibility Stats'!$A$6:$N$18,I$4,FALSE)="N/A",0,VLOOKUP($A19, 'Ex Ante LI &amp; Eligibility Stats'!$A$6:$N$18,I$4,FALSE)*H19/1000))</f>
        <v>22.31485</v>
      </c>
      <c r="J19" s="399">
        <f>IF(H19="","",IF(VLOOKUP($A19, 'Ex Post LI &amp; Eligibility Stats'!A$6:$N$18,J$4,FALSE)="N/A",0,VLOOKUP($A19,'Ex Post LI &amp; Eligibility Stats'!A$6:$N$18,J$4,FALSE)*H19/1000))</f>
        <v>18.381499999999999</v>
      </c>
      <c r="K19" s="455">
        <v>481</v>
      </c>
      <c r="L19" s="398">
        <f>IF(K19="","",IF(VLOOKUP($A19, 'Ex Ante LI &amp; Eligibility Stats'!$A$6:$N$18,L$4,FALSE)="N/A",0,VLOOKUP($A19, 'Ex Ante LI &amp; Eligibility Stats'!$A$6:$N$18,L$4,FALSE)*K19/1000))</f>
        <v>25.488190000000003</v>
      </c>
      <c r="M19" s="454">
        <f>IF(K19="","",IF(VLOOKUP($A19,'Ex Post LI &amp; Eligibility Stats'!A$6:$N$18,M$4,FALSE)="N/A",0,VLOOKUP($A19,'Ex Post LI &amp; Eligibility Stats'!A$6:$N$18,M$4,FALSE)*K19/1000))</f>
        <v>18.229899999999997</v>
      </c>
      <c r="N19" s="203">
        <v>469</v>
      </c>
      <c r="O19" s="476">
        <f>IF(N19="","",IF(VLOOKUP($A19, 'Ex Ante LI &amp; Eligibility Stats'!$A$6:$N$18,O$4,FALSE)="N/A",0,VLOOKUP($A19, 'Ex Ante LI &amp; Eligibility Stats'!$A$6:$N$18,O$4,FALSE)*N19/1000))</f>
        <v>23.177979999999998</v>
      </c>
      <c r="P19" s="498">
        <f>IF(N19="","",IF(VLOOKUP($A19,'Ex Post LI &amp; Eligibility Stats'!$A$6:$N$18,P$4,FALSE)="N/A",0,VLOOKUP($A19,'Ex Post LI &amp; Eligibility Stats'!$A$6:$N$18,P$4,FALSE)*N19/1000))</f>
        <v>17.775099999999998</v>
      </c>
      <c r="Q19" s="558">
        <v>457</v>
      </c>
      <c r="R19" s="557">
        <f>IF(Q19="","",IF(VLOOKUP($A19, 'Ex Ante LI &amp; Eligibility Stats'!$A$6:$N$18,R$4,FALSE)="N/A",0,VLOOKUP($A19, 'Ex Ante LI &amp; Eligibility Stats'!$A$6:$N$18,R$4,FALSE)*Q19/1000))</f>
        <v>23.69088</v>
      </c>
      <c r="S19" s="111">
        <f>IF(Q19="","",IF(VLOOKUP($A19,'Ex Post LI &amp; Eligibility Stats'!$A$6:$N$18,S$4,FALSE)="N/A",0,VLOOKUP($A19,'Ex Post LI &amp; Eligibility Stats'!$A$6:$N$18,S$4,FALSE)*Q19/1000))</f>
        <v>17.3203</v>
      </c>
      <c r="T19" s="440">
        <v>10795</v>
      </c>
      <c r="U19" s="115"/>
      <c r="V19" s="115"/>
      <c r="W19" s="115"/>
      <c r="X19" s="115"/>
      <c r="Y19" s="115"/>
      <c r="Z19" s="115"/>
      <c r="AA19" s="115"/>
      <c r="AB19" s="115"/>
      <c r="AC19" s="115"/>
    </row>
    <row r="20" spans="1:29" ht="13.5" customHeight="1">
      <c r="A20" s="4" t="s">
        <v>29</v>
      </c>
      <c r="B20" s="111">
        <v>2099</v>
      </c>
      <c r="C20" s="398">
        <f>IF(B20="","",IF(VLOOKUP($A20, 'Ex Ante LI &amp; Eligibility Stats'!$A$6:$N$18,C$4,FALSE)="N/A",0,VLOOKUP($A20, 'Ex Ante LI &amp; Eligibility Stats'!$A$6:$N$18,C$4,FALSE)*B20/1000))</f>
        <v>12.111229999999999</v>
      </c>
      <c r="D20" s="399">
        <f>IF(B20="","",IF(VLOOKUP($A20, 'Ex Post LI &amp; Eligibility Stats'!A$6:$N$18,D$4,FALSE)="N/A",0,VLOOKUP($A20,'Ex Post LI &amp; Eligibility Stats'!A$6:$N$18,D$4,FALSE)*B20/1000))</f>
        <v>29.805799999999998</v>
      </c>
      <c r="E20" s="203">
        <v>2120</v>
      </c>
      <c r="F20" s="398">
        <f>IF(E20="","",IF(VLOOKUP($A20, 'Ex Ante LI &amp; Eligibility Stats'!$A$6:$N$18,F$4,FALSE)="N/A",0,VLOOKUP($A20, 'Ex Ante LI &amp; Eligibility Stats'!$A$6:$N$18,F$4,FALSE)*E20/1000))</f>
        <v>12.486799999999999</v>
      </c>
      <c r="G20" s="399">
        <f>IF(E20="","",IF(VLOOKUP($A20, 'Ex Post LI &amp; Eligibility Stats'!A$6:$N$18,G$4,FALSE)="N/A",0,VLOOKUP($A20,'Ex Post LI &amp; Eligibility Stats'!A$6:$N$18,G$4,FALSE)*E20/1000))</f>
        <v>30.103999999999999</v>
      </c>
      <c r="H20" s="202">
        <v>2111</v>
      </c>
      <c r="I20" s="398">
        <f>IF(H20="","",IF(VLOOKUP($A20, 'Ex Ante LI &amp; Eligibility Stats'!$A$6:$N$18,I$4,FALSE)="N/A",0,VLOOKUP($A20, 'Ex Ante LI &amp; Eligibility Stats'!$A$6:$N$18,I$4,FALSE)*H20/1000))</f>
        <v>14.122590000000001</v>
      </c>
      <c r="J20" s="399">
        <f>IF(H20="","",IF(VLOOKUP($A20, 'Ex Post LI &amp; Eligibility Stats'!A$6:$N$18,J$4,FALSE)="N/A",0,VLOOKUP($A20,'Ex Post LI &amp; Eligibility Stats'!A$6:$N$18,J$4,FALSE)*H20/1000))</f>
        <v>29.976199999999999</v>
      </c>
      <c r="K20" s="111">
        <f>SUM(506+1724)</f>
        <v>2230</v>
      </c>
      <c r="L20" s="398">
        <f>IF(K20="","",IF(VLOOKUP($A20, 'Ex Ante LI &amp; Eligibility Stats'!$A$6:$N$18,L$4,FALSE)="N/A",0,VLOOKUP($A20, 'Ex Ante LI &amp; Eligibility Stats'!$A$6:$N$18,L$4,FALSE)*K20/1000))</f>
        <v>28.99</v>
      </c>
      <c r="M20" s="454">
        <f>IF(K20="","",IF(VLOOKUP($A20,'Ex Post LI &amp; Eligibility Stats'!A$6:$N$18,M$4,FALSE)="N/A",0,VLOOKUP($A20,'Ex Post LI &amp; Eligibility Stats'!A$6:$N$18,M$4,FALSE)*K20/1000))</f>
        <v>31.666</v>
      </c>
      <c r="N20" s="202">
        <v>2218</v>
      </c>
      <c r="O20" s="476">
        <f>IF(N20="","",IF(VLOOKUP($A20, 'Ex Ante LI &amp; Eligibility Stats'!$A$6:$N$18,O$4,FALSE)="N/A",0,VLOOKUP($A20, 'Ex Ante LI &amp; Eligibility Stats'!$A$6:$N$18,O$4,FALSE)*N20/1000))</f>
        <v>30.076080000000001</v>
      </c>
      <c r="P20" s="498">
        <f>IF(N20="","",IF(VLOOKUP($A20,'Ex Post LI &amp; Eligibility Stats'!$A$6:$N$18,P$4,FALSE)="N/A",0,VLOOKUP($A20,'Ex Post LI &amp; Eligibility Stats'!$A$6:$N$18,P$4,FALSE)*N20/1000))</f>
        <v>31.4956</v>
      </c>
      <c r="Q20" s="558">
        <v>2219</v>
      </c>
      <c r="R20" s="557">
        <f>IF(Q20="","",IF(VLOOKUP($A20, 'Ex Ante LI &amp; Eligibility Stats'!$A$6:$N$18,R$4,FALSE)="N/A",0,VLOOKUP($A20, 'Ex Ante LI &amp; Eligibility Stats'!$A$6:$N$18,R$4,FALSE)*Q20/1000))</f>
        <v>31.398850000000003</v>
      </c>
      <c r="S20" s="111">
        <f>IF(Q20="","",IF(VLOOKUP($A20,'Ex Post LI &amp; Eligibility Stats'!$A$6:$N$18,S$4,FALSE)="N/A",0,VLOOKUP($A20,'Ex Post LI &amp; Eligibility Stats'!$A$6:$N$18,S$4,FALSE)*Q20/1000))</f>
        <v>31.509799999999998</v>
      </c>
      <c r="T20" s="441">
        <v>5890</v>
      </c>
      <c r="U20" s="115"/>
      <c r="V20" s="115"/>
      <c r="W20" s="115"/>
      <c r="X20" s="115"/>
      <c r="Y20" s="115"/>
      <c r="Z20" s="115"/>
      <c r="AA20" s="115"/>
      <c r="AB20" s="115"/>
      <c r="AC20" s="115"/>
    </row>
    <row r="21" spans="1:29" ht="13.5" customHeight="1">
      <c r="A21" s="4" t="s">
        <v>30</v>
      </c>
      <c r="B21" s="202">
        <v>34045</v>
      </c>
      <c r="C21" s="398">
        <f>IF(B21="","",IF(VLOOKUP($A21, 'Ex Ante LI &amp; Eligibility Stats'!$A$6:$N$18,C$4,FALSE)="N/A",0,VLOOKUP($A21, 'Ex Ante LI &amp; Eligibility Stats'!$A$6:$N$18,C$4,FALSE)*B21/1000))</f>
        <v>1.70225</v>
      </c>
      <c r="D21" s="399">
        <f>IF(B21="","",IF(VLOOKUP($A21, 'Ex Post LI &amp; Eligibility Stats'!A$6:$N$18,D$4,FALSE)="N/A",0,VLOOKUP($A21,'Ex Post LI &amp; Eligibility Stats'!A$6:$N$18,D$4,FALSE)*B21/1000))</f>
        <v>7.8303500000000001</v>
      </c>
      <c r="E21" s="203">
        <v>33594</v>
      </c>
      <c r="F21" s="398">
        <f>IF(E21="","",IF(VLOOKUP($A21, 'Ex Ante LI &amp; Eligibility Stats'!$A$6:$N$18,F$4,FALSE)="N/A",0,VLOOKUP($A21, 'Ex Ante LI &amp; Eligibility Stats'!$A$6:$N$18,F$4,FALSE)*E21/1000))</f>
        <v>1.6797</v>
      </c>
      <c r="G21" s="399">
        <f>IF(E21="","",IF(VLOOKUP($A21, 'Ex Post LI &amp; Eligibility Stats'!A$6:$N$18,G$4,FALSE)="N/A",0,VLOOKUP($A21,'Ex Post LI &amp; Eligibility Stats'!A$6:$N$18,G$4,FALSE)*E21/1000))</f>
        <v>7.7266199999999996</v>
      </c>
      <c r="H21" s="202">
        <v>33266</v>
      </c>
      <c r="I21" s="398">
        <f>IF(H21="","",IF(VLOOKUP($A21, 'Ex Ante LI &amp; Eligibility Stats'!$A$6:$N$18,I$4,FALSE)="N/A",0,VLOOKUP($A21, 'Ex Ante LI &amp; Eligibility Stats'!$A$6:$N$18,I$4,FALSE)*H21/1000))</f>
        <v>1.6633000000000002</v>
      </c>
      <c r="J21" s="399">
        <f>IF(H21="","",IF(VLOOKUP($A21, 'Ex Post LI &amp; Eligibility Stats'!A$6:$N$18,J$4,FALSE)="N/A",0,VLOOKUP($A21,'Ex Post LI &amp; Eligibility Stats'!A$6:$N$18,J$4,FALSE)*H21/1000))</f>
        <v>7.6511800000000001</v>
      </c>
      <c r="K21" s="111">
        <f>SUM(138+32874)</f>
        <v>33012</v>
      </c>
      <c r="L21" s="398">
        <f>IF(K21="","",IF(VLOOKUP($A21, 'Ex Ante LI &amp; Eligibility Stats'!$A$6:$N$18,L$4,FALSE)="N/A",0,VLOOKUP($A21, 'Ex Ante LI &amp; Eligibility Stats'!$A$6:$N$18,L$4,FALSE)*K21/1000))</f>
        <v>4.6216800000000005</v>
      </c>
      <c r="M21" s="454">
        <f>IF(K21="","",IF(VLOOKUP($A21,'Ex Post LI &amp; Eligibility Stats'!A$6:$N$18,M$4,FALSE)="N/A",0,VLOOKUP($A21,'Ex Post LI &amp; Eligibility Stats'!A$6:$N$18,M$4,FALSE)*K21/1000))</f>
        <v>7.5927600000000002</v>
      </c>
      <c r="N21" s="202">
        <v>32315</v>
      </c>
      <c r="O21" s="476">
        <f>IF(N21="","",IF(VLOOKUP($A21, 'Ex Ante LI &amp; Eligibility Stats'!$A$6:$N$18,O$4,FALSE)="N/A",0,VLOOKUP($A21, 'Ex Ante LI &amp; Eligibility Stats'!$A$6:$N$18,O$4,FALSE)*N21/1000))</f>
        <v>5.1704000000000008</v>
      </c>
      <c r="P21" s="477">
        <f>IF(N21="","",IF(VLOOKUP($A21,'Ex Post LI &amp; Eligibility Stats'!$A$6:$N$18,P$4,FALSE)="N/A",0,VLOOKUP($A21,'Ex Post LI &amp; Eligibility Stats'!$A$6:$N$18,P$4,FALSE)*N21/1000))</f>
        <v>7.4324500000000011</v>
      </c>
      <c r="Q21" s="202">
        <v>31991</v>
      </c>
      <c r="R21" s="557">
        <f>IF(Q21="","",IF(VLOOKUP($A21, 'Ex Ante LI &amp; Eligibility Stats'!$A$6:$N$18,R$4,FALSE)="N/A",0,VLOOKUP($A21, 'Ex Ante LI &amp; Eligibility Stats'!$A$6:$N$18,R$4,FALSE)*Q21/1000))</f>
        <v>5.7583799999999998</v>
      </c>
      <c r="S21" s="111">
        <f>IF(Q21="","",IF(VLOOKUP($A21,'Ex Post LI &amp; Eligibility Stats'!$A$6:$N$18,S$4,FALSE)="N/A",0,VLOOKUP($A21,'Ex Post LI &amp; Eligibility Stats'!$A$6:$N$18,S$4,FALSE)*Q21/1000))</f>
        <v>7.3579300000000005</v>
      </c>
      <c r="T21" s="441">
        <v>81268</v>
      </c>
      <c r="U21" s="115"/>
      <c r="V21" s="115"/>
      <c r="W21" s="115"/>
      <c r="X21" s="115"/>
      <c r="Y21" s="115"/>
      <c r="Z21" s="115"/>
      <c r="AA21" s="115"/>
      <c r="AB21" s="115"/>
      <c r="AC21" s="115"/>
    </row>
    <row r="22" spans="1:29" ht="13.5" customHeight="1">
      <c r="A22" s="4" t="s">
        <v>31</v>
      </c>
      <c r="B22" s="202">
        <v>190682</v>
      </c>
      <c r="C22" s="398">
        <f>IF(B22="","",IF(VLOOKUP($A22, 'Ex Ante LI &amp; Eligibility Stats'!$A$6:$N$18,C$4,FALSE)="N/A",0,VLOOKUP($A22, 'Ex Ante LI &amp; Eligibility Stats'!$A$6:$N$18,C$4,FALSE)*B22/1000))</f>
        <v>0</v>
      </c>
      <c r="D22" s="399">
        <f>IF(B22="","",IF(VLOOKUP($A22, 'Ex Post LI &amp; Eligibility Stats'!A$6:$N$18,D$4,FALSE)="N/A",0,VLOOKUP($A22,'Ex Post LI &amp; Eligibility Stats'!A$6:$N$18,D$4,FALSE)*B22/1000))</f>
        <v>1.90682</v>
      </c>
      <c r="E22" s="203">
        <v>189048</v>
      </c>
      <c r="F22" s="398">
        <f>IF(E22="","",IF(VLOOKUP($A22, 'Ex Ante LI &amp; Eligibility Stats'!$A$6:$N$18,F$4,FALSE)="N/A",0,VLOOKUP($A22, 'Ex Ante LI &amp; Eligibility Stats'!$A$6:$N$18,F$4,FALSE)*E22/1000))</f>
        <v>0</v>
      </c>
      <c r="G22" s="399">
        <f>IF(E22="","",IF(VLOOKUP($A22, 'Ex Post LI &amp; Eligibility Stats'!A$6:$N$18,G$4,FALSE)="N/A",0,VLOOKUP($A22,'Ex Post LI &amp; Eligibility Stats'!A$6:$N$18,G$4,FALSE)*E22/1000))</f>
        <v>1.8904799999999999</v>
      </c>
      <c r="H22" s="202">
        <v>187469</v>
      </c>
      <c r="I22" s="398">
        <f>IF(H22="","",IF(VLOOKUP($A22, 'Ex Ante LI &amp; Eligibility Stats'!$A$6:$N$18,I$4,FALSE)="N/A",0,VLOOKUP($A22, 'Ex Ante LI &amp; Eligibility Stats'!$A$6:$N$18,I$4,FALSE)*H22/1000))</f>
        <v>0</v>
      </c>
      <c r="J22" s="399">
        <f>IF(H22="","",IF(VLOOKUP($A22, 'Ex Post LI &amp; Eligibility Stats'!A$6:$N$18,J$4,FALSE)="N/A",0,VLOOKUP($A22,'Ex Post LI &amp; Eligibility Stats'!A$6:$N$18,J$4,FALSE)*H22/1000))</f>
        <v>1.87469</v>
      </c>
      <c r="K22" s="111">
        <f>SUM(124+185656)</f>
        <v>185780</v>
      </c>
      <c r="L22" s="398">
        <f>IF(K22="","",IF(VLOOKUP($A22, 'Ex Ante LI &amp; Eligibility Stats'!$A$6:$N$18,L$4,FALSE)="N/A",0,VLOOKUP($A22, 'Ex Ante LI &amp; Eligibility Stats'!$A$6:$N$18,L$4,FALSE)*K22/1000))</f>
        <v>1.8577999999999999</v>
      </c>
      <c r="M22" s="454">
        <f>IF(K22="","",IF(VLOOKUP($A22,'Ex Post LI &amp; Eligibility Stats'!A$6:$N$18,M$4,FALSE)="N/A",0,VLOOKUP($A22,'Ex Post LI &amp; Eligibility Stats'!A$6:$N$18,M$4,FALSE)*K22/1000))</f>
        <v>1.8577999999999999</v>
      </c>
      <c r="N22" s="202">
        <v>182615</v>
      </c>
      <c r="O22" s="476">
        <f>IF(N22="","",IF(VLOOKUP($A22, 'Ex Ante LI &amp; Eligibility Stats'!$A$6:$N$18,O$4,FALSE)="N/A",0,VLOOKUP($A22, 'Ex Ante LI &amp; Eligibility Stats'!$A$6:$N$18,O$4,FALSE)*N22/1000))</f>
        <v>1.8261500000000002</v>
      </c>
      <c r="P22" s="477">
        <f>IF(N22="","",IF(VLOOKUP($A22,'Ex Post LI &amp; Eligibility Stats'!$A$6:$N$18,P$4,FALSE)="N/A",0,VLOOKUP($A22,'Ex Post LI &amp; Eligibility Stats'!$A$6:$N$18,P$4,FALSE)*N22/1000))</f>
        <v>1.8261500000000002</v>
      </c>
      <c r="Q22" s="202">
        <v>180546</v>
      </c>
      <c r="R22" s="557">
        <f>IF(Q22="","",IF(VLOOKUP($A22, 'Ex Ante LI &amp; Eligibility Stats'!$A$6:$N$18,R$4,FALSE)="N/A",0,VLOOKUP($A22, 'Ex Ante LI &amp; Eligibility Stats'!$A$6:$N$18,R$4,FALSE)*Q22/1000))</f>
        <v>1.8054600000000001</v>
      </c>
      <c r="S22" s="111">
        <f>IF(Q22="","",IF(VLOOKUP($A22,'Ex Post LI &amp; Eligibility Stats'!$A$6:$N$18,S$4,FALSE)="N/A",0,VLOOKUP($A22,'Ex Post LI &amp; Eligibility Stats'!$A$6:$N$18,S$4,FALSE)*Q22/1000))</f>
        <v>1.8054600000000001</v>
      </c>
      <c r="T22" s="441">
        <v>323351</v>
      </c>
      <c r="U22" s="115"/>
      <c r="V22" s="115"/>
      <c r="W22" s="115"/>
      <c r="X22" s="115"/>
      <c r="Y22" s="115"/>
      <c r="Z22" s="115"/>
      <c r="AA22" s="115"/>
      <c r="AB22" s="115"/>
      <c r="AC22" s="115"/>
    </row>
    <row r="23" spans="1:29" ht="14.9" customHeight="1">
      <c r="A23" s="112" t="s">
        <v>32</v>
      </c>
      <c r="B23" s="204">
        <v>144524</v>
      </c>
      <c r="C23" s="400">
        <f>IF(B23="","",IF(VLOOKUP($A23, 'Ex Ante LI &amp; Eligibility Stats'!$A$6:$N$18,C$4,FALSE)="N/A",0,VLOOKUP($A23, 'Ex Ante LI &amp; Eligibility Stats'!$A$6:$N$18,C$4,FALSE)*B23/1000))</f>
        <v>13.007160000000001</v>
      </c>
      <c r="D23" s="401">
        <f>IF(B23="","",IF(VLOOKUP($A23, 'Ex Post LI &amp; Eligibility Stats'!A$6:$N$18,D$4,FALSE)="N/A",0,VLOOKUP($A23,'Ex Post LI &amp; Eligibility Stats'!A$6:$N$18,D$4,FALSE)*B23/1000))</f>
        <v>44.802440000000004</v>
      </c>
      <c r="E23" s="204">
        <v>144729</v>
      </c>
      <c r="F23" s="400">
        <f>IF(E23="","",IF(VLOOKUP($A23, 'Ex Ante LI &amp; Eligibility Stats'!$A$6:$N$18,F$4,FALSE)="N/A",0,VLOOKUP($A23, 'Ex Ante LI &amp; Eligibility Stats'!$A$6:$N$18,F$4,FALSE)*E23/1000))</f>
        <v>13.025609999999999</v>
      </c>
      <c r="G23" s="401">
        <f>IF(E23="","",IF(VLOOKUP($A23, 'Ex Post LI &amp; Eligibility Stats'!A$6:$N$18,G$4,FALSE)="N/A",0,VLOOKUP($A23,'Ex Post LI &amp; Eligibility Stats'!A$6:$N$18,G$4,FALSE)*E23/1000))</f>
        <v>44.865989999999996</v>
      </c>
      <c r="H23" s="204">
        <v>145535</v>
      </c>
      <c r="I23" s="400">
        <f>IF(H23="","",IF(VLOOKUP($A23, 'Ex Ante LI &amp; Eligibility Stats'!$A$6:$N$18,I$4,FALSE)="N/A",0,VLOOKUP($A23, 'Ex Ante LI &amp; Eligibility Stats'!$A$6:$N$18,I$4,FALSE)*H23/1000))</f>
        <v>13.09815</v>
      </c>
      <c r="J23" s="401">
        <f>IF(H23="","",IF(VLOOKUP($A23, 'Ex Post LI &amp; Eligibility Stats'!A$6:$N$18,J$4,FALSE)="N/A",0,VLOOKUP($A23,'Ex Post LI &amp; Eligibility Stats'!A$6:$N$18,J$4,FALSE)*H23/1000))</f>
        <v>45.115850000000002</v>
      </c>
      <c r="K23" s="204">
        <v>146594</v>
      </c>
      <c r="L23" s="400">
        <f>IF(K23="","",IF(VLOOKUP($A23, 'Ex Ante LI &amp; Eligibility Stats'!$A$6:$N$18,L$4,FALSE)="N/A",0,VLOOKUP($A23, 'Ex Ante LI &amp; Eligibility Stats'!$A$6:$N$18,L$4,FALSE)*K23/1000))</f>
        <v>13.19346</v>
      </c>
      <c r="M23" s="456">
        <f>IF(K23="","",IF(VLOOKUP($A23,'Ex Post LI &amp; Eligibility Stats'!A$6:$N$18,M$4,FALSE)="N/A",0,VLOOKUP($A23,'Ex Post LI &amp; Eligibility Stats'!A$6:$N$18,M$4,FALSE)*K23/1000))</f>
        <v>45.444139999999997</v>
      </c>
      <c r="N23" s="204">
        <v>146355</v>
      </c>
      <c r="O23" s="478">
        <f>IF(N23="","",IF(VLOOKUP($A23, 'Ex Ante LI &amp; Eligibility Stats'!$A$6:$N$18,O$4,FALSE)="N/A",0,VLOOKUP($A23, 'Ex Ante LI &amp; Eligibility Stats'!$A$6:$N$18,O$4,FALSE)*N23/1000))</f>
        <v>19.026150000000001</v>
      </c>
      <c r="P23" s="479">
        <f>IF(N23="","",IF(VLOOKUP($A23,'Ex Post LI &amp; Eligibility Stats'!$A$6:$N$18,P$4,FALSE)="N/A",0,VLOOKUP($A23,'Ex Post LI &amp; Eligibility Stats'!$A$6:$N$18,P$4,FALSE)*N23/1000))</f>
        <v>45.370050000000006</v>
      </c>
      <c r="Q23" s="554">
        <v>146340</v>
      </c>
      <c r="R23" s="559">
        <f>IF(Q23="","",IF(VLOOKUP($A23, 'Ex Ante LI &amp; Eligibility Stats'!$A$6:$N$18,R$4,FALSE)="N/A",0,VLOOKUP($A23, 'Ex Ante LI &amp; Eligibility Stats'!$A$6:$N$18,R$4,FALSE)*Q23/1000))</f>
        <v>33.658200000000008</v>
      </c>
      <c r="S23" s="555">
        <f>IF(Q23="","",IF(VLOOKUP($A23,'Ex Post LI &amp; Eligibility Stats'!$A$6:$N$18,S$4,FALSE)="N/A",0,VLOOKUP($A23,'Ex Post LI &amp; Eligibility Stats'!$A$6:$N$18,S$4,FALSE)*Q23/1000))</f>
        <v>45.365400000000001</v>
      </c>
      <c r="T23" s="438" t="s">
        <v>33</v>
      </c>
    </row>
    <row r="24" spans="1:29" ht="14.15" customHeight="1" thickBot="1">
      <c r="A24" s="116" t="s">
        <v>34</v>
      </c>
      <c r="B24" s="201">
        <f t="shared" ref="B24:S24" si="1">SUM(B16:B23)</f>
        <v>374505</v>
      </c>
      <c r="C24" s="402">
        <f t="shared" si="1"/>
        <v>50.241179999999993</v>
      </c>
      <c r="D24" s="403">
        <f t="shared" si="1"/>
        <v>282.15331000000003</v>
      </c>
      <c r="E24" s="201">
        <f t="shared" si="1"/>
        <v>372656</v>
      </c>
      <c r="F24" s="402">
        <f t="shared" si="1"/>
        <v>50.584959999999995</v>
      </c>
      <c r="G24" s="403">
        <f t="shared" si="1"/>
        <v>283.09739000000002</v>
      </c>
      <c r="H24" s="201">
        <f t="shared" si="1"/>
        <v>371542</v>
      </c>
      <c r="I24" s="402">
        <f t="shared" si="1"/>
        <v>51.198890000000006</v>
      </c>
      <c r="J24" s="403">
        <f t="shared" si="1"/>
        <v>283.09422000000001</v>
      </c>
      <c r="K24" s="450">
        <f t="shared" si="1"/>
        <v>370630</v>
      </c>
      <c r="L24" s="451">
        <f t="shared" si="1"/>
        <v>74.151129999999995</v>
      </c>
      <c r="M24" s="452">
        <f t="shared" si="1"/>
        <v>275.26149999999996</v>
      </c>
      <c r="N24" s="450">
        <f t="shared" si="1"/>
        <v>365659</v>
      </c>
      <c r="O24" s="451">
        <f t="shared" si="1"/>
        <v>190.05176</v>
      </c>
      <c r="P24" s="452">
        <f t="shared" si="1"/>
        <v>203.88805000000002</v>
      </c>
      <c r="Q24" s="201">
        <f t="shared" si="1"/>
        <v>363392</v>
      </c>
      <c r="R24" s="201">
        <f t="shared" si="1"/>
        <v>196.75477000000001</v>
      </c>
      <c r="S24" s="201">
        <f t="shared" si="1"/>
        <v>213.02399000000003</v>
      </c>
      <c r="T24" s="198"/>
      <c r="U24" s="115"/>
      <c r="V24" s="115"/>
      <c r="W24" s="115"/>
      <c r="X24" s="115"/>
      <c r="Y24" s="115"/>
      <c r="Z24" s="115"/>
      <c r="AA24" s="115"/>
      <c r="AB24" s="115"/>
      <c r="AC24" s="115"/>
    </row>
    <row r="25" spans="1:29" ht="14" thickTop="1" thickBot="1">
      <c r="A25" s="113" t="s">
        <v>35</v>
      </c>
      <c r="B25" s="201">
        <f t="shared" ref="B25:S25" si="2">+B14+B24</f>
        <v>532445</v>
      </c>
      <c r="C25" s="402">
        <f t="shared" si="2"/>
        <v>285.1558</v>
      </c>
      <c r="D25" s="405">
        <f t="shared" si="2"/>
        <v>617.06222000000002</v>
      </c>
      <c r="E25" s="201">
        <f t="shared" si="2"/>
        <v>530328</v>
      </c>
      <c r="F25" s="402">
        <f t="shared" si="2"/>
        <v>283.16640000000001</v>
      </c>
      <c r="G25" s="405">
        <f t="shared" si="2"/>
        <v>605.82576000000006</v>
      </c>
      <c r="H25" s="404">
        <f t="shared" si="2"/>
        <v>528804</v>
      </c>
      <c r="I25" s="402">
        <f t="shared" si="2"/>
        <v>287.28089</v>
      </c>
      <c r="J25" s="405">
        <f t="shared" si="2"/>
        <v>608.05196999999998</v>
      </c>
      <c r="K25" s="450">
        <f t="shared" si="2"/>
        <v>527666</v>
      </c>
      <c r="L25" s="451">
        <f t="shared" si="2"/>
        <v>321.19917999999996</v>
      </c>
      <c r="M25" s="457">
        <f t="shared" si="2"/>
        <v>603.74063000000001</v>
      </c>
      <c r="N25" s="450">
        <f t="shared" si="2"/>
        <v>521949</v>
      </c>
      <c r="O25" s="451">
        <f t="shared" si="2"/>
        <v>511.94835</v>
      </c>
      <c r="P25" s="457">
        <f>+P14+P24</f>
        <v>564.60499000000004</v>
      </c>
      <c r="Q25" s="451">
        <f t="shared" si="2"/>
        <v>519388</v>
      </c>
      <c r="R25" s="451">
        <f t="shared" si="2"/>
        <v>566.80489999999998</v>
      </c>
      <c r="S25" s="457">
        <f t="shared" si="2"/>
        <v>576.02362000000005</v>
      </c>
      <c r="T25" s="197"/>
      <c r="U25" s="115"/>
      <c r="V25" s="115"/>
      <c r="W25" s="115"/>
      <c r="X25" s="115"/>
      <c r="Y25" s="115"/>
      <c r="Z25" s="115"/>
      <c r="AA25" s="115"/>
      <c r="AB25" s="115"/>
      <c r="AC25" s="115"/>
    </row>
    <row r="26" spans="1:29" ht="13" thickTop="1">
      <c r="A26" s="117"/>
      <c r="B26" s="111"/>
      <c r="C26" s="118"/>
      <c r="D26" s="118"/>
      <c r="E26" s="118"/>
      <c r="F26" s="118"/>
      <c r="G26" s="118"/>
      <c r="H26" s="118"/>
      <c r="I26" s="118"/>
      <c r="J26" s="118"/>
      <c r="K26" s="119"/>
      <c r="L26" s="120"/>
      <c r="M26" s="120"/>
      <c r="N26" s="119"/>
      <c r="O26" s="119"/>
      <c r="P26" s="119"/>
      <c r="Q26" s="130"/>
      <c r="R26" s="131"/>
      <c r="S26" s="131"/>
    </row>
    <row r="27" spans="1:29" hidden="1">
      <c r="A27" s="117"/>
      <c r="B27" s="111"/>
      <c r="C27" s="833">
        <f>C4+6</f>
        <v>8</v>
      </c>
      <c r="D27" s="833">
        <f>D4+6</f>
        <v>8</v>
      </c>
      <c r="E27" s="833"/>
      <c r="F27" s="833">
        <f>F4+6</f>
        <v>9</v>
      </c>
      <c r="G27" s="833">
        <f>G4+6</f>
        <v>9</v>
      </c>
      <c r="H27" s="833"/>
      <c r="I27" s="833">
        <f>I4+6</f>
        <v>10</v>
      </c>
      <c r="J27" s="833">
        <f>J4+6</f>
        <v>10</v>
      </c>
      <c r="K27" s="834"/>
      <c r="L27" s="835">
        <f>L4+6</f>
        <v>11</v>
      </c>
      <c r="M27" s="835">
        <f>M4+6</f>
        <v>11</v>
      </c>
      <c r="N27" s="834"/>
      <c r="O27" s="834">
        <f>O4+6</f>
        <v>12</v>
      </c>
      <c r="P27" s="834">
        <f>P4+6</f>
        <v>12</v>
      </c>
      <c r="Q27" s="833"/>
      <c r="R27" s="834">
        <f>R4+6</f>
        <v>13</v>
      </c>
      <c r="S27" s="834">
        <f>S4+6</f>
        <v>13</v>
      </c>
    </row>
    <row r="28" spans="1:29" ht="11.25" customHeight="1">
      <c r="A28" s="274"/>
      <c r="B28" s="937" t="s">
        <v>36</v>
      </c>
      <c r="C28" s="938"/>
      <c r="D28" s="939"/>
      <c r="E28" s="937" t="s">
        <v>37</v>
      </c>
      <c r="F28" s="938"/>
      <c r="G28" s="939"/>
      <c r="H28" s="937" t="s">
        <v>38</v>
      </c>
      <c r="I28" s="938"/>
      <c r="J28" s="939"/>
      <c r="K28" s="937" t="s">
        <v>39</v>
      </c>
      <c r="L28" s="938"/>
      <c r="M28" s="939"/>
      <c r="N28" s="937" t="s">
        <v>40</v>
      </c>
      <c r="O28" s="938"/>
      <c r="P28" s="939"/>
      <c r="Q28" s="937" t="s">
        <v>41</v>
      </c>
      <c r="R28" s="938"/>
      <c r="S28" s="938"/>
      <c r="T28" s="275"/>
    </row>
    <row r="29" spans="1:29" s="110" customFormat="1" ht="55.5" customHeight="1">
      <c r="A29" s="394" t="s">
        <v>11</v>
      </c>
      <c r="B29" s="395" t="s">
        <v>12</v>
      </c>
      <c r="C29" s="396" t="s">
        <v>13</v>
      </c>
      <c r="D29" s="397" t="s">
        <v>14</v>
      </c>
      <c r="E29" s="395" t="s">
        <v>12</v>
      </c>
      <c r="F29" s="396" t="s">
        <v>13</v>
      </c>
      <c r="G29" s="397" t="s">
        <v>14</v>
      </c>
      <c r="H29" s="395" t="s">
        <v>365</v>
      </c>
      <c r="I29" s="396" t="s">
        <v>42</v>
      </c>
      <c r="J29" s="396" t="s">
        <v>14</v>
      </c>
      <c r="K29" s="395" t="s">
        <v>12</v>
      </c>
      <c r="L29" s="396" t="s">
        <v>13</v>
      </c>
      <c r="M29" s="397" t="s">
        <v>14</v>
      </c>
      <c r="N29" s="395" t="s">
        <v>12</v>
      </c>
      <c r="O29" s="396" t="s">
        <v>13</v>
      </c>
      <c r="P29" s="397" t="s">
        <v>14</v>
      </c>
      <c r="Q29" s="395" t="s">
        <v>12</v>
      </c>
      <c r="R29" s="396" t="s">
        <v>13</v>
      </c>
      <c r="S29" s="397" t="s">
        <v>14</v>
      </c>
      <c r="T29" s="396" t="s">
        <v>15</v>
      </c>
    </row>
    <row r="30" spans="1:29" ht="14.15" customHeight="1">
      <c r="A30" s="276" t="s">
        <v>16</v>
      </c>
      <c r="B30" s="277"/>
      <c r="C30" s="138"/>
      <c r="D30" s="279"/>
      <c r="E30" s="278"/>
      <c r="F30" s="278"/>
      <c r="G30" s="279"/>
      <c r="H30" s="142"/>
      <c r="I30" s="278"/>
      <c r="J30" s="282"/>
      <c r="K30" s="141"/>
      <c r="L30" s="284"/>
      <c r="M30" s="866"/>
      <c r="N30" s="141"/>
      <c r="O30" s="285"/>
      <c r="P30" s="286"/>
      <c r="Q30" s="142"/>
      <c r="R30" s="285"/>
      <c r="S30" s="286"/>
      <c r="T30" s="287"/>
    </row>
    <row r="31" spans="1:29" ht="14.25" customHeight="1">
      <c r="A31" s="4" t="s">
        <v>43</v>
      </c>
      <c r="B31" s="593">
        <v>247</v>
      </c>
      <c r="C31" s="398">
        <f>IF(B31="","",IF(VLOOKUP($A31, 'Ex Ante LI &amp; Eligibility Stats'!$A$6:$N$18,C$27,FALSE)="N/A",0,VLOOKUP($A31, 'Ex Ante LI &amp; Eligibility Stats'!$A$6:$N$18,C$27,FALSE)*B31/1000))</f>
        <v>298.09936000000005</v>
      </c>
      <c r="D31" s="399">
        <f>IF(B31="","",IF(VLOOKUP($A31,'Ex Post LI &amp; Eligibility Stats'!A$6:$N$18,D$27,FALSE)="N/A",0,VLOOKUP($A31,'Ex Post LI &amp; Eligibility Stats'!$A$6:$N$18,D$27,FALSE)*B31/1000))</f>
        <v>298.10430000000002</v>
      </c>
      <c r="E31" s="111">
        <v>251</v>
      </c>
      <c r="F31" s="398">
        <f>IF(E31="","",IF(VLOOKUP($A31, 'Ex Ante LI &amp; Eligibility Stats'!$A$6:$N$18,F$27,FALSE)="N/A",0,VLOOKUP($A31, 'Ex Ante LI &amp; Eligibility Stats'!$A$6:$N$18,F$27,FALSE)*E31/1000))</f>
        <v>307.80381</v>
      </c>
      <c r="G31" s="837">
        <f>IF(E31="","",IF(VLOOKUP($A31,'Ex Post LI &amp; Eligibility Stats'!A$6:$N$18,G$27,FALSE)="N/A",0,VLOOKUP($A31,'Ex Post LI &amp; Eligibility Stats'!$A$6:$N$18,G$27,FALSE)*E31/1000))</f>
        <v>302.93190000000004</v>
      </c>
      <c r="H31" s="111">
        <v>250</v>
      </c>
      <c r="I31" s="398">
        <f>IF(H31="","",IF(VLOOKUP($A31, 'Ex Ante LI &amp; Eligibility Stats'!$A$6:$N$18,I$27,FALSE)="N/A",0,VLOOKUP($A31, 'Ex Ante LI &amp; Eligibility Stats'!$A$6:$N$18,I$27,FALSE)*H31/1000))</f>
        <v>301.93</v>
      </c>
      <c r="J31" s="837">
        <f>IF(H31="","",IF(VLOOKUP($A31,'Ex Post LI &amp; Eligibility Stats'!A$6:$N$18,J$27,FALSE)="N/A",0,VLOOKUP($A31,'Ex Post LI &amp; Eligibility Stats'!$A$6:$N$18,J$27,FALSE)*H31/1000))</f>
        <v>301.72500000000002</v>
      </c>
      <c r="K31" s="111">
        <v>249</v>
      </c>
      <c r="L31" s="448">
        <f>IF(K31="","",IF(VLOOKUP($A31, 'Ex Ante LI &amp; Eligibility Stats'!$A$6:$N$18,L$27,FALSE)="N/A",0,VLOOKUP($A31, 'Ex Ante LI &amp; Eligibility Stats'!$A$6:$N$18,L$27,FALSE)*K31/1000))</f>
        <v>305.11463999999995</v>
      </c>
      <c r="M31" s="474">
        <f>IF(K31="","",IF(VLOOKUP($A31,'Ex Post LI &amp; Eligibility Stats'!A$6:$N$18,M$27,FALSE)="N/A",0,VLOOKUP($A31,'Ex Post LI &amp; Eligibility Stats'!$A$6:$N$18,M$27,FALSE)*K31/1000))</f>
        <v>300.51810000000006</v>
      </c>
      <c r="N31" s="111">
        <v>251</v>
      </c>
      <c r="O31" s="448">
        <f>IF(N31="","",IF(VLOOKUP($A31, 'Ex Ante LI &amp; Eligibility Stats'!$A$6:$N$18,O$27,FALSE)="N/A",0,VLOOKUP($A31, 'Ex Ante LI &amp; Eligibility Stats'!$A$6:$N$18,O$27,FALSE)*N31/1000))</f>
        <v>277.84444999999999</v>
      </c>
      <c r="P31" s="474">
        <f>IF(N31="","",IF(VLOOKUP($A31,'Ex Post LI &amp; Eligibility Stats'!A$6:$N$18,P$27,FALSE)="N/A",0,VLOOKUP($A31,'Ex Post LI &amp; Eligibility Stats'!$A$6:$N$18,P$27,FALSE)*N31/1000))</f>
        <v>302.93190000000004</v>
      </c>
      <c r="Q31" s="202">
        <v>256</v>
      </c>
      <c r="R31" s="448">
        <f>IF(Q31="","",IF(VLOOKUP($A31, 'Ex Ante LI &amp; Eligibility Stats'!$A$6:$N$18,R$27,FALSE)="N/A",0,VLOOKUP($A31, 'Ex Ante LI &amp; Eligibility Stats'!$A$6:$N$18,R$27,FALSE)*Q31/1000))</f>
        <v>276.88448</v>
      </c>
      <c r="S31" s="454">
        <f>IF(Q31="","",IF(VLOOKUP($A31,'Ex Post LI &amp; Eligibility Stats'!A$6:$N$18,S$27,FALSE)="N/A",0,VLOOKUP($A31,'Ex Post LI &amp; Eligibility Stats'!$A$6:$N$18,S$27,FALSE)*Q31/1000))</f>
        <v>308.96640000000002</v>
      </c>
      <c r="T31" s="442">
        <v>10795</v>
      </c>
    </row>
    <row r="32" spans="1:29" ht="14.9" customHeight="1">
      <c r="A32" s="4" t="s">
        <v>18</v>
      </c>
      <c r="B32" s="203">
        <v>18</v>
      </c>
      <c r="C32" s="398">
        <f>IF(B32="","",IF(VLOOKUP($A32, 'Ex Ante LI &amp; Eligibility Stats'!$A$6:$N$18,C$27,FALSE)="N/A",0,VLOOKUP($A32, 'Ex Ante LI &amp; Eligibility Stats'!$A$6:$N$18,C$27,FALSE)*B32/1000))</f>
        <v>0</v>
      </c>
      <c r="D32" s="399">
        <f>IF(B32="","",IF(VLOOKUP($A32,'Ex Post LI &amp; Eligibility Stats'!A$6:$N$18,D$27,FALSE)="N/A",0,VLOOKUP($A32,'Ex Post LI &amp; Eligibility Stats'!$A$6:$N$18,D$27,FALSE)*B32/1000))</f>
        <v>0</v>
      </c>
      <c r="E32" s="111">
        <v>18</v>
      </c>
      <c r="F32" s="398">
        <f>IF(E32="","",IF(VLOOKUP($A32, 'Ex Ante LI &amp; Eligibility Stats'!$A$6:$N$18,F$27,FALSE)="N/A",0,VLOOKUP($A32, 'Ex Ante LI &amp; Eligibility Stats'!$A$6:$N$18,F$27,FALSE)*E32/1000))</f>
        <v>0</v>
      </c>
      <c r="G32" s="399">
        <f>IF(E32="","",IF(VLOOKUP($A32,'Ex Post LI &amp; Eligibility Stats'!A$6:$N$18,G$27,FALSE)="N/A",0,VLOOKUP($A32,'Ex Post LI &amp; Eligibility Stats'!$A$6:$N$18,G$27,FALSE)*E32/1000))</f>
        <v>0</v>
      </c>
      <c r="H32" s="111">
        <v>18</v>
      </c>
      <c r="I32" s="398">
        <f>IF(H32="","",IF(VLOOKUP($A32, 'Ex Ante LI &amp; Eligibility Stats'!$A$6:$N$18,I$27,FALSE)="N/A",0,VLOOKUP($A32, 'Ex Ante LI &amp; Eligibility Stats'!$A$6:$N$18,I$27,FALSE)*H32/1000))</f>
        <v>0</v>
      </c>
      <c r="J32" s="399">
        <f>IF(H32="","",IF(VLOOKUP($A32,'Ex Post LI &amp; Eligibility Stats'!A$6:$N$18,J$27,FALSE)="N/A",0,VLOOKUP($A32,'Ex Post LI &amp; Eligibility Stats'!$A$6:$N$18,J$27,FALSE)*H32/1000))</f>
        <v>0</v>
      </c>
      <c r="K32" s="111">
        <v>18</v>
      </c>
      <c r="L32" s="448">
        <f>IF(K32="","",IF(VLOOKUP($A32, 'Ex Ante LI &amp; Eligibility Stats'!$A$6:$N$18,L$27,FALSE)="N/A",0,VLOOKUP($A32, 'Ex Ante LI &amp; Eligibility Stats'!$A$6:$N$18,L$27,FALSE)*K32/1000))</f>
        <v>0</v>
      </c>
      <c r="M32" s="454">
        <f>IF(K32="","",IF(VLOOKUP($A32,'Ex Post LI &amp; Eligibility Stats'!A$6:$N$18,M$27,FALSE)="N/A",0,VLOOKUP($A32,'Ex Post LI &amp; Eligibility Stats'!$A$6:$N$18,M$27,FALSE)*K32/1000))</f>
        <v>0</v>
      </c>
      <c r="N32" s="111">
        <v>18</v>
      </c>
      <c r="O32" s="448">
        <f>IF(N32="","",IF(VLOOKUP($A32, 'Ex Ante LI &amp; Eligibility Stats'!$A$6:$N$18,O$27,FALSE)="N/A",0,VLOOKUP($A32, 'Ex Ante LI &amp; Eligibility Stats'!$A$6:$N$18,O$27,FALSE)*N32/1000))</f>
        <v>0</v>
      </c>
      <c r="P32" s="454">
        <f>IF(N32="","",IF(VLOOKUP($A32,'Ex Post LI &amp; Eligibility Stats'!A$6:$N$18,P$27,FALSE)="N/A",0,VLOOKUP($A32,'Ex Post LI &amp; Eligibility Stats'!$A$6:$N$18,P$27,FALSE)*N32/1000))</f>
        <v>0</v>
      </c>
      <c r="Q32" s="202">
        <v>18</v>
      </c>
      <c r="R32" s="448">
        <f>IF(Q32="","",IF(VLOOKUP($A32, 'Ex Ante LI &amp; Eligibility Stats'!$A$6:$N$18,R$27,FALSE)="N/A",0,VLOOKUP($A32, 'Ex Ante LI &amp; Eligibility Stats'!$A$6:$N$18,R$27,FALSE)*Q32/1000))</f>
        <v>0</v>
      </c>
      <c r="S32" s="454">
        <f>IF(Q32="","",IF(VLOOKUP($A32,'Ex Post LI &amp; Eligibility Stats'!A$6:$N$18,S$27,FALSE)="N/A",0,VLOOKUP($A32,'Ex Post LI &amp; Eligibility Stats'!$A$6:$N$18,S$27,FALSE)*Q32/1000))</f>
        <v>0</v>
      </c>
      <c r="T32" s="443" t="s">
        <v>19</v>
      </c>
    </row>
    <row r="33" spans="1:20" ht="15" customHeight="1">
      <c r="A33" s="4" t="s">
        <v>20</v>
      </c>
      <c r="B33" s="203">
        <v>0</v>
      </c>
      <c r="C33" s="398">
        <f>IF(B33="","",IF(VLOOKUP($A33, 'Ex Ante LI &amp; Eligibility Stats'!$A$6:$N$18,C$27,FALSE)="N/A",0,VLOOKUP($A33, 'Ex Ante LI &amp; Eligibility Stats'!$A$6:$N$18,C$27,FALSE)*B33/1000))</f>
        <v>0</v>
      </c>
      <c r="D33" s="399">
        <f>IF(B33="","",IF(VLOOKUP($A33,'Ex Post LI &amp; Eligibility Stats'!A$6:$N$18,D$27,FALSE)="N/A",0,VLOOKUP($A33,'Ex Post LI &amp; Eligibility Stats'!$A$6:$N$18,D$27,FALSE)*B33/1000))</f>
        <v>0</v>
      </c>
      <c r="E33" s="111">
        <v>0</v>
      </c>
      <c r="F33" s="398">
        <f>IF(E33="","",IF(VLOOKUP($A33, 'Ex Ante LI &amp; Eligibility Stats'!$A$6:$N$18,F$27,FALSE)="N/A",0,VLOOKUP($A33, 'Ex Ante LI &amp; Eligibility Stats'!$A$6:$N$18,F$27,FALSE)*E33/1000))</f>
        <v>0</v>
      </c>
      <c r="G33" s="399">
        <f>IF(E33="","",IF(VLOOKUP($A33,'Ex Post LI &amp; Eligibility Stats'!A$6:$N$18,G$27,FALSE)="N/A",0,VLOOKUP($A33,'Ex Post LI &amp; Eligibility Stats'!$A$6:$N$18,G$27,FALSE)*E33/1000))</f>
        <v>0</v>
      </c>
      <c r="H33" s="111">
        <v>0</v>
      </c>
      <c r="I33" s="398">
        <f>IF(H33="","",IF(VLOOKUP($A33, 'Ex Ante LI &amp; Eligibility Stats'!$A$6:$N$18,I$27,FALSE)="N/A",0,VLOOKUP($A33, 'Ex Ante LI &amp; Eligibility Stats'!$A$6:$N$18,I$27,FALSE)*H33/1000))</f>
        <v>0</v>
      </c>
      <c r="J33" s="399">
        <f>IF(H33="","",IF(VLOOKUP($A33,'Ex Post LI &amp; Eligibility Stats'!A$6:$N$18,J$27,FALSE)="N/A",0,VLOOKUP($A33,'Ex Post LI &amp; Eligibility Stats'!$A$6:$N$18,J$27,FALSE)*H33/1000))</f>
        <v>0</v>
      </c>
      <c r="K33" s="111">
        <v>0</v>
      </c>
      <c r="L33" s="448">
        <f>IF(K33="","",IF(VLOOKUP($A33, 'Ex Ante LI &amp; Eligibility Stats'!$A$6:$N$18,L$27,FALSE)="N/A",0,VLOOKUP($A33, 'Ex Ante LI &amp; Eligibility Stats'!$A$6:$N$18,L$27,FALSE)*K33/1000))</f>
        <v>0</v>
      </c>
      <c r="M33" s="454">
        <f>IF(K33="","",IF(VLOOKUP($A33,'Ex Post LI &amp; Eligibility Stats'!A$6:$N$18,M$27,FALSE)="N/A",0,VLOOKUP($A33,'Ex Post LI &amp; Eligibility Stats'!$A$6:$N$18,M$27,FALSE)*K33/1000))</f>
        <v>0</v>
      </c>
      <c r="N33" s="111">
        <v>0</v>
      </c>
      <c r="O33" s="448">
        <f>IF(N33="","",IF(VLOOKUP($A33, 'Ex Ante LI &amp; Eligibility Stats'!$A$6:$N$18,O$27,FALSE)="N/A",0,VLOOKUP($A33, 'Ex Ante LI &amp; Eligibility Stats'!$A$6:$N$18,O$27,FALSE)*N33/1000))</f>
        <v>0</v>
      </c>
      <c r="P33" s="454">
        <f>IF(N33="","",IF(VLOOKUP($A33,'Ex Post LI &amp; Eligibility Stats'!A$6:$N$18,P$27,FALSE)="N/A",0,VLOOKUP($A33,'Ex Post LI &amp; Eligibility Stats'!$A$6:$N$18,P$27,FALSE)*N33/1000))</f>
        <v>0</v>
      </c>
      <c r="Q33" s="202">
        <v>0</v>
      </c>
      <c r="R33" s="448">
        <f>IF(Q33="","",IF(VLOOKUP($A33, 'Ex Ante LI &amp; Eligibility Stats'!$A$6:$N$18,R$27,FALSE)="N/A",0,VLOOKUP($A33, 'Ex Ante LI &amp; Eligibility Stats'!$A$6:$N$18,R$27,FALSE)*Q33/1000))</f>
        <v>0</v>
      </c>
      <c r="S33" s="454">
        <f>IF(Q33="","",IF(VLOOKUP($A33,'Ex Post LI &amp; Eligibility Stats'!A$6:$N$18,S$27,FALSE)="N/A",0,VLOOKUP($A33,'Ex Post LI &amp; Eligibility Stats'!$A$6:$N$18,S$27,FALSE)*Q33/1000))</f>
        <v>0</v>
      </c>
      <c r="T33" s="443" t="s">
        <v>19</v>
      </c>
    </row>
    <row r="34" spans="1:20" ht="13.5" customHeight="1">
      <c r="A34" s="4" t="s">
        <v>21</v>
      </c>
      <c r="B34" s="203">
        <v>4135</v>
      </c>
      <c r="C34" s="398">
        <f>IF(B34="","",IF(VLOOKUP($A34, 'Ex Ante LI &amp; Eligibility Stats'!$A$6:$N$18,C$27,FALSE)="N/A",0,VLOOKUP($A34, 'Ex Ante LI &amp; Eligibility Stats'!$A$6:$N$18,C$27,FALSE)*B34/1000))</f>
        <v>2.5636999999999999</v>
      </c>
      <c r="D34" s="399">
        <f>IF(B34="","",IF(VLOOKUP($A34,'Ex Post LI &amp; Eligibility Stats'!A$6:$N$18,D$27,FALSE)="N/A",0,VLOOKUP($A34,'Ex Post LI &amp; Eligibility Stats'!$A$6:$N$18,D$27,FALSE)*B34/1000))</f>
        <v>1.1991499999999999</v>
      </c>
      <c r="E34" s="111">
        <v>4098</v>
      </c>
      <c r="F34" s="398">
        <f>IF(E34="","",IF(VLOOKUP($A34, 'Ex Ante LI &amp; Eligibility Stats'!$A$6:$N$18,F$27,FALSE)="N/A",0,VLOOKUP($A34, 'Ex Ante LI &amp; Eligibility Stats'!$A$6:$N$18,F$27,FALSE)*E34/1000))</f>
        <v>2.4997799999999999</v>
      </c>
      <c r="G34" s="399">
        <f>IF(E34="","",IF(VLOOKUP($A34,'Ex Post LI &amp; Eligibility Stats'!A$6:$N$18,G$27,FALSE)="N/A",0,VLOOKUP($A34,'Ex Post LI &amp; Eligibility Stats'!$A$6:$N$18,G$27,FALSE)*E34/1000))</f>
        <v>1.1884199999999998</v>
      </c>
      <c r="H34" s="111">
        <v>4045</v>
      </c>
      <c r="I34" s="398">
        <f>IF(H34="","",IF(VLOOKUP($A34, 'Ex Ante LI &amp; Eligibility Stats'!$A$6:$N$18,I$27,FALSE)="N/A",0,VLOOKUP($A34, 'Ex Ante LI &amp; Eligibility Stats'!$A$6:$N$18,I$27,FALSE)*H34/1000))</f>
        <v>2.14385</v>
      </c>
      <c r="J34" s="399">
        <f>IF(H34="","",IF(VLOOKUP($A34,'Ex Post LI &amp; Eligibility Stats'!A$6:$N$18,J$27,FALSE)="N/A",0,VLOOKUP($A34,'Ex Post LI &amp; Eligibility Stats'!$A$6:$N$18,J$27,FALSE)*H34/1000))</f>
        <v>1.1730499999999999</v>
      </c>
      <c r="K34" s="111">
        <v>4027</v>
      </c>
      <c r="L34" s="448">
        <f>IF(K34="","",IF(VLOOKUP($A34, 'Ex Ante LI &amp; Eligibility Stats'!$A$6:$N$18,L$27,FALSE)="N/A",0,VLOOKUP($A34, 'Ex Ante LI &amp; Eligibility Stats'!$A$6:$N$18,L$27,FALSE)*K34/1000))</f>
        <v>1.2081</v>
      </c>
      <c r="M34" s="454">
        <f>IF(K34="","",IF(VLOOKUP($A34,'Ex Post LI &amp; Eligibility Stats'!A$6:$N$18,M$27,FALSE)="N/A",0,VLOOKUP($A34,'Ex Post LI &amp; Eligibility Stats'!$A$6:$N$18,M$27,FALSE)*K34/1000))</f>
        <v>1.1678299999999999</v>
      </c>
      <c r="N34" s="111">
        <v>4004</v>
      </c>
      <c r="O34" s="448">
        <f>IF(N34="","",IF(VLOOKUP($A34, 'Ex Ante LI &amp; Eligibility Stats'!$A$6:$N$18,O$27,FALSE)="N/A",0,VLOOKUP($A34, 'Ex Ante LI &amp; Eligibility Stats'!$A$6:$N$18,O$27,FALSE)*N34/1000))</f>
        <v>0</v>
      </c>
      <c r="P34" s="454">
        <f>IF(N34="","",IF(VLOOKUP($A34,'Ex Post LI &amp; Eligibility Stats'!A$6:$N$18,P$27,FALSE)="N/A",0,VLOOKUP($A34,'Ex Post LI &amp; Eligibility Stats'!$A$6:$N$18,P$27,FALSE)*N34/1000))</f>
        <v>1.1611599999999997</v>
      </c>
      <c r="Q34" s="202">
        <v>3974</v>
      </c>
      <c r="R34" s="448">
        <f>IF(Q34="","",IF(VLOOKUP($A34, 'Ex Ante LI &amp; Eligibility Stats'!$A$6:$N$18,R$27,FALSE)="N/A",0,VLOOKUP($A34, 'Ex Ante LI &amp; Eligibility Stats'!$A$6:$N$18,R$27,FALSE)*Q34/1000))</f>
        <v>0</v>
      </c>
      <c r="S34" s="454">
        <f>IF(Q34="","",IF(VLOOKUP($A34,'Ex Post LI &amp; Eligibility Stats'!A$6:$N$18,S$27,FALSE)="N/A",0,VLOOKUP($A34,'Ex Post LI &amp; Eligibility Stats'!$A$6:$N$18,S$27,FALSE)*Q34/1000))</f>
        <v>1.1524599999999998</v>
      </c>
      <c r="T34" s="443" t="s">
        <v>19</v>
      </c>
    </row>
    <row r="35" spans="1:20" ht="14.5">
      <c r="A35" s="112" t="s">
        <v>22</v>
      </c>
      <c r="B35" s="203">
        <v>150634</v>
      </c>
      <c r="C35" s="400">
        <f>IF(B35="","",IF(VLOOKUP($A35, 'Ex Ante LI &amp; Eligibility Stats'!$A$6:$N$18,C$27,FALSE)="N/A",0,VLOOKUP($A35, 'Ex Ante LI &amp; Eligibility Stats'!$A$6:$N$18,C$27,FALSE)*B35/1000))</f>
        <v>78.32968000000001</v>
      </c>
      <c r="D35" s="399">
        <f>IF(B35="","",IF(VLOOKUP($A35,'Ex Post LI &amp; Eligibility Stats'!A$6:$N$18,D$27,FALSE)="N/A",0,VLOOKUP($A35,'Ex Post LI &amp; Eligibility Stats'!$A$6:$N$18,D$27,FALSE)*B35/1000))</f>
        <v>69.291640000000001</v>
      </c>
      <c r="E35" s="554">
        <v>151253</v>
      </c>
      <c r="F35" s="400">
        <f>IF(E35="","",IF(VLOOKUP($A35, 'Ex Ante LI &amp; Eligibility Stats'!$A$6:$N$18,F$27,FALSE)="N/A",0,VLOOKUP($A35, 'Ex Ante LI &amp; Eligibility Stats'!$A$6:$N$18,F$27,FALSE)*E35/1000))</f>
        <v>72.601439999999997</v>
      </c>
      <c r="G35" s="401">
        <f>IF(E35="","",IF(VLOOKUP($A35,'Ex Post LI &amp; Eligibility Stats'!A$6:$N$18,G$27,FALSE)="N/A",0,VLOOKUP($A35,'Ex Post LI &amp; Eligibility Stats'!$A$6:$N$18,G$27,FALSE)*E35/1000))</f>
        <v>69.57638</v>
      </c>
      <c r="H35" s="554">
        <v>150856</v>
      </c>
      <c r="I35" s="400">
        <f>IF(H35="","",IF(VLOOKUP($A35, 'Ex Ante LI &amp; Eligibility Stats'!$A$6:$N$18,I$27,FALSE)="N/A",0,VLOOKUP($A35, 'Ex Ante LI &amp; Eligibility Stats'!$A$6:$N$18,I$27,FALSE)*H35/1000))</f>
        <v>67.885199999999998</v>
      </c>
      <c r="J35" s="401">
        <f>IF(H35="","",IF(VLOOKUP($A35,'Ex Post LI &amp; Eligibility Stats'!A$6:$N$18,J$27,FALSE)="N/A",0,VLOOKUP($A35,'Ex Post LI &amp; Eligibility Stats'!$A$6:$N$18,J$27,FALSE)*H35/1000))</f>
        <v>69.393760000000015</v>
      </c>
      <c r="K35" s="111">
        <v>151760</v>
      </c>
      <c r="L35" s="449">
        <f>IF(K35="","",IF(VLOOKUP($A35, 'Ex Ante LI &amp; Eligibility Stats'!$A$6:$N$18,L$27,FALSE)="N/A",0,VLOOKUP($A35, 'Ex Ante LI &amp; Eligibility Stats'!$A$6:$N$18,L$27,FALSE)*K35/1000))</f>
        <v>27.316800000000001</v>
      </c>
      <c r="M35" s="456">
        <f>IF(K35="","",IF(VLOOKUP($A35,'Ex Post LI &amp; Eligibility Stats'!A$6:$N$18,M$27,FALSE)="N/A",0,VLOOKUP($A35,'Ex Post LI &amp; Eligibility Stats'!$A$6:$N$18,M$27,FALSE)*K35/1000))</f>
        <v>69.809600000000003</v>
      </c>
      <c r="N35" s="111">
        <v>151848</v>
      </c>
      <c r="O35" s="449">
        <f>IF(N35="","",IF(VLOOKUP($A35, 'Ex Ante LI &amp; Eligibility Stats'!$A$6:$N$18,O$27,FALSE)="N/A",0,VLOOKUP($A35, 'Ex Ante LI &amp; Eligibility Stats'!$A$6:$N$18,O$27,FALSE)*N35/1000))</f>
        <v>0</v>
      </c>
      <c r="P35" s="456">
        <f>IF(N35="","",IF(VLOOKUP($A35,'Ex Post LI &amp; Eligibility Stats'!A$6:$N$18,P$27,FALSE)="N/A",0,VLOOKUP($A35,'Ex Post LI &amp; Eligibility Stats'!$A$6:$N$18,P$27,FALSE)*N35/1000))</f>
        <v>69.850080000000005</v>
      </c>
      <c r="Q35" s="202">
        <v>151495</v>
      </c>
      <c r="R35" s="449">
        <f>IF(Q35="","",IF(VLOOKUP($A35, 'Ex Ante LI &amp; Eligibility Stats'!$A$6:$N$18,R$27,FALSE)="N/A",0,VLOOKUP($A35, 'Ex Ante LI &amp; Eligibility Stats'!$A$6:$N$18,R$27,FALSE)*Q35/1000))</f>
        <v>0</v>
      </c>
      <c r="S35" s="456">
        <f>IF(Q35="","",IF(VLOOKUP($A35,'Ex Post LI &amp; Eligibility Stats'!A$6:$N$18,S$27,FALSE)="N/A",0,VLOOKUP($A35,'Ex Post LI &amp; Eligibility Stats'!$A$6:$N$18,S$27,FALSE)*Q35/1000))</f>
        <v>69.687699999999992</v>
      </c>
      <c r="T35" s="443" t="s">
        <v>19</v>
      </c>
    </row>
    <row r="36" spans="1:20" ht="13.5" thickBot="1">
      <c r="A36" s="116" t="s">
        <v>23</v>
      </c>
      <c r="B36" s="594">
        <f t="shared" ref="B36:S36" si="3">SUM(B31:B35)</f>
        <v>155034</v>
      </c>
      <c r="C36" s="111">
        <f t="shared" si="3"/>
        <v>378.99274000000003</v>
      </c>
      <c r="D36" s="406">
        <f t="shared" si="3"/>
        <v>368.59509000000003</v>
      </c>
      <c r="E36" s="201">
        <f t="shared" si="3"/>
        <v>155620</v>
      </c>
      <c r="F36" s="402">
        <f t="shared" si="3"/>
        <v>382.90503000000001</v>
      </c>
      <c r="G36" s="403">
        <f t="shared" si="3"/>
        <v>373.69670000000008</v>
      </c>
      <c r="H36" s="594">
        <f t="shared" si="3"/>
        <v>155169</v>
      </c>
      <c r="I36" s="402">
        <f t="shared" si="3"/>
        <v>371.95904999999999</v>
      </c>
      <c r="J36" s="403">
        <f t="shared" si="3"/>
        <v>372.29181000000005</v>
      </c>
      <c r="K36" s="595">
        <f t="shared" si="3"/>
        <v>156054</v>
      </c>
      <c r="L36" s="451">
        <f t="shared" si="3"/>
        <v>333.63953999999995</v>
      </c>
      <c r="M36" s="452">
        <f t="shared" si="3"/>
        <v>371.49553000000003</v>
      </c>
      <c r="N36" s="912">
        <f t="shared" si="3"/>
        <v>156121</v>
      </c>
      <c r="O36" s="451">
        <f t="shared" si="3"/>
        <v>277.84444999999999</v>
      </c>
      <c r="P36" s="452">
        <f t="shared" si="3"/>
        <v>373.94314000000003</v>
      </c>
      <c r="Q36" s="594">
        <f t="shared" si="3"/>
        <v>155743</v>
      </c>
      <c r="R36" s="451">
        <f t="shared" si="3"/>
        <v>276.88448</v>
      </c>
      <c r="S36" s="452">
        <f t="shared" si="3"/>
        <v>379.80656000000005</v>
      </c>
      <c r="T36" s="287"/>
    </row>
    <row r="37" spans="1:20" ht="13.5" thickTop="1">
      <c r="A37" s="276" t="s">
        <v>24</v>
      </c>
      <c r="B37" s="590"/>
      <c r="C37" s="407"/>
      <c r="D37" s="408"/>
      <c r="E37" s="269"/>
      <c r="F37" s="407"/>
      <c r="G37" s="407"/>
      <c r="H37" s="838"/>
      <c r="I37" s="839"/>
      <c r="J37" s="840"/>
      <c r="K37" s="409"/>
      <c r="L37" s="867"/>
      <c r="M37" s="868"/>
      <c r="N37" s="409"/>
      <c r="O37" s="867"/>
      <c r="P37" s="868"/>
      <c r="Q37" s="409"/>
      <c r="R37" s="1030"/>
      <c r="S37" s="269"/>
      <c r="T37" s="271"/>
    </row>
    <row r="38" spans="1:20" ht="13.5" customHeight="1">
      <c r="A38" s="4" t="s">
        <v>25</v>
      </c>
      <c r="B38" s="111">
        <v>1292</v>
      </c>
      <c r="C38" s="557">
        <v>80.099999999999994</v>
      </c>
      <c r="D38" s="399">
        <f>IF(B38="","",IF(VLOOKUP($A38,'Ex Post LI &amp; Eligibility Stats'!$A$6:$N$18,D$27,FALSE)="N/A",0,VLOOKUP($A38,'Ex Post LI &amp; Eligibility Stats'!$A$6:$N$18,D$27,FALSE)*B38/1000))</f>
        <v>86.951599999999985</v>
      </c>
      <c r="E38" s="111">
        <v>1297</v>
      </c>
      <c r="F38" s="557">
        <v>80</v>
      </c>
      <c r="G38" s="399">
        <f>IF(E38="","",IF(VLOOKUP($A38,'Ex Post LI &amp; Eligibility Stats'!$A$6:$N$18,G$27,FALSE)="N/A",0,VLOOKUP($A38,'Ex Post LI &amp; Eligibility Stats'!$A$6:$N$18,G$27,FALSE)*E38/1000))</f>
        <v>87.288099999999986</v>
      </c>
      <c r="H38" s="111">
        <v>1302</v>
      </c>
      <c r="I38" s="557">
        <v>80.099999999999994</v>
      </c>
      <c r="J38" s="399">
        <f>IF(H38="","",IF(VLOOKUP($A38,'Ex Post LI &amp; Eligibility Stats'!$A$6:$N$18,J$27,FALSE)="N/A",0,VLOOKUP($A38,'Ex Post LI &amp; Eligibility Stats'!$A$6:$N$18,J$27,FALSE)*H38/1000))</f>
        <v>87.624599999999987</v>
      </c>
      <c r="K38" s="111">
        <v>1302</v>
      </c>
      <c r="L38" s="557">
        <v>80.099999999999994</v>
      </c>
      <c r="M38" s="454">
        <f>IF(K38="","",IF(VLOOKUP($A38,'Ex Post LI &amp; Eligibility Stats'!$A$6:$N$18,M$27,FALSE)="N/A",0,VLOOKUP($A38,'Ex Post LI &amp; Eligibility Stats'!$A$6:$N$18,M$27,FALSE)*K38/1000))</f>
        <v>87.624599999999987</v>
      </c>
      <c r="N38" s="557">
        <v>1966</v>
      </c>
      <c r="O38" s="111">
        <f>IF(N38="","",IF(VLOOKUP($A38, 'Ex Ante LI &amp; Eligibility Stats'!$A$6:$N$18,O$27,FALSE)="N/A",0,VLOOKUP($A38, 'Ex Ante LI &amp; Eligibility Stats'!$A$6:$N$18,O$27,FALSE)*N38/1000))</f>
        <v>0</v>
      </c>
      <c r="P38" s="454">
        <f>IF(N38="","",IF(VLOOKUP($A38,'Ex Post LI &amp; Eligibility Stats'!$A$6:$N$18,P$27,FALSE)="N/A",0,VLOOKUP($A38,'Ex Post LI &amp; Eligibility Stats'!$A$6:$N$18,P$27,FALSE)*N38/1000))</f>
        <v>132.31179999999998</v>
      </c>
      <c r="Q38" s="557">
        <v>1966</v>
      </c>
      <c r="R38" s="111">
        <f>IF(Q38="","",IF(VLOOKUP($A38, 'Ex Ante LI &amp; Eligibility Stats'!$A$6:$N$18,R$27,FALSE)="N/A",0,VLOOKUP($A38, 'Ex Ante LI &amp; Eligibility Stats'!$A$6:$N$18,R$27,FALSE)*Q38/1000))</f>
        <v>0</v>
      </c>
      <c r="S38" s="454">
        <f>IF(Q38="","",IF(VLOOKUP($A38,'Ex Post LI &amp; Eligibility Stats'!$A$6:$N$18,S$27,FALSE)="N/A",0,VLOOKUP($A38,'Ex Post LI &amp; Eligibility Stats'!$A$6:$N$18,S$27,FALSE)*Q38/1000))</f>
        <v>132.31179999999998</v>
      </c>
      <c r="T38" s="439">
        <v>599649</v>
      </c>
    </row>
    <row r="39" spans="1:20" ht="13.5" customHeight="1">
      <c r="A39" s="4" t="s">
        <v>26</v>
      </c>
      <c r="B39" s="111">
        <v>41</v>
      </c>
      <c r="C39" s="557">
        <v>3.875</v>
      </c>
      <c r="D39" s="399">
        <f>IF(B39="","",IF(VLOOKUP($A39,'Ex Post LI &amp; Eligibility Stats'!$A$6:$N$18,D$27,FALSE)="N/A",0,VLOOKUP($A39,'Ex Post LI &amp; Eligibility Stats'!$A$6:$N$18,D$27,FALSE)*B39/1000))</f>
        <v>3.2677000000000005</v>
      </c>
      <c r="E39" s="111">
        <v>29</v>
      </c>
      <c r="F39" s="557">
        <v>3.875</v>
      </c>
      <c r="G39" s="399">
        <f>IF(E39="","",IF(VLOOKUP($A39,'Ex Post LI &amp; Eligibility Stats'!$A$6:$N$18,G$27,FALSE)="N/A",0,VLOOKUP($A39,'Ex Post LI &amp; Eligibility Stats'!$A$6:$N$18,G$27,FALSE)*E39/1000))</f>
        <v>2.3113000000000001</v>
      </c>
      <c r="H39" s="111">
        <v>30</v>
      </c>
      <c r="I39" s="557">
        <v>3.1659999999999999</v>
      </c>
      <c r="J39" s="399">
        <f>IF(H39="","",IF(VLOOKUP($A39,'Ex Post LI &amp; Eligibility Stats'!$A$6:$N$18,J$27,FALSE)="N/A",0,VLOOKUP($A39,'Ex Post LI &amp; Eligibility Stats'!$A$6:$N$18,J$27,FALSE)*H39/1000))</f>
        <v>2.391</v>
      </c>
      <c r="K39" s="111">
        <v>30</v>
      </c>
      <c r="L39" s="557">
        <v>3.37</v>
      </c>
      <c r="M39" s="454">
        <f>IF(K39="","",IF(VLOOKUP($A39,'Ex Post LI &amp; Eligibility Stats'!$A$6:$N$18,M$27,FALSE)="N/A",0,VLOOKUP($A39,'Ex Post LI &amp; Eligibility Stats'!$A$6:$N$18,M$27,FALSE)*K39/1000))</f>
        <v>2.391</v>
      </c>
      <c r="N39" s="557">
        <v>0</v>
      </c>
      <c r="O39" s="111">
        <f>IF(N39="","",IF(VLOOKUP($A39, 'Ex Ante LI &amp; Eligibility Stats'!$A$6:$N$18,O$27,FALSE)="N/A",0,VLOOKUP($A39, 'Ex Ante LI &amp; Eligibility Stats'!$A$6:$N$18,O$27,FALSE)*N39/1000))</f>
        <v>0</v>
      </c>
      <c r="P39" s="454">
        <f>IF(N39="","",IF(VLOOKUP($A39,'Ex Post LI &amp; Eligibility Stats'!$A$6:$N$18,P$27,FALSE)="N/A",0,VLOOKUP($A39,'Ex Post LI &amp; Eligibility Stats'!$A$6:$N$18,P$27,FALSE)*N39/1000))</f>
        <v>0</v>
      </c>
      <c r="Q39" s="111">
        <v>0</v>
      </c>
      <c r="R39" s="111">
        <f>IF(Q39="","",IF(VLOOKUP($A39, 'Ex Ante LI &amp; Eligibility Stats'!$A$6:$N$18,R$27,FALSE)="N/A",0,VLOOKUP($A39, 'Ex Ante LI &amp; Eligibility Stats'!$A$6:$N$18,R$27,FALSE)*Q39/1000))</f>
        <v>0</v>
      </c>
      <c r="S39" s="454">
        <f>IF(Q39="","",IF(VLOOKUP($A39,'Ex Post LI &amp; Eligibility Stats'!$A$6:$N$18,S$27,FALSE)="N/A",0,VLOOKUP($A39,'Ex Post LI &amp; Eligibility Stats'!$A$6:$N$18,S$27,FALSE)*Q39/1000))</f>
        <v>0</v>
      </c>
      <c r="T39" s="940">
        <v>599649</v>
      </c>
    </row>
    <row r="40" spans="1:20" ht="13.5" customHeight="1">
      <c r="A40" s="4" t="s">
        <v>27</v>
      </c>
      <c r="B40" s="111">
        <v>427</v>
      </c>
      <c r="C40" s="557">
        <v>10.125999999999999</v>
      </c>
      <c r="D40" s="399">
        <f>IF(B40="","",IF(VLOOKUP($A40,'Ex Post LI &amp; Eligibility Stats'!$A$6:$N$18,D$27,FALSE)="N/A",0,VLOOKUP($A40,'Ex Post LI &amp; Eligibility Stats'!$A$6:$N$18,D$27,FALSE)*B40/1000))</f>
        <v>14.816900000000002</v>
      </c>
      <c r="E40" s="111">
        <v>426</v>
      </c>
      <c r="F40" s="557">
        <v>10.125999999999999</v>
      </c>
      <c r="G40" s="399">
        <f>IF(E40="","",IF(VLOOKUP($A40,'Ex Post LI &amp; Eligibility Stats'!$A$6:$N$18,G$27,FALSE)="N/A",0,VLOOKUP($A40,'Ex Post LI &amp; Eligibility Stats'!$A$6:$N$18,G$27,FALSE)*E40/1000))</f>
        <v>14.782200000000001</v>
      </c>
      <c r="H40" s="841">
        <v>334</v>
      </c>
      <c r="I40" s="557">
        <v>9.23</v>
      </c>
      <c r="J40" s="399">
        <f>IF(H40="","",IF(VLOOKUP($A40,'Ex Post LI &amp; Eligibility Stats'!$A$6:$N$18,J$27,FALSE)="N/A",0,VLOOKUP($A40,'Ex Post LI &amp; Eligibility Stats'!$A$6:$N$18,J$27,FALSE)*H40/1000))</f>
        <v>11.5898</v>
      </c>
      <c r="K40" s="111">
        <v>334</v>
      </c>
      <c r="L40" s="557">
        <v>6.6479999999999997</v>
      </c>
      <c r="M40" s="454">
        <f>IF(K40="","",IF(VLOOKUP($A40,'Ex Post LI &amp; Eligibility Stats'!$A$6:$N$18,M$27,FALSE)="N/A",0,VLOOKUP($A40,'Ex Post LI &amp; Eligibility Stats'!$A$6:$N$18,M$27,FALSE)*K40/1000))</f>
        <v>11.5898</v>
      </c>
      <c r="N40" s="557">
        <v>0</v>
      </c>
      <c r="O40" s="111">
        <f>IF(N40="","",IF(VLOOKUP($A40, 'Ex Ante LI &amp; Eligibility Stats'!$A$6:$N$18,O$27,FALSE)="N/A",0,VLOOKUP($A40, 'Ex Ante LI &amp; Eligibility Stats'!$A$6:$N$18,O$27,FALSE)*N40/1000))</f>
        <v>0</v>
      </c>
      <c r="P40" s="454">
        <f>IF(N40="","",IF(VLOOKUP($A40,'Ex Post LI &amp; Eligibility Stats'!$A$6:$N$18,P$27,FALSE)="N/A",0,VLOOKUP($A40,'Ex Post LI &amp; Eligibility Stats'!$A$6:$N$18,P$27,FALSE)*N40/1000))</f>
        <v>0</v>
      </c>
      <c r="Q40" s="111">
        <v>0</v>
      </c>
      <c r="R40" s="111">
        <f>IF(Q40="","",IF(VLOOKUP($A40, 'Ex Ante LI &amp; Eligibility Stats'!$A$6:$N$18,R$27,FALSE)="N/A",0,VLOOKUP($A40, 'Ex Ante LI &amp; Eligibility Stats'!$A$6:$N$18,R$27,FALSE)*Q40/1000))</f>
        <v>0</v>
      </c>
      <c r="S40" s="454">
        <f>IF(Q40="","",IF(VLOOKUP($A40,'Ex Post LI &amp; Eligibility Stats'!$A$6:$N$18,S$27,FALSE)="N/A",0,VLOOKUP($A40,'Ex Post LI &amp; Eligibility Stats'!$A$6:$N$18,S$27,FALSE)*Q40/1000))</f>
        <v>0</v>
      </c>
      <c r="T40" s="944"/>
    </row>
    <row r="41" spans="1:20" ht="13.5" customHeight="1">
      <c r="A41" s="4" t="s">
        <v>28</v>
      </c>
      <c r="B41" s="111">
        <v>456</v>
      </c>
      <c r="C41" s="557">
        <f>IF(B41="","",IF(VLOOKUP($A41, 'Ex Ante LI &amp; Eligibility Stats'!$A$6:$N$18,C$27,FALSE)="N/A",0,VLOOKUP($A41, 'Ex Ante LI &amp; Eligibility Stats'!$A$6:$N$18,C$27,FALSE)*B41/1000))</f>
        <v>23.730239999999998</v>
      </c>
      <c r="D41" s="399">
        <f>IF(B41="","",IF(VLOOKUP($A41,'Ex Post LI &amp; Eligibility Stats'!$A$6:$N$18,D$27,FALSE)="N/A",0,VLOOKUP($A41,'Ex Post LI &amp; Eligibility Stats'!$A$6:$N$18,D$27,FALSE)*B41/1000))</f>
        <v>17.282399999999999</v>
      </c>
      <c r="E41" s="111">
        <v>455</v>
      </c>
      <c r="F41" s="557">
        <f>IF(E41="","",IF(VLOOKUP($A41, 'Ex Ante LI &amp; Eligibility Stats'!$A$6:$N$18,F$27,FALSE)="N/A",0,VLOOKUP($A41, 'Ex Ante LI &amp; Eligibility Stats'!$A$6:$N$18,F$27,FALSE)*E41/1000))</f>
        <v>24.651900000000001</v>
      </c>
      <c r="G41" s="399">
        <f>IF(E41="","",IF(VLOOKUP($A41,'Ex Post LI &amp; Eligibility Stats'!$A$6:$N$18,G$27,FALSE)="N/A",0,VLOOKUP($A41,'Ex Post LI &amp; Eligibility Stats'!$A$6:$N$18,G$27,FALSE)*E41/1000))</f>
        <v>17.244499999999999</v>
      </c>
      <c r="H41" s="111">
        <v>453</v>
      </c>
      <c r="I41" s="557">
        <f>IF(H41="","",IF(VLOOKUP($A41, 'Ex Ante LI &amp; Eligibility Stats'!$A$6:$N$18,I$27,FALSE)="N/A",0,VLOOKUP($A41, 'Ex Ante LI &amp; Eligibility Stats'!$A$6:$N$18,I$27,FALSE)*H41/1000))</f>
        <v>23.823270000000001</v>
      </c>
      <c r="J41" s="842">
        <f>IF(H41="","",IF(VLOOKUP($A41,'Ex Post LI &amp; Eligibility Stats'!$A$6:$N$18,J$27,FALSE)="N/A",0,VLOOKUP($A41,'Ex Post LI &amp; Eligibility Stats'!$A$6:$N$18,J$27,FALSE)*H41/1000))</f>
        <v>17.168700000000001</v>
      </c>
      <c r="K41" s="111">
        <v>451</v>
      </c>
      <c r="L41" s="557">
        <f>IF(K41="","",IF(VLOOKUP($A41, 'Ex Ante LI &amp; Eligibility Stats'!$A$6:$N$18,L$27,FALSE)="N/A",0,VLOOKUP($A41, 'Ex Ante LI &amp; Eligibility Stats'!$A$6:$N$18,L$27,FALSE)*K41/1000))</f>
        <v>22.933350000000001</v>
      </c>
      <c r="M41" s="454">
        <f>IF(K41="","",IF(VLOOKUP($A41,'Ex Post LI &amp; Eligibility Stats'!$A$6:$N$18,M$27,FALSE)="N/A",0,VLOOKUP($A41,'Ex Post LI &amp; Eligibility Stats'!$A$6:$N$18,M$27,FALSE)*K41/1000))</f>
        <v>17.092899999999997</v>
      </c>
      <c r="N41" s="111">
        <v>449</v>
      </c>
      <c r="O41" s="111">
        <f>IF(N41="","",IF(VLOOKUP($A41, 'Ex Ante LI &amp; Eligibility Stats'!$A$6:$N$18,O$27,FALSE)="N/A",0,VLOOKUP($A41, 'Ex Ante LI &amp; Eligibility Stats'!$A$6:$N$18,O$27,FALSE)*N41/1000))</f>
        <v>19.500070000000001</v>
      </c>
      <c r="P41" s="454">
        <f>IF(N41="","",IF(VLOOKUP($A41,'Ex Post LI &amp; Eligibility Stats'!$A$6:$N$18,P$27,FALSE)="N/A",0,VLOOKUP($A41,'Ex Post LI &amp; Eligibility Stats'!$A$6:$N$18,P$27,FALSE)*N41/1000))</f>
        <v>17.017099999999999</v>
      </c>
      <c r="Q41" s="111">
        <v>446</v>
      </c>
      <c r="R41" s="111">
        <f>IF(Q41="","",IF(VLOOKUP($A41, 'Ex Ante LI &amp; Eligibility Stats'!$A$6:$N$18,R$27,FALSE)="N/A",0,VLOOKUP($A41, 'Ex Ante LI &amp; Eligibility Stats'!$A$6:$N$18,R$27,FALSE)*Q41/1000))</f>
        <v>22.728159999999999</v>
      </c>
      <c r="S41" s="454">
        <f>IF(Q41="","",IF(VLOOKUP($A41,'Ex Post LI &amp; Eligibility Stats'!$A$6:$N$18,S$27,FALSE)="N/A",0,VLOOKUP($A41,'Ex Post LI &amp; Eligibility Stats'!$A$6:$N$18,S$27,FALSE)*Q41/1000))</f>
        <v>16.903399999999998</v>
      </c>
      <c r="T41" s="441">
        <v>10795</v>
      </c>
    </row>
    <row r="42" spans="1:20" ht="13.5" customHeight="1">
      <c r="A42" s="4" t="s">
        <v>29</v>
      </c>
      <c r="B42" s="107">
        <v>2178</v>
      </c>
      <c r="C42" s="557">
        <f>IF(B42="","",IF(VLOOKUP($A42, 'Ex Ante LI &amp; Eligibility Stats'!$A$6:$N$18,C$27,FALSE)="N/A",0,VLOOKUP($A42, 'Ex Ante LI &amp; Eligibility Stats'!$A$6:$N$18,C$27,FALSE)*B42/1000))</f>
        <v>29.81682</v>
      </c>
      <c r="D42" s="399">
        <f>IF(B42="","",IF(VLOOKUP($A42,'Ex Post LI &amp; Eligibility Stats'!$A$6:$N$18,D$27,FALSE)="N/A",0,VLOOKUP($A42,'Ex Post LI &amp; Eligibility Stats'!$A$6:$N$18,D$27,FALSE)*B42/1000))</f>
        <v>30.927599999999998</v>
      </c>
      <c r="E42" s="111">
        <v>2145</v>
      </c>
      <c r="F42" s="557">
        <f>IF(E42="","",IF(VLOOKUP($A42, 'Ex Ante LI &amp; Eligibility Stats'!$A$6:$N$18,F$27,FALSE)="N/A",0,VLOOKUP($A42, 'Ex Ante LI &amp; Eligibility Stats'!$A$6:$N$18,F$27,FALSE)*E42/1000))</f>
        <v>30.780750000000001</v>
      </c>
      <c r="G42" s="399">
        <f>IF(E42="","",IF(VLOOKUP($A42,'Ex Post LI &amp; Eligibility Stats'!$A$6:$N$18,G$27,FALSE)="N/A",0,VLOOKUP($A42,'Ex Post LI &amp; Eligibility Stats'!$A$6:$N$18,G$27,FALSE)*E42/1000))</f>
        <v>30.459</v>
      </c>
      <c r="H42" s="111">
        <v>2106</v>
      </c>
      <c r="I42" s="557">
        <f>IF(H42="","",IF(VLOOKUP($A42, 'Ex Ante LI &amp; Eligibility Stats'!$A$6:$N$18,I$27,FALSE)="N/A",0,VLOOKUP($A42, 'Ex Ante LI &amp; Eligibility Stats'!$A$6:$N$18,I$27,FALSE)*H42/1000))</f>
        <v>30.600180000000002</v>
      </c>
      <c r="J42" s="842">
        <f>IF(H42="","",IF(VLOOKUP($A42,'Ex Post LI &amp; Eligibility Stats'!$A$6:$N$18,J$27,FALSE)="N/A",0,VLOOKUP($A42,'Ex Post LI &amp; Eligibility Stats'!$A$6:$N$18,J$27,FALSE)*H42/1000))</f>
        <v>29.905199999999997</v>
      </c>
      <c r="K42" s="111">
        <v>2014</v>
      </c>
      <c r="L42" s="557">
        <f>IF(K42="","",IF(VLOOKUP($A42, 'Ex Ante LI &amp; Eligibility Stats'!$A$6:$N$18,L$27,FALSE)="N/A",0,VLOOKUP($A42, 'Ex Ante LI &amp; Eligibility Stats'!$A$6:$N$18,L$27,FALSE)*K42/1000))</f>
        <v>27.068159999999999</v>
      </c>
      <c r="M42" s="454">
        <f>IF(K42="","",IF(VLOOKUP($A42,'Ex Post LI &amp; Eligibility Stats'!$A$6:$N$18,M$27,FALSE)="N/A",0,VLOOKUP($A42,'Ex Post LI &amp; Eligibility Stats'!$A$6:$N$18,M$27,FALSE)*K42/1000))</f>
        <v>28.598800000000001</v>
      </c>
      <c r="N42" s="111">
        <v>2016</v>
      </c>
      <c r="O42" s="111">
        <f>IF(N42="","",IF(VLOOKUP($A42, 'Ex Ante LI &amp; Eligibility Stats'!$A$6:$N$18,O$27,FALSE)="N/A",0,VLOOKUP($A42, 'Ex Ante LI &amp; Eligibility Stats'!$A$6:$N$18,O$27,FALSE)*N42/1000))</f>
        <v>14.091839999999999</v>
      </c>
      <c r="P42" s="454">
        <f>IF(N42="","",IF(VLOOKUP($A42,'Ex Post LI &amp; Eligibility Stats'!$A$6:$N$18,P$27,FALSE)="N/A",0,VLOOKUP($A42,'Ex Post LI &amp; Eligibility Stats'!$A$6:$N$18,P$27,FALSE)*N42/1000))</f>
        <v>28.627199999999998</v>
      </c>
      <c r="Q42" s="111">
        <v>2308</v>
      </c>
      <c r="R42" s="111">
        <f>IF(Q42="","",IF(VLOOKUP($A42, 'Ex Ante LI &amp; Eligibility Stats'!$A$6:$N$18,R$27,FALSE)="N/A",0,VLOOKUP($A42, 'Ex Ante LI &amp; Eligibility Stats'!$A$6:$N$18,R$27,FALSE)*Q42/1000))</f>
        <v>13.3864</v>
      </c>
      <c r="S42" s="454">
        <f>IF(Q42="","",IF(VLOOKUP($A42,'Ex Post LI &amp; Eligibility Stats'!$A$6:$N$18,S$27,FALSE)="N/A",0,VLOOKUP($A42,'Ex Post LI &amp; Eligibility Stats'!$A$6:$N$18,S$27,FALSE)*Q42/1000))</f>
        <v>32.773600000000002</v>
      </c>
      <c r="T42" s="444">
        <v>5890</v>
      </c>
    </row>
    <row r="43" spans="1:20" ht="13.5" customHeight="1">
      <c r="A43" s="4" t="s">
        <v>30</v>
      </c>
      <c r="B43" s="111">
        <v>31613</v>
      </c>
      <c r="C43" s="557">
        <f>IF(B43="","",IF(VLOOKUP($A43, 'Ex Ante LI &amp; Eligibility Stats'!$A$6:$N$18,C$27,FALSE)="N/A",0,VLOOKUP($A43, 'Ex Ante LI &amp; Eligibility Stats'!$A$6:$N$18,C$27,FALSE)*B43/1000))</f>
        <v>5.69034</v>
      </c>
      <c r="D43" s="399">
        <f>IF(B43="","",IF(VLOOKUP($A43,'Ex Post LI &amp; Eligibility Stats'!$A$6:$N$18,D$27,FALSE)="N/A",0,VLOOKUP($A43,'Ex Post LI &amp; Eligibility Stats'!$A$6:$N$18,D$27,FALSE)*B43/1000))</f>
        <v>7.2709900000000003</v>
      </c>
      <c r="E43" s="111">
        <v>31178</v>
      </c>
      <c r="F43" s="557">
        <f>IF(E43="","",IF(VLOOKUP($A43, 'Ex Ante LI &amp; Eligibility Stats'!$A$6:$N$18,F$27,FALSE)="N/A",0,VLOOKUP($A43, 'Ex Ante LI &amp; Eligibility Stats'!$A$6:$N$18,F$27,FALSE)*E43/1000))</f>
        <v>5.6120400000000004</v>
      </c>
      <c r="G43" s="399">
        <f>IF(E43="","",IF(VLOOKUP($A43,'Ex Post LI &amp; Eligibility Stats'!$A$6:$N$18,G$27,FALSE)="N/A",0,VLOOKUP($A43,'Ex Post LI &amp; Eligibility Stats'!$A$6:$N$18,G$27,FALSE)*E43/1000))</f>
        <v>7.1709400000000008</v>
      </c>
      <c r="H43" s="111">
        <v>30606</v>
      </c>
      <c r="I43" s="557">
        <f>IF(H43="","",IF(VLOOKUP($A43, 'Ex Ante LI &amp; Eligibility Stats'!$A$6:$N$18,I$27,FALSE)="N/A",0,VLOOKUP($A43, 'Ex Ante LI &amp; Eligibility Stats'!$A$6:$N$18,I$27,FALSE)*H43/1000))</f>
        <v>5.2030200000000004</v>
      </c>
      <c r="J43" s="842">
        <f>IF(H43="","",IF(VLOOKUP($A43,'Ex Post LI &amp; Eligibility Stats'!$A$6:$N$18,J$27,FALSE)="N/A",0,VLOOKUP($A43,'Ex Post LI &amp; Eligibility Stats'!$A$6:$N$18,J$27,FALSE)*H43/1000))</f>
        <v>7.0393800000000004</v>
      </c>
      <c r="K43" s="111">
        <v>34426</v>
      </c>
      <c r="L43" s="557">
        <f>IF(K43="","",IF(VLOOKUP($A43, 'Ex Ante LI &amp; Eligibility Stats'!$A$6:$N$18,L$27,FALSE)="N/A",0,VLOOKUP($A43, 'Ex Ante LI &amp; Eligibility Stats'!$A$6:$N$18,L$27,FALSE)*K43/1000))</f>
        <v>5.1638999999999999</v>
      </c>
      <c r="M43" s="454">
        <f>IF(K43="","",IF(VLOOKUP($A43,'Ex Post LI &amp; Eligibility Stats'!$A$6:$N$18,M$27,FALSE)="N/A",0,VLOOKUP($A43,'Ex Post LI &amp; Eligibility Stats'!$A$6:$N$18,M$27,FALSE)*K43/1000))</f>
        <v>7.9179800000000009</v>
      </c>
      <c r="N43" s="111">
        <v>35675</v>
      </c>
      <c r="O43" s="111">
        <f>IF(N43="","",IF(VLOOKUP($A43, 'Ex Ante LI &amp; Eligibility Stats'!$A$6:$N$18,O$27,FALSE)="N/A",0,VLOOKUP($A43, 'Ex Ante LI &amp; Eligibility Stats'!$A$6:$N$18,O$27,FALSE)*N43/1000))</f>
        <v>2.1404999999999998</v>
      </c>
      <c r="P43" s="454">
        <f>IF(N43="","",IF(VLOOKUP($A43,'Ex Post LI &amp; Eligibility Stats'!$A$6:$N$18,P$27,FALSE)="N/A",0,VLOOKUP($A43,'Ex Post LI &amp; Eligibility Stats'!$A$6:$N$18,P$27,FALSE)*N43/1000))</f>
        <v>8.2052499999999995</v>
      </c>
      <c r="Q43" s="111">
        <v>47330</v>
      </c>
      <c r="R43" s="111">
        <f>IF(Q43="","",IF(VLOOKUP($A43, 'Ex Ante LI &amp; Eligibility Stats'!$A$6:$N$18,R$27,FALSE)="N/A",0,VLOOKUP($A43, 'Ex Ante LI &amp; Eligibility Stats'!$A$6:$N$18,R$27,FALSE)*Q43/1000))</f>
        <v>2.3664999999999998</v>
      </c>
      <c r="S43" s="454">
        <f>IF(Q43="","",IF(VLOOKUP($A43,'Ex Post LI &amp; Eligibility Stats'!$A$6:$N$18,S$27,FALSE)="N/A",0,VLOOKUP($A43,'Ex Post LI &amp; Eligibility Stats'!$A$6:$N$18,S$27,FALSE)*Q43/1000))</f>
        <v>10.885899999999999</v>
      </c>
      <c r="T43" s="444">
        <v>81268</v>
      </c>
    </row>
    <row r="44" spans="1:20" ht="13.5" customHeight="1">
      <c r="A44" s="4" t="s">
        <v>31</v>
      </c>
      <c r="B44" s="111">
        <v>178937</v>
      </c>
      <c r="C44" s="557">
        <f>IF(B44="","",IF(VLOOKUP($A44, 'Ex Ante LI &amp; Eligibility Stats'!$A$6:$N$18,C$27,FALSE)="N/A",0,VLOOKUP($A44, 'Ex Ante LI &amp; Eligibility Stats'!$A$6:$N$18,C$27,FALSE)*B44/1000))</f>
        <v>1.7893700000000001</v>
      </c>
      <c r="D44" s="399">
        <f>IF(B44="","",IF(VLOOKUP($A44,'Ex Post LI &amp; Eligibility Stats'!$A$6:$N$18,D$27,FALSE)="N/A",0,VLOOKUP($A44,'Ex Post LI &amp; Eligibility Stats'!$A$6:$N$18,D$27,FALSE)*B44/1000))</f>
        <v>1.7893700000000001</v>
      </c>
      <c r="E44" s="111">
        <v>177373</v>
      </c>
      <c r="F44" s="557">
        <f>IF(E44="","",IF(VLOOKUP($A44, 'Ex Ante LI &amp; Eligibility Stats'!$A$6:$N$18,F$27,FALSE)="N/A",0,VLOOKUP($A44, 'Ex Ante LI &amp; Eligibility Stats'!$A$6:$N$18,F$27,FALSE)*E44/1000))</f>
        <v>1.77373</v>
      </c>
      <c r="G44" s="399">
        <f>IF(E44="","",IF(VLOOKUP($A44,'Ex Post LI &amp; Eligibility Stats'!$A$6:$N$18,G$27,FALSE)="N/A",0,VLOOKUP($A44,'Ex Post LI &amp; Eligibility Stats'!$A$6:$N$18,G$27,FALSE)*E44/1000))</f>
        <v>1.77373</v>
      </c>
      <c r="H44" s="111">
        <v>174365</v>
      </c>
      <c r="I44" s="557">
        <f>IF(H44="","",IF(VLOOKUP($A44, 'Ex Ante LI &amp; Eligibility Stats'!$A$6:$N$18,I$27,FALSE)="N/A",0,VLOOKUP($A44, 'Ex Ante LI &amp; Eligibility Stats'!$A$6:$N$18,I$27,FALSE)*H44/1000))</f>
        <v>1.7436500000000001</v>
      </c>
      <c r="J44" s="842">
        <f>IF(H44="","",IF(VLOOKUP($A44,'Ex Post LI &amp; Eligibility Stats'!$A$6:$N$18,J$27,FALSE)="N/A",0,VLOOKUP($A44,'Ex Post LI &amp; Eligibility Stats'!$A$6:$N$18,J$27,FALSE)*H44/1000))</f>
        <v>1.7436500000000001</v>
      </c>
      <c r="K44" s="111">
        <v>165176</v>
      </c>
      <c r="L44" s="557">
        <f>IF(K44="","",IF(VLOOKUP($A44, 'Ex Ante LI &amp; Eligibility Stats'!$A$6:$N$18,L$27,FALSE)="N/A",0,VLOOKUP($A44, 'Ex Ante LI &amp; Eligibility Stats'!$A$6:$N$18,L$27,FALSE)*K44/1000))</f>
        <v>0</v>
      </c>
      <c r="M44" s="454">
        <f>IF(K44="","",IF(VLOOKUP($A44,'Ex Post LI &amp; Eligibility Stats'!$A$6:$N$18,M$27,FALSE)="N/A",0,VLOOKUP($A44,'Ex Post LI &amp; Eligibility Stats'!$A$6:$N$18,M$27,FALSE)*K44/1000))</f>
        <v>1.6517599999999999</v>
      </c>
      <c r="N44" s="111">
        <v>160393</v>
      </c>
      <c r="O44" s="111">
        <f>IF(N44="","",IF(VLOOKUP($A44, 'Ex Ante LI &amp; Eligibility Stats'!$A$6:$N$18,O$27,FALSE)="N/A",0,VLOOKUP($A44, 'Ex Ante LI &amp; Eligibility Stats'!$A$6:$N$18,O$27,FALSE)*N44/1000))</f>
        <v>0</v>
      </c>
      <c r="P44" s="454">
        <f>IF(N44="","",IF(VLOOKUP($A44,'Ex Post LI &amp; Eligibility Stats'!$A$6:$N$18,P$27,FALSE)="N/A",0,VLOOKUP($A44,'Ex Post LI &amp; Eligibility Stats'!$A$6:$N$18,P$27,FALSE)*N44/1000))</f>
        <v>1.6039300000000001</v>
      </c>
      <c r="Q44" s="111">
        <v>174201</v>
      </c>
      <c r="R44" s="111">
        <f>IF(Q44="","",IF(VLOOKUP($A44, 'Ex Ante LI &amp; Eligibility Stats'!$A$6:$N$18,R$27,FALSE)="N/A",0,VLOOKUP($A44, 'Ex Ante LI &amp; Eligibility Stats'!$A$6:$N$18,R$27,FALSE)*Q44/1000))</f>
        <v>0</v>
      </c>
      <c r="S44" s="454">
        <f>IF(Q44="","",IF(VLOOKUP($A44,'Ex Post LI &amp; Eligibility Stats'!$A$6:$N$18,S$27,FALSE)="N/A",0,VLOOKUP($A44,'Ex Post LI &amp; Eligibility Stats'!$A$6:$N$18,S$27,FALSE)*Q44/1000))</f>
        <v>1.7420100000000001</v>
      </c>
      <c r="T44" s="444">
        <v>323351</v>
      </c>
    </row>
    <row r="45" spans="1:20" ht="14.5">
      <c r="A45" s="112" t="s">
        <v>32</v>
      </c>
      <c r="B45" s="202">
        <v>146114</v>
      </c>
      <c r="C45" s="559">
        <f>IF(B45="","",IF(VLOOKUP($A45, 'Ex Ante LI &amp; Eligibility Stats'!$A$6:$N$18,C$27,FALSE)="N/A",0,VLOOKUP($A45, 'Ex Ante LI &amp; Eligibility Stats'!$A$6:$N$18,C$27,FALSE)*B45/1000))</f>
        <v>33.60622</v>
      </c>
      <c r="D45" s="399">
        <f>IF(B45="","",IF(VLOOKUP($A45,'Ex Post LI &amp; Eligibility Stats'!$A$6:$N$18,D$27,FALSE)="N/A",0,VLOOKUP($A45,'Ex Post LI &amp; Eligibility Stats'!$A$6:$N$18,D$27,FALSE)*B45/1000))</f>
        <v>45.295339999999996</v>
      </c>
      <c r="E45" s="204">
        <v>146151</v>
      </c>
      <c r="F45" s="559">
        <f>IF(E45="","",IF(VLOOKUP($A45, 'Ex Ante LI &amp; Eligibility Stats'!$A$6:$N$18,F$27,FALSE)="N/A",0,VLOOKUP($A45, 'Ex Ante LI &amp; Eligibility Stats'!$A$6:$N$18,F$27,FALSE)*E45/1000))</f>
        <v>35.076239999999999</v>
      </c>
      <c r="G45" s="399">
        <f>IF(E45="","",IF(VLOOKUP($A45,'Ex Post LI &amp; Eligibility Stats'!$A$6:$N$18,G$27,FALSE)="N/A",0,VLOOKUP($A45,'Ex Post LI &amp; Eligibility Stats'!$A$6:$N$18,G$27,FALSE)*E45/1000))</f>
        <v>45.306809999999999</v>
      </c>
      <c r="H45" s="204">
        <v>146315</v>
      </c>
      <c r="I45" s="559">
        <f>IF(H45="","",IF(VLOOKUP($A45, 'Ex Ante LI &amp; Eligibility Stats'!$A$6:$N$18,I$27,FALSE)="N/A",0,VLOOKUP($A45, 'Ex Ante LI &amp; Eligibility Stats'!$A$6:$N$18,I$27,FALSE)*H45/1000))</f>
        <v>29.263000000000002</v>
      </c>
      <c r="J45" s="843">
        <f>IF(H45="","",IF(VLOOKUP($A45,'Ex Post LI &amp; Eligibility Stats'!$A$6:$N$18,J$27,FALSE)="N/A",0,VLOOKUP($A45,'Ex Post LI &amp; Eligibility Stats'!$A$6:$N$18,J$27,FALSE)*H45/1000))</f>
        <v>45.35765</v>
      </c>
      <c r="K45" s="204">
        <v>146286</v>
      </c>
      <c r="L45" s="559">
        <f>IF(K45="","",IF(VLOOKUP($A45, 'Ex Ante LI &amp; Eligibility Stats'!$A$6:$N$18,L$27,FALSE)="N/A",0,VLOOKUP($A45, 'Ex Ante LI &amp; Eligibility Stats'!$A$6:$N$18,L$27,FALSE)*K45/1000))</f>
        <v>17.554320000000001</v>
      </c>
      <c r="M45" s="454">
        <f>IF(K45="","",IF(VLOOKUP($A45,'Ex Post LI &amp; Eligibility Stats'!$A$6:$N$18,M$27,FALSE)="N/A",0,VLOOKUP($A45,'Ex Post LI &amp; Eligibility Stats'!$A$6:$N$18,M$27,FALSE)*K45/1000))</f>
        <v>45.348659999999995</v>
      </c>
      <c r="N45" s="204">
        <v>146280</v>
      </c>
      <c r="O45" s="554">
        <f>IF(N45="","",IF(VLOOKUP($A45, 'Ex Ante LI &amp; Eligibility Stats'!$A$6:$N$18,O$27,FALSE)="N/A",0,VLOOKUP($A45, 'Ex Ante LI &amp; Eligibility Stats'!$A$6:$N$18,O$27,FALSE)*N45/1000))</f>
        <v>13.165199999999999</v>
      </c>
      <c r="P45" s="454">
        <f>IF(N45="","",IF(VLOOKUP($A45,'Ex Post LI &amp; Eligibility Stats'!$A$6:$N$18,P$27,FALSE)="N/A",0,VLOOKUP($A45,'Ex Post LI &amp; Eligibility Stats'!$A$6:$N$18,P$27,FALSE)*N45/1000))</f>
        <v>45.346800000000002</v>
      </c>
      <c r="Q45" s="204">
        <v>142285</v>
      </c>
      <c r="R45" s="554">
        <f>IF(Q45="","",IF(VLOOKUP($A45, 'Ex Ante LI &amp; Eligibility Stats'!$A$6:$N$18,R$27,FALSE)="N/A",0,VLOOKUP($A45, 'Ex Ante LI &amp; Eligibility Stats'!$A$6:$N$18,R$27,FALSE)*Q45/1000))</f>
        <v>12.80565</v>
      </c>
      <c r="S45" s="454">
        <f>IF(Q45="","",IF(VLOOKUP($A45,'Ex Post LI &amp; Eligibility Stats'!$A$6:$N$18,S$27,FALSE)="N/A",0,VLOOKUP($A45,'Ex Post LI &amp; Eligibility Stats'!$A$6:$N$18,S$27,FALSE)*Q45/1000))</f>
        <v>44.108350000000002</v>
      </c>
      <c r="T45" s="270" t="s">
        <v>33</v>
      </c>
    </row>
    <row r="46" spans="1:20" ht="13.5" thickBot="1">
      <c r="A46" s="116" t="s">
        <v>34</v>
      </c>
      <c r="B46" s="595">
        <f t="shared" ref="B46:R46" si="4">SUM(B38:B45)</f>
        <v>361058</v>
      </c>
      <c r="C46" s="402">
        <f t="shared" si="4"/>
        <v>188.73398999999998</v>
      </c>
      <c r="D46" s="406">
        <f t="shared" si="4"/>
        <v>207.6019</v>
      </c>
      <c r="E46" s="201">
        <f t="shared" si="4"/>
        <v>359054</v>
      </c>
      <c r="F46" s="402">
        <f t="shared" si="4"/>
        <v>191.89566000000002</v>
      </c>
      <c r="G46" s="406">
        <f t="shared" si="4"/>
        <v>206.33657999999997</v>
      </c>
      <c r="H46" s="201">
        <f t="shared" si="4"/>
        <v>355511</v>
      </c>
      <c r="I46" s="844">
        <f t="shared" si="4"/>
        <v>183.12912</v>
      </c>
      <c r="J46" s="403">
        <f t="shared" si="4"/>
        <v>202.81997999999999</v>
      </c>
      <c r="K46" s="201">
        <f t="shared" si="4"/>
        <v>350019</v>
      </c>
      <c r="L46" s="451">
        <f t="shared" si="4"/>
        <v>162.83772999999999</v>
      </c>
      <c r="M46" s="869">
        <f t="shared" si="4"/>
        <v>202.21549999999999</v>
      </c>
      <c r="N46" s="201">
        <f t="shared" si="4"/>
        <v>346779</v>
      </c>
      <c r="O46" s="451">
        <f t="shared" si="4"/>
        <v>48.89761</v>
      </c>
      <c r="P46" s="869">
        <f t="shared" si="4"/>
        <v>233.11207999999996</v>
      </c>
      <c r="Q46" s="201">
        <f t="shared" si="4"/>
        <v>368536</v>
      </c>
      <c r="R46" s="451">
        <f t="shared" si="4"/>
        <v>51.286709999999999</v>
      </c>
      <c r="S46" s="1031">
        <f t="shared" ref="S46" si="5">SUM(S38:S45)</f>
        <v>238.72505999999996</v>
      </c>
      <c r="T46" s="272"/>
    </row>
    <row r="47" spans="1:20" ht="14" thickTop="1" thickBot="1">
      <c r="A47" s="144" t="s">
        <v>35</v>
      </c>
      <c r="B47" s="596">
        <f t="shared" ref="B47:R47" si="6">+B36+B46</f>
        <v>516092</v>
      </c>
      <c r="C47" s="845">
        <f t="shared" si="6"/>
        <v>567.72672999999998</v>
      </c>
      <c r="D47" s="405">
        <f t="shared" si="6"/>
        <v>576.19699000000003</v>
      </c>
      <c r="E47" s="404">
        <f t="shared" si="6"/>
        <v>514674</v>
      </c>
      <c r="F47" s="404">
        <f t="shared" si="6"/>
        <v>574.80069000000003</v>
      </c>
      <c r="G47" s="405">
        <f t="shared" si="6"/>
        <v>580.0332800000001</v>
      </c>
      <c r="H47" s="404">
        <f t="shared" si="6"/>
        <v>510680</v>
      </c>
      <c r="I47" s="846">
        <f t="shared" si="6"/>
        <v>555.08816999999999</v>
      </c>
      <c r="J47" s="405">
        <f t="shared" si="6"/>
        <v>575.11179000000004</v>
      </c>
      <c r="K47" s="404">
        <f t="shared" si="6"/>
        <v>506073</v>
      </c>
      <c r="L47" s="870">
        <f t="shared" si="6"/>
        <v>496.47726999999998</v>
      </c>
      <c r="M47" s="457">
        <f t="shared" si="6"/>
        <v>573.71103000000005</v>
      </c>
      <c r="N47" s="404">
        <f t="shared" si="6"/>
        <v>502900</v>
      </c>
      <c r="O47" s="870">
        <f t="shared" si="6"/>
        <v>326.74205999999998</v>
      </c>
      <c r="P47" s="457">
        <f t="shared" si="6"/>
        <v>607.05521999999996</v>
      </c>
      <c r="Q47" s="404">
        <f t="shared" si="6"/>
        <v>524279</v>
      </c>
      <c r="R47" s="870">
        <f t="shared" si="6"/>
        <v>328.17119000000002</v>
      </c>
      <c r="S47" s="457">
        <f t="shared" ref="S47" si="7">+S36+S46</f>
        <v>618.53161999999998</v>
      </c>
      <c r="T47" s="271"/>
    </row>
    <row r="48" spans="1:20" s="121" customFormat="1" ht="26.15" customHeight="1" thickTop="1">
      <c r="A48" s="945" t="s">
        <v>44</v>
      </c>
      <c r="B48" s="945"/>
      <c r="C48" s="945"/>
      <c r="D48" s="945"/>
      <c r="E48" s="945"/>
      <c r="F48" s="945"/>
      <c r="G48" s="945"/>
      <c r="H48" s="945"/>
      <c r="I48" s="945"/>
      <c r="J48" s="945"/>
      <c r="K48" s="945"/>
      <c r="L48" s="945"/>
      <c r="M48" s="945"/>
      <c r="N48" s="945"/>
      <c r="O48" s="945"/>
      <c r="P48" s="945"/>
      <c r="Q48" s="945"/>
      <c r="R48" s="945"/>
      <c r="S48" s="945"/>
      <c r="T48" s="946"/>
    </row>
    <row r="49" spans="1:20" s="121" customFormat="1" ht="24" customHeight="1">
      <c r="A49" s="945" t="s">
        <v>45</v>
      </c>
      <c r="B49" s="945"/>
      <c r="C49" s="945"/>
      <c r="D49" s="945"/>
      <c r="E49" s="945"/>
      <c r="F49" s="945"/>
      <c r="G49" s="945"/>
      <c r="H49" s="945"/>
      <c r="I49" s="945"/>
      <c r="J49" s="945"/>
      <c r="K49" s="945"/>
      <c r="L49" s="945"/>
      <c r="M49" s="945"/>
      <c r="N49" s="945"/>
      <c r="O49" s="945"/>
      <c r="P49" s="945"/>
      <c r="Q49" s="945"/>
      <c r="R49" s="945"/>
      <c r="S49" s="945"/>
      <c r="T49" s="945"/>
    </row>
    <row r="50" spans="1:20" s="121" customFormat="1" ht="12.75" customHeight="1">
      <c r="A50" s="942" t="s">
        <v>46</v>
      </c>
      <c r="B50" s="943"/>
      <c r="C50" s="943"/>
      <c r="D50" s="943"/>
      <c r="E50" s="943"/>
      <c r="F50" s="943"/>
      <c r="G50" s="943"/>
      <c r="H50" s="943"/>
      <c r="I50" s="943"/>
      <c r="J50" s="943"/>
      <c r="K50" s="943"/>
      <c r="L50" s="943"/>
      <c r="M50" s="943"/>
      <c r="N50" s="943"/>
      <c r="O50" s="943"/>
      <c r="P50" s="943"/>
      <c r="Q50" s="943"/>
      <c r="R50" s="943"/>
      <c r="S50" s="943"/>
      <c r="T50" s="943"/>
    </row>
    <row r="51" spans="1:20" s="143" customFormat="1" ht="81.650000000000006" customHeight="1">
      <c r="A51" s="947" t="s">
        <v>47</v>
      </c>
      <c r="B51" s="947"/>
      <c r="C51" s="947"/>
      <c r="D51" s="947"/>
      <c r="E51" s="947"/>
      <c r="F51" s="947"/>
      <c r="G51" s="947"/>
      <c r="H51" s="947"/>
      <c r="I51" s="947"/>
      <c r="J51" s="947"/>
      <c r="K51" s="947"/>
      <c r="L51" s="947"/>
      <c r="M51" s="947"/>
      <c r="N51" s="947"/>
      <c r="O51" s="947"/>
      <c r="P51" s="947"/>
      <c r="Q51" s="947"/>
      <c r="R51" s="947"/>
      <c r="S51" s="947"/>
      <c r="T51" s="948"/>
    </row>
    <row r="52" spans="1:20" ht="12.65" customHeight="1">
      <c r="A52" s="942"/>
      <c r="B52" s="943"/>
      <c r="C52" s="943"/>
      <c r="D52" s="943"/>
      <c r="E52" s="943"/>
      <c r="F52" s="943"/>
      <c r="G52" s="943"/>
      <c r="H52" s="943"/>
      <c r="I52" s="943"/>
      <c r="J52" s="943"/>
      <c r="K52" s="943"/>
      <c r="L52" s="943"/>
      <c r="M52" s="943"/>
      <c r="N52" s="943"/>
      <c r="O52" s="943"/>
      <c r="P52" s="943"/>
      <c r="Q52" s="943"/>
      <c r="R52" s="943"/>
      <c r="S52" s="943"/>
      <c r="T52" s="943"/>
    </row>
    <row r="53" spans="1:20" ht="12.65" customHeight="1">
      <c r="A53" s="942"/>
      <c r="B53" s="943"/>
      <c r="C53" s="943"/>
      <c r="D53" s="943"/>
      <c r="E53" s="943"/>
      <c r="F53" s="943"/>
      <c r="G53" s="943"/>
      <c r="H53" s="943"/>
      <c r="I53" s="943"/>
      <c r="J53" s="943"/>
      <c r="K53" s="943"/>
      <c r="L53" s="943"/>
      <c r="M53" s="943"/>
      <c r="N53" s="943"/>
      <c r="O53" s="943"/>
      <c r="P53" s="943"/>
      <c r="Q53" s="943"/>
      <c r="R53" s="943"/>
      <c r="S53" s="943"/>
      <c r="T53" s="943"/>
    </row>
    <row r="54" spans="1:20" ht="12.65" customHeight="1">
      <c r="A54" s="942"/>
      <c r="B54" s="943"/>
      <c r="C54" s="943"/>
      <c r="D54" s="943"/>
      <c r="E54" s="943"/>
      <c r="F54" s="943"/>
      <c r="G54" s="943"/>
      <c r="H54" s="943"/>
      <c r="I54" s="943"/>
      <c r="J54" s="943"/>
      <c r="K54" s="943"/>
      <c r="L54" s="943"/>
      <c r="M54" s="943"/>
      <c r="N54" s="943"/>
      <c r="O54" s="943"/>
      <c r="P54" s="943"/>
      <c r="Q54" s="943"/>
      <c r="R54" s="943"/>
      <c r="S54" s="943"/>
      <c r="T54" s="943"/>
    </row>
    <row r="55" spans="1:20" ht="12.75" customHeight="1">
      <c r="A55" s="942"/>
      <c r="B55" s="943"/>
      <c r="C55" s="943"/>
      <c r="D55" s="943"/>
      <c r="E55" s="943"/>
      <c r="F55" s="943"/>
      <c r="G55" s="943"/>
      <c r="H55" s="943"/>
      <c r="I55" s="943"/>
      <c r="J55" s="943"/>
      <c r="K55" s="943"/>
      <c r="L55" s="943"/>
      <c r="M55" s="943"/>
      <c r="N55" s="943"/>
      <c r="O55" s="943"/>
      <c r="P55" s="943"/>
      <c r="Q55" s="943"/>
      <c r="R55" s="943"/>
      <c r="S55" s="943"/>
      <c r="T55" s="943"/>
    </row>
    <row r="56" spans="1:20">
      <c r="A56" s="936"/>
      <c r="B56" s="936"/>
      <c r="C56" s="936"/>
      <c r="D56" s="936"/>
      <c r="E56" s="936"/>
      <c r="F56" s="936"/>
      <c r="G56" s="936"/>
      <c r="H56" s="936"/>
      <c r="I56" s="936"/>
      <c r="J56" s="936"/>
      <c r="K56" s="936"/>
      <c r="L56" s="936"/>
      <c r="M56" s="936"/>
      <c r="N56" s="936"/>
      <c r="O56" s="936"/>
      <c r="P56" s="936"/>
      <c r="Q56" s="936"/>
      <c r="R56" s="936"/>
      <c r="S56" s="936"/>
      <c r="T56" s="936"/>
    </row>
  </sheetData>
  <sheetProtection password="C511" sheet="1" objects="1" scenarios="1"/>
  <protectedRanges>
    <protectedRange sqref="Q23" name="Range1_4"/>
    <protectedRange sqref="E41" name="Range1"/>
    <protectedRange sqref="H9" name="Range1_1"/>
    <protectedRange sqref="H13" name="Range1_1_1"/>
    <protectedRange sqref="H12" name="Range1_1_1_1"/>
    <protectedRange sqref="H23" name="Range1_1_2"/>
    <protectedRange sqref="H19" name="Range1_1_3"/>
    <protectedRange sqref="H21:H22" name="Range1_1_4"/>
    <protectedRange sqref="B35" name="Range1_3"/>
    <protectedRange sqref="B34" name="Range1_5"/>
    <protectedRange sqref="E13" name="Range1_1_6"/>
    <protectedRange sqref="E19" name="Range1_1_7"/>
    <protectedRange sqref="N13" name="Range1_2"/>
  </protectedRanges>
  <mergeCells count="23">
    <mergeCell ref="A55:T55"/>
    <mergeCell ref="T39:T40"/>
    <mergeCell ref="A48:T48"/>
    <mergeCell ref="A49:T49"/>
    <mergeCell ref="A50:T50"/>
    <mergeCell ref="A51:T51"/>
    <mergeCell ref="A52:T52"/>
    <mergeCell ref="A56:T56"/>
    <mergeCell ref="Q6:S6"/>
    <mergeCell ref="B6:D6"/>
    <mergeCell ref="E6:G6"/>
    <mergeCell ref="H6:J6"/>
    <mergeCell ref="K6:M6"/>
    <mergeCell ref="N6:P6"/>
    <mergeCell ref="T17:T18"/>
    <mergeCell ref="B28:D28"/>
    <mergeCell ref="E28:G28"/>
    <mergeCell ref="H28:J28"/>
    <mergeCell ref="K28:M28"/>
    <mergeCell ref="N28:P28"/>
    <mergeCell ref="Q28:S28"/>
    <mergeCell ref="A53:T53"/>
    <mergeCell ref="A54:T54"/>
  </mergeCells>
  <printOptions horizontalCentered="1"/>
  <pageMargins left="0" right="0" top="0.74803921568627452" bottom="0.25" header="0.13" footer="0.1"/>
  <pageSetup scale="58" orientation="landscape" r:id="rId1"/>
  <headerFooter>
    <oddHeader>&amp;C&amp;"Arial,Bold"&amp;K000000Table I-1
Pacific Gas and Electric Company 
Interruptible and Price Responsive Programs
Subscription Statistics - Enrolled MW
December 2016</oddHeader>
    <oddFooter>&amp;L&amp;F&amp;CPage 3 of 11&amp;R&amp;A</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0"/>
  <sheetViews>
    <sheetView view="pageLayout" zoomScale="70" zoomScaleNormal="100" zoomScalePageLayoutView="70" workbookViewId="0">
      <selection activeCell="M5" sqref="M5"/>
    </sheetView>
  </sheetViews>
  <sheetFormatPr defaultColWidth="9.453125" defaultRowHeight="12.5"/>
  <cols>
    <col min="1" max="1" width="33.54296875" style="39" customWidth="1"/>
    <col min="2" max="2" width="8.453125" style="39" bestFit="1" customWidth="1"/>
    <col min="3" max="3" width="9.453125" style="39" bestFit="1" customWidth="1"/>
    <col min="4" max="8" width="7.453125" style="39" bestFit="1" customWidth="1"/>
    <col min="9" max="9" width="8.453125" style="39" bestFit="1" customWidth="1"/>
    <col min="10" max="10" width="12.1796875" style="39" bestFit="1" customWidth="1"/>
    <col min="11" max="11" width="8.54296875" style="39" bestFit="1" customWidth="1"/>
    <col min="12" max="12" width="11.1796875" style="39" bestFit="1" customWidth="1"/>
    <col min="13" max="13" width="10.81640625" style="39" bestFit="1" customWidth="1"/>
    <col min="14" max="14" width="14.54296875" style="39" customWidth="1"/>
    <col min="15" max="15" width="64.453125" style="39" customWidth="1"/>
    <col min="16" max="16" width="15" style="39" bestFit="1" customWidth="1"/>
    <col min="17" max="17" width="10.54296875" style="39" customWidth="1"/>
    <col min="18" max="18" width="9.54296875" style="39" bestFit="1" customWidth="1"/>
    <col min="19" max="19" width="11.453125" style="39" customWidth="1"/>
    <col min="20" max="20" width="9.54296875" style="39" bestFit="1" customWidth="1"/>
    <col min="21" max="21" width="10.54296875" style="39" customWidth="1"/>
    <col min="22" max="22" width="12.453125" style="39" bestFit="1" customWidth="1"/>
    <col min="23" max="23" width="12.453125" style="39" customWidth="1"/>
    <col min="24" max="24" width="9.54296875" style="39" bestFit="1" customWidth="1"/>
    <col min="25" max="25" width="11.453125" style="39" customWidth="1"/>
    <col min="26" max="26" width="11.54296875" style="39" bestFit="1" customWidth="1"/>
    <col min="27" max="27" width="11.54296875" style="39" customWidth="1"/>
    <col min="28" max="16384" width="9.453125" style="39"/>
  </cols>
  <sheetData>
    <row r="1" spans="1:15" s="103" customFormat="1" ht="17.149999999999999" customHeight="1">
      <c r="A1" s="127" t="s">
        <v>48</v>
      </c>
      <c r="B1" s="417"/>
      <c r="C1" s="417"/>
      <c r="D1" s="417"/>
      <c r="E1" s="417"/>
      <c r="F1" s="417"/>
      <c r="G1" s="417"/>
      <c r="H1" s="417"/>
      <c r="I1" s="417"/>
      <c r="J1" s="417"/>
      <c r="K1" s="417"/>
      <c r="L1" s="417"/>
      <c r="M1" s="417"/>
      <c r="N1" s="417"/>
      <c r="O1" s="417"/>
    </row>
    <row r="2" spans="1:15" s="207" customFormat="1" ht="12.75" hidden="1" customHeight="1">
      <c r="A2" s="127"/>
      <c r="B2" s="418"/>
      <c r="C2" s="418"/>
      <c r="D2" s="418"/>
      <c r="E2" s="418"/>
      <c r="F2" s="418"/>
      <c r="G2" s="418"/>
      <c r="H2" s="418"/>
      <c r="I2" s="418"/>
      <c r="J2" s="418"/>
      <c r="K2" s="418"/>
      <c r="L2" s="418"/>
      <c r="M2" s="418"/>
      <c r="N2" s="418"/>
      <c r="O2" s="418"/>
    </row>
    <row r="3" spans="1:15" s="207" customFormat="1" ht="12.75" hidden="1" customHeight="1">
      <c r="A3" s="418"/>
      <c r="B3" s="418"/>
      <c r="C3" s="418"/>
      <c r="D3" s="418"/>
      <c r="E3" s="418"/>
      <c r="F3" s="418"/>
      <c r="G3" s="418"/>
      <c r="H3" s="418"/>
      <c r="I3" s="418"/>
      <c r="J3" s="418"/>
      <c r="K3" s="418"/>
      <c r="L3" s="418"/>
      <c r="M3" s="418"/>
      <c r="N3" s="418"/>
      <c r="O3" s="418"/>
    </row>
    <row r="4" spans="1:15" s="418" customFormat="1" ht="12.75" customHeight="1">
      <c r="A4" s="955" t="s">
        <v>49</v>
      </c>
      <c r="B4" s="952" t="s">
        <v>50</v>
      </c>
      <c r="C4" s="953"/>
      <c r="D4" s="953"/>
      <c r="E4" s="953"/>
      <c r="F4" s="953"/>
      <c r="G4" s="953"/>
      <c r="H4" s="953"/>
      <c r="I4" s="953"/>
      <c r="J4" s="953"/>
      <c r="K4" s="953"/>
      <c r="L4" s="953"/>
      <c r="M4" s="954"/>
      <c r="N4" s="955" t="s">
        <v>51</v>
      </c>
      <c r="O4" s="413"/>
    </row>
    <row r="5" spans="1:15" s="418" customFormat="1" ht="37.5" customHeight="1">
      <c r="A5" s="962"/>
      <c r="B5" s="414" t="s">
        <v>5</v>
      </c>
      <c r="C5" s="414" t="s">
        <v>6</v>
      </c>
      <c r="D5" s="414" t="s">
        <v>7</v>
      </c>
      <c r="E5" s="414" t="s">
        <v>8</v>
      </c>
      <c r="F5" s="414" t="s">
        <v>9</v>
      </c>
      <c r="G5" s="414" t="s">
        <v>10</v>
      </c>
      <c r="H5" s="414" t="s">
        <v>36</v>
      </c>
      <c r="I5" s="414" t="s">
        <v>52</v>
      </c>
      <c r="J5" s="414" t="s">
        <v>53</v>
      </c>
      <c r="K5" s="414" t="s">
        <v>39</v>
      </c>
      <c r="L5" s="414" t="s">
        <v>54</v>
      </c>
      <c r="M5" s="414" t="s">
        <v>41</v>
      </c>
      <c r="N5" s="956"/>
      <c r="O5" s="415" t="s">
        <v>55</v>
      </c>
    </row>
    <row r="6" spans="1:15" s="418" customFormat="1" ht="117" customHeight="1">
      <c r="A6" s="419" t="s">
        <v>17</v>
      </c>
      <c r="B6" s="420">
        <v>1077.5899999999999</v>
      </c>
      <c r="C6" s="420">
        <v>1118.18</v>
      </c>
      <c r="D6" s="420">
        <v>1124.2</v>
      </c>
      <c r="E6" s="420">
        <v>1159.8499999999999</v>
      </c>
      <c r="F6" s="420">
        <v>1150.95</v>
      </c>
      <c r="G6" s="420">
        <v>1211.56</v>
      </c>
      <c r="H6" s="420">
        <v>1206.8800000000001</v>
      </c>
      <c r="I6" s="420">
        <v>1226.31</v>
      </c>
      <c r="J6" s="420">
        <v>1207.72</v>
      </c>
      <c r="K6" s="420">
        <v>1225.3599999999999</v>
      </c>
      <c r="L6" s="420">
        <v>1106.95</v>
      </c>
      <c r="M6" s="420">
        <v>1081.58</v>
      </c>
      <c r="N6" s="421">
        <v>10795</v>
      </c>
      <c r="O6" s="416" t="s">
        <v>56</v>
      </c>
    </row>
    <row r="7" spans="1:15" s="418" customFormat="1" ht="62.5">
      <c r="A7" s="419" t="s">
        <v>18</v>
      </c>
      <c r="B7" s="420" t="s">
        <v>19</v>
      </c>
      <c r="C7" s="420" t="s">
        <v>19</v>
      </c>
      <c r="D7" s="420" t="s">
        <v>19</v>
      </c>
      <c r="E7" s="420" t="s">
        <v>19</v>
      </c>
      <c r="F7" s="420" t="s">
        <v>19</v>
      </c>
      <c r="G7" s="420" t="s">
        <v>19</v>
      </c>
      <c r="H7" s="420" t="s">
        <v>19</v>
      </c>
      <c r="I7" s="420" t="s">
        <v>19</v>
      </c>
      <c r="J7" s="420" t="s">
        <v>19</v>
      </c>
      <c r="K7" s="420" t="s">
        <v>19</v>
      </c>
      <c r="L7" s="420" t="s">
        <v>19</v>
      </c>
      <c r="M7" s="420" t="s">
        <v>19</v>
      </c>
      <c r="N7" s="421" t="s">
        <v>33</v>
      </c>
      <c r="O7" s="416" t="s">
        <v>57</v>
      </c>
    </row>
    <row r="8" spans="1:15" s="418" customFormat="1" ht="50">
      <c r="A8" s="419" t="s">
        <v>20</v>
      </c>
      <c r="B8" s="420" t="s">
        <v>19</v>
      </c>
      <c r="C8" s="420" t="s">
        <v>19</v>
      </c>
      <c r="D8" s="420" t="s">
        <v>19</v>
      </c>
      <c r="E8" s="420" t="s">
        <v>19</v>
      </c>
      <c r="F8" s="420" t="s">
        <v>19</v>
      </c>
      <c r="G8" s="420" t="s">
        <v>19</v>
      </c>
      <c r="H8" s="420" t="s">
        <v>19</v>
      </c>
      <c r="I8" s="420" t="s">
        <v>19</v>
      </c>
      <c r="J8" s="420" t="s">
        <v>19</v>
      </c>
      <c r="K8" s="420" t="s">
        <v>19</v>
      </c>
      <c r="L8" s="420" t="s">
        <v>19</v>
      </c>
      <c r="M8" s="420" t="s">
        <v>19</v>
      </c>
      <c r="N8" s="421" t="s">
        <v>33</v>
      </c>
      <c r="O8" s="416" t="s">
        <v>58</v>
      </c>
    </row>
    <row r="9" spans="1:15" s="418" customFormat="1" ht="37.5">
      <c r="A9" s="446" t="s">
        <v>21</v>
      </c>
      <c r="B9" s="422" t="s">
        <v>19</v>
      </c>
      <c r="C9" s="422" t="s">
        <v>19</v>
      </c>
      <c r="D9" s="422" t="s">
        <v>19</v>
      </c>
      <c r="E9" s="422" t="s">
        <v>19</v>
      </c>
      <c r="F9" s="422">
        <v>0.39</v>
      </c>
      <c r="G9" s="422">
        <v>0.62</v>
      </c>
      <c r="H9" s="422">
        <v>0.62</v>
      </c>
      <c r="I9" s="422">
        <v>0.61</v>
      </c>
      <c r="J9" s="422">
        <v>0.53</v>
      </c>
      <c r="K9" s="422">
        <v>0.3</v>
      </c>
      <c r="L9" s="422" t="s">
        <v>19</v>
      </c>
      <c r="M9" s="422" t="s">
        <v>19</v>
      </c>
      <c r="N9" s="483" t="s">
        <v>33</v>
      </c>
      <c r="O9" s="416" t="s">
        <v>59</v>
      </c>
    </row>
    <row r="10" spans="1:15" s="418" customFormat="1" ht="25">
      <c r="A10" s="447" t="s">
        <v>22</v>
      </c>
      <c r="B10" s="422" t="s">
        <v>19</v>
      </c>
      <c r="C10" s="422" t="s">
        <v>19</v>
      </c>
      <c r="D10" s="422" t="s">
        <v>19</v>
      </c>
      <c r="E10" s="422" t="s">
        <v>19</v>
      </c>
      <c r="F10" s="422">
        <v>0.28999999999999998</v>
      </c>
      <c r="G10" s="422">
        <v>0.49</v>
      </c>
      <c r="H10" s="422">
        <v>0.52</v>
      </c>
      <c r="I10" s="422">
        <v>0.48</v>
      </c>
      <c r="J10" s="422">
        <v>0.45</v>
      </c>
      <c r="K10" s="422">
        <v>0.18</v>
      </c>
      <c r="L10" s="422" t="s">
        <v>19</v>
      </c>
      <c r="M10" s="422" t="s">
        <v>19</v>
      </c>
      <c r="N10" s="421" t="s">
        <v>33</v>
      </c>
      <c r="O10" s="416" t="s">
        <v>60</v>
      </c>
    </row>
    <row r="11" spans="1:15" s="418" customFormat="1" ht="37.5">
      <c r="A11" s="419" t="s">
        <v>25</v>
      </c>
      <c r="B11" s="420" t="s">
        <v>19</v>
      </c>
      <c r="C11" s="420" t="s">
        <v>19</v>
      </c>
      <c r="D11" s="420" t="s">
        <v>19</v>
      </c>
      <c r="E11" s="420" t="s">
        <v>19</v>
      </c>
      <c r="F11" s="420">
        <v>55.07</v>
      </c>
      <c r="G11" s="420">
        <v>55.07</v>
      </c>
      <c r="H11" s="420">
        <v>55.07</v>
      </c>
      <c r="I11" s="420">
        <v>55.07</v>
      </c>
      <c r="J11" s="420">
        <v>55.07</v>
      </c>
      <c r="K11" s="420">
        <v>55.07</v>
      </c>
      <c r="L11" s="420" t="s">
        <v>19</v>
      </c>
      <c r="M11" s="420" t="s">
        <v>19</v>
      </c>
      <c r="N11" s="423">
        <v>599649</v>
      </c>
      <c r="O11" s="416" t="s">
        <v>61</v>
      </c>
    </row>
    <row r="12" spans="1:15" s="418" customFormat="1" ht="125">
      <c r="A12" s="419" t="s">
        <v>26</v>
      </c>
      <c r="B12" s="420" t="s">
        <v>19</v>
      </c>
      <c r="C12" s="420" t="s">
        <v>19</v>
      </c>
      <c r="D12" s="420" t="s">
        <v>19</v>
      </c>
      <c r="E12" s="420" t="s">
        <v>19</v>
      </c>
      <c r="F12" s="420">
        <v>120.94</v>
      </c>
      <c r="G12" s="420">
        <v>120.94</v>
      </c>
      <c r="H12" s="420">
        <v>120.94</v>
      </c>
      <c r="I12" s="420">
        <v>120.94</v>
      </c>
      <c r="J12" s="420">
        <v>120.94</v>
      </c>
      <c r="K12" s="420">
        <v>120.94</v>
      </c>
      <c r="L12" s="420" t="s">
        <v>19</v>
      </c>
      <c r="M12" s="420" t="s">
        <v>19</v>
      </c>
      <c r="N12" s="957">
        <v>599649</v>
      </c>
      <c r="O12" s="416" t="s">
        <v>62</v>
      </c>
    </row>
    <row r="13" spans="1:15" s="418" customFormat="1" ht="125">
      <c r="A13" s="419" t="s">
        <v>27</v>
      </c>
      <c r="B13" s="420" t="s">
        <v>19</v>
      </c>
      <c r="C13" s="420" t="s">
        <v>19</v>
      </c>
      <c r="D13" s="420" t="s">
        <v>19</v>
      </c>
      <c r="E13" s="420" t="s">
        <v>19</v>
      </c>
      <c r="F13" s="420">
        <v>28.05</v>
      </c>
      <c r="G13" s="420">
        <v>28.05</v>
      </c>
      <c r="H13" s="420">
        <v>28.05</v>
      </c>
      <c r="I13" s="420">
        <v>28.05</v>
      </c>
      <c r="J13" s="420">
        <v>28.05</v>
      </c>
      <c r="K13" s="420">
        <v>28.05</v>
      </c>
      <c r="L13" s="420" t="s">
        <v>19</v>
      </c>
      <c r="M13" s="420" t="s">
        <v>19</v>
      </c>
      <c r="N13" s="958"/>
      <c r="O13" s="416" t="s">
        <v>62</v>
      </c>
    </row>
    <row r="14" spans="1:15" s="418" customFormat="1" ht="150">
      <c r="A14" s="419" t="s">
        <v>28</v>
      </c>
      <c r="B14" s="420">
        <v>47.41</v>
      </c>
      <c r="C14" s="420">
        <v>47.45</v>
      </c>
      <c r="D14" s="420">
        <v>46.01</v>
      </c>
      <c r="E14" s="420">
        <v>52.99</v>
      </c>
      <c r="F14" s="420">
        <v>49.42</v>
      </c>
      <c r="G14" s="420">
        <v>51.84</v>
      </c>
      <c r="H14" s="420">
        <v>52.04</v>
      </c>
      <c r="I14" s="420">
        <v>54.18</v>
      </c>
      <c r="J14" s="420">
        <v>52.59</v>
      </c>
      <c r="K14" s="420">
        <v>50.85</v>
      </c>
      <c r="L14" s="420">
        <v>43.43</v>
      </c>
      <c r="M14" s="420">
        <v>50.96</v>
      </c>
      <c r="N14" s="424">
        <v>10795</v>
      </c>
      <c r="O14" s="416" t="s">
        <v>63</v>
      </c>
    </row>
    <row r="15" spans="1:15" s="418" customFormat="1">
      <c r="A15" s="419" t="s">
        <v>29</v>
      </c>
      <c r="B15" s="420">
        <v>5.77</v>
      </c>
      <c r="C15" s="420">
        <v>5.89</v>
      </c>
      <c r="D15" s="420">
        <v>6.69</v>
      </c>
      <c r="E15" s="420">
        <v>13</v>
      </c>
      <c r="F15" s="420">
        <v>13.56</v>
      </c>
      <c r="G15" s="420">
        <v>14.15</v>
      </c>
      <c r="H15" s="420">
        <v>13.69</v>
      </c>
      <c r="I15" s="420">
        <v>14.35</v>
      </c>
      <c r="J15" s="420">
        <v>14.53</v>
      </c>
      <c r="K15" s="420">
        <v>13.44</v>
      </c>
      <c r="L15" s="420">
        <v>6.99</v>
      </c>
      <c r="M15" s="420">
        <v>5.8</v>
      </c>
      <c r="N15" s="421">
        <v>5890</v>
      </c>
      <c r="O15" s="959" t="s">
        <v>64</v>
      </c>
    </row>
    <row r="16" spans="1:15" s="418" customFormat="1">
      <c r="A16" s="425" t="s">
        <v>30</v>
      </c>
      <c r="B16" s="420">
        <v>0.05</v>
      </c>
      <c r="C16" s="420">
        <v>0.05</v>
      </c>
      <c r="D16" s="420">
        <v>0.05</v>
      </c>
      <c r="E16" s="420">
        <v>0.14000000000000001</v>
      </c>
      <c r="F16" s="420">
        <v>0.16</v>
      </c>
      <c r="G16" s="420">
        <v>0.18</v>
      </c>
      <c r="H16" s="420">
        <v>0.18</v>
      </c>
      <c r="I16" s="420">
        <v>0.18</v>
      </c>
      <c r="J16" s="420">
        <v>0.17</v>
      </c>
      <c r="K16" s="420">
        <v>0.15</v>
      </c>
      <c r="L16" s="420">
        <v>0.06</v>
      </c>
      <c r="M16" s="420">
        <v>0.05</v>
      </c>
      <c r="N16" s="423">
        <v>81268</v>
      </c>
      <c r="O16" s="960"/>
    </row>
    <row r="17" spans="1:27" s="418" customFormat="1" ht="27.75" customHeight="1">
      <c r="A17" s="425" t="s">
        <v>31</v>
      </c>
      <c r="B17" s="420">
        <v>0</v>
      </c>
      <c r="C17" s="420">
        <v>0</v>
      </c>
      <c r="D17" s="420">
        <v>0</v>
      </c>
      <c r="E17" s="420">
        <v>0.01</v>
      </c>
      <c r="F17" s="420">
        <v>0.01</v>
      </c>
      <c r="G17" s="420">
        <v>0.01</v>
      </c>
      <c r="H17" s="420">
        <v>0.01</v>
      </c>
      <c r="I17" s="420">
        <v>0.01</v>
      </c>
      <c r="J17" s="420">
        <v>0.01</v>
      </c>
      <c r="K17" s="420">
        <v>0</v>
      </c>
      <c r="L17" s="420">
        <v>0</v>
      </c>
      <c r="M17" s="420">
        <v>0</v>
      </c>
      <c r="N17" s="421">
        <v>323351</v>
      </c>
      <c r="O17" s="961"/>
    </row>
    <row r="18" spans="1:27" s="418" customFormat="1" ht="37.5">
      <c r="A18" s="447" t="s">
        <v>32</v>
      </c>
      <c r="B18" s="420">
        <v>0.09</v>
      </c>
      <c r="C18" s="420">
        <v>0.09</v>
      </c>
      <c r="D18" s="420">
        <v>0.09</v>
      </c>
      <c r="E18" s="420">
        <v>0.09</v>
      </c>
      <c r="F18" s="420">
        <v>0.13</v>
      </c>
      <c r="G18" s="420">
        <v>0.23</v>
      </c>
      <c r="H18" s="420">
        <v>0.23</v>
      </c>
      <c r="I18" s="420">
        <v>0.24</v>
      </c>
      <c r="J18" s="420">
        <v>0.2</v>
      </c>
      <c r="K18" s="420">
        <v>0.12</v>
      </c>
      <c r="L18" s="420">
        <v>0.09</v>
      </c>
      <c r="M18" s="420">
        <v>0.09</v>
      </c>
      <c r="N18" s="421" t="s">
        <v>33</v>
      </c>
      <c r="O18" s="416" t="s">
        <v>65</v>
      </c>
    </row>
    <row r="19" spans="1:27" ht="28.5" customHeight="1">
      <c r="A19" s="950" t="s">
        <v>66</v>
      </c>
      <c r="B19" s="951"/>
      <c r="C19" s="951"/>
      <c r="D19" s="951"/>
      <c r="E19" s="951"/>
      <c r="F19" s="951"/>
      <c r="G19" s="951"/>
      <c r="H19" s="951"/>
      <c r="I19" s="951"/>
      <c r="J19" s="951"/>
      <c r="K19" s="951"/>
      <c r="L19" s="951"/>
      <c r="M19" s="951"/>
      <c r="N19" s="951"/>
      <c r="O19" s="951"/>
      <c r="P19" s="207"/>
      <c r="Q19" s="207"/>
      <c r="R19" s="207"/>
      <c r="S19" s="207"/>
      <c r="T19" s="207"/>
      <c r="U19" s="207"/>
      <c r="V19" s="207"/>
      <c r="W19" s="207"/>
      <c r="X19" s="207"/>
      <c r="Y19" s="207"/>
      <c r="Z19" s="207"/>
      <c r="AA19" s="207"/>
    </row>
    <row r="20" spans="1:27">
      <c r="A20" s="949" t="s">
        <v>2</v>
      </c>
      <c r="B20" s="949"/>
      <c r="C20" s="949"/>
      <c r="D20" s="949"/>
      <c r="E20" s="949"/>
      <c r="F20" s="949"/>
      <c r="G20" s="949"/>
      <c r="H20" s="949"/>
      <c r="I20" s="949"/>
      <c r="J20" s="949"/>
      <c r="K20" s="949"/>
      <c r="L20" s="949"/>
      <c r="M20" s="949"/>
      <c r="N20" s="949"/>
      <c r="O20" s="949"/>
      <c r="P20" s="207"/>
      <c r="Q20" s="207"/>
      <c r="R20" s="207"/>
      <c r="S20" s="207"/>
      <c r="T20" s="207"/>
      <c r="U20" s="207"/>
      <c r="V20" s="207"/>
      <c r="W20" s="207"/>
      <c r="X20" s="207"/>
      <c r="Y20" s="207"/>
      <c r="Z20" s="207"/>
      <c r="AA20" s="207"/>
    </row>
  </sheetData>
  <mergeCells count="7">
    <mergeCell ref="A20:O20"/>
    <mergeCell ref="A19:O19"/>
    <mergeCell ref="B4:M4"/>
    <mergeCell ref="N4:N5"/>
    <mergeCell ref="N12:N13"/>
    <mergeCell ref="O15:O17"/>
    <mergeCell ref="A4:A5"/>
  </mergeCells>
  <printOptions verticalCentered="1"/>
  <pageMargins left="0" right="0" top="0.68946078431372504" bottom="0.25" header="0.13" footer="0.1"/>
  <pageSetup scale="59" orientation="landscape" r:id="rId1"/>
  <headerFooter>
    <oddHeader>&amp;C&amp;"Arial,Bold"&amp;K000000
Pacific Gas and Electric Company 
Average Ex Ante Load Impact kW / Customer
December 2016</oddHeader>
    <oddFooter>&amp;L&amp;F&amp;CPage 4 of 11&amp;R&amp;A</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view="pageLayout" zoomScale="70" zoomScaleNormal="100" zoomScalePageLayoutView="70" workbookViewId="0">
      <selection activeCell="M5" sqref="M5"/>
    </sheetView>
  </sheetViews>
  <sheetFormatPr defaultColWidth="9.453125" defaultRowHeight="12.5"/>
  <cols>
    <col min="1" max="1" width="36.54296875" style="39" customWidth="1"/>
    <col min="2" max="2" width="9.453125" style="39" bestFit="1" customWidth="1"/>
    <col min="3" max="3" width="10" style="39" bestFit="1" customWidth="1"/>
    <col min="4" max="9" width="9.453125" style="39" customWidth="1"/>
    <col min="10" max="10" width="12.81640625" style="39" bestFit="1" customWidth="1"/>
    <col min="11" max="11" width="9.453125" style="39" customWidth="1"/>
    <col min="12" max="12" width="11.81640625" style="39" bestFit="1" customWidth="1"/>
    <col min="13" max="13" width="11.453125" style="39" bestFit="1" customWidth="1"/>
    <col min="14" max="14" width="15.81640625" style="39" customWidth="1"/>
    <col min="15" max="15" width="64.453125" style="101" customWidth="1"/>
    <col min="16" max="17" width="26.54296875" style="39" hidden="1" customWidth="1"/>
    <col min="18" max="18" width="46.453125" style="39" customWidth="1"/>
    <col min="19" max="19" width="10.54296875" style="39" customWidth="1"/>
    <col min="20" max="20" width="12.453125" style="39" bestFit="1" customWidth="1"/>
    <col min="21" max="21" width="12.453125" style="39" customWidth="1"/>
    <col min="22" max="22" width="9.54296875" style="39" bestFit="1" customWidth="1"/>
    <col min="23" max="23" width="11.453125" style="39" customWidth="1"/>
    <col min="24" max="24" width="11.54296875" style="39" bestFit="1" customWidth="1"/>
    <col min="25" max="25" width="11.54296875" style="39" customWidth="1"/>
    <col min="26" max="16384" width="9.453125" style="39"/>
  </cols>
  <sheetData>
    <row r="1" spans="1:15" s="103" customFormat="1" ht="16.5" customHeight="1">
      <c r="A1" s="127" t="s">
        <v>67</v>
      </c>
      <c r="B1" s="393"/>
      <c r="C1" s="169"/>
      <c r="D1" s="169"/>
      <c r="E1" s="169"/>
      <c r="F1" s="169"/>
      <c r="G1" s="169"/>
      <c r="H1" s="169"/>
      <c r="I1" s="169"/>
      <c r="J1" s="169"/>
      <c r="K1" s="169"/>
      <c r="L1" s="169"/>
      <c r="M1" s="169"/>
      <c r="N1" s="169"/>
      <c r="O1" s="169"/>
    </row>
    <row r="2" spans="1:15" ht="12.75" hidden="1" customHeight="1">
      <c r="A2" s="168"/>
      <c r="B2" s="170"/>
      <c r="C2" s="170"/>
      <c r="D2" s="170"/>
      <c r="E2" s="170"/>
      <c r="F2" s="170"/>
      <c r="G2" s="170"/>
      <c r="H2" s="170"/>
      <c r="I2" s="170"/>
      <c r="J2" s="170"/>
      <c r="K2" s="170"/>
      <c r="L2" s="170"/>
      <c r="M2" s="170"/>
      <c r="N2" s="170"/>
      <c r="O2" s="170"/>
    </row>
    <row r="3" spans="1:15" ht="12.75" hidden="1" customHeight="1">
      <c r="A3" s="170"/>
      <c r="B3" s="170"/>
      <c r="C3" s="170"/>
      <c r="D3" s="170"/>
      <c r="E3" s="170"/>
      <c r="F3" s="170"/>
      <c r="G3" s="170"/>
      <c r="H3" s="170"/>
      <c r="I3" s="170"/>
      <c r="J3" s="170"/>
      <c r="K3" s="170"/>
      <c r="L3" s="170"/>
      <c r="M3" s="170"/>
      <c r="N3" s="170"/>
      <c r="O3" s="170"/>
    </row>
    <row r="4" spans="1:15" s="418" customFormat="1" ht="12.75" customHeight="1">
      <c r="A4" s="955" t="s">
        <v>49</v>
      </c>
      <c r="B4" s="952" t="s">
        <v>68</v>
      </c>
      <c r="C4" s="965"/>
      <c r="D4" s="965"/>
      <c r="E4" s="965"/>
      <c r="F4" s="965"/>
      <c r="G4" s="965"/>
      <c r="H4" s="965"/>
      <c r="I4" s="965"/>
      <c r="J4" s="965"/>
      <c r="K4" s="965"/>
      <c r="L4" s="965"/>
      <c r="M4" s="966"/>
      <c r="N4" s="955" t="s">
        <v>51</v>
      </c>
      <c r="O4" s="413"/>
    </row>
    <row r="5" spans="1:15" s="417" customFormat="1" ht="26.5" customHeight="1">
      <c r="A5" s="967"/>
      <c r="B5" s="414" t="s">
        <v>5</v>
      </c>
      <c r="C5" s="414" t="s">
        <v>6</v>
      </c>
      <c r="D5" s="414" t="s">
        <v>7</v>
      </c>
      <c r="E5" s="414" t="s">
        <v>8</v>
      </c>
      <c r="F5" s="414" t="s">
        <v>9</v>
      </c>
      <c r="G5" s="414" t="s">
        <v>10</v>
      </c>
      <c r="H5" s="414" t="s">
        <v>36</v>
      </c>
      <c r="I5" s="414" t="s">
        <v>52</v>
      </c>
      <c r="J5" s="414" t="s">
        <v>53</v>
      </c>
      <c r="K5" s="414" t="s">
        <v>39</v>
      </c>
      <c r="L5" s="414" t="s">
        <v>54</v>
      </c>
      <c r="M5" s="414" t="s">
        <v>41</v>
      </c>
      <c r="N5" s="956"/>
      <c r="O5" s="415" t="s">
        <v>55</v>
      </c>
    </row>
    <row r="6" spans="1:15" s="429" customFormat="1" ht="27.75" customHeight="1">
      <c r="A6" s="419" t="s">
        <v>17</v>
      </c>
      <c r="B6" s="428">
        <v>1206.9000000000001</v>
      </c>
      <c r="C6" s="428">
        <v>1206.9000000000001</v>
      </c>
      <c r="D6" s="428">
        <v>1206.9000000000001</v>
      </c>
      <c r="E6" s="428">
        <v>1206.9000000000001</v>
      </c>
      <c r="F6" s="428">
        <v>1206.9000000000001</v>
      </c>
      <c r="G6" s="428">
        <v>1206.9000000000001</v>
      </c>
      <c r="H6" s="428">
        <v>1206.9000000000001</v>
      </c>
      <c r="I6" s="428">
        <v>1206.9000000000001</v>
      </c>
      <c r="J6" s="428">
        <v>1206.9000000000001</v>
      </c>
      <c r="K6" s="428">
        <v>1206.9000000000001</v>
      </c>
      <c r="L6" s="428">
        <v>1206.9000000000001</v>
      </c>
      <c r="M6" s="428">
        <v>1206.9000000000001</v>
      </c>
      <c r="N6" s="421">
        <v>10795</v>
      </c>
      <c r="O6" s="427" t="s">
        <v>69</v>
      </c>
    </row>
    <row r="7" spans="1:15" s="430" customFormat="1" ht="67.5" customHeight="1">
      <c r="A7" s="419" t="s">
        <v>18</v>
      </c>
      <c r="B7" s="422" t="s">
        <v>19</v>
      </c>
      <c r="C7" s="422" t="s">
        <v>19</v>
      </c>
      <c r="D7" s="422" t="s">
        <v>19</v>
      </c>
      <c r="E7" s="422" t="s">
        <v>19</v>
      </c>
      <c r="F7" s="422" t="s">
        <v>19</v>
      </c>
      <c r="G7" s="422" t="s">
        <v>19</v>
      </c>
      <c r="H7" s="422" t="s">
        <v>19</v>
      </c>
      <c r="I7" s="422" t="s">
        <v>19</v>
      </c>
      <c r="J7" s="422" t="s">
        <v>19</v>
      </c>
      <c r="K7" s="422" t="s">
        <v>19</v>
      </c>
      <c r="L7" s="422" t="s">
        <v>19</v>
      </c>
      <c r="M7" s="422" t="s">
        <v>19</v>
      </c>
      <c r="N7" s="421" t="s">
        <v>33</v>
      </c>
      <c r="O7" s="416" t="s">
        <v>57</v>
      </c>
    </row>
    <row r="8" spans="1:15" s="430" customFormat="1" ht="54" customHeight="1">
      <c r="A8" s="419" t="s">
        <v>20</v>
      </c>
      <c r="B8" s="428" t="s">
        <v>19</v>
      </c>
      <c r="C8" s="428" t="s">
        <v>19</v>
      </c>
      <c r="D8" s="428" t="s">
        <v>19</v>
      </c>
      <c r="E8" s="428" t="s">
        <v>19</v>
      </c>
      <c r="F8" s="428" t="s">
        <v>19</v>
      </c>
      <c r="G8" s="428" t="s">
        <v>19</v>
      </c>
      <c r="H8" s="428" t="s">
        <v>19</v>
      </c>
      <c r="I8" s="428" t="s">
        <v>19</v>
      </c>
      <c r="J8" s="428" t="s">
        <v>19</v>
      </c>
      <c r="K8" s="428" t="s">
        <v>19</v>
      </c>
      <c r="L8" s="428" t="s">
        <v>19</v>
      </c>
      <c r="M8" s="428" t="s">
        <v>19</v>
      </c>
      <c r="N8" s="421" t="s">
        <v>33</v>
      </c>
      <c r="O8" s="416" t="s">
        <v>58</v>
      </c>
    </row>
    <row r="9" spans="1:15" s="430" customFormat="1" ht="39" customHeight="1">
      <c r="A9" s="446" t="s">
        <v>21</v>
      </c>
      <c r="B9" s="428">
        <v>0.28999999999999998</v>
      </c>
      <c r="C9" s="428">
        <v>0.28999999999999998</v>
      </c>
      <c r="D9" s="428">
        <v>0.28999999999999998</v>
      </c>
      <c r="E9" s="428">
        <v>0.28999999999999998</v>
      </c>
      <c r="F9" s="428">
        <v>0.28999999999999998</v>
      </c>
      <c r="G9" s="428">
        <v>0.28999999999999998</v>
      </c>
      <c r="H9" s="428">
        <v>0.28999999999999998</v>
      </c>
      <c r="I9" s="428">
        <v>0.28999999999999998</v>
      </c>
      <c r="J9" s="428">
        <v>0.28999999999999998</v>
      </c>
      <c r="K9" s="428">
        <v>0.28999999999999998</v>
      </c>
      <c r="L9" s="428">
        <v>0.28999999999999998</v>
      </c>
      <c r="M9" s="428">
        <v>0.28999999999999998</v>
      </c>
      <c r="N9" s="483" t="s">
        <v>33</v>
      </c>
      <c r="O9" s="416" t="s">
        <v>59</v>
      </c>
    </row>
    <row r="10" spans="1:15" s="430" customFormat="1" ht="25">
      <c r="A10" s="447" t="s">
        <v>22</v>
      </c>
      <c r="B10" s="428">
        <v>0.46</v>
      </c>
      <c r="C10" s="428">
        <v>0.46</v>
      </c>
      <c r="D10" s="428">
        <v>0.46</v>
      </c>
      <c r="E10" s="428">
        <v>0.46</v>
      </c>
      <c r="F10" s="428">
        <v>0.46</v>
      </c>
      <c r="G10" s="428">
        <v>0.46</v>
      </c>
      <c r="H10" s="428">
        <v>0.46</v>
      </c>
      <c r="I10" s="428">
        <v>0.46</v>
      </c>
      <c r="J10" s="428">
        <v>0.46</v>
      </c>
      <c r="K10" s="428">
        <v>0.46</v>
      </c>
      <c r="L10" s="428">
        <v>0.46</v>
      </c>
      <c r="M10" s="428">
        <v>0.46</v>
      </c>
      <c r="N10" s="421" t="s">
        <v>33</v>
      </c>
      <c r="O10" s="416" t="s">
        <v>60</v>
      </c>
    </row>
    <row r="11" spans="1:15" s="430" customFormat="1" ht="54" customHeight="1">
      <c r="A11" s="419" t="s">
        <v>25</v>
      </c>
      <c r="B11" s="428">
        <v>67.3</v>
      </c>
      <c r="C11" s="428">
        <v>67.3</v>
      </c>
      <c r="D11" s="428">
        <v>67.3</v>
      </c>
      <c r="E11" s="428">
        <v>67.3</v>
      </c>
      <c r="F11" s="428">
        <v>67.3</v>
      </c>
      <c r="G11" s="428">
        <v>67.3</v>
      </c>
      <c r="H11" s="428">
        <v>67.3</v>
      </c>
      <c r="I11" s="428">
        <v>67.3</v>
      </c>
      <c r="J11" s="428">
        <v>67.3</v>
      </c>
      <c r="K11" s="428">
        <v>67.3</v>
      </c>
      <c r="L11" s="428">
        <v>67.3</v>
      </c>
      <c r="M11" s="428">
        <v>67.3</v>
      </c>
      <c r="N11" s="423">
        <v>599649</v>
      </c>
      <c r="O11" s="416" t="s">
        <v>61</v>
      </c>
    </row>
    <row r="12" spans="1:15" s="430" customFormat="1" ht="53.25" customHeight="1">
      <c r="A12" s="419" t="s">
        <v>26</v>
      </c>
      <c r="B12" s="428">
        <v>79.7</v>
      </c>
      <c r="C12" s="428">
        <v>79.7</v>
      </c>
      <c r="D12" s="428">
        <v>79.7</v>
      </c>
      <c r="E12" s="428">
        <v>79.7</v>
      </c>
      <c r="F12" s="428">
        <v>79.7</v>
      </c>
      <c r="G12" s="428">
        <v>79.7</v>
      </c>
      <c r="H12" s="428">
        <v>79.7</v>
      </c>
      <c r="I12" s="428">
        <v>79.7</v>
      </c>
      <c r="J12" s="428">
        <v>79.7</v>
      </c>
      <c r="K12" s="428">
        <v>79.7</v>
      </c>
      <c r="L12" s="428">
        <v>79.7</v>
      </c>
      <c r="M12" s="428">
        <v>79.7</v>
      </c>
      <c r="N12" s="957">
        <v>599649</v>
      </c>
      <c r="O12" s="416" t="s">
        <v>61</v>
      </c>
    </row>
    <row r="13" spans="1:15" s="430" customFormat="1" ht="54" customHeight="1">
      <c r="A13" s="419" t="s">
        <v>27</v>
      </c>
      <c r="B13" s="428">
        <v>34.700000000000003</v>
      </c>
      <c r="C13" s="428">
        <v>34.700000000000003</v>
      </c>
      <c r="D13" s="428">
        <v>34.700000000000003</v>
      </c>
      <c r="E13" s="428">
        <v>34.700000000000003</v>
      </c>
      <c r="F13" s="428">
        <v>34.700000000000003</v>
      </c>
      <c r="G13" s="428">
        <v>34.700000000000003</v>
      </c>
      <c r="H13" s="428">
        <v>34.700000000000003</v>
      </c>
      <c r="I13" s="428">
        <v>34.700000000000003</v>
      </c>
      <c r="J13" s="428">
        <v>34.700000000000003</v>
      </c>
      <c r="K13" s="428">
        <v>34.700000000000003</v>
      </c>
      <c r="L13" s="428">
        <v>34.700000000000003</v>
      </c>
      <c r="M13" s="428">
        <v>34.700000000000003</v>
      </c>
      <c r="N13" s="958"/>
      <c r="O13" s="416" t="s">
        <v>61</v>
      </c>
    </row>
    <row r="14" spans="1:15" s="430" customFormat="1" ht="81.75" customHeight="1">
      <c r="A14" s="419" t="s">
        <v>28</v>
      </c>
      <c r="B14" s="428">
        <v>37.9</v>
      </c>
      <c r="C14" s="428">
        <v>37.9</v>
      </c>
      <c r="D14" s="428">
        <v>37.9</v>
      </c>
      <c r="E14" s="428">
        <v>37.9</v>
      </c>
      <c r="F14" s="428">
        <v>37.9</v>
      </c>
      <c r="G14" s="428">
        <v>37.9</v>
      </c>
      <c r="H14" s="428">
        <v>37.9</v>
      </c>
      <c r="I14" s="428">
        <v>37.9</v>
      </c>
      <c r="J14" s="428">
        <v>37.9</v>
      </c>
      <c r="K14" s="428">
        <v>37.9</v>
      </c>
      <c r="L14" s="428">
        <v>37.9</v>
      </c>
      <c r="M14" s="428">
        <v>37.9</v>
      </c>
      <c r="N14" s="424">
        <v>10795</v>
      </c>
      <c r="O14" s="416" t="s">
        <v>70</v>
      </c>
    </row>
    <row r="15" spans="1:15" s="429" customFormat="1" ht="15" customHeight="1">
      <c r="A15" s="419" t="s">
        <v>29</v>
      </c>
      <c r="B15" s="428">
        <v>14.2</v>
      </c>
      <c r="C15" s="428">
        <v>14.2</v>
      </c>
      <c r="D15" s="428">
        <v>14.2</v>
      </c>
      <c r="E15" s="428">
        <v>14.2</v>
      </c>
      <c r="F15" s="428">
        <v>14.2</v>
      </c>
      <c r="G15" s="428">
        <v>14.2</v>
      </c>
      <c r="H15" s="428">
        <v>14.2</v>
      </c>
      <c r="I15" s="428">
        <v>14.2</v>
      </c>
      <c r="J15" s="428">
        <v>14.2</v>
      </c>
      <c r="K15" s="428">
        <v>14.2</v>
      </c>
      <c r="L15" s="428">
        <v>14.2</v>
      </c>
      <c r="M15" s="428">
        <v>14.2</v>
      </c>
      <c r="N15" s="431">
        <v>5890</v>
      </c>
      <c r="O15" s="959" t="s">
        <v>64</v>
      </c>
    </row>
    <row r="16" spans="1:15" s="429" customFormat="1" ht="19.5" customHeight="1">
      <c r="A16" s="425" t="s">
        <v>30</v>
      </c>
      <c r="B16" s="428">
        <v>0.23</v>
      </c>
      <c r="C16" s="428">
        <v>0.23</v>
      </c>
      <c r="D16" s="428">
        <v>0.23</v>
      </c>
      <c r="E16" s="428">
        <v>0.23</v>
      </c>
      <c r="F16" s="428">
        <v>0.23</v>
      </c>
      <c r="G16" s="428">
        <v>0.23</v>
      </c>
      <c r="H16" s="428">
        <v>0.23</v>
      </c>
      <c r="I16" s="428">
        <v>0.23</v>
      </c>
      <c r="J16" s="428">
        <v>0.23</v>
      </c>
      <c r="K16" s="428">
        <v>0.23</v>
      </c>
      <c r="L16" s="428">
        <v>0.23</v>
      </c>
      <c r="M16" s="428">
        <v>0.23</v>
      </c>
      <c r="N16" s="432">
        <v>81268</v>
      </c>
      <c r="O16" s="960"/>
    </row>
    <row r="17" spans="1:15" s="429" customFormat="1" ht="18" customHeight="1">
      <c r="A17" s="425" t="s">
        <v>31</v>
      </c>
      <c r="B17" s="428">
        <v>0.01</v>
      </c>
      <c r="C17" s="428">
        <v>0.01</v>
      </c>
      <c r="D17" s="428">
        <v>0.01</v>
      </c>
      <c r="E17" s="428">
        <v>0.01</v>
      </c>
      <c r="F17" s="428">
        <v>0.01</v>
      </c>
      <c r="G17" s="428">
        <v>0.01</v>
      </c>
      <c r="H17" s="428">
        <v>0.01</v>
      </c>
      <c r="I17" s="428">
        <v>0.01</v>
      </c>
      <c r="J17" s="428">
        <v>0.01</v>
      </c>
      <c r="K17" s="428">
        <v>0.01</v>
      </c>
      <c r="L17" s="428">
        <v>0.01</v>
      </c>
      <c r="M17" s="428">
        <v>0.01</v>
      </c>
      <c r="N17" s="432">
        <v>323351</v>
      </c>
      <c r="O17" s="961"/>
    </row>
    <row r="18" spans="1:15" s="430" customFormat="1" ht="40.5" customHeight="1">
      <c r="A18" s="447" t="s">
        <v>32</v>
      </c>
      <c r="B18" s="428">
        <v>0.31</v>
      </c>
      <c r="C18" s="428">
        <v>0.31</v>
      </c>
      <c r="D18" s="428">
        <v>0.31</v>
      </c>
      <c r="E18" s="428">
        <v>0.31</v>
      </c>
      <c r="F18" s="428">
        <v>0.31</v>
      </c>
      <c r="G18" s="428">
        <v>0.31</v>
      </c>
      <c r="H18" s="428">
        <v>0.31</v>
      </c>
      <c r="I18" s="428">
        <v>0.31</v>
      </c>
      <c r="J18" s="428">
        <v>0.31</v>
      </c>
      <c r="K18" s="428">
        <v>0.31</v>
      </c>
      <c r="L18" s="428">
        <v>0.31</v>
      </c>
      <c r="M18" s="428">
        <v>0.31</v>
      </c>
      <c r="N18" s="421" t="s">
        <v>33</v>
      </c>
      <c r="O18" s="416" t="s">
        <v>65</v>
      </c>
    </row>
    <row r="19" spans="1:15" s="430" customFormat="1">
      <c r="A19" s="963" t="s">
        <v>71</v>
      </c>
      <c r="B19" s="964"/>
      <c r="C19" s="964"/>
      <c r="D19" s="964"/>
      <c r="E19" s="964"/>
      <c r="F19" s="964"/>
      <c r="G19" s="964"/>
      <c r="H19" s="964"/>
      <c r="I19" s="964"/>
      <c r="J19" s="964"/>
      <c r="K19" s="964"/>
      <c r="L19" s="964"/>
      <c r="M19" s="964"/>
      <c r="N19" s="964"/>
      <c r="O19" s="964"/>
    </row>
    <row r="20" spans="1:15" s="426" customFormat="1" ht="36.75" customHeight="1">
      <c r="A20" s="949"/>
      <c r="B20" s="949"/>
      <c r="C20" s="949"/>
      <c r="D20" s="949"/>
      <c r="E20" s="949"/>
      <c r="F20" s="949"/>
      <c r="G20" s="949"/>
      <c r="H20" s="949"/>
      <c r="I20" s="949"/>
      <c r="J20" s="949"/>
      <c r="K20" s="949"/>
      <c r="L20" s="949"/>
      <c r="M20" s="949"/>
      <c r="N20" s="949"/>
      <c r="O20" s="949"/>
    </row>
    <row r="21" spans="1:15" s="126" customFormat="1" ht="18.75" customHeight="1">
      <c r="A21" s="946" t="s">
        <v>72</v>
      </c>
      <c r="B21" s="946"/>
      <c r="C21" s="946"/>
      <c r="D21" s="946"/>
      <c r="E21" s="946"/>
      <c r="F21" s="946"/>
      <c r="G21" s="946"/>
      <c r="H21" s="946"/>
      <c r="I21" s="946"/>
      <c r="J21" s="946"/>
      <c r="K21" s="946"/>
      <c r="L21" s="946"/>
      <c r="M21" s="946"/>
      <c r="N21" s="946"/>
      <c r="O21" s="946"/>
    </row>
  </sheetData>
  <mergeCells count="7">
    <mergeCell ref="A21:O21"/>
    <mergeCell ref="N4:N5"/>
    <mergeCell ref="O15:O17"/>
    <mergeCell ref="N12:N13"/>
    <mergeCell ref="A19:O20"/>
    <mergeCell ref="B4:M4"/>
    <mergeCell ref="A4:A5"/>
  </mergeCells>
  <pageMargins left="0" right="0" top="0.6875" bottom="0.25" header="0.13" footer="0.1"/>
  <pageSetup scale="58" orientation="landscape" r:id="rId1"/>
  <headerFooter>
    <oddHeader>&amp;C&amp;"Arial,Bold"&amp;K000000
Pacific Gas and Electric Company 
Average ExPost Load Impact kW / Customer
December 2016</oddHeader>
    <oddFooter>&amp;L&amp;F&amp;CPage 5 of 11&amp;R&amp;A</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5"/>
  <sheetViews>
    <sheetView view="pageLayout" topLeftCell="A19" zoomScale="70" zoomScaleNormal="70" zoomScalePageLayoutView="70" workbookViewId="0">
      <selection activeCell="R36" sqref="R36"/>
    </sheetView>
  </sheetViews>
  <sheetFormatPr defaultColWidth="9.453125" defaultRowHeight="11.5"/>
  <cols>
    <col min="1" max="1" width="35.54296875" style="5" customWidth="1"/>
    <col min="2" max="4" width="10" style="5" customWidth="1"/>
    <col min="5" max="5" width="12.54296875" style="5" customWidth="1"/>
    <col min="6" max="8" width="10" style="5" customWidth="1"/>
    <col min="9" max="9" width="12.54296875" style="5" customWidth="1"/>
    <col min="10" max="12" width="10" style="5" customWidth="1"/>
    <col min="13" max="13" width="11.54296875" style="5" customWidth="1"/>
    <col min="14" max="16" width="10" style="5" customWidth="1"/>
    <col min="17" max="17" width="12.453125" style="5" customWidth="1"/>
    <col min="18" max="20" width="10" style="5" customWidth="1"/>
    <col min="21" max="21" width="12.453125" style="5" customWidth="1"/>
    <col min="22" max="24" width="10" style="5" customWidth="1"/>
    <col min="25" max="25" width="12.453125" style="5" customWidth="1"/>
    <col min="26" max="16384" width="9.453125" style="5"/>
  </cols>
  <sheetData>
    <row r="1" spans="1:25">
      <c r="A1" s="322" t="s">
        <v>73</v>
      </c>
      <c r="B1" s="459"/>
      <c r="C1" s="459"/>
      <c r="D1" s="459"/>
      <c r="E1" s="459"/>
      <c r="F1" s="459"/>
      <c r="G1" s="459"/>
      <c r="H1" s="459"/>
      <c r="I1" s="459"/>
      <c r="J1" s="459"/>
      <c r="K1" s="459"/>
      <c r="L1" s="459"/>
      <c r="M1" s="459"/>
      <c r="N1" s="459"/>
      <c r="O1" s="459"/>
      <c r="P1" s="459"/>
      <c r="Q1" s="459"/>
      <c r="R1" s="459"/>
      <c r="S1" s="459"/>
      <c r="T1" s="459"/>
      <c r="U1" s="459"/>
      <c r="V1" s="459"/>
      <c r="W1" s="459"/>
      <c r="X1" s="459"/>
      <c r="Y1" s="460"/>
    </row>
    <row r="2" spans="1:25">
      <c r="A2" s="461"/>
      <c r="B2" s="7"/>
      <c r="C2" s="7"/>
      <c r="D2" s="7"/>
      <c r="E2" s="7"/>
      <c r="F2" s="7"/>
      <c r="G2" s="7"/>
      <c r="H2" s="7"/>
      <c r="I2" s="7"/>
      <c r="J2" s="7"/>
      <c r="K2" s="7"/>
      <c r="L2" s="7"/>
      <c r="M2" s="7"/>
      <c r="N2" s="7"/>
      <c r="O2" s="7"/>
      <c r="P2" s="7"/>
      <c r="Q2" s="7"/>
      <c r="R2" s="7"/>
      <c r="S2" s="7"/>
      <c r="T2" s="7"/>
      <c r="U2" s="7"/>
      <c r="V2" s="7"/>
      <c r="W2" s="7"/>
      <c r="X2" s="7"/>
      <c r="Y2" s="10"/>
    </row>
    <row r="3" spans="1:25" ht="21.75" customHeight="1">
      <c r="A3" s="484">
        <v>2016</v>
      </c>
      <c r="B3" s="973" t="s">
        <v>5</v>
      </c>
      <c r="C3" s="973"/>
      <c r="D3" s="973"/>
      <c r="E3" s="973"/>
      <c r="F3" s="973" t="s">
        <v>6</v>
      </c>
      <c r="G3" s="973"/>
      <c r="H3" s="973"/>
      <c r="I3" s="973"/>
      <c r="J3" s="973" t="s">
        <v>7</v>
      </c>
      <c r="K3" s="973"/>
      <c r="L3" s="973"/>
      <c r="M3" s="973"/>
      <c r="N3" s="973" t="s">
        <v>8</v>
      </c>
      <c r="O3" s="973"/>
      <c r="P3" s="973"/>
      <c r="Q3" s="973"/>
      <c r="R3" s="973" t="s">
        <v>9</v>
      </c>
      <c r="S3" s="973"/>
      <c r="T3" s="973"/>
      <c r="U3" s="973"/>
      <c r="V3" s="973" t="s">
        <v>10</v>
      </c>
      <c r="W3" s="973"/>
      <c r="X3" s="973"/>
      <c r="Y3" s="973"/>
    </row>
    <row r="4" spans="1:25" ht="44.25" customHeight="1">
      <c r="A4" s="484" t="s">
        <v>74</v>
      </c>
      <c r="B4" s="288" t="s">
        <v>75</v>
      </c>
      <c r="C4" s="288" t="s">
        <v>76</v>
      </c>
      <c r="D4" s="288" t="s">
        <v>77</v>
      </c>
      <c r="E4" s="288" t="s">
        <v>78</v>
      </c>
      <c r="F4" s="288" t="s">
        <v>75</v>
      </c>
      <c r="G4" s="288" t="s">
        <v>76</v>
      </c>
      <c r="H4" s="288" t="s">
        <v>77</v>
      </c>
      <c r="I4" s="288" t="s">
        <v>78</v>
      </c>
      <c r="J4" s="288" t="s">
        <v>75</v>
      </c>
      <c r="K4" s="288" t="s">
        <v>76</v>
      </c>
      <c r="L4" s="288" t="s">
        <v>77</v>
      </c>
      <c r="M4" s="288" t="s">
        <v>78</v>
      </c>
      <c r="N4" s="288" t="s">
        <v>75</v>
      </c>
      <c r="O4" s="288" t="s">
        <v>76</v>
      </c>
      <c r="P4" s="288" t="s">
        <v>77</v>
      </c>
      <c r="Q4" s="288" t="s">
        <v>78</v>
      </c>
      <c r="R4" s="288" t="s">
        <v>75</v>
      </c>
      <c r="S4" s="288" t="s">
        <v>76</v>
      </c>
      <c r="T4" s="288" t="s">
        <v>77</v>
      </c>
      <c r="U4" s="288" t="s">
        <v>78</v>
      </c>
      <c r="V4" s="288" t="s">
        <v>75</v>
      </c>
      <c r="W4" s="288" t="s">
        <v>76</v>
      </c>
      <c r="X4" s="288" t="s">
        <v>77</v>
      </c>
      <c r="Y4" s="288" t="s">
        <v>78</v>
      </c>
    </row>
    <row r="5" spans="1:25" ht="12" customHeight="1">
      <c r="A5" s="289" t="s">
        <v>25</v>
      </c>
      <c r="B5" s="290"/>
      <c r="C5" s="298">
        <f>SUM(160+41+91)/1000</f>
        <v>0.29199999999999998</v>
      </c>
      <c r="D5" s="291">
        <v>0</v>
      </c>
      <c r="E5" s="292">
        <f t="shared" ref="E5:E11" si="0">SUM(C5:D5)</f>
        <v>0.29199999999999998</v>
      </c>
      <c r="F5" s="293"/>
      <c r="G5" s="299">
        <f>SUM(C5+369)/1000</f>
        <v>0.36929199999999995</v>
      </c>
      <c r="H5" s="291">
        <v>0</v>
      </c>
      <c r="I5" s="294">
        <f t="shared" ref="I5:I12" si="1">SUM(G5:H5)</f>
        <v>0.36929199999999995</v>
      </c>
      <c r="J5" s="435" t="s">
        <v>2</v>
      </c>
      <c r="K5" s="294">
        <f>SUM(G5+0)</f>
        <v>0.36929199999999995</v>
      </c>
      <c r="L5" s="336">
        <f t="shared" ref="L5:L12" si="2">SUM(H5+0)</f>
        <v>0</v>
      </c>
      <c r="M5" s="294">
        <f>SUM(K5:L5)</f>
        <v>0.36929199999999995</v>
      </c>
      <c r="N5" s="306"/>
      <c r="O5" s="299">
        <f>SUM(K5+0)</f>
        <v>0.36929199999999995</v>
      </c>
      <c r="P5" s="336">
        <f t="shared" ref="P5:P12" si="3">SUM(L5+0)</f>
        <v>0</v>
      </c>
      <c r="Q5" s="294">
        <f>SUM(O5:P5)</f>
        <v>0.36929199999999995</v>
      </c>
      <c r="R5" s="306"/>
      <c r="S5" s="299">
        <f>SUM(O5+1309)/1000</f>
        <v>1.3093692920000002</v>
      </c>
      <c r="T5" s="336">
        <f t="shared" ref="T5:T12" si="4">SUM(P5+0)</f>
        <v>0</v>
      </c>
      <c r="U5" s="294">
        <f t="shared" ref="U5:U12" si="5">SUM(S5:T5)</f>
        <v>1.3093692920000002</v>
      </c>
      <c r="V5" s="306"/>
      <c r="W5" s="299">
        <v>1.3</v>
      </c>
      <c r="X5" s="336">
        <f t="shared" ref="X5:X12" si="6">SUM(T5+0)</f>
        <v>0</v>
      </c>
      <c r="Y5" s="294">
        <f t="shared" ref="Y5:Y12" si="7">SUM(W5:X5)</f>
        <v>1.3</v>
      </c>
    </row>
    <row r="6" spans="1:25" ht="12" customHeight="1">
      <c r="A6" s="289" t="s">
        <v>26</v>
      </c>
      <c r="B6" s="290"/>
      <c r="C6" s="291">
        <v>0</v>
      </c>
      <c r="D6" s="291">
        <v>0</v>
      </c>
      <c r="E6" s="292">
        <f t="shared" si="0"/>
        <v>0</v>
      </c>
      <c r="F6" s="293"/>
      <c r="G6" s="291">
        <v>0</v>
      </c>
      <c r="H6" s="291">
        <v>0</v>
      </c>
      <c r="I6" s="294">
        <f t="shared" si="1"/>
        <v>0</v>
      </c>
      <c r="J6" s="435"/>
      <c r="K6" s="306">
        <f>SUM(G6+0)</f>
        <v>0</v>
      </c>
      <c r="L6" s="306">
        <f t="shared" si="2"/>
        <v>0</v>
      </c>
      <c r="M6" s="294">
        <f t="shared" ref="M6" si="8">SUM(K6:L6)</f>
        <v>0</v>
      </c>
      <c r="N6" s="480"/>
      <c r="O6" s="336">
        <f t="shared" ref="O6" si="9">SUM(K6+0)</f>
        <v>0</v>
      </c>
      <c r="P6" s="336">
        <f t="shared" si="3"/>
        <v>0</v>
      </c>
      <c r="Q6" s="294">
        <f t="shared" ref="Q6" si="10">SUM(O6:P6)</f>
        <v>0</v>
      </c>
      <c r="R6" s="7"/>
      <c r="S6" s="336">
        <f>SUM(0)</f>
        <v>0</v>
      </c>
      <c r="T6" s="336">
        <f t="shared" si="4"/>
        <v>0</v>
      </c>
      <c r="U6" s="306">
        <f t="shared" si="5"/>
        <v>0</v>
      </c>
      <c r="V6" s="306"/>
      <c r="W6" s="336">
        <v>0</v>
      </c>
      <c r="X6" s="336">
        <f t="shared" si="6"/>
        <v>0</v>
      </c>
      <c r="Y6" s="294">
        <f t="shared" si="7"/>
        <v>0</v>
      </c>
    </row>
    <row r="7" spans="1:25" ht="12" customHeight="1">
      <c r="A7" s="289" t="s">
        <v>27</v>
      </c>
      <c r="B7" s="290"/>
      <c r="C7" s="291">
        <v>0</v>
      </c>
      <c r="D7" s="291">
        <v>0</v>
      </c>
      <c r="E7" s="292">
        <f t="shared" si="0"/>
        <v>0</v>
      </c>
      <c r="F7" s="293"/>
      <c r="G7" s="291">
        <v>0</v>
      </c>
      <c r="H7" s="291">
        <v>0</v>
      </c>
      <c r="I7" s="294">
        <f t="shared" si="1"/>
        <v>0</v>
      </c>
      <c r="J7" s="435"/>
      <c r="K7" s="306">
        <f t="shared" ref="K7:K12" si="11">SUM(G7+0)</f>
        <v>0</v>
      </c>
      <c r="L7" s="336">
        <f t="shared" si="2"/>
        <v>0</v>
      </c>
      <c r="M7" s="294">
        <f t="shared" ref="M7:M12" si="12">SUM(K7:L7)</f>
        <v>0</v>
      </c>
      <c r="N7" s="306"/>
      <c r="O7" s="336">
        <f t="shared" ref="O7:O12" si="13">SUM(K7+0)</f>
        <v>0</v>
      </c>
      <c r="P7" s="336">
        <f t="shared" si="3"/>
        <v>0</v>
      </c>
      <c r="Q7" s="294">
        <f t="shared" ref="Q7:Q12" si="14">SUM(O7:P7)</f>
        <v>0</v>
      </c>
      <c r="R7" s="296"/>
      <c r="S7" s="336">
        <f t="shared" ref="S7:S12" si="15">SUM(O7+0)</f>
        <v>0</v>
      </c>
      <c r="T7" s="336">
        <f t="shared" si="4"/>
        <v>0</v>
      </c>
      <c r="U7" s="306">
        <f t="shared" si="5"/>
        <v>0</v>
      </c>
      <c r="V7" s="306"/>
      <c r="W7" s="929">
        <v>0.1</v>
      </c>
      <c r="X7" s="336">
        <f t="shared" si="6"/>
        <v>0</v>
      </c>
      <c r="Y7" s="294">
        <f t="shared" si="7"/>
        <v>0.1</v>
      </c>
    </row>
    <row r="8" spans="1:25" ht="12" customHeight="1">
      <c r="A8" s="289" t="s">
        <v>28</v>
      </c>
      <c r="B8" s="290"/>
      <c r="C8" s="291">
        <v>0</v>
      </c>
      <c r="D8" s="291">
        <v>0</v>
      </c>
      <c r="E8" s="292">
        <f t="shared" si="0"/>
        <v>0</v>
      </c>
      <c r="F8" s="293"/>
      <c r="G8" s="291">
        <v>0</v>
      </c>
      <c r="H8" s="291">
        <v>0</v>
      </c>
      <c r="I8" s="294">
        <f t="shared" si="1"/>
        <v>0</v>
      </c>
      <c r="J8" s="435"/>
      <c r="K8" s="306">
        <f t="shared" si="11"/>
        <v>0</v>
      </c>
      <c r="L8" s="336">
        <f t="shared" si="2"/>
        <v>0</v>
      </c>
      <c r="M8" s="294">
        <f t="shared" si="12"/>
        <v>0</v>
      </c>
      <c r="N8" s="306"/>
      <c r="O8" s="336">
        <f t="shared" si="13"/>
        <v>0</v>
      </c>
      <c r="P8" s="336">
        <f t="shared" si="3"/>
        <v>0</v>
      </c>
      <c r="Q8" s="294">
        <f t="shared" si="14"/>
        <v>0</v>
      </c>
      <c r="R8" s="296"/>
      <c r="S8" s="336">
        <f t="shared" si="15"/>
        <v>0</v>
      </c>
      <c r="T8" s="336">
        <f t="shared" si="4"/>
        <v>0</v>
      </c>
      <c r="U8" s="306">
        <f t="shared" si="5"/>
        <v>0</v>
      </c>
      <c r="V8" s="306"/>
      <c r="W8" s="336">
        <v>0</v>
      </c>
      <c r="X8" s="336">
        <f t="shared" si="6"/>
        <v>0</v>
      </c>
      <c r="Y8" s="294">
        <f t="shared" si="7"/>
        <v>0</v>
      </c>
    </row>
    <row r="9" spans="1:25" ht="12" customHeight="1">
      <c r="A9" s="289" t="s">
        <v>79</v>
      </c>
      <c r="B9" s="290"/>
      <c r="C9" s="291">
        <v>0</v>
      </c>
      <c r="D9" s="291">
        <v>0</v>
      </c>
      <c r="E9" s="292">
        <f t="shared" si="0"/>
        <v>0</v>
      </c>
      <c r="F9" s="293"/>
      <c r="G9" s="291">
        <v>0</v>
      </c>
      <c r="H9" s="291">
        <v>0</v>
      </c>
      <c r="I9" s="294">
        <f t="shared" si="1"/>
        <v>0</v>
      </c>
      <c r="J9" s="435"/>
      <c r="K9" s="306">
        <f t="shared" si="11"/>
        <v>0</v>
      </c>
      <c r="L9" s="336">
        <f t="shared" si="2"/>
        <v>0</v>
      </c>
      <c r="M9" s="294">
        <f t="shared" si="12"/>
        <v>0</v>
      </c>
      <c r="N9" s="306"/>
      <c r="O9" s="336">
        <f t="shared" si="13"/>
        <v>0</v>
      </c>
      <c r="P9" s="336">
        <f t="shared" si="3"/>
        <v>0</v>
      </c>
      <c r="Q9" s="294">
        <f t="shared" si="14"/>
        <v>0</v>
      </c>
      <c r="R9" s="296"/>
      <c r="S9" s="299">
        <f>SUM(O9+19+80+115)/1000</f>
        <v>0.214</v>
      </c>
      <c r="T9" s="336">
        <f t="shared" si="4"/>
        <v>0</v>
      </c>
      <c r="U9" s="294">
        <f t="shared" si="5"/>
        <v>0.214</v>
      </c>
      <c r="V9" s="306"/>
      <c r="W9" s="299">
        <v>0.4</v>
      </c>
      <c r="X9" s="336">
        <f t="shared" si="6"/>
        <v>0</v>
      </c>
      <c r="Y9" s="294">
        <f t="shared" si="7"/>
        <v>0.4</v>
      </c>
    </row>
    <row r="10" spans="1:25" s="7" customFormat="1">
      <c r="A10" s="289" t="s">
        <v>80</v>
      </c>
      <c r="B10" s="290"/>
      <c r="C10" s="291">
        <v>0</v>
      </c>
      <c r="D10" s="291">
        <v>0</v>
      </c>
      <c r="E10" s="292">
        <f t="shared" si="0"/>
        <v>0</v>
      </c>
      <c r="F10" s="293"/>
      <c r="G10" s="291">
        <v>0</v>
      </c>
      <c r="H10" s="291">
        <v>0</v>
      </c>
      <c r="I10" s="294">
        <f t="shared" si="1"/>
        <v>0</v>
      </c>
      <c r="J10" s="435"/>
      <c r="K10" s="306">
        <f t="shared" si="11"/>
        <v>0</v>
      </c>
      <c r="L10" s="336">
        <f t="shared" si="2"/>
        <v>0</v>
      </c>
      <c r="M10" s="294">
        <f t="shared" si="12"/>
        <v>0</v>
      </c>
      <c r="N10" s="306"/>
      <c r="O10" s="336">
        <f t="shared" si="13"/>
        <v>0</v>
      </c>
      <c r="P10" s="336">
        <f t="shared" si="3"/>
        <v>0</v>
      </c>
      <c r="Q10" s="294">
        <f t="shared" si="14"/>
        <v>0</v>
      </c>
      <c r="R10" s="296"/>
      <c r="S10" s="336">
        <f t="shared" si="15"/>
        <v>0</v>
      </c>
      <c r="T10" s="336">
        <f t="shared" si="4"/>
        <v>0</v>
      </c>
      <c r="U10" s="306">
        <f t="shared" si="5"/>
        <v>0</v>
      </c>
      <c r="V10" s="306"/>
      <c r="W10" s="336">
        <v>0</v>
      </c>
      <c r="X10" s="336">
        <f t="shared" si="6"/>
        <v>0</v>
      </c>
      <c r="Y10" s="294">
        <f t="shared" si="7"/>
        <v>0</v>
      </c>
    </row>
    <row r="11" spans="1:25" s="7" customFormat="1">
      <c r="A11" s="289" t="s">
        <v>81</v>
      </c>
      <c r="B11" s="290"/>
      <c r="C11" s="291">
        <v>0</v>
      </c>
      <c r="D11" s="291">
        <v>0</v>
      </c>
      <c r="E11" s="292">
        <f t="shared" si="0"/>
        <v>0</v>
      </c>
      <c r="F11" s="296"/>
      <c r="G11" s="291">
        <v>0</v>
      </c>
      <c r="H11" s="291">
        <v>0</v>
      </c>
      <c r="I11" s="294">
        <f t="shared" si="1"/>
        <v>0</v>
      </c>
      <c r="J11" s="435"/>
      <c r="K11" s="306">
        <f t="shared" si="11"/>
        <v>0</v>
      </c>
      <c r="L11" s="336">
        <f t="shared" si="2"/>
        <v>0</v>
      </c>
      <c r="M11" s="294">
        <f t="shared" si="12"/>
        <v>0</v>
      </c>
      <c r="N11" s="306"/>
      <c r="O11" s="336">
        <f t="shared" si="13"/>
        <v>0</v>
      </c>
      <c r="P11" s="336">
        <f t="shared" si="3"/>
        <v>0</v>
      </c>
      <c r="Q11" s="294">
        <f t="shared" si="14"/>
        <v>0</v>
      </c>
      <c r="R11" s="296"/>
      <c r="S11" s="336">
        <f t="shared" si="15"/>
        <v>0</v>
      </c>
      <c r="T11" s="336">
        <f t="shared" si="4"/>
        <v>0</v>
      </c>
      <c r="U11" s="306">
        <f t="shared" si="5"/>
        <v>0</v>
      </c>
      <c r="V11" s="306"/>
      <c r="W11" s="336">
        <v>0</v>
      </c>
      <c r="X11" s="336">
        <f t="shared" si="6"/>
        <v>0</v>
      </c>
      <c r="Y11" s="318">
        <f t="shared" si="7"/>
        <v>0</v>
      </c>
    </row>
    <row r="12" spans="1:25" s="7" customFormat="1">
      <c r="A12" s="289" t="s">
        <v>82</v>
      </c>
      <c r="B12" s="290"/>
      <c r="C12" s="291">
        <v>0</v>
      </c>
      <c r="D12" s="291">
        <v>0</v>
      </c>
      <c r="E12" s="292">
        <f>SUM(C12:D12)</f>
        <v>0</v>
      </c>
      <c r="F12" s="296"/>
      <c r="G12" s="291">
        <v>0</v>
      </c>
      <c r="H12" s="291">
        <v>0</v>
      </c>
      <c r="I12" s="294">
        <f t="shared" si="1"/>
        <v>0</v>
      </c>
      <c r="J12" s="435"/>
      <c r="K12" s="306">
        <f t="shared" si="11"/>
        <v>0</v>
      </c>
      <c r="L12" s="336">
        <f t="shared" si="2"/>
        <v>0</v>
      </c>
      <c r="M12" s="294">
        <f t="shared" si="12"/>
        <v>0</v>
      </c>
      <c r="N12" s="306"/>
      <c r="O12" s="336">
        <f t="shared" si="13"/>
        <v>0</v>
      </c>
      <c r="P12" s="336">
        <f t="shared" si="3"/>
        <v>0</v>
      </c>
      <c r="Q12" s="294">
        <f t="shared" si="14"/>
        <v>0</v>
      </c>
      <c r="R12" s="296"/>
      <c r="S12" s="336">
        <f t="shared" si="15"/>
        <v>0</v>
      </c>
      <c r="T12" s="336">
        <f t="shared" si="4"/>
        <v>0</v>
      </c>
      <c r="U12" s="306">
        <f t="shared" si="5"/>
        <v>0</v>
      </c>
      <c r="V12" s="306"/>
      <c r="W12" s="336">
        <v>0</v>
      </c>
      <c r="X12" s="336">
        <f t="shared" si="6"/>
        <v>0</v>
      </c>
      <c r="Y12" s="318">
        <f t="shared" si="7"/>
        <v>0</v>
      </c>
    </row>
    <row r="13" spans="1:25" s="50" customFormat="1" ht="16.399999999999999" customHeight="1">
      <c r="A13" s="122" t="s">
        <v>83</v>
      </c>
      <c r="B13" s="123" t="s">
        <v>2</v>
      </c>
      <c r="C13" s="199">
        <f>SUM(C5:C12)</f>
        <v>0.29199999999999998</v>
      </c>
      <c r="D13" s="123">
        <f>SUM(D5:D12)</f>
        <v>0</v>
      </c>
      <c r="E13" s="123">
        <f>SUM(E5:E12)</f>
        <v>0.29199999999999998</v>
      </c>
      <c r="F13" s="179" t="s">
        <v>2</v>
      </c>
      <c r="G13" s="123">
        <f>SUM(G5:G12)</f>
        <v>0.36929199999999995</v>
      </c>
      <c r="H13" s="123">
        <f>SUM(H5:H12)</f>
        <v>0</v>
      </c>
      <c r="I13" s="123">
        <f>SUM(I5:I12)</f>
        <v>0.36929199999999995</v>
      </c>
      <c r="J13" s="436" t="s">
        <v>2</v>
      </c>
      <c r="K13" s="123">
        <f>SUM(K5:K12)</f>
        <v>0.36929199999999995</v>
      </c>
      <c r="L13" s="123">
        <f>SUM(L5:L12)</f>
        <v>0</v>
      </c>
      <c r="M13" s="123">
        <f>SUM(M5:M12)</f>
        <v>0.36929199999999995</v>
      </c>
      <c r="N13" s="436" t="s">
        <v>2</v>
      </c>
      <c r="O13" s="123">
        <f>SUM(O5:O12)</f>
        <v>0.36929199999999995</v>
      </c>
      <c r="P13" s="123">
        <f>SUM(P5:P12)</f>
        <v>0</v>
      </c>
      <c r="Q13" s="123">
        <f>SUM(Q5:Q12)</f>
        <v>0.36929199999999995</v>
      </c>
      <c r="R13" s="179" t="s">
        <v>2</v>
      </c>
      <c r="S13" s="436">
        <f>SUM(S5:S12)</f>
        <v>1.5233692920000002</v>
      </c>
      <c r="T13" s="436">
        <f>SUM(T5:T12)</f>
        <v>0</v>
      </c>
      <c r="U13" s="436">
        <f>SUM(U5:U12)</f>
        <v>1.5233692920000002</v>
      </c>
      <c r="V13" s="436" t="s">
        <v>2</v>
      </c>
      <c r="W13" s="436">
        <f>SUM(W5:W12)</f>
        <v>1.8000000000000003</v>
      </c>
      <c r="X13" s="436">
        <f>SUM(X5:X12)</f>
        <v>0</v>
      </c>
      <c r="Y13" s="436">
        <f>SUM(Y5:Y12)</f>
        <v>1.8000000000000003</v>
      </c>
    </row>
    <row r="14" spans="1:25" s="7" customFormat="1" ht="2.15" customHeight="1">
      <c r="A14" s="301"/>
      <c r="B14" s="302"/>
      <c r="C14" s="303"/>
      <c r="D14" s="303"/>
      <c r="E14" s="304"/>
      <c r="F14" s="305"/>
      <c r="G14" s="306"/>
      <c r="H14" s="306"/>
      <c r="I14" s="294"/>
      <c r="J14" s="434"/>
      <c r="K14" s="306"/>
      <c r="L14" s="321"/>
      <c r="M14" s="294"/>
      <c r="N14" s="434"/>
      <c r="O14" s="306"/>
      <c r="P14" s="321"/>
      <c r="Q14" s="294"/>
      <c r="R14" s="307"/>
      <c r="S14" s="296"/>
      <c r="T14" s="308"/>
      <c r="U14" s="295"/>
      <c r="V14" s="434"/>
      <c r="W14" s="306"/>
      <c r="X14" s="321"/>
      <c r="Y14" s="306"/>
    </row>
    <row r="15" spans="1:25" s="7" customFormat="1">
      <c r="A15" s="484" t="s">
        <v>16</v>
      </c>
      <c r="B15" s="309"/>
      <c r="C15" s="288"/>
      <c r="D15" s="288"/>
      <c r="E15" s="484"/>
      <c r="F15" s="310"/>
      <c r="G15" s="311"/>
      <c r="H15" s="312"/>
      <c r="I15" s="312"/>
      <c r="J15" s="437"/>
      <c r="K15" s="311"/>
      <c r="L15" s="312"/>
      <c r="M15" s="294"/>
      <c r="N15" s="437"/>
      <c r="O15" s="311"/>
      <c r="P15" s="312"/>
      <c r="Q15" s="294"/>
      <c r="R15" s="313"/>
      <c r="S15" s="311"/>
      <c r="T15" s="312"/>
      <c r="U15" s="294"/>
      <c r="V15" s="437"/>
      <c r="W15" s="311"/>
      <c r="X15" s="312"/>
      <c r="Y15" s="306"/>
    </row>
    <row r="16" spans="1:25">
      <c r="A16" s="289" t="s">
        <v>43</v>
      </c>
      <c r="B16" s="316"/>
      <c r="C16" s="291">
        <v>0</v>
      </c>
      <c r="D16" s="291">
        <v>0</v>
      </c>
      <c r="E16" s="292">
        <f>SUM(B16:D16)</f>
        <v>0</v>
      </c>
      <c r="F16" s="310"/>
      <c r="G16" s="291">
        <v>0</v>
      </c>
      <c r="H16" s="291">
        <v>0</v>
      </c>
      <c r="I16" s="292">
        <f>SUM(F16:H16)</f>
        <v>0</v>
      </c>
      <c r="J16" s="437"/>
      <c r="K16" s="306">
        <f>SUM(G1+0)</f>
        <v>0</v>
      </c>
      <c r="L16" s="336">
        <f>SUM(H15+0)</f>
        <v>0</v>
      </c>
      <c r="M16" s="294">
        <f>SUM(K16:L16)</f>
        <v>0</v>
      </c>
      <c r="N16" s="437"/>
      <c r="O16" s="336">
        <f>SUM(K16+0)</f>
        <v>0</v>
      </c>
      <c r="P16" s="336">
        <f>SUM(L16+0)</f>
        <v>0</v>
      </c>
      <c r="Q16" s="294">
        <f>SUM(O16:P16)</f>
        <v>0</v>
      </c>
      <c r="R16" s="313"/>
      <c r="S16" s="336">
        <f t="shared" ref="S16:S18" si="16">SUM(O16+0)</f>
        <v>0</v>
      </c>
      <c r="T16" s="481">
        <f t="shared" ref="T16:T18" si="17">SUM(P16+0)</f>
        <v>0</v>
      </c>
      <c r="U16" s="306">
        <f>SUM(S16:T16)</f>
        <v>0</v>
      </c>
      <c r="V16" s="490"/>
      <c r="W16" s="336">
        <f>(S16+0)</f>
        <v>0</v>
      </c>
      <c r="X16" s="336">
        <f t="shared" ref="X16:X18" si="18">SUM(T16+0)</f>
        <v>0</v>
      </c>
      <c r="Y16" s="318">
        <f>SUM(W16:X16)</f>
        <v>0</v>
      </c>
    </row>
    <row r="17" spans="1:25">
      <c r="A17" s="289" t="s">
        <v>18</v>
      </c>
      <c r="B17" s="316"/>
      <c r="C17" s="291">
        <v>0</v>
      </c>
      <c r="D17" s="291">
        <v>0</v>
      </c>
      <c r="E17" s="292">
        <f>SUM(B17:D17)</f>
        <v>0</v>
      </c>
      <c r="F17" s="310"/>
      <c r="G17" s="291">
        <v>0</v>
      </c>
      <c r="H17" s="291">
        <v>0</v>
      </c>
      <c r="I17" s="292">
        <f>SUM(F17:H17)</f>
        <v>0</v>
      </c>
      <c r="J17" s="437"/>
      <c r="K17" s="306">
        <f>SUM(G2+0)</f>
        <v>0</v>
      </c>
      <c r="L17" s="336">
        <f t="shared" ref="L17:L18" si="19">SUM(H16+0)</f>
        <v>0</v>
      </c>
      <c r="M17" s="294">
        <f>SUM(K17:L17)</f>
        <v>0</v>
      </c>
      <c r="N17" s="437"/>
      <c r="O17" s="336">
        <f t="shared" ref="O17:O18" si="20">SUM(K17+0)</f>
        <v>0</v>
      </c>
      <c r="P17" s="336">
        <f t="shared" ref="P17:P18" si="21">SUM(L17+0)</f>
        <v>0</v>
      </c>
      <c r="Q17" s="294">
        <f>SUM(O17:P17)</f>
        <v>0</v>
      </c>
      <c r="R17" s="313"/>
      <c r="S17" s="336">
        <f t="shared" si="16"/>
        <v>0</v>
      </c>
      <c r="T17" s="481">
        <f t="shared" si="17"/>
        <v>0</v>
      </c>
      <c r="U17" s="306">
        <f>SUM(S17:T17)</f>
        <v>0</v>
      </c>
      <c r="V17" s="490"/>
      <c r="W17" s="336">
        <f t="shared" ref="W17:W18" si="22">(S17+0)</f>
        <v>0</v>
      </c>
      <c r="X17" s="336">
        <f t="shared" si="18"/>
        <v>0</v>
      </c>
      <c r="Y17" s="318">
        <f>SUM(W17:X17)</f>
        <v>0</v>
      </c>
    </row>
    <row r="18" spans="1:25">
      <c r="A18" s="289" t="s">
        <v>20</v>
      </c>
      <c r="B18" s="316"/>
      <c r="C18" s="291">
        <v>0</v>
      </c>
      <c r="D18" s="291">
        <v>0</v>
      </c>
      <c r="E18" s="292">
        <f>SUM(B18:D18)</f>
        <v>0</v>
      </c>
      <c r="F18" s="293"/>
      <c r="G18" s="291">
        <v>0</v>
      </c>
      <c r="H18" s="291">
        <v>0</v>
      </c>
      <c r="I18" s="292">
        <f>SUM(F18:H18)</f>
        <v>0</v>
      </c>
      <c r="J18" s="306"/>
      <c r="K18" s="306">
        <f>SUM(G3+0)</f>
        <v>0</v>
      </c>
      <c r="L18" s="336">
        <f t="shared" si="19"/>
        <v>0</v>
      </c>
      <c r="M18" s="294">
        <f>SUM(K18:L18)</f>
        <v>0</v>
      </c>
      <c r="N18" s="306"/>
      <c r="O18" s="336">
        <f t="shared" si="20"/>
        <v>0</v>
      </c>
      <c r="P18" s="336">
        <f t="shared" si="21"/>
        <v>0</v>
      </c>
      <c r="Q18" s="294">
        <f>SUM(O18:P18)</f>
        <v>0</v>
      </c>
      <c r="R18" s="296"/>
      <c r="S18" s="336">
        <f t="shared" si="16"/>
        <v>0</v>
      </c>
      <c r="T18" s="481">
        <f t="shared" si="17"/>
        <v>0</v>
      </c>
      <c r="U18" s="306">
        <f>SUM(S18:T18)</f>
        <v>0</v>
      </c>
      <c r="V18" s="490"/>
      <c r="W18" s="336">
        <f t="shared" si="22"/>
        <v>0</v>
      </c>
      <c r="X18" s="336">
        <f t="shared" si="18"/>
        <v>0</v>
      </c>
      <c r="Y18" s="318">
        <f>SUM(W18:X18)</f>
        <v>0</v>
      </c>
    </row>
    <row r="19" spans="1:25" s="49" customFormat="1" ht="16.399999999999999" customHeight="1">
      <c r="A19" s="301" t="s">
        <v>83</v>
      </c>
      <c r="B19" s="317" t="s">
        <v>2</v>
      </c>
      <c r="C19" s="298">
        <f t="shared" ref="C19:C21" si="23">SUM(C16:C18)</f>
        <v>0</v>
      </c>
      <c r="D19" s="317">
        <f>SUM(D16:D18)</f>
        <v>0</v>
      </c>
      <c r="E19" s="317">
        <f>SUM(E16:E18)</f>
        <v>0</v>
      </c>
      <c r="F19" s="318" t="s">
        <v>2</v>
      </c>
      <c r="G19" s="299">
        <f>SUM(G16:G18)</f>
        <v>0</v>
      </c>
      <c r="H19" s="319">
        <f>SUM(H16:H18)</f>
        <v>0</v>
      </c>
      <c r="I19" s="292">
        <f>SUM(I16:I18)</f>
        <v>0</v>
      </c>
      <c r="J19" s="318" t="s">
        <v>2</v>
      </c>
      <c r="K19" s="317">
        <f>SUM(K16:K18)</f>
        <v>0</v>
      </c>
      <c r="L19" s="317">
        <f>SUM(L16:L18)</f>
        <v>0</v>
      </c>
      <c r="M19" s="317">
        <f>SUM(M16:M18)</f>
        <v>0</v>
      </c>
      <c r="N19" s="318" t="s">
        <v>2</v>
      </c>
      <c r="O19" s="317">
        <f>SUM(O16:O18)</f>
        <v>0</v>
      </c>
      <c r="P19" s="317">
        <f>SUM(P16:P18)</f>
        <v>0</v>
      </c>
      <c r="Q19" s="317">
        <f>SUM(Q16:Q18)</f>
        <v>0</v>
      </c>
      <c r="R19" s="300" t="s">
        <v>2</v>
      </c>
      <c r="S19" s="299">
        <f>SUM(S16:S18)</f>
        <v>0</v>
      </c>
      <c r="T19" s="482">
        <f>SUM(T16:T18)</f>
        <v>0</v>
      </c>
      <c r="U19" s="337">
        <f>SUM(U16:U18)</f>
        <v>0</v>
      </c>
      <c r="V19" s="491" t="s">
        <v>2</v>
      </c>
      <c r="W19" s="482">
        <f>SUM(W16:W18)</f>
        <v>0</v>
      </c>
      <c r="X19" s="482">
        <f>SUM(X16:X18)</f>
        <v>0</v>
      </c>
      <c r="Y19" s="338">
        <f>SUM(Y16:Y18)</f>
        <v>0</v>
      </c>
    </row>
    <row r="20" spans="1:25" ht="2.15" customHeight="1">
      <c r="A20" s="301"/>
      <c r="B20" s="302"/>
      <c r="C20" s="303">
        <f t="shared" si="23"/>
        <v>0</v>
      </c>
      <c r="D20" s="303"/>
      <c r="E20" s="304"/>
      <c r="F20" s="302"/>
      <c r="G20" s="306"/>
      <c r="H20" s="321"/>
      <c r="I20" s="318"/>
      <c r="J20" s="434"/>
      <c r="K20" s="433"/>
      <c r="L20" s="321"/>
      <c r="M20" s="294"/>
      <c r="N20" s="434"/>
      <c r="O20" s="306"/>
      <c r="P20" s="321"/>
      <c r="Q20" s="294"/>
      <c r="R20" s="307"/>
      <c r="S20" s="306"/>
      <c r="T20" s="321"/>
      <c r="U20" s="294"/>
      <c r="V20" s="434"/>
      <c r="W20" s="306"/>
      <c r="X20" s="321"/>
      <c r="Y20" s="294"/>
    </row>
    <row r="21" spans="1:25" s="49" customFormat="1" ht="11.9" customHeight="1">
      <c r="A21" s="301" t="s">
        <v>78</v>
      </c>
      <c r="B21" s="302" t="s">
        <v>2</v>
      </c>
      <c r="C21" s="317">
        <f t="shared" si="23"/>
        <v>0</v>
      </c>
      <c r="D21" s="317">
        <f>SUM(D13+D19)</f>
        <v>0</v>
      </c>
      <c r="E21" s="317">
        <f>E13+E19</f>
        <v>0.29199999999999998</v>
      </c>
      <c r="F21" s="302" t="s">
        <v>2</v>
      </c>
      <c r="G21" s="294">
        <f>SUM(G13+G19)</f>
        <v>0.36929199999999995</v>
      </c>
      <c r="H21" s="318">
        <f>SUM(H13+H19)</f>
        <v>0</v>
      </c>
      <c r="I21" s="294">
        <f>I13+I19</f>
        <v>0.36929199999999995</v>
      </c>
      <c r="J21" s="434" t="s">
        <v>2</v>
      </c>
      <c r="K21" s="294">
        <f>SUM(K13+K19)</f>
        <v>0.36929199999999995</v>
      </c>
      <c r="L21" s="318">
        <f>SUM(L13+L19)</f>
        <v>0</v>
      </c>
      <c r="M21" s="294">
        <f>M13+M19</f>
        <v>0.36929199999999995</v>
      </c>
      <c r="N21" s="434" t="s">
        <v>2</v>
      </c>
      <c r="O21" s="294">
        <f>SUM(O13+O19)</f>
        <v>0.36929199999999995</v>
      </c>
      <c r="P21" s="318">
        <f>SUM(P13+P19)</f>
        <v>0</v>
      </c>
      <c r="Q21" s="294">
        <f>Q13+Q19</f>
        <v>0.36929199999999995</v>
      </c>
      <c r="R21" s="307" t="s">
        <v>2</v>
      </c>
      <c r="S21" s="294">
        <f>SUM(S13+S19)</f>
        <v>1.5233692920000002</v>
      </c>
      <c r="T21" s="318">
        <f>SUM(T13+T19)</f>
        <v>0</v>
      </c>
      <c r="U21" s="294">
        <f>U13+U19</f>
        <v>1.5233692920000002</v>
      </c>
      <c r="V21" s="434" t="s">
        <v>2</v>
      </c>
      <c r="W21" s="294">
        <f>SUM(W13+W19)</f>
        <v>1.8000000000000003</v>
      </c>
      <c r="X21" s="318">
        <f>SUM(X13+X19)</f>
        <v>0</v>
      </c>
      <c r="Y21" s="294">
        <f>Y13+Y19</f>
        <v>1.8000000000000003</v>
      </c>
    </row>
    <row r="22" spans="1:25" ht="3.75" customHeight="1">
      <c r="A22" s="322"/>
      <c r="B22" s="462"/>
      <c r="C22" s="463"/>
      <c r="D22" s="463"/>
      <c r="E22" s="464"/>
      <c r="F22" s="462"/>
      <c r="G22" s="465"/>
      <c r="H22" s="466"/>
      <c r="I22" s="467"/>
      <c r="J22" s="467"/>
      <c r="K22" s="465"/>
      <c r="L22" s="466"/>
      <c r="M22" s="467"/>
      <c r="N22" s="467"/>
      <c r="O22" s="465"/>
      <c r="P22" s="466"/>
      <c r="Q22" s="467"/>
      <c r="R22" s="458"/>
      <c r="S22" s="468"/>
      <c r="T22" s="469"/>
      <c r="U22" s="458"/>
      <c r="V22" s="467"/>
      <c r="W22" s="465"/>
      <c r="X22" s="466"/>
      <c r="Y22" s="560"/>
    </row>
    <row r="23" spans="1:25">
      <c r="A23" s="484" t="s">
        <v>84</v>
      </c>
      <c r="B23" s="323"/>
      <c r="C23" s="324"/>
      <c r="D23" s="324"/>
      <c r="E23" s="325"/>
      <c r="F23" s="326"/>
      <c r="G23" s="327"/>
      <c r="H23" s="327"/>
      <c r="I23" s="328"/>
      <c r="J23" s="328"/>
      <c r="K23" s="327"/>
      <c r="L23" s="327"/>
      <c r="M23" s="328"/>
      <c r="N23" s="328"/>
      <c r="O23" s="327"/>
      <c r="P23" s="327"/>
      <c r="Q23" s="328"/>
      <c r="R23" s="329"/>
      <c r="S23" s="330"/>
      <c r="T23" s="330"/>
      <c r="U23" s="329"/>
      <c r="V23" s="328"/>
      <c r="W23" s="327"/>
      <c r="X23" s="327"/>
      <c r="Y23" s="561"/>
    </row>
    <row r="24" spans="1:25">
      <c r="A24" s="332" t="s">
        <v>85</v>
      </c>
      <c r="B24" s="291">
        <v>0</v>
      </c>
      <c r="C24" s="333"/>
      <c r="D24" s="333"/>
      <c r="E24" s="334"/>
      <c r="F24" s="335">
        <f>SUM(B24+0)</f>
        <v>0</v>
      </c>
      <c r="G24" s="336"/>
      <c r="H24" s="336"/>
      <c r="I24" s="306"/>
      <c r="J24" s="335">
        <f>SUM(F24+0)</f>
        <v>0</v>
      </c>
      <c r="K24" s="336" t="s">
        <v>2</v>
      </c>
      <c r="L24" s="336"/>
      <c r="M24" s="306"/>
      <c r="N24" s="336">
        <f>SUM(J24+0)</f>
        <v>0</v>
      </c>
      <c r="O24" s="471"/>
      <c r="P24" s="336"/>
      <c r="Q24" s="306"/>
      <c r="R24" s="306">
        <v>0</v>
      </c>
      <c r="S24" s="297"/>
      <c r="T24" s="297"/>
      <c r="U24" s="296"/>
      <c r="V24" s="306">
        <v>0</v>
      </c>
      <c r="W24" s="336"/>
      <c r="X24" s="336"/>
      <c r="Y24" s="306"/>
    </row>
    <row r="25" spans="1:25" s="49" customFormat="1" ht="15.65" customHeight="1">
      <c r="A25" s="301" t="s">
        <v>83</v>
      </c>
      <c r="B25" s="317">
        <f>SUM(B24:B24)</f>
        <v>0</v>
      </c>
      <c r="C25" s="337" t="s">
        <v>2</v>
      </c>
      <c r="D25" s="337" t="s">
        <v>2</v>
      </c>
      <c r="E25" s="337" t="s">
        <v>2</v>
      </c>
      <c r="F25" s="338">
        <f>SUM(F24:F24)</f>
        <v>0</v>
      </c>
      <c r="G25" s="337"/>
      <c r="H25" s="337"/>
      <c r="I25" s="337"/>
      <c r="J25" s="294">
        <f>SUM(F25+0)</f>
        <v>0</v>
      </c>
      <c r="K25" s="317" t="s">
        <v>2</v>
      </c>
      <c r="L25" s="317" t="s">
        <v>2</v>
      </c>
      <c r="M25" s="317" t="s">
        <v>2</v>
      </c>
      <c r="N25" s="294">
        <f>SUM(N24:N24)</f>
        <v>0</v>
      </c>
      <c r="O25" s="317"/>
      <c r="P25" s="317"/>
      <c r="Q25" s="317"/>
      <c r="R25" s="294">
        <f>SUM(R24:R24)</f>
        <v>0</v>
      </c>
      <c r="S25" s="320"/>
      <c r="T25" s="320"/>
      <c r="U25" s="320"/>
      <c r="V25" s="294">
        <f>SUM(V24:V24)</f>
        <v>0</v>
      </c>
      <c r="W25" s="317"/>
      <c r="X25" s="317"/>
      <c r="Y25" s="338"/>
    </row>
    <row r="26" spans="1:25" ht="2.15" customHeight="1">
      <c r="A26" s="302"/>
      <c r="B26" s="303"/>
      <c r="C26" s="303"/>
      <c r="D26" s="303"/>
      <c r="E26" s="339"/>
      <c r="F26" s="302"/>
      <c r="G26" s="306"/>
      <c r="H26" s="321"/>
      <c r="I26" s="306"/>
      <c r="J26" s="434"/>
      <c r="K26" s="306"/>
      <c r="L26" s="321"/>
      <c r="M26" s="306"/>
      <c r="N26" s="434"/>
      <c r="O26" s="306"/>
      <c r="P26" s="321"/>
      <c r="Q26" s="306"/>
      <c r="R26" s="434"/>
      <c r="S26" s="296"/>
      <c r="T26" s="308"/>
      <c r="U26" s="296"/>
      <c r="V26" s="434"/>
      <c r="W26" s="306"/>
      <c r="X26" s="321"/>
      <c r="Y26" s="306"/>
    </row>
    <row r="27" spans="1:25" s="49" customFormat="1">
      <c r="A27" s="302" t="s">
        <v>86</v>
      </c>
      <c r="B27" s="340">
        <f>SUM( B25)</f>
        <v>0</v>
      </c>
      <c r="C27" s="316" t="s">
        <v>19</v>
      </c>
      <c r="D27" s="316" t="s">
        <v>19</v>
      </c>
      <c r="E27" s="316" t="s">
        <v>19</v>
      </c>
      <c r="F27" s="338">
        <f>SUM( F25)</f>
        <v>0</v>
      </c>
      <c r="G27" s="316" t="s">
        <v>19</v>
      </c>
      <c r="H27" s="316" t="s">
        <v>19</v>
      </c>
      <c r="I27" s="316" t="s">
        <v>19</v>
      </c>
      <c r="J27" s="434">
        <f>SUM(F27+0)</f>
        <v>0</v>
      </c>
      <c r="K27" s="316" t="s">
        <v>19</v>
      </c>
      <c r="L27" s="316" t="s">
        <v>19</v>
      </c>
      <c r="M27" s="316" t="s">
        <v>19</v>
      </c>
      <c r="N27" s="434">
        <f>SUM( N25)</f>
        <v>0</v>
      </c>
      <c r="O27" s="316" t="s">
        <v>19</v>
      </c>
      <c r="P27" s="316" t="s">
        <v>19</v>
      </c>
      <c r="Q27" s="316" t="s">
        <v>19</v>
      </c>
      <c r="R27" s="434">
        <f>SUM( R25)</f>
        <v>0</v>
      </c>
      <c r="S27" s="316" t="s">
        <v>19</v>
      </c>
      <c r="T27" s="316" t="s">
        <v>19</v>
      </c>
      <c r="U27" s="316" t="s">
        <v>19</v>
      </c>
      <c r="V27" s="294">
        <f>SUM( V25)</f>
        <v>0</v>
      </c>
      <c r="W27" s="316" t="s">
        <v>19</v>
      </c>
      <c r="X27" s="316" t="s">
        <v>19</v>
      </c>
      <c r="Y27" s="562" t="s">
        <v>19</v>
      </c>
    </row>
    <row r="28" spans="1:25">
      <c r="A28" s="472"/>
      <c r="B28" s="50"/>
      <c r="C28" s="51"/>
      <c r="D28" s="51"/>
      <c r="E28" s="52"/>
      <c r="F28" s="50"/>
      <c r="G28" s="51"/>
      <c r="H28" s="52"/>
      <c r="I28" s="50"/>
      <c r="J28" s="50"/>
      <c r="K28" s="51"/>
      <c r="L28" s="52"/>
      <c r="M28" s="50"/>
      <c r="N28" s="50"/>
      <c r="O28" s="51"/>
      <c r="P28" s="52"/>
      <c r="Q28" s="50"/>
      <c r="R28" s="50"/>
      <c r="S28" s="51"/>
      <c r="T28" s="52"/>
      <c r="U28" s="50"/>
      <c r="V28" s="50"/>
      <c r="W28" s="51"/>
      <c r="X28" s="52"/>
      <c r="Y28" s="473"/>
    </row>
    <row r="29" spans="1:25">
      <c r="A29" s="461"/>
      <c r="B29" s="7"/>
      <c r="C29" s="7"/>
      <c r="D29" s="7"/>
      <c r="E29" s="7"/>
      <c r="F29" s="7"/>
      <c r="G29" s="7"/>
      <c r="H29" s="7"/>
      <c r="I29" s="7"/>
      <c r="J29" s="7"/>
      <c r="K29" s="7"/>
      <c r="L29" s="7"/>
      <c r="M29" s="7"/>
      <c r="N29" s="7"/>
      <c r="O29" s="7"/>
      <c r="P29" s="7"/>
      <c r="Q29" s="7"/>
      <c r="R29" s="7"/>
      <c r="S29" s="7"/>
      <c r="T29" s="7"/>
      <c r="U29" s="7"/>
      <c r="V29" s="7"/>
      <c r="W29" s="7"/>
      <c r="X29" s="7"/>
      <c r="Y29" s="10"/>
    </row>
    <row r="30" spans="1:25" ht="12" customHeight="1">
      <c r="A30" s="484">
        <v>2016</v>
      </c>
      <c r="B30" s="973" t="s">
        <v>36</v>
      </c>
      <c r="C30" s="973"/>
      <c r="D30" s="973"/>
      <c r="E30" s="973"/>
      <c r="F30" s="973" t="s">
        <v>37</v>
      </c>
      <c r="G30" s="973"/>
      <c r="H30" s="973"/>
      <c r="I30" s="973"/>
      <c r="J30" s="973" t="s">
        <v>38</v>
      </c>
      <c r="K30" s="973"/>
      <c r="L30" s="973"/>
      <c r="M30" s="973"/>
      <c r="N30" s="973" t="s">
        <v>39</v>
      </c>
      <c r="O30" s="973"/>
      <c r="P30" s="973"/>
      <c r="Q30" s="973"/>
      <c r="R30" s="973" t="s">
        <v>40</v>
      </c>
      <c r="S30" s="973"/>
      <c r="T30" s="973"/>
      <c r="U30" s="973"/>
      <c r="V30" s="972" t="s">
        <v>41</v>
      </c>
      <c r="W30" s="972"/>
      <c r="X30" s="972"/>
      <c r="Y30" s="972"/>
    </row>
    <row r="31" spans="1:25" s="7" customFormat="1" ht="34.5">
      <c r="A31" s="484" t="s">
        <v>74</v>
      </c>
      <c r="B31" s="288" t="s">
        <v>75</v>
      </c>
      <c r="C31" s="288" t="s">
        <v>76</v>
      </c>
      <c r="D31" s="288" t="s">
        <v>77</v>
      </c>
      <c r="E31" s="288" t="s">
        <v>78</v>
      </c>
      <c r="F31" s="288" t="s">
        <v>75</v>
      </c>
      <c r="G31" s="288" t="s">
        <v>76</v>
      </c>
      <c r="H31" s="288" t="s">
        <v>77</v>
      </c>
      <c r="I31" s="288" t="s">
        <v>78</v>
      </c>
      <c r="J31" s="288" t="s">
        <v>75</v>
      </c>
      <c r="K31" s="288" t="s">
        <v>76</v>
      </c>
      <c r="L31" s="288" t="s">
        <v>77</v>
      </c>
      <c r="M31" s="288" t="s">
        <v>78</v>
      </c>
      <c r="N31" s="288" t="s">
        <v>75</v>
      </c>
      <c r="O31" s="288" t="s">
        <v>76</v>
      </c>
      <c r="P31" s="288" t="s">
        <v>77</v>
      </c>
      <c r="Q31" s="288" t="s">
        <v>78</v>
      </c>
      <c r="R31" s="288" t="s">
        <v>75</v>
      </c>
      <c r="S31" s="288" t="s">
        <v>76</v>
      </c>
      <c r="T31" s="288" t="s">
        <v>77</v>
      </c>
      <c r="U31" s="288" t="s">
        <v>78</v>
      </c>
      <c r="V31" s="288" t="s">
        <v>75</v>
      </c>
      <c r="W31" s="288" t="s">
        <v>76</v>
      </c>
      <c r="X31" s="288" t="s">
        <v>77</v>
      </c>
      <c r="Y31" s="288" t="s">
        <v>78</v>
      </c>
    </row>
    <row r="32" spans="1:25" s="7" customFormat="1">
      <c r="A32" s="289" t="s">
        <v>25</v>
      </c>
      <c r="B32" s="288"/>
      <c r="C32" s="597">
        <f>SUM(W5+0)</f>
        <v>1.3</v>
      </c>
      <c r="D32" s="598">
        <f>SUM(T5+0)</f>
        <v>0</v>
      </c>
      <c r="E32" s="319">
        <f t="shared" ref="E32:E39" si="24">SUM(C32:D32)</f>
        <v>1.3</v>
      </c>
      <c r="F32" s="341"/>
      <c r="G32" s="597">
        <f>SUM(C32+1070/1000)</f>
        <v>2.37</v>
      </c>
      <c r="H32" s="598">
        <f>SUM(D32+0)</f>
        <v>0</v>
      </c>
      <c r="I32" s="319">
        <f t="shared" ref="I32:I39" si="25">SUM(G32:H32)</f>
        <v>2.37</v>
      </c>
      <c r="J32" s="288"/>
      <c r="K32" s="597">
        <f>SUM(G32+275/1000)</f>
        <v>2.645</v>
      </c>
      <c r="L32" s="598">
        <f>SUM(H32+0)</f>
        <v>0</v>
      </c>
      <c r="M32" s="319">
        <f t="shared" ref="M32:M39" si="26">SUM(K32:L32)</f>
        <v>2.645</v>
      </c>
      <c r="N32" s="306"/>
      <c r="O32" s="294">
        <f>SUM(K32+0)</f>
        <v>2.645</v>
      </c>
      <c r="P32" s="598">
        <f>SUM(L32+0)</f>
        <v>0</v>
      </c>
      <c r="Q32" s="319">
        <f t="shared" ref="Q32:Q39" si="27">SUM(O32:P32)</f>
        <v>2.645</v>
      </c>
      <c r="R32" s="874"/>
      <c r="S32" s="597">
        <f>0+O32</f>
        <v>2.645</v>
      </c>
      <c r="T32" s="598">
        <f>0+P32</f>
        <v>0</v>
      </c>
      <c r="U32" s="319">
        <f t="shared" ref="U32:U39" si="28">SUM(S32:T32)</f>
        <v>2.645</v>
      </c>
      <c r="V32" s="598"/>
      <c r="W32" s="299">
        <f>SUM(S32+0)</f>
        <v>2.645</v>
      </c>
      <c r="X32" s="921">
        <f>SUM(T32+0)</f>
        <v>0</v>
      </c>
      <c r="Y32" s="319">
        <f t="shared" ref="Y32:Y39" si="29">SUM(W32:X32)</f>
        <v>2.645</v>
      </c>
    </row>
    <row r="33" spans="1:25" s="7" customFormat="1">
      <c r="A33" s="289" t="s">
        <v>26</v>
      </c>
      <c r="B33" s="288"/>
      <c r="C33" s="598">
        <f>SUM(W6+0)</f>
        <v>0</v>
      </c>
      <c r="D33" s="598">
        <f t="shared" ref="D33:D39" si="30">SUM(T6+0)</f>
        <v>0</v>
      </c>
      <c r="E33" s="319">
        <f t="shared" si="24"/>
        <v>0</v>
      </c>
      <c r="F33" s="341"/>
      <c r="G33" s="598">
        <f>SUM(C33+0)</f>
        <v>0</v>
      </c>
      <c r="H33" s="598">
        <f t="shared" ref="H33:H39" si="31">SUM(D33+0)</f>
        <v>0</v>
      </c>
      <c r="I33" s="319">
        <f t="shared" si="25"/>
        <v>0</v>
      </c>
      <c r="J33" s="288"/>
      <c r="K33" s="598">
        <f>SUM(G33+0)</f>
        <v>0</v>
      </c>
      <c r="L33" s="598">
        <f t="shared" ref="L33:L39" si="32">SUM(H33+0)</f>
        <v>0</v>
      </c>
      <c r="M33" s="319">
        <f t="shared" si="26"/>
        <v>0</v>
      </c>
      <c r="N33" s="306"/>
      <c r="O33" s="306">
        <f t="shared" ref="O33:O39" si="33">SUM(K33+0)</f>
        <v>0</v>
      </c>
      <c r="P33" s="598">
        <f t="shared" ref="P33:P39" si="34">SUM(L33+0)</f>
        <v>0</v>
      </c>
      <c r="Q33" s="319">
        <f t="shared" si="27"/>
        <v>0</v>
      </c>
      <c r="R33" s="874"/>
      <c r="S33" s="598">
        <f t="shared" ref="S33:S39" si="35">0+O33</f>
        <v>0</v>
      </c>
      <c r="T33" s="598">
        <f t="shared" ref="T33:T39" si="36">0+P33</f>
        <v>0</v>
      </c>
      <c r="U33" s="319">
        <f t="shared" si="28"/>
        <v>0</v>
      </c>
      <c r="V33" s="598"/>
      <c r="W33" s="928">
        <f t="shared" ref="W33:W39" si="37">SUM(S33+0)</f>
        <v>0</v>
      </c>
      <c r="X33" s="921">
        <f t="shared" ref="X33:X39" si="38">SUM(T33+0)</f>
        <v>0</v>
      </c>
      <c r="Y33" s="319">
        <f t="shared" si="29"/>
        <v>0</v>
      </c>
    </row>
    <row r="34" spans="1:25" s="7" customFormat="1">
      <c r="A34" s="289" t="s">
        <v>27</v>
      </c>
      <c r="B34" s="288"/>
      <c r="C34" s="597">
        <f>SUM(W7+321/1000)</f>
        <v>0.42100000000000004</v>
      </c>
      <c r="D34" s="598">
        <f t="shared" si="30"/>
        <v>0</v>
      </c>
      <c r="E34" s="319">
        <f t="shared" si="24"/>
        <v>0.42100000000000004</v>
      </c>
      <c r="F34" s="341"/>
      <c r="G34" s="597">
        <f t="shared" ref="G34:G39" si="39">SUM(C34+0)</f>
        <v>0.42100000000000004</v>
      </c>
      <c r="H34" s="598">
        <f t="shared" si="31"/>
        <v>0</v>
      </c>
      <c r="I34" s="319">
        <f t="shared" si="25"/>
        <v>0.42100000000000004</v>
      </c>
      <c r="J34" s="288"/>
      <c r="K34" s="597">
        <f t="shared" ref="K34:K39" si="40">SUM(G34+0)</f>
        <v>0.42100000000000004</v>
      </c>
      <c r="L34" s="598">
        <f t="shared" si="32"/>
        <v>0</v>
      </c>
      <c r="M34" s="597">
        <f t="shared" si="26"/>
        <v>0.42100000000000004</v>
      </c>
      <c r="N34" s="306"/>
      <c r="O34" s="294">
        <f>SUM(K34+0)</f>
        <v>0.42100000000000004</v>
      </c>
      <c r="P34" s="598">
        <f t="shared" si="34"/>
        <v>0</v>
      </c>
      <c r="Q34" s="597">
        <f t="shared" si="27"/>
        <v>0.42100000000000004</v>
      </c>
      <c r="R34" s="874"/>
      <c r="S34" s="597">
        <f t="shared" si="35"/>
        <v>0.42100000000000004</v>
      </c>
      <c r="T34" s="598">
        <f t="shared" si="36"/>
        <v>0</v>
      </c>
      <c r="U34" s="319">
        <f t="shared" si="28"/>
        <v>0.42100000000000004</v>
      </c>
      <c r="V34" s="598"/>
      <c r="W34" s="929">
        <f>SUM(S34+499) / 1000</f>
        <v>0.499421</v>
      </c>
      <c r="X34" s="921">
        <f t="shared" si="38"/>
        <v>0</v>
      </c>
      <c r="Y34" s="319">
        <f t="shared" si="29"/>
        <v>0.499421</v>
      </c>
    </row>
    <row r="35" spans="1:25" s="7" customFormat="1">
      <c r="A35" s="289" t="s">
        <v>28</v>
      </c>
      <c r="B35" s="288"/>
      <c r="C35" s="598">
        <f>SUM(W8+0)</f>
        <v>0</v>
      </c>
      <c r="D35" s="598">
        <f t="shared" si="30"/>
        <v>0</v>
      </c>
      <c r="E35" s="319">
        <f t="shared" si="24"/>
        <v>0</v>
      </c>
      <c r="F35" s="341"/>
      <c r="G35" s="598">
        <f t="shared" si="39"/>
        <v>0</v>
      </c>
      <c r="H35" s="598">
        <f t="shared" si="31"/>
        <v>0</v>
      </c>
      <c r="I35" s="319">
        <f t="shared" si="25"/>
        <v>0</v>
      </c>
      <c r="J35" s="288"/>
      <c r="K35" s="598">
        <f t="shared" si="40"/>
        <v>0</v>
      </c>
      <c r="L35" s="598">
        <f t="shared" si="32"/>
        <v>0</v>
      </c>
      <c r="M35" s="319">
        <f t="shared" si="26"/>
        <v>0</v>
      </c>
      <c r="N35" s="306"/>
      <c r="O35" s="306">
        <f t="shared" si="33"/>
        <v>0</v>
      </c>
      <c r="P35" s="598">
        <f t="shared" si="34"/>
        <v>0</v>
      </c>
      <c r="Q35" s="319">
        <f t="shared" si="27"/>
        <v>0</v>
      </c>
      <c r="R35" s="874"/>
      <c r="S35" s="598">
        <f t="shared" si="35"/>
        <v>0</v>
      </c>
      <c r="T35" s="598">
        <f t="shared" si="36"/>
        <v>0</v>
      </c>
      <c r="U35" s="319">
        <f t="shared" si="28"/>
        <v>0</v>
      </c>
      <c r="V35" s="598"/>
      <c r="W35" s="929">
        <f>SUM(S35+334)/1000</f>
        <v>0.33400000000000002</v>
      </c>
      <c r="X35" s="921">
        <f t="shared" si="38"/>
        <v>0</v>
      </c>
      <c r="Y35" s="319">
        <f t="shared" si="29"/>
        <v>0.33400000000000002</v>
      </c>
    </row>
    <row r="36" spans="1:25" s="7" customFormat="1">
      <c r="A36" s="289" t="s">
        <v>79</v>
      </c>
      <c r="B36" s="288"/>
      <c r="C36" s="597">
        <f>SUM(W9+0)</f>
        <v>0.4</v>
      </c>
      <c r="D36" s="598">
        <f t="shared" si="30"/>
        <v>0</v>
      </c>
      <c r="E36" s="319">
        <f t="shared" si="24"/>
        <v>0.4</v>
      </c>
      <c r="F36" s="341"/>
      <c r="G36" s="597">
        <f t="shared" si="39"/>
        <v>0.4</v>
      </c>
      <c r="H36" s="598">
        <f t="shared" si="31"/>
        <v>0</v>
      </c>
      <c r="I36" s="319">
        <f t="shared" si="25"/>
        <v>0.4</v>
      </c>
      <c r="J36" s="288"/>
      <c r="K36" s="597">
        <f t="shared" si="40"/>
        <v>0.4</v>
      </c>
      <c r="L36" s="598">
        <f t="shared" si="32"/>
        <v>0</v>
      </c>
      <c r="M36" s="319">
        <f t="shared" si="26"/>
        <v>0.4</v>
      </c>
      <c r="N36" s="306"/>
      <c r="O36" s="294">
        <f>SUM(K36+529)/1000</f>
        <v>0.52939999999999998</v>
      </c>
      <c r="P36" s="598">
        <f t="shared" si="34"/>
        <v>0</v>
      </c>
      <c r="Q36" s="319">
        <f t="shared" si="27"/>
        <v>0.52939999999999998</v>
      </c>
      <c r="R36" s="874"/>
      <c r="S36" s="597">
        <f t="shared" si="35"/>
        <v>0.52939999999999998</v>
      </c>
      <c r="T36" s="598">
        <f t="shared" si="36"/>
        <v>0</v>
      </c>
      <c r="U36" s="319">
        <f t="shared" si="28"/>
        <v>0.52939999999999998</v>
      </c>
      <c r="V36" s="598"/>
      <c r="W36" s="299">
        <f t="shared" si="37"/>
        <v>0.52939999999999998</v>
      </c>
      <c r="X36" s="921">
        <f t="shared" si="38"/>
        <v>0</v>
      </c>
      <c r="Y36" s="319">
        <f t="shared" si="29"/>
        <v>0.52939999999999998</v>
      </c>
    </row>
    <row r="37" spans="1:25" s="7" customFormat="1">
      <c r="A37" s="289" t="s">
        <v>80</v>
      </c>
      <c r="B37" s="599"/>
      <c r="C37" s="598">
        <f>SUM(W10+0)</f>
        <v>0</v>
      </c>
      <c r="D37" s="598">
        <f t="shared" si="30"/>
        <v>0</v>
      </c>
      <c r="E37" s="319">
        <f t="shared" si="24"/>
        <v>0</v>
      </c>
      <c r="F37" s="296"/>
      <c r="G37" s="598">
        <f t="shared" si="39"/>
        <v>0</v>
      </c>
      <c r="H37" s="598">
        <f t="shared" si="31"/>
        <v>0</v>
      </c>
      <c r="I37" s="319">
        <f t="shared" si="25"/>
        <v>0</v>
      </c>
      <c r="J37" s="306"/>
      <c r="K37" s="598">
        <f t="shared" si="40"/>
        <v>0</v>
      </c>
      <c r="L37" s="598">
        <f t="shared" si="32"/>
        <v>0</v>
      </c>
      <c r="M37" s="319">
        <f t="shared" si="26"/>
        <v>0</v>
      </c>
      <c r="N37" s="306"/>
      <c r="O37" s="306">
        <f t="shared" si="33"/>
        <v>0</v>
      </c>
      <c r="P37" s="598">
        <f t="shared" si="34"/>
        <v>0</v>
      </c>
      <c r="Q37" s="319">
        <f t="shared" si="27"/>
        <v>0</v>
      </c>
      <c r="R37" s="335"/>
      <c r="S37" s="598">
        <f t="shared" si="35"/>
        <v>0</v>
      </c>
      <c r="T37" s="598">
        <f t="shared" si="36"/>
        <v>0</v>
      </c>
      <c r="U37" s="319">
        <f t="shared" si="28"/>
        <v>0</v>
      </c>
      <c r="V37" s="598"/>
      <c r="W37" s="336">
        <f t="shared" si="37"/>
        <v>0</v>
      </c>
      <c r="X37" s="921">
        <f t="shared" si="38"/>
        <v>0</v>
      </c>
      <c r="Y37" s="319">
        <f t="shared" si="29"/>
        <v>0</v>
      </c>
    </row>
    <row r="38" spans="1:25">
      <c r="A38" s="289" t="s">
        <v>81</v>
      </c>
      <c r="B38" s="599"/>
      <c r="C38" s="598">
        <f>SUM(W11+0)</f>
        <v>0</v>
      </c>
      <c r="D38" s="598">
        <f t="shared" si="30"/>
        <v>0</v>
      </c>
      <c r="E38" s="319">
        <f t="shared" si="24"/>
        <v>0</v>
      </c>
      <c r="F38" s="296"/>
      <c r="G38" s="598">
        <f t="shared" si="39"/>
        <v>0</v>
      </c>
      <c r="H38" s="598">
        <f t="shared" si="31"/>
        <v>0</v>
      </c>
      <c r="I38" s="319">
        <f t="shared" si="25"/>
        <v>0</v>
      </c>
      <c r="J38" s="306"/>
      <c r="K38" s="598">
        <f t="shared" si="40"/>
        <v>0</v>
      </c>
      <c r="L38" s="598">
        <f t="shared" si="32"/>
        <v>0</v>
      </c>
      <c r="M38" s="319">
        <f t="shared" si="26"/>
        <v>0</v>
      </c>
      <c r="N38" s="306"/>
      <c r="O38" s="306">
        <f t="shared" si="33"/>
        <v>0</v>
      </c>
      <c r="P38" s="598">
        <f t="shared" si="34"/>
        <v>0</v>
      </c>
      <c r="Q38" s="319">
        <f t="shared" si="27"/>
        <v>0</v>
      </c>
      <c r="R38" s="306"/>
      <c r="S38" s="598">
        <f t="shared" si="35"/>
        <v>0</v>
      </c>
      <c r="T38" s="598">
        <f t="shared" si="36"/>
        <v>0</v>
      </c>
      <c r="U38" s="319">
        <f t="shared" si="28"/>
        <v>0</v>
      </c>
      <c r="V38" s="598"/>
      <c r="W38" s="336">
        <f t="shared" si="37"/>
        <v>0</v>
      </c>
      <c r="X38" s="921">
        <f t="shared" si="38"/>
        <v>0</v>
      </c>
      <c r="Y38" s="319">
        <f t="shared" si="29"/>
        <v>0</v>
      </c>
    </row>
    <row r="39" spans="1:25">
      <c r="A39" s="289" t="s">
        <v>82</v>
      </c>
      <c r="B39" s="599"/>
      <c r="C39" s="598">
        <f>SUM(W12+0)</f>
        <v>0</v>
      </c>
      <c r="D39" s="598">
        <f t="shared" si="30"/>
        <v>0</v>
      </c>
      <c r="E39" s="319">
        <f t="shared" si="24"/>
        <v>0</v>
      </c>
      <c r="F39" s="296"/>
      <c r="G39" s="598">
        <f t="shared" si="39"/>
        <v>0</v>
      </c>
      <c r="H39" s="598">
        <f t="shared" si="31"/>
        <v>0</v>
      </c>
      <c r="I39" s="319">
        <f t="shared" si="25"/>
        <v>0</v>
      </c>
      <c r="J39" s="306"/>
      <c r="K39" s="598">
        <f t="shared" si="40"/>
        <v>0</v>
      </c>
      <c r="L39" s="598">
        <f t="shared" si="32"/>
        <v>0</v>
      </c>
      <c r="M39" s="319">
        <f t="shared" si="26"/>
        <v>0</v>
      </c>
      <c r="N39" s="306"/>
      <c r="O39" s="306">
        <f t="shared" si="33"/>
        <v>0</v>
      </c>
      <c r="P39" s="598">
        <f t="shared" si="34"/>
        <v>0</v>
      </c>
      <c r="Q39" s="319">
        <f t="shared" si="27"/>
        <v>0</v>
      </c>
      <c r="R39" s="306"/>
      <c r="S39" s="598">
        <f t="shared" si="35"/>
        <v>0</v>
      </c>
      <c r="T39" s="598">
        <f t="shared" si="36"/>
        <v>0</v>
      </c>
      <c r="U39" s="319">
        <f t="shared" si="28"/>
        <v>0</v>
      </c>
      <c r="V39" s="598"/>
      <c r="W39" s="336">
        <f t="shared" si="37"/>
        <v>0</v>
      </c>
      <c r="X39" s="921">
        <f t="shared" si="38"/>
        <v>0</v>
      </c>
      <c r="Y39" s="319">
        <f t="shared" si="29"/>
        <v>0</v>
      </c>
    </row>
    <row r="40" spans="1:25" s="49" customFormat="1" ht="16.399999999999999" customHeight="1">
      <c r="A40" s="302" t="s">
        <v>83</v>
      </c>
      <c r="B40" s="434" t="s">
        <v>2</v>
      </c>
      <c r="C40" s="434">
        <f>SUM(C32:C39)</f>
        <v>2.121</v>
      </c>
      <c r="D40" s="334">
        <f>SUM(D32:D39)</f>
        <v>0</v>
      </c>
      <c r="E40" s="434">
        <f>SUM(E32:E39)</f>
        <v>2.121</v>
      </c>
      <c r="F40" s="295"/>
      <c r="G40" s="597">
        <f>SUM(G32:G39)</f>
        <v>3.1910000000000003</v>
      </c>
      <c r="H40" s="597">
        <f>SUM(H32:H39)</f>
        <v>0</v>
      </c>
      <c r="I40" s="319">
        <f>SUM(I32:I39)</f>
        <v>3.1910000000000003</v>
      </c>
      <c r="J40" s="294"/>
      <c r="K40" s="434">
        <f>SUM(K32:K39)</f>
        <v>3.4659999999999997</v>
      </c>
      <c r="L40" s="434">
        <f>SUM(L32:L39)</f>
        <v>0</v>
      </c>
      <c r="M40" s="319">
        <f>SUM(M32:M39)</f>
        <v>3.4659999999999997</v>
      </c>
      <c r="N40" s="482"/>
      <c r="O40" s="434">
        <f>SUM(O32:O39)</f>
        <v>3.5953999999999997</v>
      </c>
      <c r="P40" s="434">
        <f>SUM(P32:P39)</f>
        <v>0</v>
      </c>
      <c r="Q40" s="319">
        <f>SUM(Q32:Q39)</f>
        <v>3.5953999999999997</v>
      </c>
      <c r="R40" s="294"/>
      <c r="S40" s="434">
        <f>SUM(S32:S39)</f>
        <v>3.5953999999999997</v>
      </c>
      <c r="T40" s="434">
        <f>SUM(T32:T39)</f>
        <v>0</v>
      </c>
      <c r="U40" s="434">
        <f>SUM(U32:U39)</f>
        <v>3.5953999999999997</v>
      </c>
      <c r="V40" s="294"/>
      <c r="W40" s="434">
        <f>SUM(W32:W39)</f>
        <v>4.0078209999999999</v>
      </c>
      <c r="X40" s="434">
        <f>SUM(X32:X39)</f>
        <v>0</v>
      </c>
      <c r="Y40" s="294">
        <f>SUM(Y32:Y39)</f>
        <v>4.0078209999999999</v>
      </c>
    </row>
    <row r="41" spans="1:25" ht="2.15" customHeight="1">
      <c r="A41" s="302"/>
      <c r="B41" s="434"/>
      <c r="C41" s="306"/>
      <c r="D41" s="306"/>
      <c r="E41" s="318"/>
      <c r="F41" s="307"/>
      <c r="G41" s="306"/>
      <c r="H41" s="434"/>
      <c r="I41" s="294"/>
      <c r="J41" s="434"/>
      <c r="K41" s="306"/>
      <c r="L41" s="321"/>
      <c r="M41" s="294"/>
      <c r="N41" s="434"/>
      <c r="O41" s="434"/>
      <c r="P41" s="434"/>
      <c r="Q41" s="434"/>
      <c r="R41" s="434"/>
      <c r="S41" s="306"/>
      <c r="T41" s="321"/>
      <c r="U41" s="294"/>
      <c r="V41" s="307"/>
      <c r="W41" s="296"/>
      <c r="X41" s="308"/>
      <c r="Y41" s="295"/>
    </row>
    <row r="42" spans="1:25">
      <c r="A42" s="309" t="s">
        <v>16</v>
      </c>
      <c r="B42" s="437"/>
      <c r="C42" s="311"/>
      <c r="D42" s="311"/>
      <c r="E42" s="312"/>
      <c r="F42" s="313"/>
      <c r="G42" s="311"/>
      <c r="H42" s="312"/>
      <c r="I42" s="294"/>
      <c r="J42" s="437"/>
      <c r="K42" s="311"/>
      <c r="L42" s="312"/>
      <c r="M42" s="294"/>
      <c r="N42" s="437"/>
      <c r="O42" s="311"/>
      <c r="P42" s="312"/>
      <c r="Q42" s="294"/>
      <c r="R42" s="437"/>
      <c r="S42" s="311"/>
      <c r="T42" s="312"/>
      <c r="U42" s="294"/>
      <c r="V42" s="313"/>
      <c r="W42" s="314"/>
      <c r="X42" s="315"/>
      <c r="Y42" s="295"/>
    </row>
    <row r="43" spans="1:25">
      <c r="A43" s="289" t="s">
        <v>43</v>
      </c>
      <c r="B43" s="437"/>
      <c r="C43" s="598">
        <f t="shared" ref="C43:D45" si="41">SUM(S16+0)</f>
        <v>0</v>
      </c>
      <c r="D43" s="598">
        <f t="shared" si="41"/>
        <v>0</v>
      </c>
      <c r="E43" s="319">
        <f>SUM(C43:D43)</f>
        <v>0</v>
      </c>
      <c r="F43" s="313"/>
      <c r="G43" s="598">
        <f>SUM(C43+0)</f>
        <v>0</v>
      </c>
      <c r="H43" s="598">
        <f>SUM(D43+0)</f>
        <v>0</v>
      </c>
      <c r="I43" s="319">
        <f>SUM(G43:H43)</f>
        <v>0</v>
      </c>
      <c r="J43" s="437"/>
      <c r="K43" s="598">
        <f>SUM(G43+0)</f>
        <v>0</v>
      </c>
      <c r="L43" s="598">
        <f>SUM(H43+0)</f>
        <v>0</v>
      </c>
      <c r="M43" s="319">
        <f t="shared" ref="M43:M46" si="42">SUM(K43:L43)</f>
        <v>0</v>
      </c>
      <c r="N43" s="437"/>
      <c r="O43" s="598">
        <f t="shared" ref="O43:O45" si="43">SUM(K43+0)</f>
        <v>0</v>
      </c>
      <c r="P43" s="598">
        <v>0</v>
      </c>
      <c r="Q43" s="319">
        <f t="shared" ref="Q43:Q46" si="44">SUM(O43:P43)</f>
        <v>0</v>
      </c>
      <c r="R43" s="437"/>
      <c r="S43" s="598">
        <f t="shared" ref="S43:S45" si="45">SUM(O43+0)</f>
        <v>0</v>
      </c>
      <c r="T43" s="598">
        <v>0</v>
      </c>
      <c r="U43" s="319">
        <f t="shared" ref="U43:U46" si="46">SUM(S43:T43)</f>
        <v>0</v>
      </c>
      <c r="V43" s="313"/>
      <c r="W43" s="336">
        <f t="shared" ref="W43" si="47">SUM(S43+0)</f>
        <v>0</v>
      </c>
      <c r="X43" s="336">
        <v>0</v>
      </c>
      <c r="Y43" s="319">
        <f t="shared" ref="Y43" si="48">SUM(W43:X43)</f>
        <v>0</v>
      </c>
    </row>
    <row r="44" spans="1:25">
      <c r="A44" s="289" t="s">
        <v>18</v>
      </c>
      <c r="B44" s="437"/>
      <c r="C44" s="598">
        <f t="shared" si="41"/>
        <v>0</v>
      </c>
      <c r="D44" s="598">
        <f t="shared" si="41"/>
        <v>0</v>
      </c>
      <c r="E44" s="319">
        <f>SUM(C44:D44)</f>
        <v>0</v>
      </c>
      <c r="F44" s="313"/>
      <c r="G44" s="598">
        <f t="shared" ref="G44:G45" si="49">SUM(C44+0)</f>
        <v>0</v>
      </c>
      <c r="H44" s="598">
        <f t="shared" ref="H44:H45" si="50">SUM(D44+0)</f>
        <v>0</v>
      </c>
      <c r="I44" s="319">
        <f>SUM(G44:H44)</f>
        <v>0</v>
      </c>
      <c r="J44" s="437"/>
      <c r="K44" s="598">
        <f t="shared" ref="K44:K45" si="51">SUM(G44+0)</f>
        <v>0</v>
      </c>
      <c r="L44" s="598">
        <f t="shared" ref="L44:L45" si="52">SUM(H44+0)</f>
        <v>0</v>
      </c>
      <c r="M44" s="319">
        <f t="shared" si="42"/>
        <v>0</v>
      </c>
      <c r="N44" s="437"/>
      <c r="O44" s="598">
        <f t="shared" si="43"/>
        <v>0</v>
      </c>
      <c r="P44" s="598">
        <v>0</v>
      </c>
      <c r="Q44" s="319">
        <f t="shared" si="44"/>
        <v>0</v>
      </c>
      <c r="R44" s="437"/>
      <c r="S44" s="598">
        <f t="shared" si="45"/>
        <v>0</v>
      </c>
      <c r="T44" s="598">
        <v>0</v>
      </c>
      <c r="U44" s="319">
        <f t="shared" si="46"/>
        <v>0</v>
      </c>
      <c r="V44" s="437"/>
      <c r="W44" s="336">
        <f t="shared" ref="W44:W45" si="53">SUM(S44+0)</f>
        <v>0</v>
      </c>
      <c r="X44" s="336">
        <v>0</v>
      </c>
      <c r="Y44" s="319">
        <f>SUM(W44:X44)</f>
        <v>0</v>
      </c>
    </row>
    <row r="45" spans="1:25">
      <c r="A45" s="289" t="s">
        <v>20</v>
      </c>
      <c r="B45" s="437"/>
      <c r="C45" s="598">
        <f t="shared" si="41"/>
        <v>0</v>
      </c>
      <c r="D45" s="598">
        <f t="shared" si="41"/>
        <v>0</v>
      </c>
      <c r="E45" s="319">
        <f>SUM(C45:D45)</f>
        <v>0</v>
      </c>
      <c r="F45" s="313"/>
      <c r="G45" s="598">
        <f t="shared" si="49"/>
        <v>0</v>
      </c>
      <c r="H45" s="598">
        <f t="shared" si="50"/>
        <v>0</v>
      </c>
      <c r="I45" s="319">
        <f>SUM(G45:H45)</f>
        <v>0</v>
      </c>
      <c r="J45" s="437"/>
      <c r="K45" s="598">
        <f t="shared" si="51"/>
        <v>0</v>
      </c>
      <c r="L45" s="598">
        <f t="shared" si="52"/>
        <v>0</v>
      </c>
      <c r="M45" s="319">
        <f t="shared" si="42"/>
        <v>0</v>
      </c>
      <c r="N45" s="437"/>
      <c r="O45" s="598">
        <f t="shared" si="43"/>
        <v>0</v>
      </c>
      <c r="P45" s="598">
        <v>0</v>
      </c>
      <c r="Q45" s="319">
        <f t="shared" si="44"/>
        <v>0</v>
      </c>
      <c r="R45" s="437"/>
      <c r="S45" s="598">
        <f t="shared" si="45"/>
        <v>0</v>
      </c>
      <c r="T45" s="598">
        <v>0</v>
      </c>
      <c r="U45" s="319">
        <f t="shared" si="46"/>
        <v>0</v>
      </c>
      <c r="V45" s="437"/>
      <c r="W45" s="336">
        <f t="shared" si="53"/>
        <v>0</v>
      </c>
      <c r="X45" s="336">
        <v>0</v>
      </c>
      <c r="Y45" s="319">
        <f>SUM(W45:X45)</f>
        <v>0</v>
      </c>
    </row>
    <row r="46" spans="1:25" s="49" customFormat="1" ht="16.399999999999999" customHeight="1">
      <c r="A46" s="302" t="s">
        <v>83</v>
      </c>
      <c r="B46" s="434" t="s">
        <v>2</v>
      </c>
      <c r="C46" s="434">
        <f>SUM(C43:C45)</f>
        <v>0</v>
      </c>
      <c r="D46" s="434">
        <f>SUM(D43:D45)</f>
        <v>0</v>
      </c>
      <c r="E46" s="434">
        <f>SUM(E43:E45)</f>
        <v>0</v>
      </c>
      <c r="F46" s="300"/>
      <c r="G46" s="597">
        <f>SUM(G43:G45)</f>
        <v>0</v>
      </c>
      <c r="H46" s="597">
        <f>SUM(H43:H45)</f>
        <v>0</v>
      </c>
      <c r="I46" s="434">
        <f>SUM(I43:I45)</f>
        <v>0</v>
      </c>
      <c r="J46" s="318"/>
      <c r="K46" s="597">
        <f>SUM(K43:K45)</f>
        <v>0</v>
      </c>
      <c r="L46" s="491">
        <f>SUM(L43:L45)</f>
        <v>0</v>
      </c>
      <c r="M46" s="319">
        <f t="shared" si="42"/>
        <v>0</v>
      </c>
      <c r="N46" s="318"/>
      <c r="O46" s="434">
        <f>SUM(O43:O45)</f>
        <v>0</v>
      </c>
      <c r="P46" s="434">
        <f>SUM(P43:P45)</f>
        <v>0</v>
      </c>
      <c r="Q46" s="434">
        <f t="shared" si="44"/>
        <v>0</v>
      </c>
      <c r="R46" s="318"/>
      <c r="S46" s="892">
        <f>SUM(S43:S45)</f>
        <v>0</v>
      </c>
      <c r="T46" s="482">
        <f>SUM(T43:T45)</f>
        <v>0</v>
      </c>
      <c r="U46" s="434">
        <f t="shared" si="46"/>
        <v>0</v>
      </c>
      <c r="V46" s="318" t="s">
        <v>2</v>
      </c>
      <c r="W46" s="336">
        <f>SUM(W43:W45)</f>
        <v>0</v>
      </c>
      <c r="X46" s="336">
        <f t="shared" ref="X46" si="54">SUM(V46:W46)</f>
        <v>0</v>
      </c>
      <c r="Y46" s="294">
        <f>SUM(W46:X46)</f>
        <v>0</v>
      </c>
    </row>
    <row r="47" spans="1:25" ht="2.15" customHeight="1">
      <c r="A47" s="302"/>
      <c r="B47" s="434"/>
      <c r="C47" s="306"/>
      <c r="D47" s="306"/>
      <c r="E47" s="318"/>
      <c r="F47" s="307"/>
      <c r="G47" s="306"/>
      <c r="H47" s="321"/>
      <c r="I47" s="294"/>
      <c r="J47" s="434"/>
      <c r="K47" s="481"/>
      <c r="L47" s="481"/>
      <c r="M47" s="482"/>
      <c r="N47" s="434"/>
      <c r="O47" s="306"/>
      <c r="P47" s="321"/>
      <c r="Q47" s="294"/>
      <c r="R47" s="434"/>
      <c r="S47" s="306"/>
      <c r="T47" s="321"/>
      <c r="U47" s="294"/>
      <c r="V47" s="434"/>
      <c r="W47" s="306"/>
      <c r="X47" s="321"/>
      <c r="Y47" s="294"/>
    </row>
    <row r="48" spans="1:25" ht="12.65" customHeight="1">
      <c r="A48" s="302" t="s">
        <v>78</v>
      </c>
      <c r="B48" s="434"/>
      <c r="C48" s="434">
        <f>SUM(C40+C46)</f>
        <v>2.121</v>
      </c>
      <c r="D48" s="434">
        <f>SUM(D40+D46)</f>
        <v>0</v>
      </c>
      <c r="E48" s="434">
        <f>E40+E46</f>
        <v>2.121</v>
      </c>
      <c r="F48" s="307"/>
      <c r="G48" s="294">
        <f>SUM(G40+G46)</f>
        <v>3.1910000000000003</v>
      </c>
      <c r="H48" s="318">
        <f>SUM(H40+H46)</f>
        <v>0</v>
      </c>
      <c r="I48" s="294">
        <f>I40+I46</f>
        <v>3.1910000000000003</v>
      </c>
      <c r="J48" s="434"/>
      <c r="K48" s="482">
        <f>SUM(K40+K46)</f>
        <v>3.4659999999999997</v>
      </c>
      <c r="L48" s="482">
        <f>SUM(L40+L46)</f>
        <v>0</v>
      </c>
      <c r="M48" s="482">
        <f>M40+M46</f>
        <v>3.4659999999999997</v>
      </c>
      <c r="N48" s="434"/>
      <c r="O48" s="294">
        <f>SUM(O40+O46)</f>
        <v>3.5953999999999997</v>
      </c>
      <c r="P48" s="318">
        <f>SUM(P40+P46)</f>
        <v>0</v>
      </c>
      <c r="Q48" s="294">
        <f>SUM(Q40+Q46)</f>
        <v>3.5953999999999997</v>
      </c>
      <c r="R48" s="434"/>
      <c r="S48" s="294">
        <f>SUM(S40+S46)</f>
        <v>3.5953999999999997</v>
      </c>
      <c r="T48" s="318">
        <f>SUM(T40+T46)</f>
        <v>0</v>
      </c>
      <c r="U48" s="294">
        <f>SUM(U40+U46)</f>
        <v>3.5953999999999997</v>
      </c>
      <c r="V48" s="434" t="s">
        <v>2</v>
      </c>
      <c r="W48" s="927">
        <f>SUM(W40+W46)</f>
        <v>4.0078209999999999</v>
      </c>
      <c r="X48" s="930">
        <f>SUM(X40+X46)</f>
        <v>0</v>
      </c>
      <c r="Y48" s="927">
        <f>Y40+Y46</f>
        <v>4.0078209999999999</v>
      </c>
    </row>
    <row r="49" spans="1:25" ht="2.25" customHeight="1">
      <c r="A49" s="322"/>
      <c r="B49" s="467"/>
      <c r="C49" s="465"/>
      <c r="D49" s="465"/>
      <c r="E49" s="600"/>
      <c r="F49" s="458"/>
      <c r="G49" s="465"/>
      <c r="H49" s="466"/>
      <c r="I49" s="467"/>
      <c r="J49" s="467"/>
      <c r="K49" s="465"/>
      <c r="L49" s="466"/>
      <c r="M49" s="467"/>
      <c r="N49" s="467"/>
      <c r="O49" s="465"/>
      <c r="P49" s="466"/>
      <c r="Q49" s="467"/>
      <c r="R49" s="467"/>
      <c r="S49" s="465"/>
      <c r="T49" s="466"/>
      <c r="U49" s="467"/>
      <c r="V49" s="458"/>
      <c r="W49" s="468"/>
      <c r="X49" s="469"/>
      <c r="Y49" s="470"/>
    </row>
    <row r="50" spans="1:25">
      <c r="A50" s="484" t="s">
        <v>84</v>
      </c>
      <c r="B50" s="601"/>
      <c r="C50" s="327"/>
      <c r="D50" s="327"/>
      <c r="E50" s="602"/>
      <c r="F50" s="329"/>
      <c r="G50" s="327"/>
      <c r="H50" s="327"/>
      <c r="I50" s="328"/>
      <c r="J50" s="328"/>
      <c r="K50" s="327"/>
      <c r="L50" s="327"/>
      <c r="M50" s="328"/>
      <c r="N50" s="328"/>
      <c r="O50" s="327"/>
      <c r="P50" s="327"/>
      <c r="Q50" s="328"/>
      <c r="R50" s="328"/>
      <c r="S50" s="327"/>
      <c r="T50" s="327"/>
      <c r="U50" s="328"/>
      <c r="V50" s="329"/>
      <c r="W50" s="330"/>
      <c r="X50" s="330"/>
      <c r="Y50" s="331"/>
    </row>
    <row r="51" spans="1:25">
      <c r="A51" s="332" t="s">
        <v>85</v>
      </c>
      <c r="B51" s="306">
        <v>0</v>
      </c>
      <c r="C51" s="599"/>
      <c r="D51" s="599"/>
      <c r="E51" s="299"/>
      <c r="F51" s="328">
        <v>0</v>
      </c>
      <c r="G51" s="599"/>
      <c r="H51" s="599"/>
      <c r="I51" s="299"/>
      <c r="J51" s="328">
        <f>SUM(F51,0)</f>
        <v>0</v>
      </c>
      <c r="K51" s="599"/>
      <c r="L51" s="599"/>
      <c r="M51" s="299"/>
      <c r="N51" s="328">
        <v>0</v>
      </c>
      <c r="O51" s="599"/>
      <c r="P51" s="599"/>
      <c r="Q51" s="328"/>
      <c r="R51" s="893">
        <v>0</v>
      </c>
      <c r="S51" s="599"/>
      <c r="T51" s="599"/>
      <c r="U51" s="299"/>
      <c r="V51" s="328">
        <v>0</v>
      </c>
      <c r="W51" s="481"/>
      <c r="X51" s="922"/>
      <c r="Y51" s="294"/>
    </row>
    <row r="52" spans="1:25" s="49" customFormat="1" ht="16.399999999999999" customHeight="1">
      <c r="A52" s="301" t="s">
        <v>83</v>
      </c>
      <c r="B52" s="434">
        <f>SUM(B51:B51)</f>
        <v>0</v>
      </c>
      <c r="C52" s="434"/>
      <c r="D52" s="434"/>
      <c r="E52" s="434"/>
      <c r="F52" s="434">
        <f>SUM(F51:F51)</f>
        <v>0</v>
      </c>
      <c r="G52" s="434"/>
      <c r="H52" s="434"/>
      <c r="I52" s="434"/>
      <c r="J52" s="434">
        <f>SUM(J51:J51)</f>
        <v>0</v>
      </c>
      <c r="K52" s="434"/>
      <c r="L52" s="434"/>
      <c r="M52" s="434"/>
      <c r="N52" s="434">
        <f>SUM(N51:N51)</f>
        <v>0</v>
      </c>
      <c r="O52" s="434"/>
      <c r="P52" s="434"/>
      <c r="Q52" s="434"/>
      <c r="R52" s="434">
        <f>SUM(R51:R51)</f>
        <v>0</v>
      </c>
      <c r="S52" s="434"/>
      <c r="T52" s="434"/>
      <c r="U52" s="434"/>
      <c r="V52" s="294">
        <f>SUM(V51:V51)</f>
        <v>0</v>
      </c>
      <c r="W52" s="434"/>
      <c r="X52" s="434"/>
      <c r="Y52" s="294"/>
    </row>
    <row r="53" spans="1:25" ht="1.5" customHeight="1">
      <c r="A53" s="302"/>
      <c r="B53" s="306"/>
      <c r="C53" s="306"/>
      <c r="D53" s="306"/>
      <c r="E53" s="318"/>
      <c r="F53" s="306"/>
      <c r="G53" s="306"/>
      <c r="H53" s="306"/>
      <c r="I53" s="318"/>
      <c r="J53" s="306"/>
      <c r="K53" s="306"/>
      <c r="L53" s="306"/>
      <c r="M53" s="318"/>
      <c r="N53" s="306"/>
      <c r="O53" s="306"/>
      <c r="P53" s="306"/>
      <c r="Q53" s="318"/>
      <c r="R53" s="306"/>
      <c r="S53" s="306"/>
      <c r="T53" s="306"/>
      <c r="U53" s="318"/>
      <c r="V53" s="294"/>
      <c r="W53" s="306"/>
      <c r="X53" s="306"/>
      <c r="Y53" s="318"/>
    </row>
    <row r="54" spans="1:25" s="53" customFormat="1">
      <c r="A54" s="302" t="s">
        <v>86</v>
      </c>
      <c r="B54" s="491">
        <f>SUM(B52)</f>
        <v>0</v>
      </c>
      <c r="C54" s="490" t="s">
        <v>19</v>
      </c>
      <c r="D54" s="490" t="s">
        <v>19</v>
      </c>
      <c r="E54" s="490" t="s">
        <v>19</v>
      </c>
      <c r="F54" s="491">
        <f>SUM(F52)</f>
        <v>0</v>
      </c>
      <c r="G54" s="490" t="s">
        <v>19</v>
      </c>
      <c r="H54" s="490" t="s">
        <v>19</v>
      </c>
      <c r="I54" s="490" t="s">
        <v>19</v>
      </c>
      <c r="J54" s="491">
        <f>SUM(J52)</f>
        <v>0</v>
      </c>
      <c r="K54" s="490" t="s">
        <v>19</v>
      </c>
      <c r="L54" s="490" t="s">
        <v>19</v>
      </c>
      <c r="M54" s="490" t="s">
        <v>19</v>
      </c>
      <c r="N54" s="491">
        <f>SUM(N52)</f>
        <v>0</v>
      </c>
      <c r="O54" s="490" t="s">
        <v>19</v>
      </c>
      <c r="P54" s="490" t="s">
        <v>19</v>
      </c>
      <c r="Q54" s="490" t="s">
        <v>19</v>
      </c>
      <c r="R54" s="491">
        <f>SUM(R52)</f>
        <v>0</v>
      </c>
      <c r="S54" s="490" t="s">
        <v>19</v>
      </c>
      <c r="T54" s="490" t="s">
        <v>19</v>
      </c>
      <c r="U54" s="490" t="s">
        <v>19</v>
      </c>
      <c r="V54" s="294">
        <f>SUM(V52)</f>
        <v>0</v>
      </c>
      <c r="W54" s="490" t="s">
        <v>19</v>
      </c>
      <c r="X54" s="490" t="s">
        <v>19</v>
      </c>
      <c r="Y54" s="481" t="s">
        <v>19</v>
      </c>
    </row>
    <row r="55" spans="1:25" ht="13.5" customHeight="1">
      <c r="A55" s="970" t="s">
        <v>87</v>
      </c>
      <c r="B55" s="971"/>
      <c r="C55" s="971"/>
      <c r="D55" s="971"/>
      <c r="E55" s="971"/>
      <c r="F55" s="971"/>
      <c r="G55" s="971"/>
      <c r="H55" s="971"/>
      <c r="I55" s="971"/>
      <c r="J55" s="971"/>
      <c r="K55" s="971"/>
      <c r="L55" s="971"/>
      <c r="M55" s="971"/>
      <c r="N55" s="971"/>
      <c r="O55" s="971"/>
      <c r="P55" s="971"/>
      <c r="Q55" s="971"/>
      <c r="R55" s="971"/>
      <c r="S55" s="971"/>
      <c r="T55" s="971"/>
      <c r="U55" s="971"/>
      <c r="V55" s="971"/>
      <c r="W55" s="971"/>
      <c r="X55" s="971"/>
      <c r="Y55" s="971"/>
    </row>
    <row r="56" spans="1:25" ht="12.5">
      <c r="A56" s="970" t="s">
        <v>88</v>
      </c>
      <c r="B56" s="971"/>
      <c r="C56" s="971"/>
      <c r="D56" s="971"/>
      <c r="E56" s="971"/>
      <c r="F56" s="971"/>
      <c r="G56" s="971"/>
      <c r="H56" s="971"/>
      <c r="I56" s="971"/>
      <c r="J56" s="971"/>
      <c r="K56" s="971"/>
      <c r="L56" s="971"/>
      <c r="M56" s="971"/>
      <c r="N56" s="971"/>
      <c r="O56" s="971"/>
      <c r="P56" s="971"/>
      <c r="Q56" s="971"/>
      <c r="R56" s="971"/>
      <c r="S56" s="971"/>
      <c r="T56" s="971"/>
      <c r="U56" s="971"/>
      <c r="V56" s="971"/>
      <c r="W56" s="971"/>
      <c r="X56" s="971"/>
      <c r="Y56" s="971"/>
    </row>
    <row r="57" spans="1:25" ht="12.5">
      <c r="A57" s="968"/>
      <c r="B57" s="969"/>
      <c r="C57" s="969"/>
      <c r="D57" s="969"/>
      <c r="E57" s="969"/>
      <c r="F57" s="969"/>
      <c r="G57" s="969"/>
      <c r="H57" s="969"/>
      <c r="I57" s="969"/>
      <c r="J57" s="969"/>
      <c r="K57" s="969"/>
      <c r="L57" s="969"/>
      <c r="M57" s="969"/>
      <c r="N57" s="969"/>
      <c r="O57" s="969"/>
      <c r="P57" s="969"/>
      <c r="Q57" s="969"/>
      <c r="R57" s="969"/>
      <c r="S57" s="969"/>
      <c r="T57" s="969"/>
      <c r="U57" s="969"/>
      <c r="V57" s="969"/>
      <c r="W57" s="969"/>
      <c r="X57" s="969"/>
      <c r="Y57" s="969"/>
    </row>
    <row r="59" spans="1:25">
      <c r="A59" s="50"/>
      <c r="B59" s="50"/>
      <c r="D59" s="52"/>
      <c r="G59" s="52"/>
      <c r="I59" s="50"/>
      <c r="K59" s="52"/>
      <c r="M59" s="50"/>
    </row>
    <row r="60" spans="1:25">
      <c r="A60" s="50"/>
      <c r="B60" s="50"/>
      <c r="D60" s="52"/>
      <c r="F60" s="54"/>
      <c r="I60" s="54"/>
      <c r="J60" s="54"/>
      <c r="M60" s="54"/>
      <c r="N60" s="54"/>
      <c r="Q60" s="54"/>
      <c r="R60" s="54"/>
      <c r="U60" s="54"/>
      <c r="V60" s="54"/>
      <c r="Y60" s="54"/>
    </row>
    <row r="61" spans="1:25">
      <c r="A61" s="50"/>
      <c r="B61" s="50"/>
      <c r="D61" s="52"/>
      <c r="G61" s="52"/>
      <c r="I61" s="50"/>
      <c r="K61" s="52"/>
      <c r="M61" s="50"/>
      <c r="N61" s="7"/>
      <c r="O61" s="52"/>
      <c r="P61" s="52"/>
      <c r="Q61" s="7"/>
      <c r="R61" s="7"/>
      <c r="S61" s="52"/>
      <c r="T61" s="52"/>
      <c r="U61" s="7"/>
      <c r="V61" s="7"/>
      <c r="W61" s="52"/>
      <c r="X61" s="52"/>
      <c r="Y61" s="7"/>
    </row>
    <row r="62" spans="1:25">
      <c r="A62" s="54"/>
      <c r="B62" s="54"/>
      <c r="F62" s="54"/>
      <c r="I62" s="54"/>
      <c r="J62" s="54"/>
      <c r="M62" s="54"/>
      <c r="N62" s="54"/>
      <c r="Q62" s="54"/>
      <c r="R62" s="54"/>
      <c r="U62" s="54"/>
      <c r="V62" s="54"/>
      <c r="Y62" s="54"/>
    </row>
    <row r="63" spans="1:25">
      <c r="A63" s="54"/>
      <c r="B63" s="54"/>
      <c r="F63" s="54"/>
      <c r="I63" s="54"/>
      <c r="J63" s="54"/>
      <c r="M63" s="54"/>
      <c r="N63" s="54"/>
      <c r="Q63" s="54"/>
      <c r="R63" s="54"/>
      <c r="U63" s="54"/>
      <c r="V63" s="54"/>
      <c r="Y63" s="54"/>
    </row>
    <row r="64" spans="1:25">
      <c r="A64" s="54"/>
      <c r="B64" s="54"/>
      <c r="F64" s="54"/>
      <c r="I64" s="54"/>
      <c r="J64" s="54"/>
      <c r="M64" s="54"/>
      <c r="N64" s="54"/>
      <c r="Q64" s="54"/>
      <c r="R64" s="54"/>
      <c r="U64" s="54"/>
      <c r="V64" s="54"/>
      <c r="Y64" s="54"/>
    </row>
    <row r="65" spans="1:25">
      <c r="A65" s="54"/>
      <c r="B65" s="54"/>
      <c r="F65" s="54"/>
      <c r="I65" s="54"/>
      <c r="J65" s="54"/>
      <c r="M65" s="54"/>
      <c r="N65" s="54"/>
      <c r="Q65" s="54"/>
      <c r="R65" s="54"/>
      <c r="U65" s="54"/>
      <c r="V65" s="54"/>
      <c r="Y65" s="54"/>
    </row>
  </sheetData>
  <sheetProtection password="C511" sheet="1" objects="1" scenarios="1"/>
  <mergeCells count="15">
    <mergeCell ref="A57:Y57"/>
    <mergeCell ref="A56:Y56"/>
    <mergeCell ref="A55:Y55"/>
    <mergeCell ref="V30:Y30"/>
    <mergeCell ref="B3:E3"/>
    <mergeCell ref="F3:I3"/>
    <mergeCell ref="J3:M3"/>
    <mergeCell ref="N3:Q3"/>
    <mergeCell ref="R3:U3"/>
    <mergeCell ref="V3:Y3"/>
    <mergeCell ref="B30:E30"/>
    <mergeCell ref="F30:I30"/>
    <mergeCell ref="J30:M30"/>
    <mergeCell ref="R30:U30"/>
    <mergeCell ref="N30:Q30"/>
  </mergeCells>
  <pageMargins left="0" right="0" top="0.74836309523809497" bottom="0.25" header="0.13" footer="0.1"/>
  <pageSetup scale="47" fitToHeight="0" orientation="landscape" r:id="rId1"/>
  <headerFooter>
    <oddHeader>&amp;C&amp;"Arial,Bold"&amp;K000000Table I-2
Pacific Gas and Electtric Company
Program Subscription Statistics
December 2016</oddHeader>
    <oddFooter>&amp;L&amp;F&amp;CPage 6 of 11&amp;R&amp;A</oddFooter>
  </headerFooter>
  <customProperties>
    <customPr name="_pios_id" r:id="rId2"/>
  </customProperties>
  <ignoredErrors>
    <ignoredError sqref="B26:E26 B25 J17:J18 E19 C24:E24 L24:M24 B23:C23 B28:D28 B27:E27 S27:U27 B42:B45 B22:E22 D31:F31 I31:J31 F40 J32:J36 B41 J41 M31 T31:V31 E16:E18 E20 D14:E15 F32 F41 F43 F44:F45 J44:J45 D29:E29 P29:Y29 K23:M23 F28:I28 E23 J22:M22 J14:J15 K26:M26 F42 J42 O26:U26 O27:Q27 W27:Y27 F37 G26:I26 G29:N29 K13:L13 M5 M16:M18 K28:Y28 O19:Q19 N25:N27 R25 W26:Y26 C40:D40 E32:E40 C46:C47 E47 D46 E43:E45 F34:F36 Q31 X31:Y31 Y48 E5:E12 I5:I12 Q5 U5:U12 C13:D13 K19:L19 F52 G46:H46 G40:H40 I32:I39 I43:I45 K40:L40 K46:L46 M32:M39 M43:M45 Q16:Q18 O40:P40 O46:P46 Q32:Q39 Q43:Q45 S13:T13 S19:T19 S40:T40 S46:T46 R52 U32:U39 U43:U45 U16:U18 W13:X13 W19:X19 W40:X40 W48:X48 V52 Y32:Y39 Y44:Y45 Y16:Y18 Y5:Y12 V25 G13:I13 I16:I18 G19:I19 L16 K16:K18 M7:M12 Q7:Q12" emptyCellReference="1"/>
    <ignoredError sqref="C21:D21 G21:I21 K21:M21 S5 S7:S9 C34 W35 O36" formula="1"/>
    <ignoredError sqref="E21" formula="1" emptyCellReference="1"/>
    <ignoredError sqref="Y46" formulaRange="1" emptyCellReferenc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6"/>
  <sheetViews>
    <sheetView view="pageLayout" topLeftCell="C1" zoomScale="84" zoomScaleNormal="70" zoomScalePageLayoutView="84" workbookViewId="0">
      <selection activeCell="O5" sqref="O5"/>
    </sheetView>
  </sheetViews>
  <sheetFormatPr defaultRowHeight="11.5"/>
  <cols>
    <col min="1" max="1" width="0" style="5" hidden="1" customWidth="1"/>
    <col min="2" max="2" width="55.453125" style="5" customWidth="1"/>
    <col min="3" max="3" width="15.453125" style="5" customWidth="1"/>
    <col min="4" max="4" width="11.1796875" style="7" customWidth="1"/>
    <col min="5" max="5" width="10.54296875" style="7" customWidth="1"/>
    <col min="6" max="6" width="10.54296875" style="5" customWidth="1"/>
    <col min="7" max="7" width="11.54296875" style="5" customWidth="1"/>
    <col min="8" max="8" width="11.1796875" style="5" customWidth="1"/>
    <col min="9" max="9" width="10.54296875" style="5" customWidth="1"/>
    <col min="10" max="10" width="11.26953125" style="5" customWidth="1"/>
    <col min="11" max="11" width="11.453125" style="5" customWidth="1"/>
    <col min="12" max="13" width="10.54296875" style="5" customWidth="1"/>
    <col min="14" max="14" width="11" style="5" bestFit="1" customWidth="1"/>
    <col min="15" max="15" width="10.7265625" style="5" bestFit="1" customWidth="1"/>
    <col min="16" max="17" width="14.453125" style="5" customWidth="1"/>
    <col min="18" max="18" width="13.81640625" style="5" customWidth="1"/>
    <col min="19" max="19" width="14.54296875" style="5" customWidth="1"/>
    <col min="20" max="20" width="9.54296875" style="5" customWidth="1"/>
    <col min="21" max="256" width="8.81640625" style="5"/>
    <col min="257" max="257" width="0" style="5" hidden="1" customWidth="1"/>
    <col min="258" max="258" width="52" style="5" customWidth="1"/>
    <col min="259" max="259" width="0" style="5" hidden="1" customWidth="1"/>
    <col min="260" max="262" width="10.54296875" style="5" customWidth="1"/>
    <col min="263" max="263" width="11.54296875" style="5" customWidth="1"/>
    <col min="264" max="271" width="10.54296875" style="5" customWidth="1"/>
    <col min="272" max="273" width="14.453125" style="5" customWidth="1"/>
    <col min="274" max="274" width="13.453125" style="5" customWidth="1"/>
    <col min="275" max="275" width="14.453125" style="5" customWidth="1"/>
    <col min="276" max="276" width="9.54296875" style="5" customWidth="1"/>
    <col min="277" max="512" width="8.81640625" style="5"/>
    <col min="513" max="513" width="0" style="5" hidden="1" customWidth="1"/>
    <col min="514" max="514" width="52" style="5" customWidth="1"/>
    <col min="515" max="515" width="0" style="5" hidden="1" customWidth="1"/>
    <col min="516" max="518" width="10.54296875" style="5" customWidth="1"/>
    <col min="519" max="519" width="11.54296875" style="5" customWidth="1"/>
    <col min="520" max="527" width="10.54296875" style="5" customWidth="1"/>
    <col min="528" max="529" width="14.453125" style="5" customWidth="1"/>
    <col min="530" max="530" width="13.453125" style="5" customWidth="1"/>
    <col min="531" max="531" width="14.453125" style="5" customWidth="1"/>
    <col min="532" max="532" width="9.54296875" style="5" customWidth="1"/>
    <col min="533" max="768" width="8.81640625" style="5"/>
    <col min="769" max="769" width="0" style="5" hidden="1" customWidth="1"/>
    <col min="770" max="770" width="52" style="5" customWidth="1"/>
    <col min="771" max="771" width="0" style="5" hidden="1" customWidth="1"/>
    <col min="772" max="774" width="10.54296875" style="5" customWidth="1"/>
    <col min="775" max="775" width="11.54296875" style="5" customWidth="1"/>
    <col min="776" max="783" width="10.54296875" style="5" customWidth="1"/>
    <col min="784" max="785" width="14.453125" style="5" customWidth="1"/>
    <col min="786" max="786" width="13.453125" style="5" customWidth="1"/>
    <col min="787" max="787" width="14.453125" style="5" customWidth="1"/>
    <col min="788" max="788" width="9.54296875" style="5" customWidth="1"/>
    <col min="789" max="1024" width="8.81640625" style="5"/>
    <col min="1025" max="1025" width="0" style="5" hidden="1" customWidth="1"/>
    <col min="1026" max="1026" width="52" style="5" customWidth="1"/>
    <col min="1027" max="1027" width="0" style="5" hidden="1" customWidth="1"/>
    <col min="1028" max="1030" width="10.54296875" style="5" customWidth="1"/>
    <col min="1031" max="1031" width="11.54296875" style="5" customWidth="1"/>
    <col min="1032" max="1039" width="10.54296875" style="5" customWidth="1"/>
    <col min="1040" max="1041" width="14.453125" style="5" customWidth="1"/>
    <col min="1042" max="1042" width="13.453125" style="5" customWidth="1"/>
    <col min="1043" max="1043" width="14.453125" style="5" customWidth="1"/>
    <col min="1044" max="1044" width="9.54296875" style="5" customWidth="1"/>
    <col min="1045" max="1280" width="8.81640625" style="5"/>
    <col min="1281" max="1281" width="0" style="5" hidden="1" customWidth="1"/>
    <col min="1282" max="1282" width="52" style="5" customWidth="1"/>
    <col min="1283" max="1283" width="0" style="5" hidden="1" customWidth="1"/>
    <col min="1284" max="1286" width="10.54296875" style="5" customWidth="1"/>
    <col min="1287" max="1287" width="11.54296875" style="5" customWidth="1"/>
    <col min="1288" max="1295" width="10.54296875" style="5" customWidth="1"/>
    <col min="1296" max="1297" width="14.453125" style="5" customWidth="1"/>
    <col min="1298" max="1298" width="13.453125" style="5" customWidth="1"/>
    <col min="1299" max="1299" width="14.453125" style="5" customWidth="1"/>
    <col min="1300" max="1300" width="9.54296875" style="5" customWidth="1"/>
    <col min="1301" max="1536" width="8.81640625" style="5"/>
    <col min="1537" max="1537" width="0" style="5" hidden="1" customWidth="1"/>
    <col min="1538" max="1538" width="52" style="5" customWidth="1"/>
    <col min="1539" max="1539" width="0" style="5" hidden="1" customWidth="1"/>
    <col min="1540" max="1542" width="10.54296875" style="5" customWidth="1"/>
    <col min="1543" max="1543" width="11.54296875" style="5" customWidth="1"/>
    <col min="1544" max="1551" width="10.54296875" style="5" customWidth="1"/>
    <col min="1552" max="1553" width="14.453125" style="5" customWidth="1"/>
    <col min="1554" max="1554" width="13.453125" style="5" customWidth="1"/>
    <col min="1555" max="1555" width="14.453125" style="5" customWidth="1"/>
    <col min="1556" max="1556" width="9.54296875" style="5" customWidth="1"/>
    <col min="1557" max="1792" width="8.81640625" style="5"/>
    <col min="1793" max="1793" width="0" style="5" hidden="1" customWidth="1"/>
    <col min="1794" max="1794" width="52" style="5" customWidth="1"/>
    <col min="1795" max="1795" width="0" style="5" hidden="1" customWidth="1"/>
    <col min="1796" max="1798" width="10.54296875" style="5" customWidth="1"/>
    <col min="1799" max="1799" width="11.54296875" style="5" customWidth="1"/>
    <col min="1800" max="1807" width="10.54296875" style="5" customWidth="1"/>
    <col min="1808" max="1809" width="14.453125" style="5" customWidth="1"/>
    <col min="1810" max="1810" width="13.453125" style="5" customWidth="1"/>
    <col min="1811" max="1811" width="14.453125" style="5" customWidth="1"/>
    <col min="1812" max="1812" width="9.54296875" style="5" customWidth="1"/>
    <col min="1813" max="2048" width="8.81640625" style="5"/>
    <col min="2049" max="2049" width="0" style="5" hidden="1" customWidth="1"/>
    <col min="2050" max="2050" width="52" style="5" customWidth="1"/>
    <col min="2051" max="2051" width="0" style="5" hidden="1" customWidth="1"/>
    <col min="2052" max="2054" width="10.54296875" style="5" customWidth="1"/>
    <col min="2055" max="2055" width="11.54296875" style="5" customWidth="1"/>
    <col min="2056" max="2063" width="10.54296875" style="5" customWidth="1"/>
    <col min="2064" max="2065" width="14.453125" style="5" customWidth="1"/>
    <col min="2066" max="2066" width="13.453125" style="5" customWidth="1"/>
    <col min="2067" max="2067" width="14.453125" style="5" customWidth="1"/>
    <col min="2068" max="2068" width="9.54296875" style="5" customWidth="1"/>
    <col min="2069" max="2304" width="8.81640625" style="5"/>
    <col min="2305" max="2305" width="0" style="5" hidden="1" customWidth="1"/>
    <col min="2306" max="2306" width="52" style="5" customWidth="1"/>
    <col min="2307" max="2307" width="0" style="5" hidden="1" customWidth="1"/>
    <col min="2308" max="2310" width="10.54296875" style="5" customWidth="1"/>
    <col min="2311" max="2311" width="11.54296875" style="5" customWidth="1"/>
    <col min="2312" max="2319" width="10.54296875" style="5" customWidth="1"/>
    <col min="2320" max="2321" width="14.453125" style="5" customWidth="1"/>
    <col min="2322" max="2322" width="13.453125" style="5" customWidth="1"/>
    <col min="2323" max="2323" width="14.453125" style="5" customWidth="1"/>
    <col min="2324" max="2324" width="9.54296875" style="5" customWidth="1"/>
    <col min="2325" max="2560" width="8.81640625" style="5"/>
    <col min="2561" max="2561" width="0" style="5" hidden="1" customWidth="1"/>
    <col min="2562" max="2562" width="52" style="5" customWidth="1"/>
    <col min="2563" max="2563" width="0" style="5" hidden="1" customWidth="1"/>
    <col min="2564" max="2566" width="10.54296875" style="5" customWidth="1"/>
    <col min="2567" max="2567" width="11.54296875" style="5" customWidth="1"/>
    <col min="2568" max="2575" width="10.54296875" style="5" customWidth="1"/>
    <col min="2576" max="2577" width="14.453125" style="5" customWidth="1"/>
    <col min="2578" max="2578" width="13.453125" style="5" customWidth="1"/>
    <col min="2579" max="2579" width="14.453125" style="5" customWidth="1"/>
    <col min="2580" max="2580" width="9.54296875" style="5" customWidth="1"/>
    <col min="2581" max="2816" width="8.81640625" style="5"/>
    <col min="2817" max="2817" width="0" style="5" hidden="1" customWidth="1"/>
    <col min="2818" max="2818" width="52" style="5" customWidth="1"/>
    <col min="2819" max="2819" width="0" style="5" hidden="1" customWidth="1"/>
    <col min="2820" max="2822" width="10.54296875" style="5" customWidth="1"/>
    <col min="2823" max="2823" width="11.54296875" style="5" customWidth="1"/>
    <col min="2824" max="2831" width="10.54296875" style="5" customWidth="1"/>
    <col min="2832" max="2833" width="14.453125" style="5" customWidth="1"/>
    <col min="2834" max="2834" width="13.453125" style="5" customWidth="1"/>
    <col min="2835" max="2835" width="14.453125" style="5" customWidth="1"/>
    <col min="2836" max="2836" width="9.54296875" style="5" customWidth="1"/>
    <col min="2837" max="3072" width="8.81640625" style="5"/>
    <col min="3073" max="3073" width="0" style="5" hidden="1" customWidth="1"/>
    <col min="3074" max="3074" width="52" style="5" customWidth="1"/>
    <col min="3075" max="3075" width="0" style="5" hidden="1" customWidth="1"/>
    <col min="3076" max="3078" width="10.54296875" style="5" customWidth="1"/>
    <col min="3079" max="3079" width="11.54296875" style="5" customWidth="1"/>
    <col min="3080" max="3087" width="10.54296875" style="5" customWidth="1"/>
    <col min="3088" max="3089" width="14.453125" style="5" customWidth="1"/>
    <col min="3090" max="3090" width="13.453125" style="5" customWidth="1"/>
    <col min="3091" max="3091" width="14.453125" style="5" customWidth="1"/>
    <col min="3092" max="3092" width="9.54296875" style="5" customWidth="1"/>
    <col min="3093" max="3328" width="8.81640625" style="5"/>
    <col min="3329" max="3329" width="0" style="5" hidden="1" customWidth="1"/>
    <col min="3330" max="3330" width="52" style="5" customWidth="1"/>
    <col min="3331" max="3331" width="0" style="5" hidden="1" customWidth="1"/>
    <col min="3332" max="3334" width="10.54296875" style="5" customWidth="1"/>
    <col min="3335" max="3335" width="11.54296875" style="5" customWidth="1"/>
    <col min="3336" max="3343" width="10.54296875" style="5" customWidth="1"/>
    <col min="3344" max="3345" width="14.453125" style="5" customWidth="1"/>
    <col min="3346" max="3346" width="13.453125" style="5" customWidth="1"/>
    <col min="3347" max="3347" width="14.453125" style="5" customWidth="1"/>
    <col min="3348" max="3348" width="9.54296875" style="5" customWidth="1"/>
    <col min="3349" max="3584" width="8.81640625" style="5"/>
    <col min="3585" max="3585" width="0" style="5" hidden="1" customWidth="1"/>
    <col min="3586" max="3586" width="52" style="5" customWidth="1"/>
    <col min="3587" max="3587" width="0" style="5" hidden="1" customWidth="1"/>
    <col min="3588" max="3590" width="10.54296875" style="5" customWidth="1"/>
    <col min="3591" max="3591" width="11.54296875" style="5" customWidth="1"/>
    <col min="3592" max="3599" width="10.54296875" style="5" customWidth="1"/>
    <col min="3600" max="3601" width="14.453125" style="5" customWidth="1"/>
    <col min="3602" max="3602" width="13.453125" style="5" customWidth="1"/>
    <col min="3603" max="3603" width="14.453125" style="5" customWidth="1"/>
    <col min="3604" max="3604" width="9.54296875" style="5" customWidth="1"/>
    <col min="3605" max="3840" width="8.81640625" style="5"/>
    <col min="3841" max="3841" width="0" style="5" hidden="1" customWidth="1"/>
    <col min="3842" max="3842" width="52" style="5" customWidth="1"/>
    <col min="3843" max="3843" width="0" style="5" hidden="1" customWidth="1"/>
    <col min="3844" max="3846" width="10.54296875" style="5" customWidth="1"/>
    <col min="3847" max="3847" width="11.54296875" style="5" customWidth="1"/>
    <col min="3848" max="3855" width="10.54296875" style="5" customWidth="1"/>
    <col min="3856" max="3857" width="14.453125" style="5" customWidth="1"/>
    <col min="3858" max="3858" width="13.453125" style="5" customWidth="1"/>
    <col min="3859" max="3859" width="14.453125" style="5" customWidth="1"/>
    <col min="3860" max="3860" width="9.54296875" style="5" customWidth="1"/>
    <col min="3861" max="4096" width="8.81640625" style="5"/>
    <col min="4097" max="4097" width="0" style="5" hidden="1" customWidth="1"/>
    <col min="4098" max="4098" width="52" style="5" customWidth="1"/>
    <col min="4099" max="4099" width="0" style="5" hidden="1" customWidth="1"/>
    <col min="4100" max="4102" width="10.54296875" style="5" customWidth="1"/>
    <col min="4103" max="4103" width="11.54296875" style="5" customWidth="1"/>
    <col min="4104" max="4111" width="10.54296875" style="5" customWidth="1"/>
    <col min="4112" max="4113" width="14.453125" style="5" customWidth="1"/>
    <col min="4114" max="4114" width="13.453125" style="5" customWidth="1"/>
    <col min="4115" max="4115" width="14.453125" style="5" customWidth="1"/>
    <col min="4116" max="4116" width="9.54296875" style="5" customWidth="1"/>
    <col min="4117" max="4352" width="8.81640625" style="5"/>
    <col min="4353" max="4353" width="0" style="5" hidden="1" customWidth="1"/>
    <col min="4354" max="4354" width="52" style="5" customWidth="1"/>
    <col min="4355" max="4355" width="0" style="5" hidden="1" customWidth="1"/>
    <col min="4356" max="4358" width="10.54296875" style="5" customWidth="1"/>
    <col min="4359" max="4359" width="11.54296875" style="5" customWidth="1"/>
    <col min="4360" max="4367" width="10.54296875" style="5" customWidth="1"/>
    <col min="4368" max="4369" width="14.453125" style="5" customWidth="1"/>
    <col min="4370" max="4370" width="13.453125" style="5" customWidth="1"/>
    <col min="4371" max="4371" width="14.453125" style="5" customWidth="1"/>
    <col min="4372" max="4372" width="9.54296875" style="5" customWidth="1"/>
    <col min="4373" max="4608" width="8.81640625" style="5"/>
    <col min="4609" max="4609" width="0" style="5" hidden="1" customWidth="1"/>
    <col min="4610" max="4610" width="52" style="5" customWidth="1"/>
    <col min="4611" max="4611" width="0" style="5" hidden="1" customWidth="1"/>
    <col min="4612" max="4614" width="10.54296875" style="5" customWidth="1"/>
    <col min="4615" max="4615" width="11.54296875" style="5" customWidth="1"/>
    <col min="4616" max="4623" width="10.54296875" style="5" customWidth="1"/>
    <col min="4624" max="4625" width="14.453125" style="5" customWidth="1"/>
    <col min="4626" max="4626" width="13.453125" style="5" customWidth="1"/>
    <col min="4627" max="4627" width="14.453125" style="5" customWidth="1"/>
    <col min="4628" max="4628" width="9.54296875" style="5" customWidth="1"/>
    <col min="4629" max="4864" width="8.81640625" style="5"/>
    <col min="4865" max="4865" width="0" style="5" hidden="1" customWidth="1"/>
    <col min="4866" max="4866" width="52" style="5" customWidth="1"/>
    <col min="4867" max="4867" width="0" style="5" hidden="1" customWidth="1"/>
    <col min="4868" max="4870" width="10.54296875" style="5" customWidth="1"/>
    <col min="4871" max="4871" width="11.54296875" style="5" customWidth="1"/>
    <col min="4872" max="4879" width="10.54296875" style="5" customWidth="1"/>
    <col min="4880" max="4881" width="14.453125" style="5" customWidth="1"/>
    <col min="4882" max="4882" width="13.453125" style="5" customWidth="1"/>
    <col min="4883" max="4883" width="14.453125" style="5" customWidth="1"/>
    <col min="4884" max="4884" width="9.54296875" style="5" customWidth="1"/>
    <col min="4885" max="5120" width="8.81640625" style="5"/>
    <col min="5121" max="5121" width="0" style="5" hidden="1" customWidth="1"/>
    <col min="5122" max="5122" width="52" style="5" customWidth="1"/>
    <col min="5123" max="5123" width="0" style="5" hidden="1" customWidth="1"/>
    <col min="5124" max="5126" width="10.54296875" style="5" customWidth="1"/>
    <col min="5127" max="5127" width="11.54296875" style="5" customWidth="1"/>
    <col min="5128" max="5135" width="10.54296875" style="5" customWidth="1"/>
    <col min="5136" max="5137" width="14.453125" style="5" customWidth="1"/>
    <col min="5138" max="5138" width="13.453125" style="5" customWidth="1"/>
    <col min="5139" max="5139" width="14.453125" style="5" customWidth="1"/>
    <col min="5140" max="5140" width="9.54296875" style="5" customWidth="1"/>
    <col min="5141" max="5376" width="8.81640625" style="5"/>
    <col min="5377" max="5377" width="0" style="5" hidden="1" customWidth="1"/>
    <col min="5378" max="5378" width="52" style="5" customWidth="1"/>
    <col min="5379" max="5379" width="0" style="5" hidden="1" customWidth="1"/>
    <col min="5380" max="5382" width="10.54296875" style="5" customWidth="1"/>
    <col min="5383" max="5383" width="11.54296875" style="5" customWidth="1"/>
    <col min="5384" max="5391" width="10.54296875" style="5" customWidth="1"/>
    <col min="5392" max="5393" width="14.453125" style="5" customWidth="1"/>
    <col min="5394" max="5394" width="13.453125" style="5" customWidth="1"/>
    <col min="5395" max="5395" width="14.453125" style="5" customWidth="1"/>
    <col min="5396" max="5396" width="9.54296875" style="5" customWidth="1"/>
    <col min="5397" max="5632" width="8.81640625" style="5"/>
    <col min="5633" max="5633" width="0" style="5" hidden="1" customWidth="1"/>
    <col min="5634" max="5634" width="52" style="5" customWidth="1"/>
    <col min="5635" max="5635" width="0" style="5" hidden="1" customWidth="1"/>
    <col min="5636" max="5638" width="10.54296875" style="5" customWidth="1"/>
    <col min="5639" max="5639" width="11.54296875" style="5" customWidth="1"/>
    <col min="5640" max="5647" width="10.54296875" style="5" customWidth="1"/>
    <col min="5648" max="5649" width="14.453125" style="5" customWidth="1"/>
    <col min="5650" max="5650" width="13.453125" style="5" customWidth="1"/>
    <col min="5651" max="5651" width="14.453125" style="5" customWidth="1"/>
    <col min="5652" max="5652" width="9.54296875" style="5" customWidth="1"/>
    <col min="5653" max="5888" width="8.81640625" style="5"/>
    <col min="5889" max="5889" width="0" style="5" hidden="1" customWidth="1"/>
    <col min="5890" max="5890" width="52" style="5" customWidth="1"/>
    <col min="5891" max="5891" width="0" style="5" hidden="1" customWidth="1"/>
    <col min="5892" max="5894" width="10.54296875" style="5" customWidth="1"/>
    <col min="5895" max="5895" width="11.54296875" style="5" customWidth="1"/>
    <col min="5896" max="5903" width="10.54296875" style="5" customWidth="1"/>
    <col min="5904" max="5905" width="14.453125" style="5" customWidth="1"/>
    <col min="5906" max="5906" width="13.453125" style="5" customWidth="1"/>
    <col min="5907" max="5907" width="14.453125" style="5" customWidth="1"/>
    <col min="5908" max="5908" width="9.54296875" style="5" customWidth="1"/>
    <col min="5909" max="6144" width="8.81640625" style="5"/>
    <col min="6145" max="6145" width="0" style="5" hidden="1" customWidth="1"/>
    <col min="6146" max="6146" width="52" style="5" customWidth="1"/>
    <col min="6147" max="6147" width="0" style="5" hidden="1" customWidth="1"/>
    <col min="6148" max="6150" width="10.54296875" style="5" customWidth="1"/>
    <col min="6151" max="6151" width="11.54296875" style="5" customWidth="1"/>
    <col min="6152" max="6159" width="10.54296875" style="5" customWidth="1"/>
    <col min="6160" max="6161" width="14.453125" style="5" customWidth="1"/>
    <col min="6162" max="6162" width="13.453125" style="5" customWidth="1"/>
    <col min="6163" max="6163" width="14.453125" style="5" customWidth="1"/>
    <col min="6164" max="6164" width="9.54296875" style="5" customWidth="1"/>
    <col min="6165" max="6400" width="8.81640625" style="5"/>
    <col min="6401" max="6401" width="0" style="5" hidden="1" customWidth="1"/>
    <col min="6402" max="6402" width="52" style="5" customWidth="1"/>
    <col min="6403" max="6403" width="0" style="5" hidden="1" customWidth="1"/>
    <col min="6404" max="6406" width="10.54296875" style="5" customWidth="1"/>
    <col min="6407" max="6407" width="11.54296875" style="5" customWidth="1"/>
    <col min="6408" max="6415" width="10.54296875" style="5" customWidth="1"/>
    <col min="6416" max="6417" width="14.453125" style="5" customWidth="1"/>
    <col min="6418" max="6418" width="13.453125" style="5" customWidth="1"/>
    <col min="6419" max="6419" width="14.453125" style="5" customWidth="1"/>
    <col min="6420" max="6420" width="9.54296875" style="5" customWidth="1"/>
    <col min="6421" max="6656" width="8.81640625" style="5"/>
    <col min="6657" max="6657" width="0" style="5" hidden="1" customWidth="1"/>
    <col min="6658" max="6658" width="52" style="5" customWidth="1"/>
    <col min="6659" max="6659" width="0" style="5" hidden="1" customWidth="1"/>
    <col min="6660" max="6662" width="10.54296875" style="5" customWidth="1"/>
    <col min="6663" max="6663" width="11.54296875" style="5" customWidth="1"/>
    <col min="6664" max="6671" width="10.54296875" style="5" customWidth="1"/>
    <col min="6672" max="6673" width="14.453125" style="5" customWidth="1"/>
    <col min="6674" max="6674" width="13.453125" style="5" customWidth="1"/>
    <col min="6675" max="6675" width="14.453125" style="5" customWidth="1"/>
    <col min="6676" max="6676" width="9.54296875" style="5" customWidth="1"/>
    <col min="6677" max="6912" width="8.81640625" style="5"/>
    <col min="6913" max="6913" width="0" style="5" hidden="1" customWidth="1"/>
    <col min="6914" max="6914" width="52" style="5" customWidth="1"/>
    <col min="6915" max="6915" width="0" style="5" hidden="1" customWidth="1"/>
    <col min="6916" max="6918" width="10.54296875" style="5" customWidth="1"/>
    <col min="6919" max="6919" width="11.54296875" style="5" customWidth="1"/>
    <col min="6920" max="6927" width="10.54296875" style="5" customWidth="1"/>
    <col min="6928" max="6929" width="14.453125" style="5" customWidth="1"/>
    <col min="6930" max="6930" width="13.453125" style="5" customWidth="1"/>
    <col min="6931" max="6931" width="14.453125" style="5" customWidth="1"/>
    <col min="6932" max="6932" width="9.54296875" style="5" customWidth="1"/>
    <col min="6933" max="7168" width="8.81640625" style="5"/>
    <col min="7169" max="7169" width="0" style="5" hidden="1" customWidth="1"/>
    <col min="7170" max="7170" width="52" style="5" customWidth="1"/>
    <col min="7171" max="7171" width="0" style="5" hidden="1" customWidth="1"/>
    <col min="7172" max="7174" width="10.54296875" style="5" customWidth="1"/>
    <col min="7175" max="7175" width="11.54296875" style="5" customWidth="1"/>
    <col min="7176" max="7183" width="10.54296875" style="5" customWidth="1"/>
    <col min="7184" max="7185" width="14.453125" style="5" customWidth="1"/>
    <col min="7186" max="7186" width="13.453125" style="5" customWidth="1"/>
    <col min="7187" max="7187" width="14.453125" style="5" customWidth="1"/>
    <col min="7188" max="7188" width="9.54296875" style="5" customWidth="1"/>
    <col min="7189" max="7424" width="8.81640625" style="5"/>
    <col min="7425" max="7425" width="0" style="5" hidden="1" customWidth="1"/>
    <col min="7426" max="7426" width="52" style="5" customWidth="1"/>
    <col min="7427" max="7427" width="0" style="5" hidden="1" customWidth="1"/>
    <col min="7428" max="7430" width="10.54296875" style="5" customWidth="1"/>
    <col min="7431" max="7431" width="11.54296875" style="5" customWidth="1"/>
    <col min="7432" max="7439" width="10.54296875" style="5" customWidth="1"/>
    <col min="7440" max="7441" width="14.453125" style="5" customWidth="1"/>
    <col min="7442" max="7442" width="13.453125" style="5" customWidth="1"/>
    <col min="7443" max="7443" width="14.453125" style="5" customWidth="1"/>
    <col min="7444" max="7444" width="9.54296875" style="5" customWidth="1"/>
    <col min="7445" max="7680" width="8.81640625" style="5"/>
    <col min="7681" max="7681" width="0" style="5" hidden="1" customWidth="1"/>
    <col min="7682" max="7682" width="52" style="5" customWidth="1"/>
    <col min="7683" max="7683" width="0" style="5" hidden="1" customWidth="1"/>
    <col min="7684" max="7686" width="10.54296875" style="5" customWidth="1"/>
    <col min="7687" max="7687" width="11.54296875" style="5" customWidth="1"/>
    <col min="7688" max="7695" width="10.54296875" style="5" customWidth="1"/>
    <col min="7696" max="7697" width="14.453125" style="5" customWidth="1"/>
    <col min="7698" max="7698" width="13.453125" style="5" customWidth="1"/>
    <col min="7699" max="7699" width="14.453125" style="5" customWidth="1"/>
    <col min="7700" max="7700" width="9.54296875" style="5" customWidth="1"/>
    <col min="7701" max="7936" width="8.81640625" style="5"/>
    <col min="7937" max="7937" width="0" style="5" hidden="1" customWidth="1"/>
    <col min="7938" max="7938" width="52" style="5" customWidth="1"/>
    <col min="7939" max="7939" width="0" style="5" hidden="1" customWidth="1"/>
    <col min="7940" max="7942" width="10.54296875" style="5" customWidth="1"/>
    <col min="7943" max="7943" width="11.54296875" style="5" customWidth="1"/>
    <col min="7944" max="7951" width="10.54296875" style="5" customWidth="1"/>
    <col min="7952" max="7953" width="14.453125" style="5" customWidth="1"/>
    <col min="7954" max="7954" width="13.453125" style="5" customWidth="1"/>
    <col min="7955" max="7955" width="14.453125" style="5" customWidth="1"/>
    <col min="7956" max="7956" width="9.54296875" style="5" customWidth="1"/>
    <col min="7957" max="8192" width="8.81640625" style="5"/>
    <col min="8193" max="8193" width="0" style="5" hidden="1" customWidth="1"/>
    <col min="8194" max="8194" width="52" style="5" customWidth="1"/>
    <col min="8195" max="8195" width="0" style="5" hidden="1" customWidth="1"/>
    <col min="8196" max="8198" width="10.54296875" style="5" customWidth="1"/>
    <col min="8199" max="8199" width="11.54296875" style="5" customWidth="1"/>
    <col min="8200" max="8207" width="10.54296875" style="5" customWidth="1"/>
    <col min="8208" max="8209" width="14.453125" style="5" customWidth="1"/>
    <col min="8210" max="8210" width="13.453125" style="5" customWidth="1"/>
    <col min="8211" max="8211" width="14.453125" style="5" customWidth="1"/>
    <col min="8212" max="8212" width="9.54296875" style="5" customWidth="1"/>
    <col min="8213" max="8448" width="8.81640625" style="5"/>
    <col min="8449" max="8449" width="0" style="5" hidden="1" customWidth="1"/>
    <col min="8450" max="8450" width="52" style="5" customWidth="1"/>
    <col min="8451" max="8451" width="0" style="5" hidden="1" customWidth="1"/>
    <col min="8452" max="8454" width="10.54296875" style="5" customWidth="1"/>
    <col min="8455" max="8455" width="11.54296875" style="5" customWidth="1"/>
    <col min="8456" max="8463" width="10.54296875" style="5" customWidth="1"/>
    <col min="8464" max="8465" width="14.453125" style="5" customWidth="1"/>
    <col min="8466" max="8466" width="13.453125" style="5" customWidth="1"/>
    <col min="8467" max="8467" width="14.453125" style="5" customWidth="1"/>
    <col min="8468" max="8468" width="9.54296875" style="5" customWidth="1"/>
    <col min="8469" max="8704" width="8.81640625" style="5"/>
    <col min="8705" max="8705" width="0" style="5" hidden="1" customWidth="1"/>
    <col min="8706" max="8706" width="52" style="5" customWidth="1"/>
    <col min="8707" max="8707" width="0" style="5" hidden="1" customWidth="1"/>
    <col min="8708" max="8710" width="10.54296875" style="5" customWidth="1"/>
    <col min="8711" max="8711" width="11.54296875" style="5" customWidth="1"/>
    <col min="8712" max="8719" width="10.54296875" style="5" customWidth="1"/>
    <col min="8720" max="8721" width="14.453125" style="5" customWidth="1"/>
    <col min="8722" max="8722" width="13.453125" style="5" customWidth="1"/>
    <col min="8723" max="8723" width="14.453125" style="5" customWidth="1"/>
    <col min="8724" max="8724" width="9.54296875" style="5" customWidth="1"/>
    <col min="8725" max="8960" width="8.81640625" style="5"/>
    <col min="8961" max="8961" width="0" style="5" hidden="1" customWidth="1"/>
    <col min="8962" max="8962" width="52" style="5" customWidth="1"/>
    <col min="8963" max="8963" width="0" style="5" hidden="1" customWidth="1"/>
    <col min="8964" max="8966" width="10.54296875" style="5" customWidth="1"/>
    <col min="8967" max="8967" width="11.54296875" style="5" customWidth="1"/>
    <col min="8968" max="8975" width="10.54296875" style="5" customWidth="1"/>
    <col min="8976" max="8977" width="14.453125" style="5" customWidth="1"/>
    <col min="8978" max="8978" width="13.453125" style="5" customWidth="1"/>
    <col min="8979" max="8979" width="14.453125" style="5" customWidth="1"/>
    <col min="8980" max="8980" width="9.54296875" style="5" customWidth="1"/>
    <col min="8981" max="9216" width="8.81640625" style="5"/>
    <col min="9217" max="9217" width="0" style="5" hidden="1" customWidth="1"/>
    <col min="9218" max="9218" width="52" style="5" customWidth="1"/>
    <col min="9219" max="9219" width="0" style="5" hidden="1" customWidth="1"/>
    <col min="9220" max="9222" width="10.54296875" style="5" customWidth="1"/>
    <col min="9223" max="9223" width="11.54296875" style="5" customWidth="1"/>
    <col min="9224" max="9231" width="10.54296875" style="5" customWidth="1"/>
    <col min="9232" max="9233" width="14.453125" style="5" customWidth="1"/>
    <col min="9234" max="9234" width="13.453125" style="5" customWidth="1"/>
    <col min="9235" max="9235" width="14.453125" style="5" customWidth="1"/>
    <col min="9236" max="9236" width="9.54296875" style="5" customWidth="1"/>
    <col min="9237" max="9472" width="8.81640625" style="5"/>
    <col min="9473" max="9473" width="0" style="5" hidden="1" customWidth="1"/>
    <col min="9474" max="9474" width="52" style="5" customWidth="1"/>
    <col min="9475" max="9475" width="0" style="5" hidden="1" customWidth="1"/>
    <col min="9476" max="9478" width="10.54296875" style="5" customWidth="1"/>
    <col min="9479" max="9479" width="11.54296875" style="5" customWidth="1"/>
    <col min="9480" max="9487" width="10.54296875" style="5" customWidth="1"/>
    <col min="9488" max="9489" width="14.453125" style="5" customWidth="1"/>
    <col min="9490" max="9490" width="13.453125" style="5" customWidth="1"/>
    <col min="9491" max="9491" width="14.453125" style="5" customWidth="1"/>
    <col min="9492" max="9492" width="9.54296875" style="5" customWidth="1"/>
    <col min="9493" max="9728" width="8.81640625" style="5"/>
    <col min="9729" max="9729" width="0" style="5" hidden="1" customWidth="1"/>
    <col min="9730" max="9730" width="52" style="5" customWidth="1"/>
    <col min="9731" max="9731" width="0" style="5" hidden="1" customWidth="1"/>
    <col min="9732" max="9734" width="10.54296875" style="5" customWidth="1"/>
    <col min="9735" max="9735" width="11.54296875" style="5" customWidth="1"/>
    <col min="9736" max="9743" width="10.54296875" style="5" customWidth="1"/>
    <col min="9744" max="9745" width="14.453125" style="5" customWidth="1"/>
    <col min="9746" max="9746" width="13.453125" style="5" customWidth="1"/>
    <col min="9747" max="9747" width="14.453125" style="5" customWidth="1"/>
    <col min="9748" max="9748" width="9.54296875" style="5" customWidth="1"/>
    <col min="9749" max="9984" width="8.81640625" style="5"/>
    <col min="9985" max="9985" width="0" style="5" hidden="1" customWidth="1"/>
    <col min="9986" max="9986" width="52" style="5" customWidth="1"/>
    <col min="9987" max="9987" width="0" style="5" hidden="1" customWidth="1"/>
    <col min="9988" max="9990" width="10.54296875" style="5" customWidth="1"/>
    <col min="9991" max="9991" width="11.54296875" style="5" customWidth="1"/>
    <col min="9992" max="9999" width="10.54296875" style="5" customWidth="1"/>
    <col min="10000" max="10001" width="14.453125" style="5" customWidth="1"/>
    <col min="10002" max="10002" width="13.453125" style="5" customWidth="1"/>
    <col min="10003" max="10003" width="14.453125" style="5" customWidth="1"/>
    <col min="10004" max="10004" width="9.54296875" style="5" customWidth="1"/>
    <col min="10005" max="10240" width="8.81640625" style="5"/>
    <col min="10241" max="10241" width="0" style="5" hidden="1" customWidth="1"/>
    <col min="10242" max="10242" width="52" style="5" customWidth="1"/>
    <col min="10243" max="10243" width="0" style="5" hidden="1" customWidth="1"/>
    <col min="10244" max="10246" width="10.54296875" style="5" customWidth="1"/>
    <col min="10247" max="10247" width="11.54296875" style="5" customWidth="1"/>
    <col min="10248" max="10255" width="10.54296875" style="5" customWidth="1"/>
    <col min="10256" max="10257" width="14.453125" style="5" customWidth="1"/>
    <col min="10258" max="10258" width="13.453125" style="5" customWidth="1"/>
    <col min="10259" max="10259" width="14.453125" style="5" customWidth="1"/>
    <col min="10260" max="10260" width="9.54296875" style="5" customWidth="1"/>
    <col min="10261" max="10496" width="8.81640625" style="5"/>
    <col min="10497" max="10497" width="0" style="5" hidden="1" customWidth="1"/>
    <col min="10498" max="10498" width="52" style="5" customWidth="1"/>
    <col min="10499" max="10499" width="0" style="5" hidden="1" customWidth="1"/>
    <col min="10500" max="10502" width="10.54296875" style="5" customWidth="1"/>
    <col min="10503" max="10503" width="11.54296875" style="5" customWidth="1"/>
    <col min="10504" max="10511" width="10.54296875" style="5" customWidth="1"/>
    <col min="10512" max="10513" width="14.453125" style="5" customWidth="1"/>
    <col min="10514" max="10514" width="13.453125" style="5" customWidth="1"/>
    <col min="10515" max="10515" width="14.453125" style="5" customWidth="1"/>
    <col min="10516" max="10516" width="9.54296875" style="5" customWidth="1"/>
    <col min="10517" max="10752" width="8.81640625" style="5"/>
    <col min="10753" max="10753" width="0" style="5" hidden="1" customWidth="1"/>
    <col min="10754" max="10754" width="52" style="5" customWidth="1"/>
    <col min="10755" max="10755" width="0" style="5" hidden="1" customWidth="1"/>
    <col min="10756" max="10758" width="10.54296875" style="5" customWidth="1"/>
    <col min="10759" max="10759" width="11.54296875" style="5" customWidth="1"/>
    <col min="10760" max="10767" width="10.54296875" style="5" customWidth="1"/>
    <col min="10768" max="10769" width="14.453125" style="5" customWidth="1"/>
    <col min="10770" max="10770" width="13.453125" style="5" customWidth="1"/>
    <col min="10771" max="10771" width="14.453125" style="5" customWidth="1"/>
    <col min="10772" max="10772" width="9.54296875" style="5" customWidth="1"/>
    <col min="10773" max="11008" width="8.81640625" style="5"/>
    <col min="11009" max="11009" width="0" style="5" hidden="1" customWidth="1"/>
    <col min="11010" max="11010" width="52" style="5" customWidth="1"/>
    <col min="11011" max="11011" width="0" style="5" hidden="1" customWidth="1"/>
    <col min="11012" max="11014" width="10.54296875" style="5" customWidth="1"/>
    <col min="11015" max="11015" width="11.54296875" style="5" customWidth="1"/>
    <col min="11016" max="11023" width="10.54296875" style="5" customWidth="1"/>
    <col min="11024" max="11025" width="14.453125" style="5" customWidth="1"/>
    <col min="11026" max="11026" width="13.453125" style="5" customWidth="1"/>
    <col min="11027" max="11027" width="14.453125" style="5" customWidth="1"/>
    <col min="11028" max="11028" width="9.54296875" style="5" customWidth="1"/>
    <col min="11029" max="11264" width="8.81640625" style="5"/>
    <col min="11265" max="11265" width="0" style="5" hidden="1" customWidth="1"/>
    <col min="11266" max="11266" width="52" style="5" customWidth="1"/>
    <col min="11267" max="11267" width="0" style="5" hidden="1" customWidth="1"/>
    <col min="11268" max="11270" width="10.54296875" style="5" customWidth="1"/>
    <col min="11271" max="11271" width="11.54296875" style="5" customWidth="1"/>
    <col min="11272" max="11279" width="10.54296875" style="5" customWidth="1"/>
    <col min="11280" max="11281" width="14.453125" style="5" customWidth="1"/>
    <col min="11282" max="11282" width="13.453125" style="5" customWidth="1"/>
    <col min="11283" max="11283" width="14.453125" style="5" customWidth="1"/>
    <col min="11284" max="11284" width="9.54296875" style="5" customWidth="1"/>
    <col min="11285" max="11520" width="8.81640625" style="5"/>
    <col min="11521" max="11521" width="0" style="5" hidden="1" customWidth="1"/>
    <col min="11522" max="11522" width="52" style="5" customWidth="1"/>
    <col min="11523" max="11523" width="0" style="5" hidden="1" customWidth="1"/>
    <col min="11524" max="11526" width="10.54296875" style="5" customWidth="1"/>
    <col min="11527" max="11527" width="11.54296875" style="5" customWidth="1"/>
    <col min="11528" max="11535" width="10.54296875" style="5" customWidth="1"/>
    <col min="11536" max="11537" width="14.453125" style="5" customWidth="1"/>
    <col min="11538" max="11538" width="13.453125" style="5" customWidth="1"/>
    <col min="11539" max="11539" width="14.453125" style="5" customWidth="1"/>
    <col min="11540" max="11540" width="9.54296875" style="5" customWidth="1"/>
    <col min="11541" max="11776" width="8.81640625" style="5"/>
    <col min="11777" max="11777" width="0" style="5" hidden="1" customWidth="1"/>
    <col min="11778" max="11778" width="52" style="5" customWidth="1"/>
    <col min="11779" max="11779" width="0" style="5" hidden="1" customWidth="1"/>
    <col min="11780" max="11782" width="10.54296875" style="5" customWidth="1"/>
    <col min="11783" max="11783" width="11.54296875" style="5" customWidth="1"/>
    <col min="11784" max="11791" width="10.54296875" style="5" customWidth="1"/>
    <col min="11792" max="11793" width="14.453125" style="5" customWidth="1"/>
    <col min="11794" max="11794" width="13.453125" style="5" customWidth="1"/>
    <col min="11795" max="11795" width="14.453125" style="5" customWidth="1"/>
    <col min="11796" max="11796" width="9.54296875" style="5" customWidth="1"/>
    <col min="11797" max="12032" width="8.81640625" style="5"/>
    <col min="12033" max="12033" width="0" style="5" hidden="1" customWidth="1"/>
    <col min="12034" max="12034" width="52" style="5" customWidth="1"/>
    <col min="12035" max="12035" width="0" style="5" hidden="1" customWidth="1"/>
    <col min="12036" max="12038" width="10.54296875" style="5" customWidth="1"/>
    <col min="12039" max="12039" width="11.54296875" style="5" customWidth="1"/>
    <col min="12040" max="12047" width="10.54296875" style="5" customWidth="1"/>
    <col min="12048" max="12049" width="14.453125" style="5" customWidth="1"/>
    <col min="12050" max="12050" width="13.453125" style="5" customWidth="1"/>
    <col min="12051" max="12051" width="14.453125" style="5" customWidth="1"/>
    <col min="12052" max="12052" width="9.54296875" style="5" customWidth="1"/>
    <col min="12053" max="12288" width="8.81640625" style="5"/>
    <col min="12289" max="12289" width="0" style="5" hidden="1" customWidth="1"/>
    <col min="12290" max="12290" width="52" style="5" customWidth="1"/>
    <col min="12291" max="12291" width="0" style="5" hidden="1" customWidth="1"/>
    <col min="12292" max="12294" width="10.54296875" style="5" customWidth="1"/>
    <col min="12295" max="12295" width="11.54296875" style="5" customWidth="1"/>
    <col min="12296" max="12303" width="10.54296875" style="5" customWidth="1"/>
    <col min="12304" max="12305" width="14.453125" style="5" customWidth="1"/>
    <col min="12306" max="12306" width="13.453125" style="5" customWidth="1"/>
    <col min="12307" max="12307" width="14.453125" style="5" customWidth="1"/>
    <col min="12308" max="12308" width="9.54296875" style="5" customWidth="1"/>
    <col min="12309" max="12544" width="8.81640625" style="5"/>
    <col min="12545" max="12545" width="0" style="5" hidden="1" customWidth="1"/>
    <col min="12546" max="12546" width="52" style="5" customWidth="1"/>
    <col min="12547" max="12547" width="0" style="5" hidden="1" customWidth="1"/>
    <col min="12548" max="12550" width="10.54296875" style="5" customWidth="1"/>
    <col min="12551" max="12551" width="11.54296875" style="5" customWidth="1"/>
    <col min="12552" max="12559" width="10.54296875" style="5" customWidth="1"/>
    <col min="12560" max="12561" width="14.453125" style="5" customWidth="1"/>
    <col min="12562" max="12562" width="13.453125" style="5" customWidth="1"/>
    <col min="12563" max="12563" width="14.453125" style="5" customWidth="1"/>
    <col min="12564" max="12564" width="9.54296875" style="5" customWidth="1"/>
    <col min="12565" max="12800" width="8.81640625" style="5"/>
    <col min="12801" max="12801" width="0" style="5" hidden="1" customWidth="1"/>
    <col min="12802" max="12802" width="52" style="5" customWidth="1"/>
    <col min="12803" max="12803" width="0" style="5" hidden="1" customWidth="1"/>
    <col min="12804" max="12806" width="10.54296875" style="5" customWidth="1"/>
    <col min="12807" max="12807" width="11.54296875" style="5" customWidth="1"/>
    <col min="12808" max="12815" width="10.54296875" style="5" customWidth="1"/>
    <col min="12816" max="12817" width="14.453125" style="5" customWidth="1"/>
    <col min="12818" max="12818" width="13.453125" style="5" customWidth="1"/>
    <col min="12819" max="12819" width="14.453125" style="5" customWidth="1"/>
    <col min="12820" max="12820" width="9.54296875" style="5" customWidth="1"/>
    <col min="12821" max="13056" width="8.81640625" style="5"/>
    <col min="13057" max="13057" width="0" style="5" hidden="1" customWidth="1"/>
    <col min="13058" max="13058" width="52" style="5" customWidth="1"/>
    <col min="13059" max="13059" width="0" style="5" hidden="1" customWidth="1"/>
    <col min="13060" max="13062" width="10.54296875" style="5" customWidth="1"/>
    <col min="13063" max="13063" width="11.54296875" style="5" customWidth="1"/>
    <col min="13064" max="13071" width="10.54296875" style="5" customWidth="1"/>
    <col min="13072" max="13073" width="14.453125" style="5" customWidth="1"/>
    <col min="13074" max="13074" width="13.453125" style="5" customWidth="1"/>
    <col min="13075" max="13075" width="14.453125" style="5" customWidth="1"/>
    <col min="13076" max="13076" width="9.54296875" style="5" customWidth="1"/>
    <col min="13077" max="13312" width="8.81640625" style="5"/>
    <col min="13313" max="13313" width="0" style="5" hidden="1" customWidth="1"/>
    <col min="13314" max="13314" width="52" style="5" customWidth="1"/>
    <col min="13315" max="13315" width="0" style="5" hidden="1" customWidth="1"/>
    <col min="13316" max="13318" width="10.54296875" style="5" customWidth="1"/>
    <col min="13319" max="13319" width="11.54296875" style="5" customWidth="1"/>
    <col min="13320" max="13327" width="10.54296875" style="5" customWidth="1"/>
    <col min="13328" max="13329" width="14.453125" style="5" customWidth="1"/>
    <col min="13330" max="13330" width="13.453125" style="5" customWidth="1"/>
    <col min="13331" max="13331" width="14.453125" style="5" customWidth="1"/>
    <col min="13332" max="13332" width="9.54296875" style="5" customWidth="1"/>
    <col min="13333" max="13568" width="8.81640625" style="5"/>
    <col min="13569" max="13569" width="0" style="5" hidden="1" customWidth="1"/>
    <col min="13570" max="13570" width="52" style="5" customWidth="1"/>
    <col min="13571" max="13571" width="0" style="5" hidden="1" customWidth="1"/>
    <col min="13572" max="13574" width="10.54296875" style="5" customWidth="1"/>
    <col min="13575" max="13575" width="11.54296875" style="5" customWidth="1"/>
    <col min="13576" max="13583" width="10.54296875" style="5" customWidth="1"/>
    <col min="13584" max="13585" width="14.453125" style="5" customWidth="1"/>
    <col min="13586" max="13586" width="13.453125" style="5" customWidth="1"/>
    <col min="13587" max="13587" width="14.453125" style="5" customWidth="1"/>
    <col min="13588" max="13588" width="9.54296875" style="5" customWidth="1"/>
    <col min="13589" max="13824" width="8.81640625" style="5"/>
    <col min="13825" max="13825" width="0" style="5" hidden="1" customWidth="1"/>
    <col min="13826" max="13826" width="52" style="5" customWidth="1"/>
    <col min="13827" max="13827" width="0" style="5" hidden="1" customWidth="1"/>
    <col min="13828" max="13830" width="10.54296875" style="5" customWidth="1"/>
    <col min="13831" max="13831" width="11.54296875" style="5" customWidth="1"/>
    <col min="13832" max="13839" width="10.54296875" style="5" customWidth="1"/>
    <col min="13840" max="13841" width="14.453125" style="5" customWidth="1"/>
    <col min="13842" max="13842" width="13.453125" style="5" customWidth="1"/>
    <col min="13843" max="13843" width="14.453125" style="5" customWidth="1"/>
    <col min="13844" max="13844" width="9.54296875" style="5" customWidth="1"/>
    <col min="13845" max="14080" width="8.81640625" style="5"/>
    <col min="14081" max="14081" width="0" style="5" hidden="1" customWidth="1"/>
    <col min="14082" max="14082" width="52" style="5" customWidth="1"/>
    <col min="14083" max="14083" width="0" style="5" hidden="1" customWidth="1"/>
    <col min="14084" max="14086" width="10.54296875" style="5" customWidth="1"/>
    <col min="14087" max="14087" width="11.54296875" style="5" customWidth="1"/>
    <col min="14088" max="14095" width="10.54296875" style="5" customWidth="1"/>
    <col min="14096" max="14097" width="14.453125" style="5" customWidth="1"/>
    <col min="14098" max="14098" width="13.453125" style="5" customWidth="1"/>
    <col min="14099" max="14099" width="14.453125" style="5" customWidth="1"/>
    <col min="14100" max="14100" width="9.54296875" style="5" customWidth="1"/>
    <col min="14101" max="14336" width="8.81640625" style="5"/>
    <col min="14337" max="14337" width="0" style="5" hidden="1" customWidth="1"/>
    <col min="14338" max="14338" width="52" style="5" customWidth="1"/>
    <col min="14339" max="14339" width="0" style="5" hidden="1" customWidth="1"/>
    <col min="14340" max="14342" width="10.54296875" style="5" customWidth="1"/>
    <col min="14343" max="14343" width="11.54296875" style="5" customWidth="1"/>
    <col min="14344" max="14351" width="10.54296875" style="5" customWidth="1"/>
    <col min="14352" max="14353" width="14.453125" style="5" customWidth="1"/>
    <col min="14354" max="14354" width="13.453125" style="5" customWidth="1"/>
    <col min="14355" max="14355" width="14.453125" style="5" customWidth="1"/>
    <col min="14356" max="14356" width="9.54296875" style="5" customWidth="1"/>
    <col min="14357" max="14592" width="8.81640625" style="5"/>
    <col min="14593" max="14593" width="0" style="5" hidden="1" customWidth="1"/>
    <col min="14594" max="14594" width="52" style="5" customWidth="1"/>
    <col min="14595" max="14595" width="0" style="5" hidden="1" customWidth="1"/>
    <col min="14596" max="14598" width="10.54296875" style="5" customWidth="1"/>
    <col min="14599" max="14599" width="11.54296875" style="5" customWidth="1"/>
    <col min="14600" max="14607" width="10.54296875" style="5" customWidth="1"/>
    <col min="14608" max="14609" width="14.453125" style="5" customWidth="1"/>
    <col min="14610" max="14610" width="13.453125" style="5" customWidth="1"/>
    <col min="14611" max="14611" width="14.453125" style="5" customWidth="1"/>
    <col min="14612" max="14612" width="9.54296875" style="5" customWidth="1"/>
    <col min="14613" max="14848" width="8.81640625" style="5"/>
    <col min="14849" max="14849" width="0" style="5" hidden="1" customWidth="1"/>
    <col min="14850" max="14850" width="52" style="5" customWidth="1"/>
    <col min="14851" max="14851" width="0" style="5" hidden="1" customWidth="1"/>
    <col min="14852" max="14854" width="10.54296875" style="5" customWidth="1"/>
    <col min="14855" max="14855" width="11.54296875" style="5" customWidth="1"/>
    <col min="14856" max="14863" width="10.54296875" style="5" customWidth="1"/>
    <col min="14864" max="14865" width="14.453125" style="5" customWidth="1"/>
    <col min="14866" max="14866" width="13.453125" style="5" customWidth="1"/>
    <col min="14867" max="14867" width="14.453125" style="5" customWidth="1"/>
    <col min="14868" max="14868" width="9.54296875" style="5" customWidth="1"/>
    <col min="14869" max="15104" width="8.81640625" style="5"/>
    <col min="15105" max="15105" width="0" style="5" hidden="1" customWidth="1"/>
    <col min="15106" max="15106" width="52" style="5" customWidth="1"/>
    <col min="15107" max="15107" width="0" style="5" hidden="1" customWidth="1"/>
    <col min="15108" max="15110" width="10.54296875" style="5" customWidth="1"/>
    <col min="15111" max="15111" width="11.54296875" style="5" customWidth="1"/>
    <col min="15112" max="15119" width="10.54296875" style="5" customWidth="1"/>
    <col min="15120" max="15121" width="14.453125" style="5" customWidth="1"/>
    <col min="15122" max="15122" width="13.453125" style="5" customWidth="1"/>
    <col min="15123" max="15123" width="14.453125" style="5" customWidth="1"/>
    <col min="15124" max="15124" width="9.54296875" style="5" customWidth="1"/>
    <col min="15125" max="15360" width="8.81640625" style="5"/>
    <col min="15361" max="15361" width="0" style="5" hidden="1" customWidth="1"/>
    <col min="15362" max="15362" width="52" style="5" customWidth="1"/>
    <col min="15363" max="15363" width="0" style="5" hidden="1" customWidth="1"/>
    <col min="15364" max="15366" width="10.54296875" style="5" customWidth="1"/>
    <col min="15367" max="15367" width="11.54296875" style="5" customWidth="1"/>
    <col min="15368" max="15375" width="10.54296875" style="5" customWidth="1"/>
    <col min="15376" max="15377" width="14.453125" style="5" customWidth="1"/>
    <col min="15378" max="15378" width="13.453125" style="5" customWidth="1"/>
    <col min="15379" max="15379" width="14.453125" style="5" customWidth="1"/>
    <col min="15380" max="15380" width="9.54296875" style="5" customWidth="1"/>
    <col min="15381" max="15616" width="8.81640625" style="5"/>
    <col min="15617" max="15617" width="0" style="5" hidden="1" customWidth="1"/>
    <col min="15618" max="15618" width="52" style="5" customWidth="1"/>
    <col min="15619" max="15619" width="0" style="5" hidden="1" customWidth="1"/>
    <col min="15620" max="15622" width="10.54296875" style="5" customWidth="1"/>
    <col min="15623" max="15623" width="11.54296875" style="5" customWidth="1"/>
    <col min="15624" max="15631" width="10.54296875" style="5" customWidth="1"/>
    <col min="15632" max="15633" width="14.453125" style="5" customWidth="1"/>
    <col min="15634" max="15634" width="13.453125" style="5" customWidth="1"/>
    <col min="15635" max="15635" width="14.453125" style="5" customWidth="1"/>
    <col min="15636" max="15636" width="9.54296875" style="5" customWidth="1"/>
    <col min="15637" max="15872" width="8.81640625" style="5"/>
    <col min="15873" max="15873" width="0" style="5" hidden="1" customWidth="1"/>
    <col min="15874" max="15874" width="52" style="5" customWidth="1"/>
    <col min="15875" max="15875" width="0" style="5" hidden="1" customWidth="1"/>
    <col min="15876" max="15878" width="10.54296875" style="5" customWidth="1"/>
    <col min="15879" max="15879" width="11.54296875" style="5" customWidth="1"/>
    <col min="15880" max="15887" width="10.54296875" style="5" customWidth="1"/>
    <col min="15888" max="15889" width="14.453125" style="5" customWidth="1"/>
    <col min="15890" max="15890" width="13.453125" style="5" customWidth="1"/>
    <col min="15891" max="15891" width="14.453125" style="5" customWidth="1"/>
    <col min="15892" max="15892" width="9.54296875" style="5" customWidth="1"/>
    <col min="15893" max="16128" width="8.81640625" style="5"/>
    <col min="16129" max="16129" width="0" style="5" hidden="1" customWidth="1"/>
    <col min="16130" max="16130" width="52" style="5" customWidth="1"/>
    <col min="16131" max="16131" width="0" style="5" hidden="1" customWidth="1"/>
    <col min="16132" max="16134" width="10.54296875" style="5" customWidth="1"/>
    <col min="16135" max="16135" width="11.54296875" style="5" customWidth="1"/>
    <col min="16136" max="16143" width="10.54296875" style="5" customWidth="1"/>
    <col min="16144" max="16145" width="14.453125" style="5" customWidth="1"/>
    <col min="16146" max="16146" width="13.453125" style="5" customWidth="1"/>
    <col min="16147" max="16147" width="14.453125" style="5" customWidth="1"/>
    <col min="16148" max="16148" width="9.54296875" style="5" customWidth="1"/>
    <col min="16149" max="16383" width="8.81640625" style="5"/>
    <col min="16384" max="16384" width="9.1796875" style="5" customWidth="1"/>
  </cols>
  <sheetData>
    <row r="1" spans="1:25" s="6" customFormat="1" ht="25.5" customHeight="1">
      <c r="B1" s="191" t="s">
        <v>89</v>
      </c>
      <c r="C1" s="191"/>
    </row>
    <row r="2" spans="1:25" s="7" customFormat="1" ht="5.25" customHeight="1" thickBot="1"/>
    <row r="3" spans="1:25" ht="5.15" hidden="1" customHeight="1">
      <c r="B3" s="8"/>
      <c r="C3" s="231"/>
      <c r="D3" s="9"/>
      <c r="E3" s="9"/>
      <c r="F3" s="9"/>
      <c r="G3" s="9"/>
      <c r="H3" s="9"/>
      <c r="I3" s="9"/>
      <c r="J3" s="9"/>
      <c r="K3" s="9"/>
      <c r="L3" s="9"/>
      <c r="M3" s="9"/>
      <c r="N3" s="9"/>
      <c r="O3" s="7"/>
      <c r="P3" s="7"/>
      <c r="Q3" s="7"/>
      <c r="R3" s="10"/>
      <c r="S3" s="10"/>
      <c r="T3" s="11"/>
    </row>
    <row r="4" spans="1:25" s="9" customFormat="1" ht="5.15" hidden="1" customHeight="1">
      <c r="A4" s="7"/>
      <c r="B4" s="12"/>
      <c r="C4" s="50"/>
      <c r="D4" s="459"/>
      <c r="E4" s="459"/>
      <c r="F4" s="7"/>
      <c r="G4" s="7"/>
      <c r="H4" s="7"/>
      <c r="I4" s="7"/>
      <c r="J4" s="7"/>
      <c r="K4" s="7"/>
      <c r="L4" s="7"/>
      <c r="M4" s="7"/>
      <c r="N4" s="7"/>
      <c r="O4" s="459"/>
      <c r="P4" s="459"/>
      <c r="Q4" s="459"/>
      <c r="R4" s="460"/>
      <c r="S4" s="460"/>
      <c r="T4" s="223"/>
    </row>
    <row r="5" spans="1:25" ht="50.15" customHeight="1">
      <c r="B5" s="13" t="s">
        <v>90</v>
      </c>
      <c r="C5" s="217" t="s">
        <v>91</v>
      </c>
      <c r="D5" s="200" t="s">
        <v>92</v>
      </c>
      <c r="E5" s="831" t="s">
        <v>351</v>
      </c>
      <c r="F5" s="14" t="s">
        <v>7</v>
      </c>
      <c r="G5" s="14" t="s">
        <v>8</v>
      </c>
      <c r="H5" s="14" t="s">
        <v>9</v>
      </c>
      <c r="I5" s="14" t="s">
        <v>10</v>
      </c>
      <c r="J5" s="14" t="s">
        <v>36</v>
      </c>
      <c r="K5" s="14" t="s">
        <v>37</v>
      </c>
      <c r="L5" s="831" t="s">
        <v>352</v>
      </c>
      <c r="M5" s="831" t="s">
        <v>363</v>
      </c>
      <c r="N5" s="14" t="s">
        <v>40</v>
      </c>
      <c r="O5" s="14" t="s">
        <v>41</v>
      </c>
      <c r="P5" s="217" t="s">
        <v>93</v>
      </c>
      <c r="Q5" s="217" t="s">
        <v>94</v>
      </c>
      <c r="R5" s="224" t="s">
        <v>95</v>
      </c>
      <c r="S5" s="217" t="s">
        <v>96</v>
      </c>
      <c r="T5" s="15" t="s">
        <v>97</v>
      </c>
    </row>
    <row r="6" spans="1:25">
      <c r="B6" s="16" t="s">
        <v>98</v>
      </c>
      <c r="C6" s="211"/>
      <c r="D6" s="17"/>
      <c r="E6" s="17"/>
      <c r="F6" s="17"/>
      <c r="G6" s="17"/>
      <c r="H6" s="17"/>
      <c r="I6" s="17"/>
      <c r="J6" s="17"/>
      <c r="K6" s="17"/>
      <c r="L6" s="17"/>
      <c r="M6" s="17"/>
      <c r="N6" s="17"/>
      <c r="O6" s="486"/>
      <c r="P6" s="225"/>
      <c r="Q6" s="211"/>
      <c r="R6" s="486"/>
      <c r="S6" s="212"/>
      <c r="T6" s="18"/>
    </row>
    <row r="7" spans="1:25" ht="12.5">
      <c r="A7" s="208" t="s">
        <v>99</v>
      </c>
      <c r="B7" s="19" t="s">
        <v>100</v>
      </c>
      <c r="C7" s="212">
        <v>139467.25</v>
      </c>
      <c r="D7" s="17">
        <v>14182.7</v>
      </c>
      <c r="E7" s="17">
        <v>13680.869999999997</v>
      </c>
      <c r="F7" s="17">
        <v>13592.04</v>
      </c>
      <c r="G7" s="17">
        <v>14514.57</v>
      </c>
      <c r="H7" s="17">
        <v>13081.79</v>
      </c>
      <c r="I7" s="17">
        <v>13141.48</v>
      </c>
      <c r="J7" s="17">
        <v>13283.46</v>
      </c>
      <c r="K7" s="17">
        <v>9487.99</v>
      </c>
      <c r="L7" s="17">
        <v>12401.5</v>
      </c>
      <c r="M7" s="17">
        <v>14671.75</v>
      </c>
      <c r="N7" s="17">
        <v>7017.52</v>
      </c>
      <c r="O7" s="913">
        <v>11613.07</v>
      </c>
      <c r="P7" s="205">
        <f>SUM(D7:O7)</f>
        <v>150668.74000000002</v>
      </c>
      <c r="Q7" s="212">
        <f>+P7+C7</f>
        <v>290135.99</v>
      </c>
      <c r="R7" s="226">
        <v>537137</v>
      </c>
      <c r="S7" s="20"/>
      <c r="T7" s="21">
        <f>Q7/R7</f>
        <v>0.54015267985634952</v>
      </c>
      <c r="Y7" s="208"/>
    </row>
    <row r="8" spans="1:25" ht="23">
      <c r="A8" s="208" t="s">
        <v>101</v>
      </c>
      <c r="B8" s="22" t="s">
        <v>102</v>
      </c>
      <c r="C8" s="210">
        <v>15521.96</v>
      </c>
      <c r="D8" s="23">
        <v>1115.0899999999999</v>
      </c>
      <c r="E8" s="17">
        <v>1263.27</v>
      </c>
      <c r="F8" s="23">
        <v>1011.51</v>
      </c>
      <c r="G8" s="23">
        <v>861.46</v>
      </c>
      <c r="H8" s="23">
        <v>973.26</v>
      </c>
      <c r="I8" s="23">
        <v>1197.21</v>
      </c>
      <c r="J8" s="23">
        <v>884.48</v>
      </c>
      <c r="K8" s="23">
        <v>795.02</v>
      </c>
      <c r="L8" s="23">
        <v>809.44</v>
      </c>
      <c r="M8" s="23">
        <v>1014.21</v>
      </c>
      <c r="N8" s="23">
        <v>316.92</v>
      </c>
      <c r="O8" s="913">
        <v>623.15</v>
      </c>
      <c r="P8" s="227">
        <f>SUM(D8:O8)</f>
        <v>10865.02</v>
      </c>
      <c r="Q8" s="212">
        <f>+P8+C8</f>
        <v>26386.98</v>
      </c>
      <c r="R8" s="226">
        <v>304304</v>
      </c>
      <c r="S8" s="24"/>
      <c r="T8" s="26">
        <f>Q8/R8</f>
        <v>8.6712563752037439E-2</v>
      </c>
      <c r="Y8" s="208"/>
    </row>
    <row r="9" spans="1:25" ht="12.5">
      <c r="A9" s="208"/>
      <c r="B9" s="569" t="s">
        <v>103</v>
      </c>
      <c r="C9" s="342">
        <f>SUM(C7:C8)</f>
        <v>154989.21</v>
      </c>
      <c r="D9" s="343">
        <f>SUM(D7:D8)</f>
        <v>15297.79</v>
      </c>
      <c r="E9" s="343">
        <f t="shared" ref="E9:S9" si="0">SUM(E7:E8)</f>
        <v>14944.139999999998</v>
      </c>
      <c r="F9" s="343">
        <f t="shared" si="0"/>
        <v>14603.550000000001</v>
      </c>
      <c r="G9" s="343">
        <f t="shared" si="0"/>
        <v>15376.029999999999</v>
      </c>
      <c r="H9" s="343">
        <f t="shared" si="0"/>
        <v>14055.050000000001</v>
      </c>
      <c r="I9" s="343">
        <f t="shared" si="0"/>
        <v>14338.689999999999</v>
      </c>
      <c r="J9" s="343">
        <f t="shared" si="0"/>
        <v>14167.939999999999</v>
      </c>
      <c r="K9" s="343">
        <f t="shared" si="0"/>
        <v>10283.01</v>
      </c>
      <c r="L9" s="343">
        <f t="shared" si="0"/>
        <v>13210.94</v>
      </c>
      <c r="M9" s="343">
        <f t="shared" si="0"/>
        <v>15685.96</v>
      </c>
      <c r="N9" s="343">
        <f t="shared" ref="N9" si="1">SUM(N7:N8)</f>
        <v>7334.4400000000005</v>
      </c>
      <c r="O9" s="344">
        <f t="shared" si="0"/>
        <v>12236.22</v>
      </c>
      <c r="P9" s="344">
        <f t="shared" si="0"/>
        <v>161533.76000000001</v>
      </c>
      <c r="Q9" s="342">
        <f t="shared" si="0"/>
        <v>316522.96999999997</v>
      </c>
      <c r="R9" s="344">
        <f t="shared" si="0"/>
        <v>841441</v>
      </c>
      <c r="S9" s="344">
        <f t="shared" si="0"/>
        <v>0</v>
      </c>
      <c r="T9" s="21">
        <f>Q9/R9</f>
        <v>0.37616775270042696</v>
      </c>
      <c r="Y9" s="208"/>
    </row>
    <row r="10" spans="1:25" s="7" customFormat="1" ht="3.75" customHeight="1">
      <c r="A10" s="208"/>
      <c r="B10" s="25"/>
      <c r="C10" s="345"/>
      <c r="D10" s="17"/>
      <c r="E10" s="17"/>
      <c r="F10" s="17"/>
      <c r="G10" s="17"/>
      <c r="H10" s="17"/>
      <c r="I10" s="17"/>
      <c r="J10" s="17"/>
      <c r="K10" s="17"/>
      <c r="L10" s="17"/>
      <c r="M10" s="17"/>
      <c r="N10" s="17"/>
      <c r="O10" s="486"/>
      <c r="P10" s="486"/>
      <c r="Q10" s="345"/>
      <c r="R10" s="486"/>
      <c r="S10" s="345"/>
      <c r="T10" s="346"/>
      <c r="Y10" s="208"/>
    </row>
    <row r="11" spans="1:25" s="7" customFormat="1" ht="12.5">
      <c r="A11" s="208"/>
      <c r="B11" s="16" t="s">
        <v>104</v>
      </c>
      <c r="C11" s="212"/>
      <c r="D11" s="17"/>
      <c r="E11" s="17"/>
      <c r="F11" s="17"/>
      <c r="G11" s="17"/>
      <c r="H11" s="17"/>
      <c r="I11" s="17"/>
      <c r="J11" s="17"/>
      <c r="K11" s="17"/>
      <c r="L11" s="17"/>
      <c r="M11" s="17"/>
      <c r="N11" s="17"/>
      <c r="O11" s="205"/>
      <c r="P11" s="205"/>
      <c r="Q11" s="212"/>
      <c r="R11" s="205"/>
      <c r="S11" s="212"/>
      <c r="T11" s="18"/>
      <c r="Y11" s="208"/>
    </row>
    <row r="12" spans="1:25" ht="12.5">
      <c r="A12" s="208" t="s">
        <v>105</v>
      </c>
      <c r="B12" s="19" t="s">
        <v>106</v>
      </c>
      <c r="C12" s="212">
        <v>206214.8</v>
      </c>
      <c r="D12" s="17">
        <v>11330.23</v>
      </c>
      <c r="E12" s="17">
        <v>13505.380000000023</v>
      </c>
      <c r="F12" s="17">
        <v>10934.65</v>
      </c>
      <c r="G12" s="17">
        <v>9706.9500000000007</v>
      </c>
      <c r="H12" s="17">
        <v>9770.1</v>
      </c>
      <c r="I12" s="17">
        <v>10941.87</v>
      </c>
      <c r="J12" s="17">
        <v>10741.53</v>
      </c>
      <c r="K12" s="17">
        <v>10089.219999999999</v>
      </c>
      <c r="L12" s="17">
        <v>13203.18</v>
      </c>
      <c r="M12" s="17">
        <v>10056.98</v>
      </c>
      <c r="N12" s="17">
        <v>5724.9799999999814</v>
      </c>
      <c r="O12" s="913">
        <v>10934.59</v>
      </c>
      <c r="P12" s="205">
        <f>SUM(D12:O12)</f>
        <v>126939.65999999999</v>
      </c>
      <c r="Q12" s="212">
        <f>+P12+C12</f>
        <v>333154.45999999996</v>
      </c>
      <c r="R12" s="205">
        <v>1161150</v>
      </c>
      <c r="S12" s="212"/>
      <c r="T12" s="21">
        <f>Q12/R12</f>
        <v>0.28691767644145888</v>
      </c>
      <c r="Y12" s="208"/>
    </row>
    <row r="13" spans="1:25" ht="12.5">
      <c r="A13" s="208" t="s">
        <v>107</v>
      </c>
      <c r="B13" s="19" t="s">
        <v>108</v>
      </c>
      <c r="C13" s="210">
        <v>249656.81000000006</v>
      </c>
      <c r="D13" s="17">
        <v>19348.63</v>
      </c>
      <c r="E13" s="17">
        <v>18956.359999999986</v>
      </c>
      <c r="F13" s="17">
        <v>19046.38</v>
      </c>
      <c r="G13" s="17">
        <v>20074.010000000002</v>
      </c>
      <c r="H13" s="17">
        <v>19770.62000000001</v>
      </c>
      <c r="I13" s="17">
        <v>18596</v>
      </c>
      <c r="J13" s="17">
        <v>18940.660000000003</v>
      </c>
      <c r="K13" s="17">
        <v>20749.98000000004</v>
      </c>
      <c r="L13" s="17">
        <v>17121.690000000002</v>
      </c>
      <c r="M13" s="17">
        <v>22280.579999999998</v>
      </c>
      <c r="N13" s="17">
        <v>12004.569999999992</v>
      </c>
      <c r="O13" s="913">
        <v>14238.9</v>
      </c>
      <c r="P13" s="227">
        <f>SUM(D13:O13)</f>
        <v>221128.38000000003</v>
      </c>
      <c r="Q13" s="212">
        <f>+P13+C13</f>
        <v>470785.19000000006</v>
      </c>
      <c r="R13" s="205">
        <v>4887754</v>
      </c>
      <c r="S13" s="212"/>
      <c r="T13" s="21">
        <f>Q13/R13</f>
        <v>9.6319329900809256E-2</v>
      </c>
      <c r="Y13" s="208"/>
    </row>
    <row r="14" spans="1:25" ht="13.5">
      <c r="A14" s="208"/>
      <c r="B14" s="19" t="s">
        <v>262</v>
      </c>
      <c r="C14" s="212">
        <v>3893693.9099999997</v>
      </c>
      <c r="D14" s="31">
        <v>491227.72</v>
      </c>
      <c r="E14" s="17">
        <v>462806.74</v>
      </c>
      <c r="F14" s="17">
        <v>128703.77</v>
      </c>
      <c r="G14" s="17">
        <v>619779.62</v>
      </c>
      <c r="H14" s="17">
        <v>375549.37</v>
      </c>
      <c r="I14" s="17">
        <v>528578.44999999995</v>
      </c>
      <c r="J14" s="17">
        <v>814727.31</v>
      </c>
      <c r="K14" s="17">
        <v>576439.01</v>
      </c>
      <c r="L14" s="17">
        <v>534085.56999999995</v>
      </c>
      <c r="M14" s="17">
        <v>529594.60000000009</v>
      </c>
      <c r="N14" s="17">
        <v>64299.670000000006</v>
      </c>
      <c r="O14" s="913">
        <v>596754.04</v>
      </c>
      <c r="P14" s="205">
        <f>SUM(D14:O14)</f>
        <v>5722545.8700000001</v>
      </c>
      <c r="Q14" s="212">
        <f>+P14+C14</f>
        <v>9616239.7799999993</v>
      </c>
      <c r="R14" s="205">
        <v>13336338</v>
      </c>
      <c r="S14" s="212"/>
      <c r="T14" s="21">
        <f>Q14/R14</f>
        <v>0.72105549364450716</v>
      </c>
      <c r="Y14" s="208"/>
    </row>
    <row r="15" spans="1:25" ht="12.5">
      <c r="A15" s="208"/>
      <c r="B15" s="569" t="s">
        <v>109</v>
      </c>
      <c r="C15" s="342">
        <f>SUM(C12:C14)</f>
        <v>4349565.5199999996</v>
      </c>
      <c r="D15" s="343">
        <f t="shared" ref="D15:S15" si="2">SUM(D12:D14)</f>
        <v>521906.57999999996</v>
      </c>
      <c r="E15" s="343">
        <f t="shared" si="2"/>
        <v>495268.48</v>
      </c>
      <c r="F15" s="343">
        <f t="shared" si="2"/>
        <v>158684.79999999999</v>
      </c>
      <c r="G15" s="343">
        <f t="shared" si="2"/>
        <v>649560.57999999996</v>
      </c>
      <c r="H15" s="343">
        <f t="shared" si="2"/>
        <v>405090.09</v>
      </c>
      <c r="I15" s="343">
        <f t="shared" si="2"/>
        <v>558116.31999999995</v>
      </c>
      <c r="J15" s="343">
        <f t="shared" si="2"/>
        <v>844409.5</v>
      </c>
      <c r="K15" s="343">
        <f t="shared" si="2"/>
        <v>607278.21000000008</v>
      </c>
      <c r="L15" s="343">
        <f t="shared" si="2"/>
        <v>564410.43999999994</v>
      </c>
      <c r="M15" s="343">
        <f t="shared" si="2"/>
        <v>561932.16000000015</v>
      </c>
      <c r="N15" s="343">
        <f t="shared" ref="N15" si="3">SUM(N12:N14)</f>
        <v>82029.219999999972</v>
      </c>
      <c r="O15" s="343">
        <f t="shared" si="2"/>
        <v>621927.53</v>
      </c>
      <c r="P15" s="342">
        <f t="shared" si="2"/>
        <v>6070613.9100000001</v>
      </c>
      <c r="Q15" s="342">
        <f t="shared" si="2"/>
        <v>10420179.43</v>
      </c>
      <c r="R15" s="344">
        <f t="shared" si="2"/>
        <v>19385242</v>
      </c>
      <c r="S15" s="344">
        <f t="shared" si="2"/>
        <v>0</v>
      </c>
      <c r="T15" s="570">
        <f>Q15/R15</f>
        <v>0.53753156292812854</v>
      </c>
      <c r="Y15" s="208"/>
    </row>
    <row r="16" spans="1:25" ht="5.15" customHeight="1">
      <c r="A16" s="208"/>
      <c r="B16" s="12"/>
      <c r="C16" s="212"/>
      <c r="D16" s="17"/>
      <c r="E16" s="17"/>
      <c r="F16" s="17"/>
      <c r="G16" s="17"/>
      <c r="H16" s="17"/>
      <c r="I16" s="17"/>
      <c r="J16" s="17"/>
      <c r="K16" s="17"/>
      <c r="L16" s="17"/>
      <c r="M16" s="17"/>
      <c r="N16" s="17"/>
      <c r="O16" s="486"/>
      <c r="P16" s="205"/>
      <c r="Q16" s="212"/>
      <c r="R16" s="205"/>
      <c r="S16" s="212"/>
      <c r="T16" s="27"/>
      <c r="Y16" s="208"/>
    </row>
    <row r="17" spans="1:25" ht="12.5">
      <c r="A17" s="208"/>
      <c r="B17" s="56" t="s">
        <v>110</v>
      </c>
      <c r="C17" s="212"/>
      <c r="D17" s="17"/>
      <c r="E17" s="17"/>
      <c r="F17" s="17"/>
      <c r="G17" s="17"/>
      <c r="H17" s="17"/>
      <c r="I17" s="17"/>
      <c r="J17" s="17"/>
      <c r="K17" s="17"/>
      <c r="L17" s="17"/>
      <c r="M17" s="17"/>
      <c r="N17" s="17"/>
      <c r="O17" s="205"/>
      <c r="P17" s="205"/>
      <c r="Q17" s="212"/>
      <c r="R17" s="205"/>
      <c r="S17" s="28"/>
      <c r="T17" s="27"/>
      <c r="Y17" s="208"/>
    </row>
    <row r="18" spans="1:25" ht="12.5">
      <c r="A18" s="208" t="s">
        <v>111</v>
      </c>
      <c r="B18" s="19" t="s">
        <v>112</v>
      </c>
      <c r="C18" s="212">
        <v>283875.42000000004</v>
      </c>
      <c r="D18" s="17">
        <v>21442.54</v>
      </c>
      <c r="E18" s="17">
        <v>21281.109999999997</v>
      </c>
      <c r="F18" s="17">
        <v>21919.07</v>
      </c>
      <c r="G18" s="17">
        <v>24964.13</v>
      </c>
      <c r="H18" s="17">
        <v>23588.61</v>
      </c>
      <c r="I18" s="17">
        <v>22754.46</v>
      </c>
      <c r="J18" s="17">
        <v>24273.4</v>
      </c>
      <c r="K18" s="17">
        <v>24701.05</v>
      </c>
      <c r="L18" s="17">
        <v>20517.830000000002</v>
      </c>
      <c r="M18" s="17">
        <v>27975.74</v>
      </c>
      <c r="N18" s="17">
        <v>15087.98</v>
      </c>
      <c r="O18" s="913">
        <v>17668.45</v>
      </c>
      <c r="P18" s="205">
        <f>SUM(D18:O18)</f>
        <v>266174.36999999994</v>
      </c>
      <c r="Q18" s="212">
        <f>+P18+C18</f>
        <v>550049.79</v>
      </c>
      <c r="R18" s="228">
        <v>944506</v>
      </c>
      <c r="S18" s="30"/>
      <c r="T18" s="26">
        <f>Q18/R18</f>
        <v>0.58236770332851251</v>
      </c>
      <c r="Y18" s="208"/>
    </row>
    <row r="19" spans="1:25" ht="12.5">
      <c r="A19" s="208"/>
      <c r="B19" s="569" t="s">
        <v>113</v>
      </c>
      <c r="C19" s="342">
        <f>C18</f>
        <v>283875.42000000004</v>
      </c>
      <c r="D19" s="343">
        <f>D18</f>
        <v>21442.54</v>
      </c>
      <c r="E19" s="343">
        <f>E18</f>
        <v>21281.109999999997</v>
      </c>
      <c r="F19" s="343">
        <f t="shared" ref="F19:R19" si="4">F18</f>
        <v>21919.07</v>
      </c>
      <c r="G19" s="343">
        <f t="shared" si="4"/>
        <v>24964.13</v>
      </c>
      <c r="H19" s="343">
        <f t="shared" si="4"/>
        <v>23588.61</v>
      </c>
      <c r="I19" s="343">
        <f t="shared" si="4"/>
        <v>22754.46</v>
      </c>
      <c r="J19" s="343">
        <f t="shared" si="4"/>
        <v>24273.4</v>
      </c>
      <c r="K19" s="343">
        <f t="shared" si="4"/>
        <v>24701.05</v>
      </c>
      <c r="L19" s="343">
        <f t="shared" si="4"/>
        <v>20517.830000000002</v>
      </c>
      <c r="M19" s="343">
        <f t="shared" si="4"/>
        <v>27975.74</v>
      </c>
      <c r="N19" s="343">
        <f t="shared" si="4"/>
        <v>15087.98</v>
      </c>
      <c r="O19" s="343">
        <f t="shared" si="4"/>
        <v>17668.45</v>
      </c>
      <c r="P19" s="342">
        <f t="shared" si="4"/>
        <v>266174.36999999994</v>
      </c>
      <c r="Q19" s="342">
        <f t="shared" si="4"/>
        <v>550049.79</v>
      </c>
      <c r="R19" s="344">
        <f t="shared" si="4"/>
        <v>944506</v>
      </c>
      <c r="S19" s="344">
        <f>S18</f>
        <v>0</v>
      </c>
      <c r="T19" s="21">
        <f>Q19/R19</f>
        <v>0.58236770332851251</v>
      </c>
      <c r="Y19" s="208"/>
    </row>
    <row r="20" spans="1:25" ht="3" customHeight="1">
      <c r="A20" s="208"/>
      <c r="B20" s="19"/>
      <c r="C20" s="212"/>
      <c r="D20" s="17"/>
      <c r="E20" s="17"/>
      <c r="F20" s="17"/>
      <c r="G20" s="17"/>
      <c r="H20" s="17"/>
      <c r="I20" s="17"/>
      <c r="J20" s="17"/>
      <c r="K20" s="99"/>
      <c r="L20" s="17"/>
      <c r="M20" s="17"/>
      <c r="N20" s="17"/>
      <c r="O20" s="486"/>
      <c r="P20" s="205"/>
      <c r="Q20" s="212"/>
      <c r="R20" s="226"/>
      <c r="S20" s="20"/>
      <c r="T20" s="347"/>
      <c r="Y20" s="208"/>
    </row>
    <row r="21" spans="1:25" ht="12.5">
      <c r="A21" s="208"/>
      <c r="B21" s="16" t="s">
        <v>114</v>
      </c>
      <c r="C21" s="212"/>
      <c r="D21" s="17"/>
      <c r="E21" s="17"/>
      <c r="F21" s="17"/>
      <c r="G21" s="17"/>
      <c r="H21" s="17"/>
      <c r="I21" s="17"/>
      <c r="J21" s="17"/>
      <c r="K21" s="17"/>
      <c r="L21" s="17"/>
      <c r="M21" s="17"/>
      <c r="N21" s="17"/>
      <c r="O21" s="205"/>
      <c r="P21" s="205"/>
      <c r="Q21" s="212"/>
      <c r="R21" s="205"/>
      <c r="S21" s="212"/>
      <c r="T21" s="18"/>
      <c r="Y21" s="208"/>
    </row>
    <row r="22" spans="1:25" ht="13.5">
      <c r="A22" s="208" t="s">
        <v>115</v>
      </c>
      <c r="B22" s="19" t="s">
        <v>364</v>
      </c>
      <c r="C22" s="212">
        <v>1989906.4100000001</v>
      </c>
      <c r="D22" s="17">
        <v>75317.740000000005</v>
      </c>
      <c r="E22" s="17">
        <v>410340.65</v>
      </c>
      <c r="F22" s="32">
        <v>303022.11</v>
      </c>
      <c r="G22" s="17">
        <v>234847.76</v>
      </c>
      <c r="H22" s="17">
        <v>240934.65999999997</v>
      </c>
      <c r="I22" s="17">
        <v>243184.39</v>
      </c>
      <c r="J22" s="17">
        <v>218408.89</v>
      </c>
      <c r="K22" s="17">
        <v>215802.33000000002</v>
      </c>
      <c r="L22" s="17">
        <v>295828.39</v>
      </c>
      <c r="M22" s="17">
        <v>274965.19</v>
      </c>
      <c r="N22" s="17">
        <v>215964.83000000002</v>
      </c>
      <c r="O22" s="913">
        <v>397976.41000000003</v>
      </c>
      <c r="P22" s="205">
        <f>SUM(D22:O22)</f>
        <v>3126593.3500000006</v>
      </c>
      <c r="Q22" s="212">
        <f>+P22+C22</f>
        <v>5116499.7600000007</v>
      </c>
      <c r="R22" s="205">
        <v>17870739</v>
      </c>
      <c r="S22" s="212"/>
      <c r="T22" s="21">
        <f>Q22/R22</f>
        <v>0.28630599775420595</v>
      </c>
      <c r="Y22" s="208"/>
    </row>
    <row r="23" spans="1:25" ht="12.5">
      <c r="A23" s="208" t="s">
        <v>116</v>
      </c>
      <c r="B23" s="19" t="s">
        <v>117</v>
      </c>
      <c r="C23" s="212">
        <v>911820.28</v>
      </c>
      <c r="D23" s="17">
        <v>35165.75</v>
      </c>
      <c r="E23" s="17">
        <v>95340.390000000029</v>
      </c>
      <c r="F23" s="17">
        <v>84687.32</v>
      </c>
      <c r="G23" s="17">
        <v>93522.78</v>
      </c>
      <c r="H23" s="17">
        <v>57495.519999999997</v>
      </c>
      <c r="I23" s="17">
        <v>117479.92</v>
      </c>
      <c r="J23" s="17">
        <v>126108.2</v>
      </c>
      <c r="K23" s="17">
        <v>137969.20000000001</v>
      </c>
      <c r="L23" s="17">
        <v>-20.52</v>
      </c>
      <c r="M23" s="17">
        <v>90957.37</v>
      </c>
      <c r="N23" s="17">
        <v>100380.7</v>
      </c>
      <c r="O23" s="913">
        <v>104161.58</v>
      </c>
      <c r="P23" s="205">
        <f>SUM(D23:O23)</f>
        <v>1043248.21</v>
      </c>
      <c r="Q23" s="212">
        <f>+P23+C23</f>
        <v>1955068.49</v>
      </c>
      <c r="R23" s="229">
        <v>2809056</v>
      </c>
      <c r="S23" s="29"/>
      <c r="T23" s="21">
        <f>Q23/R23</f>
        <v>0.69598772327785563</v>
      </c>
      <c r="Y23" s="208"/>
    </row>
    <row r="24" spans="1:25" ht="12.5">
      <c r="A24" s="208"/>
      <c r="B24" s="569" t="s">
        <v>118</v>
      </c>
      <c r="C24" s="342">
        <f>SUM(C22:C23)</f>
        <v>2901726.6900000004</v>
      </c>
      <c r="D24" s="343">
        <f>SUM(D22:D23)</f>
        <v>110483.49</v>
      </c>
      <c r="E24" s="343">
        <f>SUM(E22:E23)</f>
        <v>505681.04000000004</v>
      </c>
      <c r="F24" s="343">
        <f t="shared" ref="F24:S24" si="5">SUM(F22:F23)</f>
        <v>387709.43</v>
      </c>
      <c r="G24" s="343">
        <f t="shared" si="5"/>
        <v>328370.54000000004</v>
      </c>
      <c r="H24" s="343">
        <f t="shared" si="5"/>
        <v>298430.18</v>
      </c>
      <c r="I24" s="343">
        <f t="shared" si="5"/>
        <v>360664.31</v>
      </c>
      <c r="J24" s="343">
        <f t="shared" si="5"/>
        <v>344517.09</v>
      </c>
      <c r="K24" s="343">
        <f t="shared" si="5"/>
        <v>353771.53</v>
      </c>
      <c r="L24" s="343">
        <f t="shared" si="5"/>
        <v>295807.87</v>
      </c>
      <c r="M24" s="343">
        <f t="shared" si="5"/>
        <v>365922.56</v>
      </c>
      <c r="N24" s="343">
        <f t="shared" ref="N24" si="6">SUM(N22:N23)</f>
        <v>316345.53000000003</v>
      </c>
      <c r="O24" s="343">
        <f t="shared" si="5"/>
        <v>502137.99000000005</v>
      </c>
      <c r="P24" s="342">
        <f t="shared" si="5"/>
        <v>4169841.5600000005</v>
      </c>
      <c r="Q24" s="342">
        <f t="shared" si="5"/>
        <v>7071568.2500000009</v>
      </c>
      <c r="R24" s="344">
        <f t="shared" si="5"/>
        <v>20679795</v>
      </c>
      <c r="S24" s="342">
        <f t="shared" si="5"/>
        <v>0</v>
      </c>
      <c r="T24" s="570">
        <f>Q24/R24</f>
        <v>0.34195543282706625</v>
      </c>
      <c r="Y24" s="208"/>
    </row>
    <row r="25" spans="1:25" ht="3" customHeight="1">
      <c r="A25" s="208"/>
      <c r="B25" s="19"/>
      <c r="C25" s="212"/>
      <c r="D25" s="17"/>
      <c r="E25" s="17"/>
      <c r="F25" s="17"/>
      <c r="G25" s="17"/>
      <c r="H25" s="17"/>
      <c r="I25" s="17"/>
      <c r="J25" s="17"/>
      <c r="K25" s="17"/>
      <c r="L25" s="17"/>
      <c r="M25" s="17"/>
      <c r="N25" s="17"/>
      <c r="O25" s="486"/>
      <c r="P25" s="205"/>
      <c r="Q25" s="212"/>
      <c r="R25" s="205"/>
      <c r="S25" s="212"/>
      <c r="T25" s="27"/>
      <c r="Y25" s="208"/>
    </row>
    <row r="26" spans="1:25" ht="12.5">
      <c r="A26" s="208"/>
      <c r="B26" s="41" t="s">
        <v>119</v>
      </c>
      <c r="C26" s="212"/>
      <c r="D26" s="17"/>
      <c r="E26" s="17"/>
      <c r="F26" s="17"/>
      <c r="G26" s="17"/>
      <c r="H26" s="17"/>
      <c r="I26" s="17"/>
      <c r="J26" s="17"/>
      <c r="K26" s="17"/>
      <c r="L26" s="17"/>
      <c r="M26" s="17"/>
      <c r="N26" s="17"/>
      <c r="O26" s="205"/>
      <c r="P26" s="205"/>
      <c r="Q26" s="212"/>
      <c r="R26" s="205"/>
      <c r="S26" s="212"/>
      <c r="T26" s="27"/>
      <c r="Y26" s="208"/>
    </row>
    <row r="27" spans="1:25" ht="12.5">
      <c r="A27" s="208" t="s">
        <v>120</v>
      </c>
      <c r="B27" s="19" t="s">
        <v>121</v>
      </c>
      <c r="C27" s="212">
        <v>756309.28000000014</v>
      </c>
      <c r="D27" s="17">
        <v>-472.67000000000007</v>
      </c>
      <c r="E27" s="17">
        <f>39066.61-3312</f>
        <v>35754.61</v>
      </c>
      <c r="F27" s="17">
        <v>78514.95</v>
      </c>
      <c r="G27" s="17">
        <v>46278.37</v>
      </c>
      <c r="H27" s="17">
        <v>46503.55</v>
      </c>
      <c r="I27" s="17">
        <v>38313.410000000003</v>
      </c>
      <c r="J27" s="17">
        <v>35073.11</v>
      </c>
      <c r="K27" s="17">
        <v>48032.55</v>
      </c>
      <c r="L27" s="17">
        <v>38889</v>
      </c>
      <c r="M27" s="17">
        <v>37771.24</v>
      </c>
      <c r="N27" s="17">
        <v>24314.57</v>
      </c>
      <c r="O27" s="913">
        <v>50637.27</v>
      </c>
      <c r="P27" s="205">
        <f>SUM(D27:O27)</f>
        <v>479609.96</v>
      </c>
      <c r="Q27" s="212">
        <f>+P27+C27</f>
        <v>1235919.2400000002</v>
      </c>
      <c r="R27" s="205">
        <v>2511198</v>
      </c>
      <c r="S27" s="212"/>
      <c r="T27" s="21">
        <f>Q27/R27</f>
        <v>0.49216319860082725</v>
      </c>
      <c r="Y27" s="208"/>
    </row>
    <row r="28" spans="1:25" ht="12.5">
      <c r="A28" s="208"/>
      <c r="B28" s="19" t="s">
        <v>122</v>
      </c>
      <c r="C28" s="212">
        <v>493857.29000000004</v>
      </c>
      <c r="D28" s="17">
        <v>64669.32</v>
      </c>
      <c r="E28" s="17">
        <v>8107.7999999999965</v>
      </c>
      <c r="F28" s="17">
        <v>7226.14</v>
      </c>
      <c r="G28" s="17">
        <v>49352.44</v>
      </c>
      <c r="H28" s="17">
        <v>86000.72</v>
      </c>
      <c r="I28" s="17">
        <v>112642.57</v>
      </c>
      <c r="J28" s="17">
        <v>69412.33</v>
      </c>
      <c r="K28" s="17">
        <v>100075.83</v>
      </c>
      <c r="L28" s="17">
        <v>179753.97</v>
      </c>
      <c r="M28" s="17">
        <v>28816.67</v>
      </c>
      <c r="N28" s="17">
        <v>62670.83</v>
      </c>
      <c r="O28" s="913">
        <v>45559.75</v>
      </c>
      <c r="P28" s="205">
        <f>SUM(D28:O28)</f>
        <v>814288.37</v>
      </c>
      <c r="Q28" s="212">
        <f>+P28+C28</f>
        <v>1308145.6600000001</v>
      </c>
      <c r="R28" s="205">
        <v>1698036</v>
      </c>
      <c r="S28" s="212"/>
      <c r="T28" s="21">
        <f>Q28/R28</f>
        <v>0.77038747117257833</v>
      </c>
      <c r="Y28" s="208"/>
    </row>
    <row r="29" spans="1:25" ht="12.5">
      <c r="A29" s="571" t="s">
        <v>123</v>
      </c>
      <c r="B29" s="19" t="s">
        <v>124</v>
      </c>
      <c r="C29" s="212">
        <v>385279.07999999996</v>
      </c>
      <c r="D29" s="17">
        <v>30990.799999999999</v>
      </c>
      <c r="E29" s="17">
        <v>26720.76999999999</v>
      </c>
      <c r="F29" s="17">
        <v>83941.34</v>
      </c>
      <c r="G29" s="17">
        <v>33854.49</v>
      </c>
      <c r="H29" s="17">
        <v>35906.83</v>
      </c>
      <c r="I29" s="17">
        <v>27123.53</v>
      </c>
      <c r="J29" s="17">
        <v>22595.11</v>
      </c>
      <c r="K29" s="17">
        <v>30332.11</v>
      </c>
      <c r="L29" s="17">
        <v>26623.07</v>
      </c>
      <c r="M29" s="17">
        <v>25797.84</v>
      </c>
      <c r="N29" s="17">
        <v>12317.21</v>
      </c>
      <c r="O29" s="913">
        <v>50933.66</v>
      </c>
      <c r="P29" s="205">
        <f>SUM(D29:O29)</f>
        <v>407136.76</v>
      </c>
      <c r="Q29" s="212">
        <f>+P29+C29</f>
        <v>792415.84</v>
      </c>
      <c r="R29" s="205">
        <v>1199842</v>
      </c>
      <c r="S29" s="212"/>
      <c r="T29" s="21">
        <f>Q29/R29</f>
        <v>0.66043349040957056</v>
      </c>
      <c r="Y29" s="208"/>
    </row>
    <row r="30" spans="1:25" ht="12.5">
      <c r="A30" s="208"/>
      <c r="B30" s="569" t="s">
        <v>125</v>
      </c>
      <c r="C30" s="342">
        <f>SUM(C27:C29)</f>
        <v>1635445.6500000004</v>
      </c>
      <c r="D30" s="343">
        <f t="shared" ref="D30:S30" si="7">SUM(D27:D29)</f>
        <v>95187.45</v>
      </c>
      <c r="E30" s="343">
        <f t="shared" si="7"/>
        <v>70583.179999999993</v>
      </c>
      <c r="F30" s="343">
        <f t="shared" si="7"/>
        <v>169682.43</v>
      </c>
      <c r="G30" s="343">
        <f t="shared" si="7"/>
        <v>129485.29999999999</v>
      </c>
      <c r="H30" s="343">
        <f t="shared" si="7"/>
        <v>168411.10000000003</v>
      </c>
      <c r="I30" s="343">
        <f t="shared" si="7"/>
        <v>178079.51</v>
      </c>
      <c r="J30" s="343">
        <f t="shared" si="7"/>
        <v>127080.55</v>
      </c>
      <c r="K30" s="343">
        <f t="shared" si="7"/>
        <v>178440.49</v>
      </c>
      <c r="L30" s="343">
        <f t="shared" si="7"/>
        <v>245266.04</v>
      </c>
      <c r="M30" s="343">
        <f t="shared" si="7"/>
        <v>92385.75</v>
      </c>
      <c r="N30" s="343">
        <f t="shared" ref="N30" si="8">SUM(N27:N29)</f>
        <v>99302.609999999986</v>
      </c>
      <c r="O30" s="344">
        <f t="shared" si="7"/>
        <v>147130.68</v>
      </c>
      <c r="P30" s="344">
        <f t="shared" si="7"/>
        <v>1701035.09</v>
      </c>
      <c r="Q30" s="342">
        <f t="shared" si="7"/>
        <v>3336480.74</v>
      </c>
      <c r="R30" s="344">
        <f t="shared" si="7"/>
        <v>5409076</v>
      </c>
      <c r="S30" s="342">
        <f t="shared" si="7"/>
        <v>0</v>
      </c>
      <c r="T30" s="570">
        <f>Q30/R30</f>
        <v>0.61683007227112363</v>
      </c>
      <c r="Y30" s="208"/>
    </row>
    <row r="31" spans="1:25" ht="3" customHeight="1">
      <c r="A31" s="208"/>
      <c r="B31" s="19"/>
      <c r="C31" s="212"/>
      <c r="D31" s="17"/>
      <c r="E31" s="17"/>
      <c r="F31" s="17"/>
      <c r="G31" s="17"/>
      <c r="H31" s="17"/>
      <c r="I31" s="17"/>
      <c r="J31" s="17"/>
      <c r="K31" s="17"/>
      <c r="L31" s="17"/>
      <c r="M31" s="17"/>
      <c r="N31" s="17"/>
      <c r="O31" s="486"/>
      <c r="P31" s="205"/>
      <c r="Q31" s="212"/>
      <c r="R31" s="205"/>
      <c r="S31" s="212"/>
      <c r="T31" s="27"/>
      <c r="Y31" s="208"/>
    </row>
    <row r="32" spans="1:25" ht="12.75" customHeight="1">
      <c r="A32" s="208"/>
      <c r="B32" s="56" t="s">
        <v>126</v>
      </c>
      <c r="C32" s="212"/>
      <c r="D32" s="17"/>
      <c r="E32" s="17"/>
      <c r="F32" s="17"/>
      <c r="G32" s="17"/>
      <c r="H32" s="17"/>
      <c r="I32" s="17"/>
      <c r="J32" s="17"/>
      <c r="K32" s="17"/>
      <c r="L32" s="17"/>
      <c r="M32" s="17"/>
      <c r="N32" s="17"/>
      <c r="O32" s="205"/>
      <c r="P32" s="205"/>
      <c r="Q32" s="212"/>
      <c r="R32" s="205"/>
      <c r="S32" s="212"/>
      <c r="T32" s="27"/>
      <c r="Y32" s="208"/>
    </row>
    <row r="33" spans="1:25" ht="12.5">
      <c r="A33" s="571" t="s">
        <v>127</v>
      </c>
      <c r="B33" s="19" t="s">
        <v>128</v>
      </c>
      <c r="C33" s="212">
        <v>1345426.81</v>
      </c>
      <c r="D33" s="17">
        <v>274702.02</v>
      </c>
      <c r="E33" s="17">
        <v>396980.76000000024</v>
      </c>
      <c r="F33" s="32">
        <v>207874.69</v>
      </c>
      <c r="G33" s="17">
        <v>358018.54</v>
      </c>
      <c r="H33" s="17">
        <v>144730.29</v>
      </c>
      <c r="I33" s="17">
        <v>82075.990000000005</v>
      </c>
      <c r="J33" s="17">
        <v>171860.96</v>
      </c>
      <c r="K33" s="17">
        <v>144086.06</v>
      </c>
      <c r="L33" s="17">
        <v>139142.20000000001</v>
      </c>
      <c r="M33" s="17">
        <v>428833.5</v>
      </c>
      <c r="N33" s="17">
        <v>370900</v>
      </c>
      <c r="O33" s="913">
        <v>482708</v>
      </c>
      <c r="P33" s="205">
        <f>SUM(D33:O33)</f>
        <v>3201913.0100000002</v>
      </c>
      <c r="Q33" s="212">
        <f>+P33+C33</f>
        <v>4547339.82</v>
      </c>
      <c r="R33" s="205">
        <v>8885397</v>
      </c>
      <c r="S33" s="212"/>
      <c r="T33" s="21">
        <f>Q33/R33</f>
        <v>0.51177677485879358</v>
      </c>
      <c r="Y33" s="208"/>
    </row>
    <row r="34" spans="1:25" ht="12.5">
      <c r="A34" s="208"/>
      <c r="B34" s="569" t="s">
        <v>129</v>
      </c>
      <c r="C34" s="342">
        <f>SUM(C33:C33)</f>
        <v>1345426.81</v>
      </c>
      <c r="D34" s="343">
        <f t="shared" ref="D34:S34" si="9">SUM(D33:D33)</f>
        <v>274702.02</v>
      </c>
      <c r="E34" s="343">
        <f t="shared" si="9"/>
        <v>396980.76000000024</v>
      </c>
      <c r="F34" s="343">
        <f t="shared" si="9"/>
        <v>207874.69</v>
      </c>
      <c r="G34" s="343">
        <f t="shared" si="9"/>
        <v>358018.54</v>
      </c>
      <c r="H34" s="343">
        <f t="shared" si="9"/>
        <v>144730.29</v>
      </c>
      <c r="I34" s="343">
        <f t="shared" si="9"/>
        <v>82075.990000000005</v>
      </c>
      <c r="J34" s="343">
        <f t="shared" si="9"/>
        <v>171860.96</v>
      </c>
      <c r="K34" s="343">
        <f t="shared" si="9"/>
        <v>144086.06</v>
      </c>
      <c r="L34" s="343">
        <f t="shared" si="9"/>
        <v>139142.20000000001</v>
      </c>
      <c r="M34" s="343">
        <f t="shared" si="9"/>
        <v>428833.5</v>
      </c>
      <c r="N34" s="343">
        <f t="shared" ref="N34" si="10">SUM(N33:N33)</f>
        <v>370900</v>
      </c>
      <c r="O34" s="343">
        <f t="shared" si="9"/>
        <v>482708</v>
      </c>
      <c r="P34" s="342">
        <f t="shared" si="9"/>
        <v>3201913.0100000002</v>
      </c>
      <c r="Q34" s="342">
        <f t="shared" si="9"/>
        <v>4547339.82</v>
      </c>
      <c r="R34" s="344">
        <f t="shared" si="9"/>
        <v>8885397</v>
      </c>
      <c r="S34" s="342">
        <f t="shared" si="9"/>
        <v>0</v>
      </c>
      <c r="T34" s="570">
        <f>Q34/R34</f>
        <v>0.51177677485879358</v>
      </c>
      <c r="Y34" s="208"/>
    </row>
    <row r="35" spans="1:25" ht="3" customHeight="1">
      <c r="A35" s="208"/>
      <c r="B35" s="19"/>
      <c r="C35" s="212"/>
      <c r="D35" s="17"/>
      <c r="E35" s="17"/>
      <c r="F35" s="17"/>
      <c r="G35" s="17"/>
      <c r="H35" s="17"/>
      <c r="I35" s="17"/>
      <c r="J35" s="17"/>
      <c r="K35" s="17"/>
      <c r="L35" s="17"/>
      <c r="M35" s="17"/>
      <c r="N35" s="17"/>
      <c r="O35" s="486"/>
      <c r="P35" s="205"/>
      <c r="Q35" s="212"/>
      <c r="R35" s="226"/>
      <c r="S35" s="20"/>
      <c r="T35" s="34"/>
      <c r="Y35" s="208"/>
    </row>
    <row r="36" spans="1:25" ht="12.75" customHeight="1">
      <c r="A36" s="208"/>
      <c r="B36" s="16" t="s">
        <v>130</v>
      </c>
      <c r="C36" s="212"/>
      <c r="D36" s="17"/>
      <c r="E36" s="17"/>
      <c r="F36" s="171"/>
      <c r="G36" s="17"/>
      <c r="H36" s="17"/>
      <c r="I36" s="17"/>
      <c r="J36" s="17"/>
      <c r="K36" s="17"/>
      <c r="L36" s="17"/>
      <c r="M36" s="17"/>
      <c r="N36" s="17"/>
      <c r="O36" s="205"/>
      <c r="P36" s="205"/>
      <c r="Q36" s="212"/>
      <c r="R36" s="205"/>
      <c r="S36" s="212"/>
      <c r="T36" s="33"/>
      <c r="Y36" s="208"/>
    </row>
    <row r="37" spans="1:25" ht="13.5">
      <c r="A37" s="208" t="s">
        <v>131</v>
      </c>
      <c r="B37" s="19" t="s">
        <v>132</v>
      </c>
      <c r="C37" s="212">
        <v>1057376.8499999999</v>
      </c>
      <c r="D37" s="17">
        <v>48974.34</v>
      </c>
      <c r="E37" s="17">
        <v>45688.179999999993</v>
      </c>
      <c r="F37" s="17">
        <v>48076.27</v>
      </c>
      <c r="G37" s="17">
        <v>113229.03</v>
      </c>
      <c r="H37" s="17">
        <v>60951.74</v>
      </c>
      <c r="I37" s="17">
        <v>112904.31</v>
      </c>
      <c r="J37" s="17">
        <v>234800.2</v>
      </c>
      <c r="K37" s="17">
        <v>63882.31</v>
      </c>
      <c r="L37" s="17">
        <v>74461.570000000007</v>
      </c>
      <c r="M37" s="17">
        <v>47093.05</v>
      </c>
      <c r="N37" s="17">
        <v>92013.49</v>
      </c>
      <c r="O37" s="913">
        <v>119900.22</v>
      </c>
      <c r="P37" s="205">
        <f>SUM(D37:O37)</f>
        <v>1061974.7100000002</v>
      </c>
      <c r="Q37" s="212">
        <f>+P37+C37</f>
        <v>2119351.56</v>
      </c>
      <c r="R37" s="205">
        <v>9142336</v>
      </c>
      <c r="S37" s="212"/>
      <c r="T37" s="33">
        <f>(Q37+Q38)/R37</f>
        <v>0.79330904049030804</v>
      </c>
      <c r="Y37" s="208"/>
    </row>
    <row r="38" spans="1:25" ht="13.5">
      <c r="A38" s="208"/>
      <c r="B38" s="19" t="s">
        <v>133</v>
      </c>
      <c r="C38" s="212">
        <v>3109604.0999999996</v>
      </c>
      <c r="D38" s="17">
        <v>365934.23</v>
      </c>
      <c r="E38" s="17">
        <v>-213290.91999999963</v>
      </c>
      <c r="F38" s="17">
        <v>353515.21</v>
      </c>
      <c r="G38" s="17">
        <v>353134.74</v>
      </c>
      <c r="H38" s="17">
        <v>417064.81</v>
      </c>
      <c r="I38" s="17">
        <v>105399.77</v>
      </c>
      <c r="J38" s="17">
        <v>120633.97</v>
      </c>
      <c r="K38" s="17">
        <v>208233.69</v>
      </c>
      <c r="L38" s="17">
        <v>54989.23</v>
      </c>
      <c r="M38" s="17">
        <v>99653.91</v>
      </c>
      <c r="N38" s="17">
        <v>80691.19</v>
      </c>
      <c r="O38" s="913">
        <v>77782.31</v>
      </c>
      <c r="P38" s="205">
        <f>SUM(D38:O38)</f>
        <v>2023742.1400000001</v>
      </c>
      <c r="Q38" s="212">
        <f>+P38+C38</f>
        <v>5133346.24</v>
      </c>
      <c r="R38" s="205"/>
      <c r="S38" s="212"/>
      <c r="T38" s="33"/>
      <c r="Y38" s="208"/>
    </row>
    <row r="39" spans="1:25" ht="12.5">
      <c r="A39" s="208" t="s">
        <v>134</v>
      </c>
      <c r="B39" s="19" t="s">
        <v>135</v>
      </c>
      <c r="C39" s="212">
        <v>131663.43999999997</v>
      </c>
      <c r="D39" s="17">
        <v>8815.67</v>
      </c>
      <c r="E39" s="17">
        <v>6526.4100000000044</v>
      </c>
      <c r="F39" s="17">
        <v>25781.02</v>
      </c>
      <c r="G39" s="17">
        <v>13313.46</v>
      </c>
      <c r="H39" s="17">
        <v>8541.11</v>
      </c>
      <c r="I39" s="17">
        <v>10900.27</v>
      </c>
      <c r="J39" s="17">
        <v>6641.5</v>
      </c>
      <c r="K39" s="17">
        <v>10739.89</v>
      </c>
      <c r="L39" s="17">
        <v>5733.29</v>
      </c>
      <c r="M39" s="17">
        <v>7145.82</v>
      </c>
      <c r="N39" s="17">
        <v>4765.3599999999997</v>
      </c>
      <c r="O39" s="913">
        <v>7647.65</v>
      </c>
      <c r="P39" s="205">
        <f>SUM(D39:O39)</f>
        <v>116551.45</v>
      </c>
      <c r="Q39" s="212">
        <f>+P39+C39</f>
        <v>248214.88999999996</v>
      </c>
      <c r="R39" s="205">
        <v>529889</v>
      </c>
      <c r="S39" s="212"/>
      <c r="T39" s="21">
        <f>Q39/R39</f>
        <v>0.46842808588213752</v>
      </c>
      <c r="Y39" s="208"/>
    </row>
    <row r="40" spans="1:25" ht="12.5">
      <c r="A40" s="208"/>
      <c r="B40" s="569" t="s">
        <v>136</v>
      </c>
      <c r="C40" s="342">
        <f>SUM(C37:C39)</f>
        <v>4298644.3899999997</v>
      </c>
      <c r="D40" s="343">
        <f t="shared" ref="D40:S40" si="11">SUM(D37:D39)</f>
        <v>423724.23999999993</v>
      </c>
      <c r="E40" s="343">
        <f t="shared" si="11"/>
        <v>-161076.32999999964</v>
      </c>
      <c r="F40" s="343">
        <f t="shared" si="11"/>
        <v>427372.50000000006</v>
      </c>
      <c r="G40" s="343">
        <f t="shared" si="11"/>
        <v>479677.23000000004</v>
      </c>
      <c r="H40" s="343">
        <f t="shared" si="11"/>
        <v>486557.66</v>
      </c>
      <c r="I40" s="343">
        <f t="shared" si="11"/>
        <v>229204.35</v>
      </c>
      <c r="J40" s="343">
        <f t="shared" si="11"/>
        <v>362075.67000000004</v>
      </c>
      <c r="K40" s="343">
        <f t="shared" si="11"/>
        <v>282855.89</v>
      </c>
      <c r="L40" s="343">
        <f t="shared" si="11"/>
        <v>135184.09000000003</v>
      </c>
      <c r="M40" s="343">
        <f t="shared" si="11"/>
        <v>153892.78000000003</v>
      </c>
      <c r="N40" s="343">
        <f t="shared" si="11"/>
        <v>177470.03999999998</v>
      </c>
      <c r="O40" s="343">
        <f t="shared" si="11"/>
        <v>205330.18</v>
      </c>
      <c r="P40" s="342">
        <f t="shared" si="11"/>
        <v>3202268.3000000007</v>
      </c>
      <c r="Q40" s="342">
        <f t="shared" si="11"/>
        <v>7500912.6900000004</v>
      </c>
      <c r="R40" s="343">
        <f t="shared" si="11"/>
        <v>9672225</v>
      </c>
      <c r="S40" s="342">
        <f t="shared" si="11"/>
        <v>0</v>
      </c>
      <c r="T40" s="570">
        <f>Q40/R40</f>
        <v>0.77551056659662077</v>
      </c>
      <c r="Y40" s="208"/>
    </row>
    <row r="41" spans="1:25" ht="5.25" customHeight="1">
      <c r="A41" s="208"/>
      <c r="B41" s="19"/>
      <c r="C41" s="212"/>
      <c r="D41" s="32"/>
      <c r="E41" s="32"/>
      <c r="F41" s="32"/>
      <c r="G41" s="32"/>
      <c r="H41" s="32"/>
      <c r="I41" s="32"/>
      <c r="J41" s="32"/>
      <c r="K41" s="32"/>
      <c r="L41" s="32"/>
      <c r="M41" s="32"/>
      <c r="N41" s="32"/>
      <c r="O41" s="486"/>
      <c r="P41" s="205"/>
      <c r="Q41" s="212"/>
      <c r="R41" s="205"/>
      <c r="S41" s="212"/>
      <c r="T41" s="33"/>
      <c r="Y41" s="208"/>
    </row>
    <row r="42" spans="1:25" ht="12.5">
      <c r="A42" s="208"/>
      <c r="B42" s="16" t="s">
        <v>137</v>
      </c>
      <c r="C42" s="212"/>
      <c r="D42" s="17"/>
      <c r="E42" s="17"/>
      <c r="F42" s="17"/>
      <c r="G42" s="17"/>
      <c r="H42" s="17"/>
      <c r="I42" s="17"/>
      <c r="J42" s="17"/>
      <c r="K42" s="17"/>
      <c r="L42" s="17"/>
      <c r="M42" s="17"/>
      <c r="N42" s="17"/>
      <c r="O42" s="205"/>
      <c r="P42" s="205"/>
      <c r="Q42" s="212"/>
      <c r="R42" s="205"/>
      <c r="S42" s="212"/>
      <c r="T42" s="33"/>
      <c r="Y42" s="208"/>
    </row>
    <row r="43" spans="1:25" ht="12.5">
      <c r="A43" s="208" t="s">
        <v>138</v>
      </c>
      <c r="B43" s="19" t="s">
        <v>139</v>
      </c>
      <c r="C43" s="212">
        <v>2922481.69</v>
      </c>
      <c r="D43" s="17">
        <v>142383.32</v>
      </c>
      <c r="E43" s="17">
        <v>145603.48000000013</v>
      </c>
      <c r="F43" s="32">
        <v>333785.13</v>
      </c>
      <c r="G43" s="17">
        <v>197174.41</v>
      </c>
      <c r="H43" s="17">
        <v>222540.37</v>
      </c>
      <c r="I43" s="17">
        <v>292750.06</v>
      </c>
      <c r="J43" s="17">
        <v>205442.98</v>
      </c>
      <c r="K43" s="17">
        <v>337314.36</v>
      </c>
      <c r="L43" s="17">
        <v>320554.99</v>
      </c>
      <c r="M43" s="17">
        <v>268344</v>
      </c>
      <c r="N43" s="17">
        <v>218586.07</v>
      </c>
      <c r="O43" s="913">
        <v>240001</v>
      </c>
      <c r="P43" s="205">
        <f>SUM(D43:O43)</f>
        <v>2924480.1700000004</v>
      </c>
      <c r="Q43" s="212">
        <f>+P43+C43</f>
        <v>5846961.8600000003</v>
      </c>
      <c r="R43" s="205">
        <f>9974090.49+S43</f>
        <v>6974090.4900000002</v>
      </c>
      <c r="S43" s="212">
        <v>-3000000</v>
      </c>
      <c r="T43" s="21">
        <f>Q43/R43</f>
        <v>0.83838342338457383</v>
      </c>
      <c r="Y43" s="208"/>
    </row>
    <row r="44" spans="1:25" ht="12.5">
      <c r="A44" s="208" t="s">
        <v>140</v>
      </c>
      <c r="B44" s="19" t="s">
        <v>141</v>
      </c>
      <c r="C44" s="212">
        <v>3457526.96</v>
      </c>
      <c r="D44" s="17">
        <v>249616.7</v>
      </c>
      <c r="E44" s="17">
        <v>413818.07999999967</v>
      </c>
      <c r="F44" s="32">
        <v>378488.69</v>
      </c>
      <c r="G44" s="17">
        <v>536470.06000000006</v>
      </c>
      <c r="H44" s="17">
        <v>971905.8</v>
      </c>
      <c r="I44" s="17">
        <v>794039.06</v>
      </c>
      <c r="J44" s="17">
        <v>918100.66</v>
      </c>
      <c r="K44" s="17">
        <v>767917.94</v>
      </c>
      <c r="L44" s="17">
        <v>934918.41</v>
      </c>
      <c r="M44" s="17">
        <v>790780.51</v>
      </c>
      <c r="N44" s="17">
        <v>1006452.54</v>
      </c>
      <c r="O44" s="913">
        <v>837355.43</v>
      </c>
      <c r="P44" s="205">
        <f>SUM(D44:O44)</f>
        <v>8599863.8800000008</v>
      </c>
      <c r="Q44" s="212">
        <f>+P44+C44</f>
        <v>12057390.84</v>
      </c>
      <c r="R44" s="205">
        <f>10874287.01+S44</f>
        <v>13874287.01</v>
      </c>
      <c r="S44" s="212">
        <v>3000000</v>
      </c>
      <c r="T44" s="21">
        <f>Q44/R44</f>
        <v>0.86904579898841228</v>
      </c>
      <c r="Y44" s="208"/>
    </row>
    <row r="45" spans="1:25" ht="12.5">
      <c r="A45" s="208"/>
      <c r="B45" s="19" t="s">
        <v>142</v>
      </c>
      <c r="C45" s="212">
        <v>2491204.0099999998</v>
      </c>
      <c r="D45" s="17">
        <v>42106.87</v>
      </c>
      <c r="E45" s="17">
        <v>170163.09000000008</v>
      </c>
      <c r="F45" s="32">
        <v>70661.89</v>
      </c>
      <c r="G45" s="17">
        <v>71613.88</v>
      </c>
      <c r="H45" s="17">
        <v>99310.06</v>
      </c>
      <c r="I45" s="17">
        <v>125035.23</v>
      </c>
      <c r="J45" s="17">
        <v>89793.4</v>
      </c>
      <c r="K45" s="17">
        <v>55166.01</v>
      </c>
      <c r="L45" s="17">
        <v>66460.84</v>
      </c>
      <c r="M45" s="17">
        <v>45415.97</v>
      </c>
      <c r="N45" s="17">
        <v>36350.07</v>
      </c>
      <c r="O45" s="913">
        <v>37535.15</v>
      </c>
      <c r="P45" s="205">
        <f>SUM(D45:O45)</f>
        <v>909612.46000000008</v>
      </c>
      <c r="Q45" s="212">
        <f>+P45+C45</f>
        <v>3400816.4699999997</v>
      </c>
      <c r="R45" s="205">
        <v>5473744</v>
      </c>
      <c r="S45" s="212"/>
      <c r="T45" s="21">
        <f>Q45/R45</f>
        <v>0.62129622247587757</v>
      </c>
      <c r="Y45" s="208"/>
    </row>
    <row r="46" spans="1:25" ht="12.5">
      <c r="A46" s="208"/>
      <c r="B46" s="19" t="s">
        <v>143</v>
      </c>
      <c r="C46" s="212">
        <v>1366094.5999999999</v>
      </c>
      <c r="D46" s="17">
        <v>84480.34</v>
      </c>
      <c r="E46" s="17">
        <v>125226.4500000002</v>
      </c>
      <c r="F46" s="32">
        <v>117048.55</v>
      </c>
      <c r="G46" s="17">
        <v>106310.39</v>
      </c>
      <c r="H46" s="17">
        <v>111009.27</v>
      </c>
      <c r="I46" s="17">
        <v>109870.94</v>
      </c>
      <c r="J46" s="17">
        <v>101702.17</v>
      </c>
      <c r="K46" s="17">
        <v>117924.21</v>
      </c>
      <c r="L46" s="17">
        <v>115232.92</v>
      </c>
      <c r="M46" s="31">
        <v>97067.85</v>
      </c>
      <c r="N46" s="31">
        <v>41012.17</v>
      </c>
      <c r="O46" s="913">
        <v>63409.89</v>
      </c>
      <c r="P46" s="205">
        <f>SUM(D46:O46)</f>
        <v>1190295.1500000001</v>
      </c>
      <c r="Q46" s="212">
        <f>+P46+C46</f>
        <v>2556389.75</v>
      </c>
      <c r="R46" s="205">
        <v>3207039</v>
      </c>
      <c r="S46" s="212"/>
      <c r="T46" s="21">
        <f>Q46/R46</f>
        <v>0.79711838552633751</v>
      </c>
      <c r="Y46" s="208"/>
    </row>
    <row r="47" spans="1:25" ht="12.5">
      <c r="A47" s="208"/>
      <c r="B47" s="569" t="s">
        <v>144</v>
      </c>
      <c r="C47" s="342">
        <f>SUM(C43:C46)</f>
        <v>10237307.26</v>
      </c>
      <c r="D47" s="343">
        <f>SUM(D43:D46)</f>
        <v>518587.23</v>
      </c>
      <c r="E47" s="343">
        <f>SUM(E43:E46)</f>
        <v>854811.10000000009</v>
      </c>
      <c r="F47" s="343">
        <f t="shared" ref="F47:R47" si="12">SUM(F43:F46)</f>
        <v>899984.26000000013</v>
      </c>
      <c r="G47" s="343">
        <f t="shared" si="12"/>
        <v>911568.74000000011</v>
      </c>
      <c r="H47" s="343">
        <f t="shared" si="12"/>
        <v>1404765.5</v>
      </c>
      <c r="I47" s="343">
        <f t="shared" si="12"/>
        <v>1321695.29</v>
      </c>
      <c r="J47" s="343">
        <f t="shared" si="12"/>
        <v>1315039.21</v>
      </c>
      <c r="K47" s="343">
        <f t="shared" si="12"/>
        <v>1278322.5199999998</v>
      </c>
      <c r="L47" s="343">
        <f t="shared" si="12"/>
        <v>1437167.16</v>
      </c>
      <c r="M47" s="343">
        <f t="shared" si="12"/>
        <v>1201608.33</v>
      </c>
      <c r="N47" s="343">
        <f t="shared" si="12"/>
        <v>1302400.8500000001</v>
      </c>
      <c r="O47" s="343">
        <f t="shared" si="12"/>
        <v>1178301.47</v>
      </c>
      <c r="P47" s="342">
        <f t="shared" si="12"/>
        <v>13624251.660000002</v>
      </c>
      <c r="Q47" s="342">
        <f t="shared" si="12"/>
        <v>23861558.919999998</v>
      </c>
      <c r="R47" s="343">
        <f t="shared" si="12"/>
        <v>29529160.5</v>
      </c>
      <c r="S47" s="342">
        <f>SUM(S43:S46)</f>
        <v>0</v>
      </c>
      <c r="T47" s="570">
        <f>Q47/R47</f>
        <v>0.80806763605758447</v>
      </c>
      <c r="Y47" s="208"/>
    </row>
    <row r="48" spans="1:25" ht="5.15" customHeight="1">
      <c r="A48" s="208"/>
      <c r="B48" s="348"/>
      <c r="C48" s="212"/>
      <c r="D48" s="17"/>
      <c r="E48" s="17"/>
      <c r="F48" s="17"/>
      <c r="G48" s="17"/>
      <c r="H48" s="17"/>
      <c r="I48" s="17"/>
      <c r="J48" s="17"/>
      <c r="K48" s="17"/>
      <c r="L48" s="17"/>
      <c r="M48" s="17"/>
      <c r="N48" s="17"/>
      <c r="O48" s="486"/>
      <c r="P48" s="205"/>
      <c r="Q48" s="212"/>
      <c r="R48" s="205"/>
      <c r="S48" s="212"/>
      <c r="T48" s="33"/>
      <c r="Y48" s="208"/>
    </row>
    <row r="49" spans="1:25" ht="26.25" customHeight="1">
      <c r="A49" s="208"/>
      <c r="B49" s="16" t="s">
        <v>145</v>
      </c>
      <c r="C49" s="212"/>
      <c r="D49" s="17"/>
      <c r="E49" s="17"/>
      <c r="F49" s="17"/>
      <c r="G49" s="17"/>
      <c r="H49" s="17"/>
      <c r="I49" s="17"/>
      <c r="J49" s="17"/>
      <c r="K49" s="17"/>
      <c r="L49" s="17"/>
      <c r="M49" s="17"/>
      <c r="N49" s="17"/>
      <c r="O49" s="205"/>
      <c r="P49" s="205"/>
      <c r="Q49" s="212"/>
      <c r="R49" s="205"/>
      <c r="S49" s="212"/>
      <c r="T49" s="33"/>
      <c r="Y49" s="208"/>
    </row>
    <row r="50" spans="1:25" ht="13.5">
      <c r="A50" s="208" t="s">
        <v>146</v>
      </c>
      <c r="B50" s="19" t="s">
        <v>147</v>
      </c>
      <c r="C50" s="212">
        <v>521715.12</v>
      </c>
      <c r="D50" s="17">
        <v>3358.72</v>
      </c>
      <c r="E50" s="17">
        <v>58987.420000000006</v>
      </c>
      <c r="F50" s="17">
        <v>56606.42</v>
      </c>
      <c r="G50" s="17">
        <v>53511.67</v>
      </c>
      <c r="H50" s="17">
        <v>106496.89</v>
      </c>
      <c r="I50" s="17">
        <v>72.84</v>
      </c>
      <c r="J50" s="17">
        <v>5729.49</v>
      </c>
      <c r="K50" s="17">
        <v>48559.89</v>
      </c>
      <c r="L50" s="17">
        <v>40569.769999999997</v>
      </c>
      <c r="M50" s="17">
        <v>-19676.16</v>
      </c>
      <c r="N50" s="17">
        <v>34007.620000000003</v>
      </c>
      <c r="O50" s="913">
        <v>5506.2000000000007</v>
      </c>
      <c r="P50" s="205">
        <f>SUM(D50:O50)</f>
        <v>393730.77000000008</v>
      </c>
      <c r="Q50" s="212">
        <f>+P50+C50</f>
        <v>915445.89000000013</v>
      </c>
      <c r="R50" s="205">
        <v>4051540</v>
      </c>
      <c r="S50" s="212"/>
      <c r="T50" s="21">
        <f>Q50/R50</f>
        <v>0.22595010539202381</v>
      </c>
      <c r="Y50" s="208"/>
    </row>
    <row r="51" spans="1:25" ht="13.5">
      <c r="A51" s="208" t="s">
        <v>148</v>
      </c>
      <c r="B51" s="19" t="s">
        <v>149</v>
      </c>
      <c r="C51" s="212">
        <v>892505.95000000007</v>
      </c>
      <c r="D51" s="17">
        <v>-1148.0899999999999</v>
      </c>
      <c r="E51" s="17">
        <v>4038.2</v>
      </c>
      <c r="F51" s="17">
        <v>2603.6799999999998</v>
      </c>
      <c r="G51" s="17">
        <v>24422.94</v>
      </c>
      <c r="H51" s="17">
        <v>18113.07</v>
      </c>
      <c r="I51" s="17">
        <v>27897.26</v>
      </c>
      <c r="J51" s="17">
        <v>14544.79</v>
      </c>
      <c r="K51" s="17">
        <v>14826.95</v>
      </c>
      <c r="L51" s="17">
        <v>20437.759999999998</v>
      </c>
      <c r="M51" s="17">
        <v>19077.849999999999</v>
      </c>
      <c r="N51" s="17">
        <v>27847.05</v>
      </c>
      <c r="O51" s="913">
        <v>7960.2</v>
      </c>
      <c r="P51" s="205">
        <f>SUM(D51:O51)</f>
        <v>180621.66</v>
      </c>
      <c r="Q51" s="212">
        <f>+P51+C51</f>
        <v>1073127.6100000001</v>
      </c>
      <c r="R51" s="205">
        <v>2550462</v>
      </c>
      <c r="S51" s="158"/>
      <c r="T51" s="21">
        <f>Q51/R51</f>
        <v>0.42075812539061552</v>
      </c>
      <c r="Y51" s="208"/>
    </row>
    <row r="52" spans="1:25" s="7" customFormat="1" ht="13.4" customHeight="1">
      <c r="B52" s="569" t="s">
        <v>150</v>
      </c>
      <c r="C52" s="342">
        <f>SUM(C50:C51)</f>
        <v>1414221.07</v>
      </c>
      <c r="D52" s="343">
        <f t="shared" ref="D52:S52" si="13">SUM(D50:D51)</f>
        <v>2210.63</v>
      </c>
      <c r="E52" s="343">
        <f t="shared" si="13"/>
        <v>63025.62</v>
      </c>
      <c r="F52" s="343">
        <f t="shared" si="13"/>
        <v>59210.1</v>
      </c>
      <c r="G52" s="343">
        <f t="shared" si="13"/>
        <v>77934.61</v>
      </c>
      <c r="H52" s="343">
        <f t="shared" si="13"/>
        <v>124609.95999999999</v>
      </c>
      <c r="I52" s="343">
        <f t="shared" si="13"/>
        <v>27970.1</v>
      </c>
      <c r="J52" s="343">
        <f t="shared" si="13"/>
        <v>20274.28</v>
      </c>
      <c r="K52" s="343">
        <f t="shared" si="13"/>
        <v>63386.84</v>
      </c>
      <c r="L52" s="343">
        <f t="shared" si="13"/>
        <v>61007.53</v>
      </c>
      <c r="M52" s="343">
        <f t="shared" si="13"/>
        <v>-598.31000000000131</v>
      </c>
      <c r="N52" s="343">
        <f t="shared" si="13"/>
        <v>61854.67</v>
      </c>
      <c r="O52" s="343">
        <f t="shared" si="13"/>
        <v>13466.400000000001</v>
      </c>
      <c r="P52" s="342">
        <f t="shared" si="13"/>
        <v>574352.43000000005</v>
      </c>
      <c r="Q52" s="342">
        <f t="shared" si="13"/>
        <v>1988573.5000000002</v>
      </c>
      <c r="R52" s="344">
        <f t="shared" si="13"/>
        <v>6602002</v>
      </c>
      <c r="S52" s="342">
        <f t="shared" si="13"/>
        <v>0</v>
      </c>
      <c r="T52" s="570">
        <f>Q52/R52</f>
        <v>0.30120764883136969</v>
      </c>
    </row>
    <row r="53" spans="1:25" ht="3" customHeight="1">
      <c r="A53" s="208"/>
      <c r="B53" s="19"/>
      <c r="C53" s="212"/>
      <c r="D53" s="17"/>
      <c r="E53" s="17"/>
      <c r="F53" s="17"/>
      <c r="G53" s="17"/>
      <c r="H53" s="17"/>
      <c r="I53" s="17"/>
      <c r="J53" s="17"/>
      <c r="K53" s="17"/>
      <c r="L53" s="17"/>
      <c r="M53" s="17"/>
      <c r="N53" s="17"/>
      <c r="O53" s="486"/>
      <c r="P53" s="205"/>
      <c r="Q53" s="212"/>
      <c r="R53" s="205"/>
      <c r="S53" s="212"/>
      <c r="T53" s="27"/>
      <c r="Y53" s="208"/>
    </row>
    <row r="54" spans="1:25" ht="11.25" customHeight="1">
      <c r="A54" s="208"/>
      <c r="B54" s="16" t="s">
        <v>151</v>
      </c>
      <c r="C54" s="212"/>
      <c r="D54" s="17"/>
      <c r="E54" s="17"/>
      <c r="F54" s="17"/>
      <c r="G54" s="17"/>
      <c r="H54" s="17"/>
      <c r="I54" s="17"/>
      <c r="J54" s="17"/>
      <c r="K54" s="17"/>
      <c r="L54" s="17"/>
      <c r="M54" s="17"/>
      <c r="N54" s="17"/>
      <c r="O54" s="205"/>
      <c r="P54" s="205"/>
      <c r="Q54" s="212"/>
      <c r="R54" s="205"/>
      <c r="S54" s="212"/>
      <c r="T54" s="27"/>
      <c r="Y54" s="208"/>
    </row>
    <row r="55" spans="1:25" ht="12.5">
      <c r="A55" s="208" t="s">
        <v>152</v>
      </c>
      <c r="B55" s="19" t="s">
        <v>153</v>
      </c>
      <c r="C55" s="212">
        <v>431129.04000000004</v>
      </c>
      <c r="D55" s="17">
        <v>38901.82</v>
      </c>
      <c r="E55" s="17">
        <v>45619.679999999978</v>
      </c>
      <c r="F55" s="17">
        <v>40307.46</v>
      </c>
      <c r="G55" s="17">
        <v>46047.83</v>
      </c>
      <c r="H55" s="17">
        <v>33963.43</v>
      </c>
      <c r="I55" s="17">
        <v>50333.32</v>
      </c>
      <c r="J55" s="17">
        <v>31417.260000000009</v>
      </c>
      <c r="K55" s="17">
        <v>28904.6</v>
      </c>
      <c r="L55" s="17">
        <v>30457.29</v>
      </c>
      <c r="M55" s="17">
        <v>27481.49</v>
      </c>
      <c r="N55" s="17">
        <v>26349.599999999999</v>
      </c>
      <c r="O55" s="913">
        <v>10585.09</v>
      </c>
      <c r="P55" s="205">
        <f>SUM(D55:O55)</f>
        <v>410368.86999999994</v>
      </c>
      <c r="Q55" s="212">
        <f>+P55+C55</f>
        <v>841497.90999999992</v>
      </c>
      <c r="R55" s="229">
        <f>10128288+S55</f>
        <v>3128288</v>
      </c>
      <c r="S55" s="29">
        <v>-7000000</v>
      </c>
      <c r="T55" s="21">
        <f>Q55/R55</f>
        <v>0.26899630404873204</v>
      </c>
      <c r="Y55" s="208"/>
    </row>
    <row r="56" spans="1:25" ht="14.5">
      <c r="A56" s="208"/>
      <c r="B56" s="19" t="s">
        <v>252</v>
      </c>
      <c r="C56" s="212">
        <v>104555.93</v>
      </c>
      <c r="D56" s="17">
        <v>11132.6</v>
      </c>
      <c r="E56" s="17">
        <v>-3818.56</v>
      </c>
      <c r="F56" s="17">
        <v>0</v>
      </c>
      <c r="G56" s="17">
        <v>2619.58</v>
      </c>
      <c r="H56" s="17">
        <v>6335.0199999999968</v>
      </c>
      <c r="I56" s="17">
        <v>29464.359999999997</v>
      </c>
      <c r="J56" s="17">
        <v>-13936.189999999999</v>
      </c>
      <c r="K56" s="17">
        <v>7163.6399999999967</v>
      </c>
      <c r="L56" s="17">
        <v>10275.74</v>
      </c>
      <c r="M56" s="17">
        <v>12280.27</v>
      </c>
      <c r="N56" s="17">
        <v>9544.4</v>
      </c>
      <c r="O56" s="913">
        <v>12610.71</v>
      </c>
      <c r="P56" s="205">
        <f>SUM(D56:O56)</f>
        <v>83671.569999999978</v>
      </c>
      <c r="Q56" s="212">
        <f>+P56+C56</f>
        <v>188227.49999999997</v>
      </c>
      <c r="R56" s="229">
        <f>0+S56</f>
        <v>2000000</v>
      </c>
      <c r="S56" s="29">
        <v>2000000</v>
      </c>
      <c r="T56" s="21">
        <f>Q56/R56</f>
        <v>9.4113749999999982E-2</v>
      </c>
      <c r="Y56" s="208"/>
    </row>
    <row r="57" spans="1:25" ht="14.5">
      <c r="A57" s="208"/>
      <c r="B57" s="19" t="s">
        <v>253</v>
      </c>
      <c r="C57" s="212">
        <v>0</v>
      </c>
      <c r="D57" s="17">
        <v>13383.130000000001</v>
      </c>
      <c r="E57" s="17">
        <v>36025.269999999982</v>
      </c>
      <c r="F57" s="17">
        <v>26784.550000000003</v>
      </c>
      <c r="G57" s="17">
        <v>28841.029999999995</v>
      </c>
      <c r="H57" s="17">
        <v>17540.64</v>
      </c>
      <c r="I57" s="17">
        <v>21788.589999999997</v>
      </c>
      <c r="J57" s="17">
        <v>30969.870000000003</v>
      </c>
      <c r="K57" s="17">
        <v>4645.8500000000004</v>
      </c>
      <c r="L57" s="17">
        <v>19490.660000000003</v>
      </c>
      <c r="M57" s="17">
        <v>29369.75</v>
      </c>
      <c r="N57" s="17">
        <v>9444.41</v>
      </c>
      <c r="O57" s="913">
        <v>7465.4500000000007</v>
      </c>
      <c r="P57" s="205">
        <f>SUM(D57:O57)</f>
        <v>245749.19999999998</v>
      </c>
      <c r="Q57" s="212">
        <f>+P57+C57</f>
        <v>245749.19999999998</v>
      </c>
      <c r="R57" s="229">
        <f>0+S57</f>
        <v>5000000</v>
      </c>
      <c r="S57" s="29">
        <v>5000000</v>
      </c>
      <c r="T57" s="21">
        <f>Q57/R57</f>
        <v>4.9149839999999993E-2</v>
      </c>
      <c r="Y57" s="208"/>
    </row>
    <row r="58" spans="1:25" ht="12.5">
      <c r="A58" s="208"/>
      <c r="B58" s="569" t="s">
        <v>154</v>
      </c>
      <c r="C58" s="342">
        <f>SUM(C55:C57)</f>
        <v>535684.97</v>
      </c>
      <c r="D58" s="343">
        <f t="shared" ref="D58:I58" si="14">SUM(D55:D57)</f>
        <v>63417.55</v>
      </c>
      <c r="E58" s="343">
        <f t="shared" si="14"/>
        <v>77826.389999999956</v>
      </c>
      <c r="F58" s="343">
        <f t="shared" si="14"/>
        <v>67092.010000000009</v>
      </c>
      <c r="G58" s="343">
        <f t="shared" si="14"/>
        <v>77508.44</v>
      </c>
      <c r="H58" s="343">
        <f t="shared" si="14"/>
        <v>57839.09</v>
      </c>
      <c r="I58" s="343">
        <f t="shared" si="14"/>
        <v>101586.26999999999</v>
      </c>
      <c r="J58" s="343">
        <f>SUM(J55:J57)</f>
        <v>48450.940000000017</v>
      </c>
      <c r="K58" s="343">
        <f t="shared" ref="K58:O58" si="15">SUM(K55:K57)</f>
        <v>40714.089999999997</v>
      </c>
      <c r="L58" s="343">
        <f t="shared" si="15"/>
        <v>60223.69</v>
      </c>
      <c r="M58" s="343">
        <f t="shared" si="15"/>
        <v>69131.510000000009</v>
      </c>
      <c r="N58" s="343">
        <f t="shared" ref="N58" si="16">SUM(N55:N57)</f>
        <v>45338.41</v>
      </c>
      <c r="O58" s="343">
        <f t="shared" si="15"/>
        <v>30661.25</v>
      </c>
      <c r="P58" s="342">
        <f>SUM(P55:P57)</f>
        <v>739789.6399999999</v>
      </c>
      <c r="Q58" s="342">
        <f>SUM(Q55:Q57)</f>
        <v>1275474.6099999999</v>
      </c>
      <c r="R58" s="343">
        <f>SUM(R55:R57)</f>
        <v>10128288</v>
      </c>
      <c r="S58" s="349">
        <f>SUM(S55:S57)</f>
        <v>0</v>
      </c>
      <c r="T58" s="570">
        <f>Q58/R58</f>
        <v>0.12593190576729255</v>
      </c>
      <c r="Y58" s="208"/>
    </row>
    <row r="59" spans="1:25" s="7" customFormat="1" ht="7.5" customHeight="1">
      <c r="B59" s="12"/>
      <c r="C59" s="342"/>
      <c r="D59" s="343"/>
      <c r="E59" s="343"/>
      <c r="F59" s="17"/>
      <c r="G59" s="17"/>
      <c r="H59" s="17"/>
      <c r="I59" s="17"/>
      <c r="J59" s="17"/>
      <c r="K59" s="17"/>
      <c r="L59" s="17"/>
      <c r="M59" s="17"/>
      <c r="N59" s="17"/>
      <c r="O59" s="205"/>
      <c r="P59" s="342"/>
      <c r="Q59" s="342"/>
      <c r="R59" s="205"/>
      <c r="S59" s="212"/>
      <c r="T59" s="33"/>
    </row>
    <row r="60" spans="1:25" s="7" customFormat="1" ht="35" thickBot="1">
      <c r="B60" s="350" t="s">
        <v>155</v>
      </c>
      <c r="C60" s="212">
        <v>3272979.24</v>
      </c>
      <c r="D60" s="343">
        <v>271946.06</v>
      </c>
      <c r="E60" s="31">
        <v>208555.32</v>
      </c>
      <c r="F60" s="343">
        <v>140973.59</v>
      </c>
      <c r="G60" s="343">
        <v>206116.27000000002</v>
      </c>
      <c r="H60" s="343">
        <v>205354.91999999998</v>
      </c>
      <c r="I60" s="343">
        <v>204593.57</v>
      </c>
      <c r="J60" s="343">
        <v>203429.7</v>
      </c>
      <c r="K60" s="343">
        <v>201992.22999999998</v>
      </c>
      <c r="L60" s="343">
        <v>203287.7</v>
      </c>
      <c r="M60" s="343">
        <v>200469.81</v>
      </c>
      <c r="N60" s="343">
        <f>65935.14+133773.31</f>
        <v>199708.45</v>
      </c>
      <c r="O60" s="914">
        <v>197505.14</v>
      </c>
      <c r="P60" s="205">
        <f>SUM(D60:O60)</f>
        <v>2443932.7600000002</v>
      </c>
      <c r="Q60" s="212">
        <f>+P60+C60</f>
        <v>5716912</v>
      </c>
      <c r="R60" s="344"/>
      <c r="S60" s="342">
        <f>SUM(S58:S59)</f>
        <v>0</v>
      </c>
      <c r="T60" s="351" t="s">
        <v>19</v>
      </c>
    </row>
    <row r="61" spans="1:25" s="7" customFormat="1" ht="15" customHeight="1" thickBot="1">
      <c r="B61" s="164" t="s">
        <v>156</v>
      </c>
      <c r="C61" s="157">
        <f>C9+C15+C19+C24+C30+C34+C40+C47+C52+C58+C60</f>
        <v>30429866.230000004</v>
      </c>
      <c r="D61" s="209">
        <f t="shared" ref="D61:S61" si="17">D9+D15+D19+D24+D30+D34+D40+D47+D52+D58+D60</f>
        <v>2318905.5799999996</v>
      </c>
      <c r="E61" s="35">
        <f t="shared" si="17"/>
        <v>2547880.8100000005</v>
      </c>
      <c r="F61" s="35">
        <f t="shared" si="17"/>
        <v>2555106.4299999997</v>
      </c>
      <c r="G61" s="35">
        <f t="shared" si="17"/>
        <v>3258580.41</v>
      </c>
      <c r="H61" s="35">
        <f t="shared" si="17"/>
        <v>3333432.4499999997</v>
      </c>
      <c r="I61" s="35">
        <f t="shared" si="17"/>
        <v>3101078.86</v>
      </c>
      <c r="J61" s="35">
        <f t="shared" si="17"/>
        <v>3475579.2399999998</v>
      </c>
      <c r="K61" s="35">
        <f t="shared" si="17"/>
        <v>3185831.9199999995</v>
      </c>
      <c r="L61" s="35">
        <f t="shared" si="17"/>
        <v>3175225.4899999998</v>
      </c>
      <c r="M61" s="35">
        <f t="shared" si="17"/>
        <v>3117239.7900000005</v>
      </c>
      <c r="N61" s="35">
        <f t="shared" si="17"/>
        <v>2677772.2000000002</v>
      </c>
      <c r="O61" s="35">
        <f t="shared" si="17"/>
        <v>3409073.3099999996</v>
      </c>
      <c r="P61" s="157">
        <f t="shared" si="17"/>
        <v>36155706.490000002</v>
      </c>
      <c r="Q61" s="157">
        <f t="shared" si="17"/>
        <v>66585572.719999999</v>
      </c>
      <c r="R61" s="35">
        <f t="shared" si="17"/>
        <v>112077132.5</v>
      </c>
      <c r="S61" s="157">
        <f t="shared" si="17"/>
        <v>0</v>
      </c>
      <c r="T61" s="156">
        <f>Q61/R61</f>
        <v>0.59410489218217644</v>
      </c>
    </row>
    <row r="62" spans="1:25" ht="8.25" customHeight="1" thickBot="1">
      <c r="B62" s="36"/>
      <c r="C62" s="125"/>
      <c r="D62" s="17"/>
      <c r="E62" s="17"/>
      <c r="F62" s="17"/>
      <c r="G62" s="17"/>
      <c r="H62" s="17"/>
      <c r="I62" s="17"/>
      <c r="J62" s="17"/>
      <c r="K62" s="17"/>
      <c r="L62" s="17"/>
      <c r="M62" s="17"/>
      <c r="N62" s="17"/>
      <c r="O62" s="17"/>
      <c r="P62" s="17"/>
      <c r="Q62" s="17"/>
      <c r="R62" s="17"/>
      <c r="S62" s="17"/>
      <c r="T62" s="17"/>
    </row>
    <row r="63" spans="1:25" ht="23.5" thickBot="1">
      <c r="B63" s="147" t="s">
        <v>391</v>
      </c>
      <c r="C63" s="173">
        <v>0</v>
      </c>
      <c r="E63" s="17"/>
      <c r="F63" s="17"/>
      <c r="G63" s="17"/>
      <c r="H63" s="17"/>
      <c r="I63" s="17"/>
      <c r="J63" s="17"/>
      <c r="O63" s="17"/>
      <c r="P63" s="17"/>
      <c r="Q63" s="17"/>
      <c r="R63" s="17"/>
      <c r="S63" s="17"/>
      <c r="T63" s="17"/>
    </row>
    <row r="64" spans="1:25" s="7" customFormat="1" ht="6.65" customHeight="1">
      <c r="B64" s="125"/>
      <c r="C64" s="125"/>
      <c r="D64" s="17"/>
      <c r="E64" s="17"/>
      <c r="F64" s="17"/>
      <c r="G64" s="17"/>
      <c r="H64" s="17"/>
      <c r="I64" s="17"/>
      <c r="J64" s="17"/>
      <c r="K64" s="17"/>
      <c r="L64" s="17"/>
      <c r="M64" s="17"/>
      <c r="N64" s="17"/>
      <c r="O64" s="17"/>
      <c r="P64" s="17"/>
      <c r="Q64" s="17"/>
      <c r="R64" s="17"/>
      <c r="S64" s="17"/>
      <c r="T64" s="17"/>
    </row>
    <row r="65" spans="1:20" s="148" customFormat="1" ht="25.5" customHeight="1">
      <c r="A65" s="581"/>
      <c r="B65" s="976" t="s">
        <v>388</v>
      </c>
      <c r="C65" s="976"/>
      <c r="D65" s="977"/>
      <c r="E65" s="977"/>
      <c r="F65" s="977"/>
      <c r="G65" s="977"/>
      <c r="H65" s="977"/>
      <c r="I65" s="977"/>
      <c r="J65" s="977"/>
      <c r="K65" s="977"/>
      <c r="L65" s="977"/>
      <c r="M65" s="977"/>
      <c r="N65" s="977"/>
      <c r="O65" s="977"/>
      <c r="P65" s="977"/>
      <c r="Q65" s="977"/>
      <c r="R65" s="946"/>
      <c r="S65" s="946"/>
      <c r="T65" s="946"/>
    </row>
    <row r="66" spans="1:20" s="148" customFormat="1" ht="27" customHeight="1">
      <c r="A66" s="581"/>
      <c r="B66" s="976" t="s">
        <v>157</v>
      </c>
      <c r="C66" s="976"/>
      <c r="D66" s="977"/>
      <c r="E66" s="977"/>
      <c r="F66" s="977"/>
      <c r="G66" s="977"/>
      <c r="H66" s="977"/>
      <c r="I66" s="977"/>
      <c r="J66" s="977"/>
      <c r="K66" s="977"/>
      <c r="L66" s="977"/>
      <c r="M66" s="977"/>
      <c r="N66" s="977"/>
      <c r="O66" s="977"/>
      <c r="P66" s="977"/>
      <c r="Q66" s="977"/>
      <c r="R66" s="946"/>
      <c r="S66" s="946"/>
      <c r="T66" s="946"/>
    </row>
    <row r="67" spans="1:20" ht="13.5" customHeight="1">
      <c r="A67" s="583"/>
      <c r="B67" s="978" t="s">
        <v>366</v>
      </c>
      <c r="C67" s="978"/>
      <c r="D67" s="978"/>
      <c r="E67" s="978"/>
      <c r="F67" s="978"/>
      <c r="G67" s="978"/>
      <c r="H67" s="978"/>
      <c r="I67" s="978"/>
      <c r="J67" s="978"/>
      <c r="K67" s="978"/>
      <c r="L67" s="978"/>
      <c r="M67" s="978"/>
      <c r="N67" s="978"/>
      <c r="O67" s="978"/>
      <c r="P67" s="978"/>
      <c r="Q67" s="978"/>
      <c r="R67" s="978"/>
      <c r="S67" s="978"/>
      <c r="T67" s="979"/>
    </row>
    <row r="68" spans="1:20" ht="26.15" customHeight="1">
      <c r="A68" s="583"/>
      <c r="B68" s="975" t="s">
        <v>380</v>
      </c>
      <c r="C68" s="975"/>
      <c r="D68" s="975"/>
      <c r="E68" s="975"/>
      <c r="F68" s="975"/>
      <c r="G68" s="975"/>
      <c r="H68" s="975"/>
      <c r="I68" s="975"/>
      <c r="J68" s="975"/>
      <c r="K68" s="975"/>
      <c r="L68" s="975"/>
      <c r="M68" s="975"/>
      <c r="N68" s="975"/>
      <c r="O68" s="975"/>
      <c r="P68" s="975"/>
      <c r="Q68" s="975"/>
      <c r="R68" s="949"/>
      <c r="S68" s="949"/>
      <c r="T68" s="949"/>
    </row>
    <row r="69" spans="1:20" ht="13.5" customHeight="1">
      <c r="A69" s="583"/>
      <c r="B69" s="975" t="s">
        <v>158</v>
      </c>
      <c r="C69" s="975"/>
      <c r="D69" s="975"/>
      <c r="E69" s="975"/>
      <c r="F69" s="975"/>
      <c r="G69" s="975"/>
      <c r="H69" s="975"/>
      <c r="I69" s="975"/>
      <c r="J69" s="975"/>
      <c r="K69" s="975"/>
      <c r="L69" s="975"/>
      <c r="M69" s="975"/>
      <c r="N69" s="975"/>
      <c r="O69" s="975"/>
      <c r="P69" s="975"/>
      <c r="Q69" s="975"/>
      <c r="R69" s="979"/>
      <c r="S69" s="979"/>
      <c r="T69" s="979"/>
    </row>
    <row r="70" spans="1:20" ht="12.75" customHeight="1">
      <c r="A70" s="583"/>
      <c r="B70" s="975" t="s">
        <v>291</v>
      </c>
      <c r="C70" s="975"/>
      <c r="D70" s="975"/>
      <c r="E70" s="975"/>
      <c r="F70" s="975"/>
      <c r="G70" s="975"/>
      <c r="H70" s="975"/>
      <c r="I70" s="975"/>
      <c r="J70" s="975"/>
      <c r="K70" s="975"/>
      <c r="L70" s="975"/>
      <c r="M70" s="975"/>
      <c r="N70" s="975"/>
      <c r="O70" s="975"/>
      <c r="P70" s="975"/>
      <c r="Q70" s="975"/>
      <c r="R70" s="949"/>
      <c r="S70" s="949"/>
      <c r="T70" s="949"/>
    </row>
    <row r="71" spans="1:20" ht="15" customHeight="1">
      <c r="A71" s="975" t="s">
        <v>361</v>
      </c>
      <c r="B71" s="949"/>
      <c r="C71" s="949"/>
      <c r="D71" s="949"/>
      <c r="E71" s="949"/>
      <c r="F71" s="949"/>
      <c r="G71" s="949"/>
      <c r="H71" s="949"/>
      <c r="I71" s="949"/>
      <c r="J71" s="949"/>
      <c r="K71" s="949"/>
      <c r="L71" s="949"/>
      <c r="M71" s="949"/>
      <c r="N71" s="949"/>
      <c r="O71" s="949"/>
      <c r="P71" s="949"/>
      <c r="Q71" s="949"/>
      <c r="R71" s="949"/>
      <c r="S71" s="949"/>
      <c r="T71" s="949"/>
    </row>
    <row r="72" spans="1:20" ht="13.5" customHeight="1">
      <c r="A72" s="583"/>
      <c r="B72" s="975" t="s">
        <v>159</v>
      </c>
      <c r="C72" s="975"/>
      <c r="D72" s="975"/>
      <c r="E72" s="975"/>
      <c r="F72" s="975"/>
      <c r="G72" s="975"/>
      <c r="H72" s="975"/>
      <c r="I72" s="975"/>
      <c r="J72" s="975"/>
      <c r="K72" s="975"/>
      <c r="L72" s="975"/>
      <c r="M72" s="975"/>
      <c r="N72" s="975"/>
      <c r="O72" s="975"/>
      <c r="P72" s="975"/>
      <c r="Q72" s="975"/>
      <c r="R72" s="949"/>
      <c r="S72" s="949"/>
      <c r="T72" s="949"/>
    </row>
    <row r="73" spans="1:20" ht="15" customHeight="1">
      <c r="A73" s="583"/>
      <c r="B73" s="975" t="s">
        <v>304</v>
      </c>
      <c r="C73" s="975"/>
      <c r="D73" s="975"/>
      <c r="E73" s="975"/>
      <c r="F73" s="975"/>
      <c r="G73" s="975"/>
      <c r="H73" s="975"/>
      <c r="I73" s="975"/>
      <c r="J73" s="975"/>
      <c r="K73" s="975"/>
      <c r="L73" s="975"/>
      <c r="M73" s="975"/>
      <c r="N73" s="975"/>
      <c r="O73" s="975"/>
      <c r="P73" s="975"/>
      <c r="Q73" s="975"/>
      <c r="R73" s="949"/>
      <c r="S73" s="949"/>
      <c r="T73" s="949"/>
    </row>
    <row r="74" spans="1:20" ht="15" customHeight="1">
      <c r="B74" s="975" t="s">
        <v>393</v>
      </c>
      <c r="C74" s="975"/>
      <c r="D74" s="975"/>
      <c r="E74" s="975"/>
      <c r="F74" s="975"/>
      <c r="G74" s="975"/>
      <c r="H74" s="975"/>
      <c r="I74" s="975"/>
      <c r="J74" s="975"/>
      <c r="K74" s="975"/>
      <c r="L74" s="975"/>
      <c r="M74" s="975"/>
      <c r="N74" s="975"/>
      <c r="O74" s="975"/>
      <c r="P74" s="975"/>
      <c r="Q74" s="582"/>
      <c r="R74" s="192"/>
      <c r="S74" s="192"/>
      <c r="T74" s="192"/>
    </row>
    <row r="75" spans="1:20" ht="11.9" customHeight="1">
      <c r="B75" s="974"/>
      <c r="C75" s="974"/>
      <c r="D75" s="974"/>
      <c r="E75" s="974"/>
      <c r="F75" s="974"/>
      <c r="G75" s="974"/>
      <c r="H75" s="974"/>
      <c r="I75" s="974"/>
      <c r="J75" s="974"/>
      <c r="K75" s="974"/>
      <c r="L75" s="974"/>
      <c r="M75" s="974"/>
      <c r="N75" s="974"/>
      <c r="O75" s="974"/>
      <c r="P75" s="974"/>
      <c r="Q75" s="582"/>
      <c r="R75" s="192"/>
      <c r="S75" s="192"/>
      <c r="T75" s="192"/>
    </row>
    <row r="76" spans="1:20">
      <c r="B76" s="974"/>
      <c r="C76" s="974"/>
      <c r="D76" s="974"/>
      <c r="E76" s="974"/>
      <c r="F76" s="974"/>
      <c r="G76" s="974"/>
      <c r="H76" s="974"/>
      <c r="I76" s="974"/>
      <c r="J76" s="974"/>
      <c r="K76" s="974"/>
      <c r="L76" s="974"/>
      <c r="M76" s="974"/>
      <c r="N76" s="974"/>
      <c r="O76" s="974"/>
      <c r="P76" s="974"/>
      <c r="Q76" s="582"/>
      <c r="R76" s="192"/>
      <c r="S76" s="192"/>
      <c r="T76" s="192"/>
    </row>
  </sheetData>
  <sheetProtection password="C511" sheet="1" objects="1" scenarios="1"/>
  <mergeCells count="12">
    <mergeCell ref="B76:P76"/>
    <mergeCell ref="B70:T70"/>
    <mergeCell ref="B65:T65"/>
    <mergeCell ref="B66:T66"/>
    <mergeCell ref="B67:T67"/>
    <mergeCell ref="B68:T68"/>
    <mergeCell ref="B69:T69"/>
    <mergeCell ref="A71:T71"/>
    <mergeCell ref="B72:T72"/>
    <mergeCell ref="B73:T73"/>
    <mergeCell ref="B74:P74"/>
    <mergeCell ref="B75:P75"/>
  </mergeCells>
  <printOptions horizontalCentered="1"/>
  <pageMargins left="0" right="0" top="0.78844246031746035" bottom="0.25" header="0.13" footer="0.1"/>
  <pageSetup scale="51" orientation="landscape" r:id="rId1"/>
  <headerFooter>
    <oddHeader>&amp;C&amp;"Arial,Bold"&amp;K000000Table I-3a
Pacific Gas and Electric Company 
Demand Response Programs and Activities
2015-2016 Incremental Cost Funding
December 2016</oddHeader>
    <oddFooter>&amp;L&amp;F&amp;CPage 7 of 11&amp;R&amp;A</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0"/>
  <sheetViews>
    <sheetView view="pageLayout" topLeftCell="B1" zoomScale="70" zoomScaleNormal="70" zoomScalePageLayoutView="70" workbookViewId="0">
      <selection activeCell="F46" sqref="F46"/>
    </sheetView>
  </sheetViews>
  <sheetFormatPr defaultRowHeight="11.5"/>
  <cols>
    <col min="1" max="1" width="0" style="5" hidden="1" customWidth="1"/>
    <col min="2" max="2" width="52" style="5" customWidth="1"/>
    <col min="3" max="3" width="14.1796875" style="789" customWidth="1"/>
    <col min="4" max="5" width="10.54296875" style="758" customWidth="1"/>
    <col min="6" max="6" width="10.54296875" style="789" customWidth="1"/>
    <col min="7" max="7" width="11.54296875" style="789" customWidth="1"/>
    <col min="8" max="10" width="10.54296875" style="789" customWidth="1"/>
    <col min="11" max="11" width="11.453125" style="789" customWidth="1"/>
    <col min="12" max="15" width="10.54296875" style="789" customWidth="1"/>
    <col min="16" max="17" width="14.453125" style="789" customWidth="1"/>
    <col min="18" max="253" width="8.7265625" style="5"/>
    <col min="254" max="254" width="0" style="5" hidden="1" customWidth="1"/>
    <col min="255" max="255" width="52" style="5" customWidth="1"/>
    <col min="256" max="256" width="0" style="5" hidden="1" customWidth="1"/>
    <col min="257" max="259" width="10.54296875" style="5" customWidth="1"/>
    <col min="260" max="260" width="11.54296875" style="5" customWidth="1"/>
    <col min="261" max="268" width="10.54296875" style="5" customWidth="1"/>
    <col min="269" max="270" width="14.453125" style="5" customWidth="1"/>
    <col min="271" max="271" width="13.453125" style="5" customWidth="1"/>
    <col min="272" max="272" width="14.453125" style="5" customWidth="1"/>
    <col min="273" max="273" width="9.54296875" style="5" customWidth="1"/>
    <col min="274" max="509" width="8.7265625" style="5"/>
    <col min="510" max="510" width="0" style="5" hidden="1" customWidth="1"/>
    <col min="511" max="511" width="52" style="5" customWidth="1"/>
    <col min="512" max="512" width="0" style="5" hidden="1" customWidth="1"/>
    <col min="513" max="515" width="10.54296875" style="5" customWidth="1"/>
    <col min="516" max="516" width="11.54296875" style="5" customWidth="1"/>
    <col min="517" max="524" width="10.54296875" style="5" customWidth="1"/>
    <col min="525" max="526" width="14.453125" style="5" customWidth="1"/>
    <col min="527" max="527" width="13.453125" style="5" customWidth="1"/>
    <col min="528" max="528" width="14.453125" style="5" customWidth="1"/>
    <col min="529" max="529" width="9.54296875" style="5" customWidth="1"/>
    <col min="530" max="765" width="8.7265625" style="5"/>
    <col min="766" max="766" width="0" style="5" hidden="1" customWidth="1"/>
    <col min="767" max="767" width="52" style="5" customWidth="1"/>
    <col min="768" max="768" width="0" style="5" hidden="1" customWidth="1"/>
    <col min="769" max="771" width="10.54296875" style="5" customWidth="1"/>
    <col min="772" max="772" width="11.54296875" style="5" customWidth="1"/>
    <col min="773" max="780" width="10.54296875" style="5" customWidth="1"/>
    <col min="781" max="782" width="14.453125" style="5" customWidth="1"/>
    <col min="783" max="783" width="13.453125" style="5" customWidth="1"/>
    <col min="784" max="784" width="14.453125" style="5" customWidth="1"/>
    <col min="785" max="785" width="9.54296875" style="5" customWidth="1"/>
    <col min="786" max="1021" width="8.7265625" style="5"/>
    <col min="1022" max="1022" width="0" style="5" hidden="1" customWidth="1"/>
    <col min="1023" max="1023" width="52" style="5" customWidth="1"/>
    <col min="1024" max="1024" width="0" style="5" hidden="1" customWidth="1"/>
    <col min="1025" max="1027" width="10.54296875" style="5" customWidth="1"/>
    <col min="1028" max="1028" width="11.54296875" style="5" customWidth="1"/>
    <col min="1029" max="1036" width="10.54296875" style="5" customWidth="1"/>
    <col min="1037" max="1038" width="14.453125" style="5" customWidth="1"/>
    <col min="1039" max="1039" width="13.453125" style="5" customWidth="1"/>
    <col min="1040" max="1040" width="14.453125" style="5" customWidth="1"/>
    <col min="1041" max="1041" width="9.54296875" style="5" customWidth="1"/>
    <col min="1042" max="1277" width="8.7265625" style="5"/>
    <col min="1278" max="1278" width="0" style="5" hidden="1" customWidth="1"/>
    <col min="1279" max="1279" width="52" style="5" customWidth="1"/>
    <col min="1280" max="1280" width="0" style="5" hidden="1" customWidth="1"/>
    <col min="1281" max="1283" width="10.54296875" style="5" customWidth="1"/>
    <col min="1284" max="1284" width="11.54296875" style="5" customWidth="1"/>
    <col min="1285" max="1292" width="10.54296875" style="5" customWidth="1"/>
    <col min="1293" max="1294" width="14.453125" style="5" customWidth="1"/>
    <col min="1295" max="1295" width="13.453125" style="5" customWidth="1"/>
    <col min="1296" max="1296" width="14.453125" style="5" customWidth="1"/>
    <col min="1297" max="1297" width="9.54296875" style="5" customWidth="1"/>
    <col min="1298" max="1533" width="8.7265625" style="5"/>
    <col min="1534" max="1534" width="0" style="5" hidden="1" customWidth="1"/>
    <col min="1535" max="1535" width="52" style="5" customWidth="1"/>
    <col min="1536" max="1536" width="0" style="5" hidden="1" customWidth="1"/>
    <col min="1537" max="1539" width="10.54296875" style="5" customWidth="1"/>
    <col min="1540" max="1540" width="11.54296875" style="5" customWidth="1"/>
    <col min="1541" max="1548" width="10.54296875" style="5" customWidth="1"/>
    <col min="1549" max="1550" width="14.453125" style="5" customWidth="1"/>
    <col min="1551" max="1551" width="13.453125" style="5" customWidth="1"/>
    <col min="1552" max="1552" width="14.453125" style="5" customWidth="1"/>
    <col min="1553" max="1553" width="9.54296875" style="5" customWidth="1"/>
    <col min="1554" max="1789" width="8.7265625" style="5"/>
    <col min="1790" max="1790" width="0" style="5" hidden="1" customWidth="1"/>
    <col min="1791" max="1791" width="52" style="5" customWidth="1"/>
    <col min="1792" max="1792" width="0" style="5" hidden="1" customWidth="1"/>
    <col min="1793" max="1795" width="10.54296875" style="5" customWidth="1"/>
    <col min="1796" max="1796" width="11.54296875" style="5" customWidth="1"/>
    <col min="1797" max="1804" width="10.54296875" style="5" customWidth="1"/>
    <col min="1805" max="1806" width="14.453125" style="5" customWidth="1"/>
    <col min="1807" max="1807" width="13.453125" style="5" customWidth="1"/>
    <col min="1808" max="1808" width="14.453125" style="5" customWidth="1"/>
    <col min="1809" max="1809" width="9.54296875" style="5" customWidth="1"/>
    <col min="1810" max="2045" width="8.7265625" style="5"/>
    <col min="2046" max="2046" width="0" style="5" hidden="1" customWidth="1"/>
    <col min="2047" max="2047" width="52" style="5" customWidth="1"/>
    <col min="2048" max="2048" width="0" style="5" hidden="1" customWidth="1"/>
    <col min="2049" max="2051" width="10.54296875" style="5" customWidth="1"/>
    <col min="2052" max="2052" width="11.54296875" style="5" customWidth="1"/>
    <col min="2053" max="2060" width="10.54296875" style="5" customWidth="1"/>
    <col min="2061" max="2062" width="14.453125" style="5" customWidth="1"/>
    <col min="2063" max="2063" width="13.453125" style="5" customWidth="1"/>
    <col min="2064" max="2064" width="14.453125" style="5" customWidth="1"/>
    <col min="2065" max="2065" width="9.54296875" style="5" customWidth="1"/>
    <col min="2066" max="2301" width="8.7265625" style="5"/>
    <col min="2302" max="2302" width="0" style="5" hidden="1" customWidth="1"/>
    <col min="2303" max="2303" width="52" style="5" customWidth="1"/>
    <col min="2304" max="2304" width="0" style="5" hidden="1" customWidth="1"/>
    <col min="2305" max="2307" width="10.54296875" style="5" customWidth="1"/>
    <col min="2308" max="2308" width="11.54296875" style="5" customWidth="1"/>
    <col min="2309" max="2316" width="10.54296875" style="5" customWidth="1"/>
    <col min="2317" max="2318" width="14.453125" style="5" customWidth="1"/>
    <col min="2319" max="2319" width="13.453125" style="5" customWidth="1"/>
    <col min="2320" max="2320" width="14.453125" style="5" customWidth="1"/>
    <col min="2321" max="2321" width="9.54296875" style="5" customWidth="1"/>
    <col min="2322" max="2557" width="8.7265625" style="5"/>
    <col min="2558" max="2558" width="0" style="5" hidden="1" customWidth="1"/>
    <col min="2559" max="2559" width="52" style="5" customWidth="1"/>
    <col min="2560" max="2560" width="0" style="5" hidden="1" customWidth="1"/>
    <col min="2561" max="2563" width="10.54296875" style="5" customWidth="1"/>
    <col min="2564" max="2564" width="11.54296875" style="5" customWidth="1"/>
    <col min="2565" max="2572" width="10.54296875" style="5" customWidth="1"/>
    <col min="2573" max="2574" width="14.453125" style="5" customWidth="1"/>
    <col min="2575" max="2575" width="13.453125" style="5" customWidth="1"/>
    <col min="2576" max="2576" width="14.453125" style="5" customWidth="1"/>
    <col min="2577" max="2577" width="9.54296875" style="5" customWidth="1"/>
    <col min="2578" max="2813" width="8.7265625" style="5"/>
    <col min="2814" max="2814" width="0" style="5" hidden="1" customWidth="1"/>
    <col min="2815" max="2815" width="52" style="5" customWidth="1"/>
    <col min="2816" max="2816" width="0" style="5" hidden="1" customWidth="1"/>
    <col min="2817" max="2819" width="10.54296875" style="5" customWidth="1"/>
    <col min="2820" max="2820" width="11.54296875" style="5" customWidth="1"/>
    <col min="2821" max="2828" width="10.54296875" style="5" customWidth="1"/>
    <col min="2829" max="2830" width="14.453125" style="5" customWidth="1"/>
    <col min="2831" max="2831" width="13.453125" style="5" customWidth="1"/>
    <col min="2832" max="2832" width="14.453125" style="5" customWidth="1"/>
    <col min="2833" max="2833" width="9.54296875" style="5" customWidth="1"/>
    <col min="2834" max="3069" width="8.7265625" style="5"/>
    <col min="3070" max="3070" width="0" style="5" hidden="1" customWidth="1"/>
    <col min="3071" max="3071" width="52" style="5" customWidth="1"/>
    <col min="3072" max="3072" width="0" style="5" hidden="1" customWidth="1"/>
    <col min="3073" max="3075" width="10.54296875" style="5" customWidth="1"/>
    <col min="3076" max="3076" width="11.54296875" style="5" customWidth="1"/>
    <col min="3077" max="3084" width="10.54296875" style="5" customWidth="1"/>
    <col min="3085" max="3086" width="14.453125" style="5" customWidth="1"/>
    <col min="3087" max="3087" width="13.453125" style="5" customWidth="1"/>
    <col min="3088" max="3088" width="14.453125" style="5" customWidth="1"/>
    <col min="3089" max="3089" width="9.54296875" style="5" customWidth="1"/>
    <col min="3090" max="3325" width="8.7265625" style="5"/>
    <col min="3326" max="3326" width="0" style="5" hidden="1" customWidth="1"/>
    <col min="3327" max="3327" width="52" style="5" customWidth="1"/>
    <col min="3328" max="3328" width="0" style="5" hidden="1" customWidth="1"/>
    <col min="3329" max="3331" width="10.54296875" style="5" customWidth="1"/>
    <col min="3332" max="3332" width="11.54296875" style="5" customWidth="1"/>
    <col min="3333" max="3340" width="10.54296875" style="5" customWidth="1"/>
    <col min="3341" max="3342" width="14.453125" style="5" customWidth="1"/>
    <col min="3343" max="3343" width="13.453125" style="5" customWidth="1"/>
    <col min="3344" max="3344" width="14.453125" style="5" customWidth="1"/>
    <col min="3345" max="3345" width="9.54296875" style="5" customWidth="1"/>
    <col min="3346" max="3581" width="8.7265625" style="5"/>
    <col min="3582" max="3582" width="0" style="5" hidden="1" customWidth="1"/>
    <col min="3583" max="3583" width="52" style="5" customWidth="1"/>
    <col min="3584" max="3584" width="0" style="5" hidden="1" customWidth="1"/>
    <col min="3585" max="3587" width="10.54296875" style="5" customWidth="1"/>
    <col min="3588" max="3588" width="11.54296875" style="5" customWidth="1"/>
    <col min="3589" max="3596" width="10.54296875" style="5" customWidth="1"/>
    <col min="3597" max="3598" width="14.453125" style="5" customWidth="1"/>
    <col min="3599" max="3599" width="13.453125" style="5" customWidth="1"/>
    <col min="3600" max="3600" width="14.453125" style="5" customWidth="1"/>
    <col min="3601" max="3601" width="9.54296875" style="5" customWidth="1"/>
    <col min="3602" max="3837" width="8.7265625" style="5"/>
    <col min="3838" max="3838" width="0" style="5" hidden="1" customWidth="1"/>
    <col min="3839" max="3839" width="52" style="5" customWidth="1"/>
    <col min="3840" max="3840" width="0" style="5" hidden="1" customWidth="1"/>
    <col min="3841" max="3843" width="10.54296875" style="5" customWidth="1"/>
    <col min="3844" max="3844" width="11.54296875" style="5" customWidth="1"/>
    <col min="3845" max="3852" width="10.54296875" style="5" customWidth="1"/>
    <col min="3853" max="3854" width="14.453125" style="5" customWidth="1"/>
    <col min="3855" max="3855" width="13.453125" style="5" customWidth="1"/>
    <col min="3856" max="3856" width="14.453125" style="5" customWidth="1"/>
    <col min="3857" max="3857" width="9.54296875" style="5" customWidth="1"/>
    <col min="3858" max="4093" width="8.7265625" style="5"/>
    <col min="4094" max="4094" width="0" style="5" hidden="1" customWidth="1"/>
    <col min="4095" max="4095" width="52" style="5" customWidth="1"/>
    <col min="4096" max="4096" width="0" style="5" hidden="1" customWidth="1"/>
    <col min="4097" max="4099" width="10.54296875" style="5" customWidth="1"/>
    <col min="4100" max="4100" width="11.54296875" style="5" customWidth="1"/>
    <col min="4101" max="4108" width="10.54296875" style="5" customWidth="1"/>
    <col min="4109" max="4110" width="14.453125" style="5" customWidth="1"/>
    <col min="4111" max="4111" width="13.453125" style="5" customWidth="1"/>
    <col min="4112" max="4112" width="14.453125" style="5" customWidth="1"/>
    <col min="4113" max="4113" width="9.54296875" style="5" customWidth="1"/>
    <col min="4114" max="4349" width="8.7265625" style="5"/>
    <col min="4350" max="4350" width="0" style="5" hidden="1" customWidth="1"/>
    <col min="4351" max="4351" width="52" style="5" customWidth="1"/>
    <col min="4352" max="4352" width="0" style="5" hidden="1" customWidth="1"/>
    <col min="4353" max="4355" width="10.54296875" style="5" customWidth="1"/>
    <col min="4356" max="4356" width="11.54296875" style="5" customWidth="1"/>
    <col min="4357" max="4364" width="10.54296875" style="5" customWidth="1"/>
    <col min="4365" max="4366" width="14.453125" style="5" customWidth="1"/>
    <col min="4367" max="4367" width="13.453125" style="5" customWidth="1"/>
    <col min="4368" max="4368" width="14.453125" style="5" customWidth="1"/>
    <col min="4369" max="4369" width="9.54296875" style="5" customWidth="1"/>
    <col min="4370" max="4605" width="8.7265625" style="5"/>
    <col min="4606" max="4606" width="0" style="5" hidden="1" customWidth="1"/>
    <col min="4607" max="4607" width="52" style="5" customWidth="1"/>
    <col min="4608" max="4608" width="0" style="5" hidden="1" customWidth="1"/>
    <col min="4609" max="4611" width="10.54296875" style="5" customWidth="1"/>
    <col min="4612" max="4612" width="11.54296875" style="5" customWidth="1"/>
    <col min="4613" max="4620" width="10.54296875" style="5" customWidth="1"/>
    <col min="4621" max="4622" width="14.453125" style="5" customWidth="1"/>
    <col min="4623" max="4623" width="13.453125" style="5" customWidth="1"/>
    <col min="4624" max="4624" width="14.453125" style="5" customWidth="1"/>
    <col min="4625" max="4625" width="9.54296875" style="5" customWidth="1"/>
    <col min="4626" max="4861" width="8.7265625" style="5"/>
    <col min="4862" max="4862" width="0" style="5" hidden="1" customWidth="1"/>
    <col min="4863" max="4863" width="52" style="5" customWidth="1"/>
    <col min="4864" max="4864" width="0" style="5" hidden="1" customWidth="1"/>
    <col min="4865" max="4867" width="10.54296875" style="5" customWidth="1"/>
    <col min="4868" max="4868" width="11.54296875" style="5" customWidth="1"/>
    <col min="4869" max="4876" width="10.54296875" style="5" customWidth="1"/>
    <col min="4877" max="4878" width="14.453125" style="5" customWidth="1"/>
    <col min="4879" max="4879" width="13.453125" style="5" customWidth="1"/>
    <col min="4880" max="4880" width="14.453125" style="5" customWidth="1"/>
    <col min="4881" max="4881" width="9.54296875" style="5" customWidth="1"/>
    <col min="4882" max="5117" width="8.7265625" style="5"/>
    <col min="5118" max="5118" width="0" style="5" hidden="1" customWidth="1"/>
    <col min="5119" max="5119" width="52" style="5" customWidth="1"/>
    <col min="5120" max="5120" width="0" style="5" hidden="1" customWidth="1"/>
    <col min="5121" max="5123" width="10.54296875" style="5" customWidth="1"/>
    <col min="5124" max="5124" width="11.54296875" style="5" customWidth="1"/>
    <col min="5125" max="5132" width="10.54296875" style="5" customWidth="1"/>
    <col min="5133" max="5134" width="14.453125" style="5" customWidth="1"/>
    <col min="5135" max="5135" width="13.453125" style="5" customWidth="1"/>
    <col min="5136" max="5136" width="14.453125" style="5" customWidth="1"/>
    <col min="5137" max="5137" width="9.54296875" style="5" customWidth="1"/>
    <col min="5138" max="5373" width="8.7265625" style="5"/>
    <col min="5374" max="5374" width="0" style="5" hidden="1" customWidth="1"/>
    <col min="5375" max="5375" width="52" style="5" customWidth="1"/>
    <col min="5376" max="5376" width="0" style="5" hidden="1" customWidth="1"/>
    <col min="5377" max="5379" width="10.54296875" style="5" customWidth="1"/>
    <col min="5380" max="5380" width="11.54296875" style="5" customWidth="1"/>
    <col min="5381" max="5388" width="10.54296875" style="5" customWidth="1"/>
    <col min="5389" max="5390" width="14.453125" style="5" customWidth="1"/>
    <col min="5391" max="5391" width="13.453125" style="5" customWidth="1"/>
    <col min="5392" max="5392" width="14.453125" style="5" customWidth="1"/>
    <col min="5393" max="5393" width="9.54296875" style="5" customWidth="1"/>
    <col min="5394" max="5629" width="8.7265625" style="5"/>
    <col min="5630" max="5630" width="0" style="5" hidden="1" customWidth="1"/>
    <col min="5631" max="5631" width="52" style="5" customWidth="1"/>
    <col min="5632" max="5632" width="0" style="5" hidden="1" customWidth="1"/>
    <col min="5633" max="5635" width="10.54296875" style="5" customWidth="1"/>
    <col min="5636" max="5636" width="11.54296875" style="5" customWidth="1"/>
    <col min="5637" max="5644" width="10.54296875" style="5" customWidth="1"/>
    <col min="5645" max="5646" width="14.453125" style="5" customWidth="1"/>
    <col min="5647" max="5647" width="13.453125" style="5" customWidth="1"/>
    <col min="5648" max="5648" width="14.453125" style="5" customWidth="1"/>
    <col min="5649" max="5649" width="9.54296875" style="5" customWidth="1"/>
    <col min="5650" max="5885" width="8.7265625" style="5"/>
    <col min="5886" max="5886" width="0" style="5" hidden="1" customWidth="1"/>
    <col min="5887" max="5887" width="52" style="5" customWidth="1"/>
    <col min="5888" max="5888" width="0" style="5" hidden="1" customWidth="1"/>
    <col min="5889" max="5891" width="10.54296875" style="5" customWidth="1"/>
    <col min="5892" max="5892" width="11.54296875" style="5" customWidth="1"/>
    <col min="5893" max="5900" width="10.54296875" style="5" customWidth="1"/>
    <col min="5901" max="5902" width="14.453125" style="5" customWidth="1"/>
    <col min="5903" max="5903" width="13.453125" style="5" customWidth="1"/>
    <col min="5904" max="5904" width="14.453125" style="5" customWidth="1"/>
    <col min="5905" max="5905" width="9.54296875" style="5" customWidth="1"/>
    <col min="5906" max="6141" width="8.7265625" style="5"/>
    <col min="6142" max="6142" width="0" style="5" hidden="1" customWidth="1"/>
    <col min="6143" max="6143" width="52" style="5" customWidth="1"/>
    <col min="6144" max="6144" width="0" style="5" hidden="1" customWidth="1"/>
    <col min="6145" max="6147" width="10.54296875" style="5" customWidth="1"/>
    <col min="6148" max="6148" width="11.54296875" style="5" customWidth="1"/>
    <col min="6149" max="6156" width="10.54296875" style="5" customWidth="1"/>
    <col min="6157" max="6158" width="14.453125" style="5" customWidth="1"/>
    <col min="6159" max="6159" width="13.453125" style="5" customWidth="1"/>
    <col min="6160" max="6160" width="14.453125" style="5" customWidth="1"/>
    <col min="6161" max="6161" width="9.54296875" style="5" customWidth="1"/>
    <col min="6162" max="6397" width="8.7265625" style="5"/>
    <col min="6398" max="6398" width="0" style="5" hidden="1" customWidth="1"/>
    <col min="6399" max="6399" width="52" style="5" customWidth="1"/>
    <col min="6400" max="6400" width="0" style="5" hidden="1" customWidth="1"/>
    <col min="6401" max="6403" width="10.54296875" style="5" customWidth="1"/>
    <col min="6404" max="6404" width="11.54296875" style="5" customWidth="1"/>
    <col min="6405" max="6412" width="10.54296875" style="5" customWidth="1"/>
    <col min="6413" max="6414" width="14.453125" style="5" customWidth="1"/>
    <col min="6415" max="6415" width="13.453125" style="5" customWidth="1"/>
    <col min="6416" max="6416" width="14.453125" style="5" customWidth="1"/>
    <col min="6417" max="6417" width="9.54296875" style="5" customWidth="1"/>
    <col min="6418" max="6653" width="8.7265625" style="5"/>
    <col min="6654" max="6654" width="0" style="5" hidden="1" customWidth="1"/>
    <col min="6655" max="6655" width="52" style="5" customWidth="1"/>
    <col min="6656" max="6656" width="0" style="5" hidden="1" customWidth="1"/>
    <col min="6657" max="6659" width="10.54296875" style="5" customWidth="1"/>
    <col min="6660" max="6660" width="11.54296875" style="5" customWidth="1"/>
    <col min="6661" max="6668" width="10.54296875" style="5" customWidth="1"/>
    <col min="6669" max="6670" width="14.453125" style="5" customWidth="1"/>
    <col min="6671" max="6671" width="13.453125" style="5" customWidth="1"/>
    <col min="6672" max="6672" width="14.453125" style="5" customWidth="1"/>
    <col min="6673" max="6673" width="9.54296875" style="5" customWidth="1"/>
    <col min="6674" max="6909" width="8.7265625" style="5"/>
    <col min="6910" max="6910" width="0" style="5" hidden="1" customWidth="1"/>
    <col min="6911" max="6911" width="52" style="5" customWidth="1"/>
    <col min="6912" max="6912" width="0" style="5" hidden="1" customWidth="1"/>
    <col min="6913" max="6915" width="10.54296875" style="5" customWidth="1"/>
    <col min="6916" max="6916" width="11.54296875" style="5" customWidth="1"/>
    <col min="6917" max="6924" width="10.54296875" style="5" customWidth="1"/>
    <col min="6925" max="6926" width="14.453125" style="5" customWidth="1"/>
    <col min="6927" max="6927" width="13.453125" style="5" customWidth="1"/>
    <col min="6928" max="6928" width="14.453125" style="5" customWidth="1"/>
    <col min="6929" max="6929" width="9.54296875" style="5" customWidth="1"/>
    <col min="6930" max="7165" width="8.7265625" style="5"/>
    <col min="7166" max="7166" width="0" style="5" hidden="1" customWidth="1"/>
    <col min="7167" max="7167" width="52" style="5" customWidth="1"/>
    <col min="7168" max="7168" width="0" style="5" hidden="1" customWidth="1"/>
    <col min="7169" max="7171" width="10.54296875" style="5" customWidth="1"/>
    <col min="7172" max="7172" width="11.54296875" style="5" customWidth="1"/>
    <col min="7173" max="7180" width="10.54296875" style="5" customWidth="1"/>
    <col min="7181" max="7182" width="14.453125" style="5" customWidth="1"/>
    <col min="7183" max="7183" width="13.453125" style="5" customWidth="1"/>
    <col min="7184" max="7184" width="14.453125" style="5" customWidth="1"/>
    <col min="7185" max="7185" width="9.54296875" style="5" customWidth="1"/>
    <col min="7186" max="7421" width="8.7265625" style="5"/>
    <col min="7422" max="7422" width="0" style="5" hidden="1" customWidth="1"/>
    <col min="7423" max="7423" width="52" style="5" customWidth="1"/>
    <col min="7424" max="7424" width="0" style="5" hidden="1" customWidth="1"/>
    <col min="7425" max="7427" width="10.54296875" style="5" customWidth="1"/>
    <col min="7428" max="7428" width="11.54296875" style="5" customWidth="1"/>
    <col min="7429" max="7436" width="10.54296875" style="5" customWidth="1"/>
    <col min="7437" max="7438" width="14.453125" style="5" customWidth="1"/>
    <col min="7439" max="7439" width="13.453125" style="5" customWidth="1"/>
    <col min="7440" max="7440" width="14.453125" style="5" customWidth="1"/>
    <col min="7441" max="7441" width="9.54296875" style="5" customWidth="1"/>
    <col min="7442" max="7677" width="8.7265625" style="5"/>
    <col min="7678" max="7678" width="0" style="5" hidden="1" customWidth="1"/>
    <col min="7679" max="7679" width="52" style="5" customWidth="1"/>
    <col min="7680" max="7680" width="0" style="5" hidden="1" customWidth="1"/>
    <col min="7681" max="7683" width="10.54296875" style="5" customWidth="1"/>
    <col min="7684" max="7684" width="11.54296875" style="5" customWidth="1"/>
    <col min="7685" max="7692" width="10.54296875" style="5" customWidth="1"/>
    <col min="7693" max="7694" width="14.453125" style="5" customWidth="1"/>
    <col min="7695" max="7695" width="13.453125" style="5" customWidth="1"/>
    <col min="7696" max="7696" width="14.453125" style="5" customWidth="1"/>
    <col min="7697" max="7697" width="9.54296875" style="5" customWidth="1"/>
    <col min="7698" max="7933" width="8.7265625" style="5"/>
    <col min="7934" max="7934" width="0" style="5" hidden="1" customWidth="1"/>
    <col min="7935" max="7935" width="52" style="5" customWidth="1"/>
    <col min="7936" max="7936" width="0" style="5" hidden="1" customWidth="1"/>
    <col min="7937" max="7939" width="10.54296875" style="5" customWidth="1"/>
    <col min="7940" max="7940" width="11.54296875" style="5" customWidth="1"/>
    <col min="7941" max="7948" width="10.54296875" style="5" customWidth="1"/>
    <col min="7949" max="7950" width="14.453125" style="5" customWidth="1"/>
    <col min="7951" max="7951" width="13.453125" style="5" customWidth="1"/>
    <col min="7952" max="7952" width="14.453125" style="5" customWidth="1"/>
    <col min="7953" max="7953" width="9.54296875" style="5" customWidth="1"/>
    <col min="7954" max="8189" width="8.7265625" style="5"/>
    <col min="8190" max="8190" width="0" style="5" hidden="1" customWidth="1"/>
    <col min="8191" max="8191" width="52" style="5" customWidth="1"/>
    <col min="8192" max="8192" width="0" style="5" hidden="1" customWidth="1"/>
    <col min="8193" max="8195" width="10.54296875" style="5" customWidth="1"/>
    <col min="8196" max="8196" width="11.54296875" style="5" customWidth="1"/>
    <col min="8197" max="8204" width="10.54296875" style="5" customWidth="1"/>
    <col min="8205" max="8206" width="14.453125" style="5" customWidth="1"/>
    <col min="8207" max="8207" width="13.453125" style="5" customWidth="1"/>
    <col min="8208" max="8208" width="14.453125" style="5" customWidth="1"/>
    <col min="8209" max="8209" width="9.54296875" style="5" customWidth="1"/>
    <col min="8210" max="8445" width="8.7265625" style="5"/>
    <col min="8446" max="8446" width="0" style="5" hidden="1" customWidth="1"/>
    <col min="8447" max="8447" width="52" style="5" customWidth="1"/>
    <col min="8448" max="8448" width="0" style="5" hidden="1" customWidth="1"/>
    <col min="8449" max="8451" width="10.54296875" style="5" customWidth="1"/>
    <col min="8452" max="8452" width="11.54296875" style="5" customWidth="1"/>
    <col min="8453" max="8460" width="10.54296875" style="5" customWidth="1"/>
    <col min="8461" max="8462" width="14.453125" style="5" customWidth="1"/>
    <col min="8463" max="8463" width="13.453125" style="5" customWidth="1"/>
    <col min="8464" max="8464" width="14.453125" style="5" customWidth="1"/>
    <col min="8465" max="8465" width="9.54296875" style="5" customWidth="1"/>
    <col min="8466" max="8701" width="8.7265625" style="5"/>
    <col min="8702" max="8702" width="0" style="5" hidden="1" customWidth="1"/>
    <col min="8703" max="8703" width="52" style="5" customWidth="1"/>
    <col min="8704" max="8704" width="0" style="5" hidden="1" customWidth="1"/>
    <col min="8705" max="8707" width="10.54296875" style="5" customWidth="1"/>
    <col min="8708" max="8708" width="11.54296875" style="5" customWidth="1"/>
    <col min="8709" max="8716" width="10.54296875" style="5" customWidth="1"/>
    <col min="8717" max="8718" width="14.453125" style="5" customWidth="1"/>
    <col min="8719" max="8719" width="13.453125" style="5" customWidth="1"/>
    <col min="8720" max="8720" width="14.453125" style="5" customWidth="1"/>
    <col min="8721" max="8721" width="9.54296875" style="5" customWidth="1"/>
    <col min="8722" max="8957" width="8.7265625" style="5"/>
    <col min="8958" max="8958" width="0" style="5" hidden="1" customWidth="1"/>
    <col min="8959" max="8959" width="52" style="5" customWidth="1"/>
    <col min="8960" max="8960" width="0" style="5" hidden="1" customWidth="1"/>
    <col min="8961" max="8963" width="10.54296875" style="5" customWidth="1"/>
    <col min="8964" max="8964" width="11.54296875" style="5" customWidth="1"/>
    <col min="8965" max="8972" width="10.54296875" style="5" customWidth="1"/>
    <col min="8973" max="8974" width="14.453125" style="5" customWidth="1"/>
    <col min="8975" max="8975" width="13.453125" style="5" customWidth="1"/>
    <col min="8976" max="8976" width="14.453125" style="5" customWidth="1"/>
    <col min="8977" max="8977" width="9.54296875" style="5" customWidth="1"/>
    <col min="8978" max="9213" width="8.7265625" style="5"/>
    <col min="9214" max="9214" width="0" style="5" hidden="1" customWidth="1"/>
    <col min="9215" max="9215" width="52" style="5" customWidth="1"/>
    <col min="9216" max="9216" width="0" style="5" hidden="1" customWidth="1"/>
    <col min="9217" max="9219" width="10.54296875" style="5" customWidth="1"/>
    <col min="9220" max="9220" width="11.54296875" style="5" customWidth="1"/>
    <col min="9221" max="9228" width="10.54296875" style="5" customWidth="1"/>
    <col min="9229" max="9230" width="14.453125" style="5" customWidth="1"/>
    <col min="9231" max="9231" width="13.453125" style="5" customWidth="1"/>
    <col min="9232" max="9232" width="14.453125" style="5" customWidth="1"/>
    <col min="9233" max="9233" width="9.54296875" style="5" customWidth="1"/>
    <col min="9234" max="9469" width="8.7265625" style="5"/>
    <col min="9470" max="9470" width="0" style="5" hidden="1" customWidth="1"/>
    <col min="9471" max="9471" width="52" style="5" customWidth="1"/>
    <col min="9472" max="9472" width="0" style="5" hidden="1" customWidth="1"/>
    <col min="9473" max="9475" width="10.54296875" style="5" customWidth="1"/>
    <col min="9476" max="9476" width="11.54296875" style="5" customWidth="1"/>
    <col min="9477" max="9484" width="10.54296875" style="5" customWidth="1"/>
    <col min="9485" max="9486" width="14.453125" style="5" customWidth="1"/>
    <col min="9487" max="9487" width="13.453125" style="5" customWidth="1"/>
    <col min="9488" max="9488" width="14.453125" style="5" customWidth="1"/>
    <col min="9489" max="9489" width="9.54296875" style="5" customWidth="1"/>
    <col min="9490" max="9725" width="8.7265625" style="5"/>
    <col min="9726" max="9726" width="0" style="5" hidden="1" customWidth="1"/>
    <col min="9727" max="9727" width="52" style="5" customWidth="1"/>
    <col min="9728" max="9728" width="0" style="5" hidden="1" customWidth="1"/>
    <col min="9729" max="9731" width="10.54296875" style="5" customWidth="1"/>
    <col min="9732" max="9732" width="11.54296875" style="5" customWidth="1"/>
    <col min="9733" max="9740" width="10.54296875" style="5" customWidth="1"/>
    <col min="9741" max="9742" width="14.453125" style="5" customWidth="1"/>
    <col min="9743" max="9743" width="13.453125" style="5" customWidth="1"/>
    <col min="9744" max="9744" width="14.453125" style="5" customWidth="1"/>
    <col min="9745" max="9745" width="9.54296875" style="5" customWidth="1"/>
    <col min="9746" max="9981" width="8.7265625" style="5"/>
    <col min="9982" max="9982" width="0" style="5" hidden="1" customWidth="1"/>
    <col min="9983" max="9983" width="52" style="5" customWidth="1"/>
    <col min="9984" max="9984" width="0" style="5" hidden="1" customWidth="1"/>
    <col min="9985" max="9987" width="10.54296875" style="5" customWidth="1"/>
    <col min="9988" max="9988" width="11.54296875" style="5" customWidth="1"/>
    <col min="9989" max="9996" width="10.54296875" style="5" customWidth="1"/>
    <col min="9997" max="9998" width="14.453125" style="5" customWidth="1"/>
    <col min="9999" max="9999" width="13.453125" style="5" customWidth="1"/>
    <col min="10000" max="10000" width="14.453125" style="5" customWidth="1"/>
    <col min="10001" max="10001" width="9.54296875" style="5" customWidth="1"/>
    <col min="10002" max="10237" width="8.7265625" style="5"/>
    <col min="10238" max="10238" width="0" style="5" hidden="1" customWidth="1"/>
    <col min="10239" max="10239" width="52" style="5" customWidth="1"/>
    <col min="10240" max="10240" width="0" style="5" hidden="1" customWidth="1"/>
    <col min="10241" max="10243" width="10.54296875" style="5" customWidth="1"/>
    <col min="10244" max="10244" width="11.54296875" style="5" customWidth="1"/>
    <col min="10245" max="10252" width="10.54296875" style="5" customWidth="1"/>
    <col min="10253" max="10254" width="14.453125" style="5" customWidth="1"/>
    <col min="10255" max="10255" width="13.453125" style="5" customWidth="1"/>
    <col min="10256" max="10256" width="14.453125" style="5" customWidth="1"/>
    <col min="10257" max="10257" width="9.54296875" style="5" customWidth="1"/>
    <col min="10258" max="10493" width="8.7265625" style="5"/>
    <col min="10494" max="10494" width="0" style="5" hidden="1" customWidth="1"/>
    <col min="10495" max="10495" width="52" style="5" customWidth="1"/>
    <col min="10496" max="10496" width="0" style="5" hidden="1" customWidth="1"/>
    <col min="10497" max="10499" width="10.54296875" style="5" customWidth="1"/>
    <col min="10500" max="10500" width="11.54296875" style="5" customWidth="1"/>
    <col min="10501" max="10508" width="10.54296875" style="5" customWidth="1"/>
    <col min="10509" max="10510" width="14.453125" style="5" customWidth="1"/>
    <col min="10511" max="10511" width="13.453125" style="5" customWidth="1"/>
    <col min="10512" max="10512" width="14.453125" style="5" customWidth="1"/>
    <col min="10513" max="10513" width="9.54296875" style="5" customWidth="1"/>
    <col min="10514" max="10749" width="8.7265625" style="5"/>
    <col min="10750" max="10750" width="0" style="5" hidden="1" customWidth="1"/>
    <col min="10751" max="10751" width="52" style="5" customWidth="1"/>
    <col min="10752" max="10752" width="0" style="5" hidden="1" customWidth="1"/>
    <col min="10753" max="10755" width="10.54296875" style="5" customWidth="1"/>
    <col min="10756" max="10756" width="11.54296875" style="5" customWidth="1"/>
    <col min="10757" max="10764" width="10.54296875" style="5" customWidth="1"/>
    <col min="10765" max="10766" width="14.453125" style="5" customWidth="1"/>
    <col min="10767" max="10767" width="13.453125" style="5" customWidth="1"/>
    <col min="10768" max="10768" width="14.453125" style="5" customWidth="1"/>
    <col min="10769" max="10769" width="9.54296875" style="5" customWidth="1"/>
    <col min="10770" max="11005" width="8.7265625" style="5"/>
    <col min="11006" max="11006" width="0" style="5" hidden="1" customWidth="1"/>
    <col min="11007" max="11007" width="52" style="5" customWidth="1"/>
    <col min="11008" max="11008" width="0" style="5" hidden="1" customWidth="1"/>
    <col min="11009" max="11011" width="10.54296875" style="5" customWidth="1"/>
    <col min="11012" max="11012" width="11.54296875" style="5" customWidth="1"/>
    <col min="11013" max="11020" width="10.54296875" style="5" customWidth="1"/>
    <col min="11021" max="11022" width="14.453125" style="5" customWidth="1"/>
    <col min="11023" max="11023" width="13.453125" style="5" customWidth="1"/>
    <col min="11024" max="11024" width="14.453125" style="5" customWidth="1"/>
    <col min="11025" max="11025" width="9.54296875" style="5" customWidth="1"/>
    <col min="11026" max="11261" width="8.7265625" style="5"/>
    <col min="11262" max="11262" width="0" style="5" hidden="1" customWidth="1"/>
    <col min="11263" max="11263" width="52" style="5" customWidth="1"/>
    <col min="11264" max="11264" width="0" style="5" hidden="1" customWidth="1"/>
    <col min="11265" max="11267" width="10.54296875" style="5" customWidth="1"/>
    <col min="11268" max="11268" width="11.54296875" style="5" customWidth="1"/>
    <col min="11269" max="11276" width="10.54296875" style="5" customWidth="1"/>
    <col min="11277" max="11278" width="14.453125" style="5" customWidth="1"/>
    <col min="11279" max="11279" width="13.453125" style="5" customWidth="1"/>
    <col min="11280" max="11280" width="14.453125" style="5" customWidth="1"/>
    <col min="11281" max="11281" width="9.54296875" style="5" customWidth="1"/>
    <col min="11282" max="11517" width="8.7265625" style="5"/>
    <col min="11518" max="11518" width="0" style="5" hidden="1" customWidth="1"/>
    <col min="11519" max="11519" width="52" style="5" customWidth="1"/>
    <col min="11520" max="11520" width="0" style="5" hidden="1" customWidth="1"/>
    <col min="11521" max="11523" width="10.54296875" style="5" customWidth="1"/>
    <col min="11524" max="11524" width="11.54296875" style="5" customWidth="1"/>
    <col min="11525" max="11532" width="10.54296875" style="5" customWidth="1"/>
    <col min="11533" max="11534" width="14.453125" style="5" customWidth="1"/>
    <col min="11535" max="11535" width="13.453125" style="5" customWidth="1"/>
    <col min="11536" max="11536" width="14.453125" style="5" customWidth="1"/>
    <col min="11537" max="11537" width="9.54296875" style="5" customWidth="1"/>
    <col min="11538" max="11773" width="8.7265625" style="5"/>
    <col min="11774" max="11774" width="0" style="5" hidden="1" customWidth="1"/>
    <col min="11775" max="11775" width="52" style="5" customWidth="1"/>
    <col min="11776" max="11776" width="0" style="5" hidden="1" customWidth="1"/>
    <col min="11777" max="11779" width="10.54296875" style="5" customWidth="1"/>
    <col min="11780" max="11780" width="11.54296875" style="5" customWidth="1"/>
    <col min="11781" max="11788" width="10.54296875" style="5" customWidth="1"/>
    <col min="11789" max="11790" width="14.453125" style="5" customWidth="1"/>
    <col min="11791" max="11791" width="13.453125" style="5" customWidth="1"/>
    <col min="11792" max="11792" width="14.453125" style="5" customWidth="1"/>
    <col min="11793" max="11793" width="9.54296875" style="5" customWidth="1"/>
    <col min="11794" max="12029" width="8.7265625" style="5"/>
    <col min="12030" max="12030" width="0" style="5" hidden="1" customWidth="1"/>
    <col min="12031" max="12031" width="52" style="5" customWidth="1"/>
    <col min="12032" max="12032" width="0" style="5" hidden="1" customWidth="1"/>
    <col min="12033" max="12035" width="10.54296875" style="5" customWidth="1"/>
    <col min="12036" max="12036" width="11.54296875" style="5" customWidth="1"/>
    <col min="12037" max="12044" width="10.54296875" style="5" customWidth="1"/>
    <col min="12045" max="12046" width="14.453125" style="5" customWidth="1"/>
    <col min="12047" max="12047" width="13.453125" style="5" customWidth="1"/>
    <col min="12048" max="12048" width="14.453125" style="5" customWidth="1"/>
    <col min="12049" max="12049" width="9.54296875" style="5" customWidth="1"/>
    <col min="12050" max="12285" width="8.7265625" style="5"/>
    <col min="12286" max="12286" width="0" style="5" hidden="1" customWidth="1"/>
    <col min="12287" max="12287" width="52" style="5" customWidth="1"/>
    <col min="12288" max="12288" width="0" style="5" hidden="1" customWidth="1"/>
    <col min="12289" max="12291" width="10.54296875" style="5" customWidth="1"/>
    <col min="12292" max="12292" width="11.54296875" style="5" customWidth="1"/>
    <col min="12293" max="12300" width="10.54296875" style="5" customWidth="1"/>
    <col min="12301" max="12302" width="14.453125" style="5" customWidth="1"/>
    <col min="12303" max="12303" width="13.453125" style="5" customWidth="1"/>
    <col min="12304" max="12304" width="14.453125" style="5" customWidth="1"/>
    <col min="12305" max="12305" width="9.54296875" style="5" customWidth="1"/>
    <col min="12306" max="12541" width="8.7265625" style="5"/>
    <col min="12542" max="12542" width="0" style="5" hidden="1" customWidth="1"/>
    <col min="12543" max="12543" width="52" style="5" customWidth="1"/>
    <col min="12544" max="12544" width="0" style="5" hidden="1" customWidth="1"/>
    <col min="12545" max="12547" width="10.54296875" style="5" customWidth="1"/>
    <col min="12548" max="12548" width="11.54296875" style="5" customWidth="1"/>
    <col min="12549" max="12556" width="10.54296875" style="5" customWidth="1"/>
    <col min="12557" max="12558" width="14.453125" style="5" customWidth="1"/>
    <col min="12559" max="12559" width="13.453125" style="5" customWidth="1"/>
    <col min="12560" max="12560" width="14.453125" style="5" customWidth="1"/>
    <col min="12561" max="12561" width="9.54296875" style="5" customWidth="1"/>
    <col min="12562" max="12797" width="8.7265625" style="5"/>
    <col min="12798" max="12798" width="0" style="5" hidden="1" customWidth="1"/>
    <col min="12799" max="12799" width="52" style="5" customWidth="1"/>
    <col min="12800" max="12800" width="0" style="5" hidden="1" customWidth="1"/>
    <col min="12801" max="12803" width="10.54296875" style="5" customWidth="1"/>
    <col min="12804" max="12804" width="11.54296875" style="5" customWidth="1"/>
    <col min="12805" max="12812" width="10.54296875" style="5" customWidth="1"/>
    <col min="12813" max="12814" width="14.453125" style="5" customWidth="1"/>
    <col min="12815" max="12815" width="13.453125" style="5" customWidth="1"/>
    <col min="12816" max="12816" width="14.453125" style="5" customWidth="1"/>
    <col min="12817" max="12817" width="9.54296875" style="5" customWidth="1"/>
    <col min="12818" max="13053" width="8.7265625" style="5"/>
    <col min="13054" max="13054" width="0" style="5" hidden="1" customWidth="1"/>
    <col min="13055" max="13055" width="52" style="5" customWidth="1"/>
    <col min="13056" max="13056" width="0" style="5" hidden="1" customWidth="1"/>
    <col min="13057" max="13059" width="10.54296875" style="5" customWidth="1"/>
    <col min="13060" max="13060" width="11.54296875" style="5" customWidth="1"/>
    <col min="13061" max="13068" width="10.54296875" style="5" customWidth="1"/>
    <col min="13069" max="13070" width="14.453125" style="5" customWidth="1"/>
    <col min="13071" max="13071" width="13.453125" style="5" customWidth="1"/>
    <col min="13072" max="13072" width="14.453125" style="5" customWidth="1"/>
    <col min="13073" max="13073" width="9.54296875" style="5" customWidth="1"/>
    <col min="13074" max="13309" width="8.7265625" style="5"/>
    <col min="13310" max="13310" width="0" style="5" hidden="1" customWidth="1"/>
    <col min="13311" max="13311" width="52" style="5" customWidth="1"/>
    <col min="13312" max="13312" width="0" style="5" hidden="1" customWidth="1"/>
    <col min="13313" max="13315" width="10.54296875" style="5" customWidth="1"/>
    <col min="13316" max="13316" width="11.54296875" style="5" customWidth="1"/>
    <col min="13317" max="13324" width="10.54296875" style="5" customWidth="1"/>
    <col min="13325" max="13326" width="14.453125" style="5" customWidth="1"/>
    <col min="13327" max="13327" width="13.453125" style="5" customWidth="1"/>
    <col min="13328" max="13328" width="14.453125" style="5" customWidth="1"/>
    <col min="13329" max="13329" width="9.54296875" style="5" customWidth="1"/>
    <col min="13330" max="13565" width="8.7265625" style="5"/>
    <col min="13566" max="13566" width="0" style="5" hidden="1" customWidth="1"/>
    <col min="13567" max="13567" width="52" style="5" customWidth="1"/>
    <col min="13568" max="13568" width="0" style="5" hidden="1" customWidth="1"/>
    <col min="13569" max="13571" width="10.54296875" style="5" customWidth="1"/>
    <col min="13572" max="13572" width="11.54296875" style="5" customWidth="1"/>
    <col min="13573" max="13580" width="10.54296875" style="5" customWidth="1"/>
    <col min="13581" max="13582" width="14.453125" style="5" customWidth="1"/>
    <col min="13583" max="13583" width="13.453125" style="5" customWidth="1"/>
    <col min="13584" max="13584" width="14.453125" style="5" customWidth="1"/>
    <col min="13585" max="13585" width="9.54296875" style="5" customWidth="1"/>
    <col min="13586" max="13821" width="8.7265625" style="5"/>
    <col min="13822" max="13822" width="0" style="5" hidden="1" customWidth="1"/>
    <col min="13823" max="13823" width="52" style="5" customWidth="1"/>
    <col min="13824" max="13824" width="0" style="5" hidden="1" customWidth="1"/>
    <col min="13825" max="13827" width="10.54296875" style="5" customWidth="1"/>
    <col min="13828" max="13828" width="11.54296875" style="5" customWidth="1"/>
    <col min="13829" max="13836" width="10.54296875" style="5" customWidth="1"/>
    <col min="13837" max="13838" width="14.453125" style="5" customWidth="1"/>
    <col min="13839" max="13839" width="13.453125" style="5" customWidth="1"/>
    <col min="13840" max="13840" width="14.453125" style="5" customWidth="1"/>
    <col min="13841" max="13841" width="9.54296875" style="5" customWidth="1"/>
    <col min="13842" max="14077" width="8.7265625" style="5"/>
    <col min="14078" max="14078" width="0" style="5" hidden="1" customWidth="1"/>
    <col min="14079" max="14079" width="52" style="5" customWidth="1"/>
    <col min="14080" max="14080" width="0" style="5" hidden="1" customWidth="1"/>
    <col min="14081" max="14083" width="10.54296875" style="5" customWidth="1"/>
    <col min="14084" max="14084" width="11.54296875" style="5" customWidth="1"/>
    <col min="14085" max="14092" width="10.54296875" style="5" customWidth="1"/>
    <col min="14093" max="14094" width="14.453125" style="5" customWidth="1"/>
    <col min="14095" max="14095" width="13.453125" style="5" customWidth="1"/>
    <col min="14096" max="14096" width="14.453125" style="5" customWidth="1"/>
    <col min="14097" max="14097" width="9.54296875" style="5" customWidth="1"/>
    <col min="14098" max="14333" width="8.7265625" style="5"/>
    <col min="14334" max="14334" width="0" style="5" hidden="1" customWidth="1"/>
    <col min="14335" max="14335" width="52" style="5" customWidth="1"/>
    <col min="14336" max="14336" width="0" style="5" hidden="1" customWidth="1"/>
    <col min="14337" max="14339" width="10.54296875" style="5" customWidth="1"/>
    <col min="14340" max="14340" width="11.54296875" style="5" customWidth="1"/>
    <col min="14341" max="14348" width="10.54296875" style="5" customWidth="1"/>
    <col min="14349" max="14350" width="14.453125" style="5" customWidth="1"/>
    <col min="14351" max="14351" width="13.453125" style="5" customWidth="1"/>
    <col min="14352" max="14352" width="14.453125" style="5" customWidth="1"/>
    <col min="14353" max="14353" width="9.54296875" style="5" customWidth="1"/>
    <col min="14354" max="14589" width="8.7265625" style="5"/>
    <col min="14590" max="14590" width="0" style="5" hidden="1" customWidth="1"/>
    <col min="14591" max="14591" width="52" style="5" customWidth="1"/>
    <col min="14592" max="14592" width="0" style="5" hidden="1" customWidth="1"/>
    <col min="14593" max="14595" width="10.54296875" style="5" customWidth="1"/>
    <col min="14596" max="14596" width="11.54296875" style="5" customWidth="1"/>
    <col min="14597" max="14604" width="10.54296875" style="5" customWidth="1"/>
    <col min="14605" max="14606" width="14.453125" style="5" customWidth="1"/>
    <col min="14607" max="14607" width="13.453125" style="5" customWidth="1"/>
    <col min="14608" max="14608" width="14.453125" style="5" customWidth="1"/>
    <col min="14609" max="14609" width="9.54296875" style="5" customWidth="1"/>
    <col min="14610" max="14845" width="8.7265625" style="5"/>
    <col min="14846" max="14846" width="0" style="5" hidden="1" customWidth="1"/>
    <col min="14847" max="14847" width="52" style="5" customWidth="1"/>
    <col min="14848" max="14848" width="0" style="5" hidden="1" customWidth="1"/>
    <col min="14849" max="14851" width="10.54296875" style="5" customWidth="1"/>
    <col min="14852" max="14852" width="11.54296875" style="5" customWidth="1"/>
    <col min="14853" max="14860" width="10.54296875" style="5" customWidth="1"/>
    <col min="14861" max="14862" width="14.453125" style="5" customWidth="1"/>
    <col min="14863" max="14863" width="13.453125" style="5" customWidth="1"/>
    <col min="14864" max="14864" width="14.453125" style="5" customWidth="1"/>
    <col min="14865" max="14865" width="9.54296875" style="5" customWidth="1"/>
    <col min="14866" max="15101" width="8.7265625" style="5"/>
    <col min="15102" max="15102" width="0" style="5" hidden="1" customWidth="1"/>
    <col min="15103" max="15103" width="52" style="5" customWidth="1"/>
    <col min="15104" max="15104" width="0" style="5" hidden="1" customWidth="1"/>
    <col min="15105" max="15107" width="10.54296875" style="5" customWidth="1"/>
    <col min="15108" max="15108" width="11.54296875" style="5" customWidth="1"/>
    <col min="15109" max="15116" width="10.54296875" style="5" customWidth="1"/>
    <col min="15117" max="15118" width="14.453125" style="5" customWidth="1"/>
    <col min="15119" max="15119" width="13.453125" style="5" customWidth="1"/>
    <col min="15120" max="15120" width="14.453125" style="5" customWidth="1"/>
    <col min="15121" max="15121" width="9.54296875" style="5" customWidth="1"/>
    <col min="15122" max="15357" width="8.7265625" style="5"/>
    <col min="15358" max="15358" width="0" style="5" hidden="1" customWidth="1"/>
    <col min="15359" max="15359" width="52" style="5" customWidth="1"/>
    <col min="15360" max="15360" width="0" style="5" hidden="1" customWidth="1"/>
    <col min="15361" max="15363" width="10.54296875" style="5" customWidth="1"/>
    <col min="15364" max="15364" width="11.54296875" style="5" customWidth="1"/>
    <col min="15365" max="15372" width="10.54296875" style="5" customWidth="1"/>
    <col min="15373" max="15374" width="14.453125" style="5" customWidth="1"/>
    <col min="15375" max="15375" width="13.453125" style="5" customWidth="1"/>
    <col min="15376" max="15376" width="14.453125" style="5" customWidth="1"/>
    <col min="15377" max="15377" width="9.54296875" style="5" customWidth="1"/>
    <col min="15378" max="15613" width="8.7265625" style="5"/>
    <col min="15614" max="15614" width="0" style="5" hidden="1" customWidth="1"/>
    <col min="15615" max="15615" width="52" style="5" customWidth="1"/>
    <col min="15616" max="15616" width="0" style="5" hidden="1" customWidth="1"/>
    <col min="15617" max="15619" width="10.54296875" style="5" customWidth="1"/>
    <col min="15620" max="15620" width="11.54296875" style="5" customWidth="1"/>
    <col min="15621" max="15628" width="10.54296875" style="5" customWidth="1"/>
    <col min="15629" max="15630" width="14.453125" style="5" customWidth="1"/>
    <col min="15631" max="15631" width="13.453125" style="5" customWidth="1"/>
    <col min="15632" max="15632" width="14.453125" style="5" customWidth="1"/>
    <col min="15633" max="15633" width="9.54296875" style="5" customWidth="1"/>
    <col min="15634" max="15869" width="8.7265625" style="5"/>
    <col min="15870" max="15870" width="0" style="5" hidden="1" customWidth="1"/>
    <col min="15871" max="15871" width="52" style="5" customWidth="1"/>
    <col min="15872" max="15872" width="0" style="5" hidden="1" customWidth="1"/>
    <col min="15873" max="15875" width="10.54296875" style="5" customWidth="1"/>
    <col min="15876" max="15876" width="11.54296875" style="5" customWidth="1"/>
    <col min="15877" max="15884" width="10.54296875" style="5" customWidth="1"/>
    <col min="15885" max="15886" width="14.453125" style="5" customWidth="1"/>
    <col min="15887" max="15887" width="13.453125" style="5" customWidth="1"/>
    <col min="15888" max="15888" width="14.453125" style="5" customWidth="1"/>
    <col min="15889" max="15889" width="9.54296875" style="5" customWidth="1"/>
    <col min="15890" max="16125" width="8.7265625" style="5"/>
    <col min="16126" max="16126" width="0" style="5" hidden="1" customWidth="1"/>
    <col min="16127" max="16127" width="52" style="5" customWidth="1"/>
    <col min="16128" max="16128" width="0" style="5" hidden="1" customWidth="1"/>
    <col min="16129" max="16131" width="10.54296875" style="5" customWidth="1"/>
    <col min="16132" max="16132" width="11.54296875" style="5" customWidth="1"/>
    <col min="16133" max="16140" width="10.54296875" style="5" customWidth="1"/>
    <col min="16141" max="16142" width="14.453125" style="5" customWidth="1"/>
    <col min="16143" max="16143" width="13.453125" style="5" customWidth="1"/>
    <col min="16144" max="16144" width="14.453125" style="5" customWidth="1"/>
    <col min="16145" max="16145" width="9.54296875" style="5" customWidth="1"/>
    <col min="16146" max="16380" width="8.7265625" style="5"/>
    <col min="16381" max="16384" width="9.453125" style="5" customWidth="1"/>
  </cols>
  <sheetData>
    <row r="1" spans="1:22" s="6" customFormat="1" ht="10.5" customHeight="1">
      <c r="B1" s="191"/>
      <c r="C1" s="756"/>
      <c r="D1" s="757"/>
      <c r="E1" s="757"/>
      <c r="F1" s="757"/>
      <c r="G1" s="757"/>
      <c r="H1" s="757"/>
      <c r="I1" s="757"/>
      <c r="J1" s="757"/>
      <c r="K1" s="757"/>
      <c r="L1" s="757"/>
      <c r="M1" s="757"/>
      <c r="N1" s="757"/>
      <c r="O1" s="757"/>
      <c r="P1" s="757"/>
      <c r="Q1" s="757"/>
    </row>
    <row r="2" spans="1:22" s="7" customFormat="1" ht="5.25" customHeight="1" thickBot="1">
      <c r="C2" s="758"/>
      <c r="D2" s="758"/>
      <c r="E2" s="758"/>
      <c r="F2" s="758"/>
      <c r="G2" s="758"/>
      <c r="H2" s="758"/>
      <c r="I2" s="758"/>
      <c r="J2" s="758"/>
      <c r="K2" s="758"/>
      <c r="L2" s="758"/>
      <c r="M2" s="758"/>
      <c r="N2" s="758"/>
      <c r="O2" s="758"/>
      <c r="P2" s="758"/>
      <c r="Q2" s="758"/>
    </row>
    <row r="3" spans="1:22" ht="5.15" hidden="1" customHeight="1">
      <c r="B3" s="8"/>
      <c r="C3" s="759"/>
      <c r="D3" s="760"/>
      <c r="E3" s="760"/>
      <c r="F3" s="760"/>
      <c r="G3" s="760"/>
      <c r="H3" s="760"/>
      <c r="I3" s="760"/>
      <c r="J3" s="760"/>
      <c r="K3" s="760"/>
      <c r="L3" s="760"/>
      <c r="M3" s="760"/>
      <c r="N3" s="760"/>
      <c r="O3" s="758"/>
      <c r="P3" s="758"/>
      <c r="Q3" s="758"/>
    </row>
    <row r="4" spans="1:22" s="9" customFormat="1" ht="5.15" hidden="1" customHeight="1">
      <c r="A4" s="7"/>
      <c r="B4" s="12"/>
      <c r="C4" s="761"/>
      <c r="D4" s="762"/>
      <c r="E4" s="762"/>
      <c r="F4" s="758"/>
      <c r="G4" s="758"/>
      <c r="H4" s="758"/>
      <c r="I4" s="758"/>
      <c r="J4" s="758"/>
      <c r="K4" s="758"/>
      <c r="L4" s="758"/>
      <c r="M4" s="758"/>
      <c r="N4" s="758"/>
      <c r="O4" s="762"/>
      <c r="P4" s="762"/>
      <c r="Q4" s="762"/>
    </row>
    <row r="5" spans="1:22" ht="50.25" customHeight="1">
      <c r="B5" s="13" t="s">
        <v>310</v>
      </c>
      <c r="C5" s="763" t="s">
        <v>311</v>
      </c>
      <c r="D5" s="764" t="s">
        <v>5</v>
      </c>
      <c r="E5" s="764" t="s">
        <v>6</v>
      </c>
      <c r="F5" s="764" t="s">
        <v>7</v>
      </c>
      <c r="G5" s="764" t="s">
        <v>8</v>
      </c>
      <c r="H5" s="764" t="s">
        <v>9</v>
      </c>
      <c r="I5" s="765" t="s">
        <v>10</v>
      </c>
      <c r="J5" s="764" t="s">
        <v>36</v>
      </c>
      <c r="K5" s="764" t="s">
        <v>37</v>
      </c>
      <c r="L5" s="764" t="s">
        <v>38</v>
      </c>
      <c r="M5" s="764" t="s">
        <v>39</v>
      </c>
      <c r="N5" s="764" t="s">
        <v>40</v>
      </c>
      <c r="O5" s="766" t="s">
        <v>41</v>
      </c>
      <c r="P5" s="763" t="s">
        <v>312</v>
      </c>
      <c r="Q5" s="763" t="s">
        <v>313</v>
      </c>
    </row>
    <row r="6" spans="1:22">
      <c r="B6" s="16" t="s">
        <v>98</v>
      </c>
      <c r="C6" s="767"/>
      <c r="F6" s="758"/>
      <c r="G6" s="758"/>
      <c r="H6" s="758"/>
      <c r="I6" s="758"/>
      <c r="J6" s="758"/>
      <c r="K6" s="758"/>
      <c r="L6" s="758"/>
      <c r="M6" s="758"/>
      <c r="N6" s="758"/>
      <c r="O6" s="767"/>
      <c r="P6" s="768"/>
      <c r="Q6" s="769" t="s">
        <v>2</v>
      </c>
    </row>
    <row r="7" spans="1:22" ht="12.5">
      <c r="A7" s="208" t="s">
        <v>99</v>
      </c>
      <c r="B7" s="19" t="s">
        <v>100</v>
      </c>
      <c r="C7" s="770">
        <v>296.75</v>
      </c>
      <c r="D7" s="758">
        <v>0</v>
      </c>
      <c r="E7" s="758">
        <v>0</v>
      </c>
      <c r="F7" s="758">
        <v>0</v>
      </c>
      <c r="G7" s="758">
        <v>0</v>
      </c>
      <c r="H7" s="758">
        <v>0</v>
      </c>
      <c r="I7" s="758">
        <v>0</v>
      </c>
      <c r="J7" s="758">
        <v>0</v>
      </c>
      <c r="K7" s="758">
        <v>0</v>
      </c>
      <c r="L7" s="758">
        <v>0</v>
      </c>
      <c r="M7" s="758">
        <v>0</v>
      </c>
      <c r="N7" s="758">
        <v>0</v>
      </c>
      <c r="O7" s="770">
        <v>0</v>
      </c>
      <c r="P7" s="758">
        <f>SUM(D7:O7)</f>
        <v>0</v>
      </c>
      <c r="Q7" s="771">
        <f>+C7+P7</f>
        <v>296.75</v>
      </c>
      <c r="V7" s="208"/>
    </row>
    <row r="8" spans="1:22" ht="23">
      <c r="A8" s="208" t="s">
        <v>101</v>
      </c>
      <c r="B8" s="22" t="s">
        <v>102</v>
      </c>
      <c r="C8" s="770">
        <v>293.64000000000004</v>
      </c>
      <c r="D8" s="758">
        <v>0</v>
      </c>
      <c r="E8" s="758">
        <v>0</v>
      </c>
      <c r="F8" s="758">
        <v>0</v>
      </c>
      <c r="G8" s="758">
        <v>0</v>
      </c>
      <c r="H8" s="758">
        <v>0</v>
      </c>
      <c r="I8" s="758">
        <v>0</v>
      </c>
      <c r="J8" s="758">
        <v>0</v>
      </c>
      <c r="K8" s="758">
        <v>0</v>
      </c>
      <c r="L8" s="758">
        <v>0</v>
      </c>
      <c r="M8" s="758">
        <v>0</v>
      </c>
      <c r="N8" s="758">
        <v>0</v>
      </c>
      <c r="O8" s="770">
        <v>0</v>
      </c>
      <c r="P8" s="772">
        <f>SUM(D8:O8)</f>
        <v>0</v>
      </c>
      <c r="Q8" s="771">
        <f>+C8+P8</f>
        <v>293.64000000000004</v>
      </c>
      <c r="V8" s="208"/>
    </row>
    <row r="9" spans="1:22" s="49" customFormat="1" ht="13">
      <c r="A9" s="773"/>
      <c r="B9" s="875" t="s">
        <v>103</v>
      </c>
      <c r="C9" s="876">
        <v>590.3900000000001</v>
      </c>
      <c r="D9" s="877">
        <f>SUM(D7:D8)</f>
        <v>0</v>
      </c>
      <c r="E9" s="877">
        <f t="shared" ref="E9:Q9" si="0">SUM(E7:E8)</f>
        <v>0</v>
      </c>
      <c r="F9" s="877">
        <f t="shared" si="0"/>
        <v>0</v>
      </c>
      <c r="G9" s="877">
        <f t="shared" si="0"/>
        <v>0</v>
      </c>
      <c r="H9" s="877">
        <f t="shared" si="0"/>
        <v>0</v>
      </c>
      <c r="I9" s="877">
        <f t="shared" si="0"/>
        <v>0</v>
      </c>
      <c r="J9" s="877">
        <f t="shared" si="0"/>
        <v>0</v>
      </c>
      <c r="K9" s="877">
        <f t="shared" si="0"/>
        <v>0</v>
      </c>
      <c r="L9" s="877">
        <f t="shared" si="0"/>
        <v>0</v>
      </c>
      <c r="M9" s="877">
        <f t="shared" si="0"/>
        <v>0</v>
      </c>
      <c r="N9" s="877">
        <f t="shared" si="0"/>
        <v>0</v>
      </c>
      <c r="O9" s="876">
        <f t="shared" si="0"/>
        <v>0</v>
      </c>
      <c r="P9" s="877">
        <f t="shared" si="0"/>
        <v>0</v>
      </c>
      <c r="Q9" s="878">
        <f t="shared" si="0"/>
        <v>590.3900000000001</v>
      </c>
      <c r="V9" s="773"/>
    </row>
    <row r="10" spans="1:22" s="7" customFormat="1" ht="3.75" customHeight="1">
      <c r="A10" s="208"/>
      <c r="B10" s="25"/>
      <c r="C10" s="770"/>
      <c r="D10" s="758"/>
      <c r="E10" s="758"/>
      <c r="F10" s="758"/>
      <c r="G10" s="758"/>
      <c r="H10" s="758"/>
      <c r="I10" s="758"/>
      <c r="J10" s="758"/>
      <c r="K10" s="758"/>
      <c r="L10" s="758"/>
      <c r="M10" s="758"/>
      <c r="N10" s="758"/>
      <c r="O10" s="879"/>
      <c r="P10" s="879"/>
      <c r="Q10" s="880"/>
      <c r="V10" s="208"/>
    </row>
    <row r="11" spans="1:22" s="7" customFormat="1" ht="12.5">
      <c r="A11" s="208"/>
      <c r="B11" s="16" t="s">
        <v>104</v>
      </c>
      <c r="C11" s="770"/>
      <c r="D11" s="758"/>
      <c r="E11" s="758"/>
      <c r="F11" s="758"/>
      <c r="G11" s="758"/>
      <c r="H11" s="758"/>
      <c r="I11" s="758"/>
      <c r="J11" s="758"/>
      <c r="K11" s="758"/>
      <c r="L11" s="758"/>
      <c r="M11" s="758"/>
      <c r="N11" s="758"/>
      <c r="O11" s="770"/>
      <c r="P11" s="770"/>
      <c r="Q11" s="771"/>
      <c r="V11" s="208"/>
    </row>
    <row r="12" spans="1:22" ht="12.5">
      <c r="A12" s="208" t="s">
        <v>105</v>
      </c>
      <c r="B12" s="19" t="s">
        <v>106</v>
      </c>
      <c r="C12" s="770">
        <v>272.45</v>
      </c>
      <c r="D12" s="758">
        <v>0</v>
      </c>
      <c r="E12" s="758">
        <v>0</v>
      </c>
      <c r="F12" s="758">
        <v>0</v>
      </c>
      <c r="G12" s="758">
        <v>0</v>
      </c>
      <c r="H12" s="758">
        <v>0</v>
      </c>
      <c r="I12" s="758">
        <v>0</v>
      </c>
      <c r="J12" s="758">
        <v>0</v>
      </c>
      <c r="K12" s="758">
        <v>0</v>
      </c>
      <c r="L12" s="758">
        <v>0</v>
      </c>
      <c r="M12" s="758">
        <v>0</v>
      </c>
      <c r="N12" s="758">
        <v>0</v>
      </c>
      <c r="O12" s="770">
        <v>0</v>
      </c>
      <c r="P12" s="758">
        <f>SUM(D12:O12)</f>
        <v>0</v>
      </c>
      <c r="Q12" s="771">
        <f>+C12+P12</f>
        <v>272.45</v>
      </c>
      <c r="V12" s="208"/>
    </row>
    <row r="13" spans="1:22" ht="12.5">
      <c r="A13" s="208" t="s">
        <v>107</v>
      </c>
      <c r="B13" s="19" t="s">
        <v>108</v>
      </c>
      <c r="C13" s="770">
        <v>430.99</v>
      </c>
      <c r="D13" s="758">
        <v>0</v>
      </c>
      <c r="E13" s="758">
        <v>0</v>
      </c>
      <c r="F13" s="758">
        <v>0</v>
      </c>
      <c r="G13" s="758">
        <v>0</v>
      </c>
      <c r="H13" s="758">
        <v>0</v>
      </c>
      <c r="I13" s="758">
        <v>0</v>
      </c>
      <c r="J13" s="758">
        <v>0</v>
      </c>
      <c r="K13" s="758">
        <v>0</v>
      </c>
      <c r="L13" s="758">
        <v>0</v>
      </c>
      <c r="M13" s="758">
        <v>0</v>
      </c>
      <c r="N13" s="758">
        <v>0</v>
      </c>
      <c r="O13" s="770">
        <v>0</v>
      </c>
      <c r="P13" s="758">
        <f>SUM(D13:O13)</f>
        <v>0</v>
      </c>
      <c r="Q13" s="771">
        <f>+C13+P13</f>
        <v>430.99</v>
      </c>
      <c r="V13" s="208"/>
    </row>
    <row r="14" spans="1:22" s="192" customFormat="1" ht="12.5">
      <c r="A14" s="774" t="s">
        <v>314</v>
      </c>
      <c r="B14" s="19" t="s">
        <v>315</v>
      </c>
      <c r="C14" s="770">
        <v>0</v>
      </c>
      <c r="D14" s="758">
        <v>0</v>
      </c>
      <c r="E14" s="758">
        <v>0</v>
      </c>
      <c r="F14" s="758">
        <v>0</v>
      </c>
      <c r="G14" s="758">
        <v>0</v>
      </c>
      <c r="H14" s="758">
        <v>0</v>
      </c>
      <c r="I14" s="758">
        <v>0</v>
      </c>
      <c r="J14" s="758">
        <v>0</v>
      </c>
      <c r="K14" s="758">
        <v>0</v>
      </c>
      <c r="L14" s="758">
        <v>0</v>
      </c>
      <c r="M14" s="758">
        <v>0</v>
      </c>
      <c r="N14" s="758">
        <v>0</v>
      </c>
      <c r="O14" s="770">
        <v>0</v>
      </c>
      <c r="P14" s="758">
        <f>SUM(D14:O14)</f>
        <v>0</v>
      </c>
      <c r="Q14" s="771">
        <f>+C14+P14</f>
        <v>0</v>
      </c>
      <c r="V14" s="774"/>
    </row>
    <row r="15" spans="1:22" ht="13.5">
      <c r="A15" s="208"/>
      <c r="B15" s="19" t="s">
        <v>316</v>
      </c>
      <c r="C15" s="770">
        <v>392585.12</v>
      </c>
      <c r="D15" s="758">
        <v>0</v>
      </c>
      <c r="E15" s="758">
        <v>-128.54</v>
      </c>
      <c r="F15" s="758">
        <v>0</v>
      </c>
      <c r="G15" s="758">
        <v>0</v>
      </c>
      <c r="H15" s="758">
        <v>0</v>
      </c>
      <c r="I15" s="758">
        <v>0</v>
      </c>
      <c r="J15" s="758">
        <v>0</v>
      </c>
      <c r="K15" s="758">
        <v>0</v>
      </c>
      <c r="L15" s="758">
        <v>0</v>
      </c>
      <c r="M15" s="758">
        <v>0</v>
      </c>
      <c r="N15" s="758">
        <v>0</v>
      </c>
      <c r="O15" s="770">
        <v>0</v>
      </c>
      <c r="P15" s="758">
        <f>SUM(D15:O15)</f>
        <v>-128.54</v>
      </c>
      <c r="Q15" s="771">
        <f>+C15+P15</f>
        <v>392456.58</v>
      </c>
      <c r="V15" s="208"/>
    </row>
    <row r="16" spans="1:22" ht="12.5">
      <c r="A16" s="208"/>
      <c r="B16" s="19" t="s">
        <v>317</v>
      </c>
      <c r="C16" s="770">
        <v>0</v>
      </c>
      <c r="D16" s="758">
        <v>0</v>
      </c>
      <c r="E16" s="758">
        <v>0</v>
      </c>
      <c r="F16" s="758">
        <v>0</v>
      </c>
      <c r="G16" s="758">
        <v>0</v>
      </c>
      <c r="H16" s="758">
        <v>0</v>
      </c>
      <c r="I16" s="758">
        <v>0</v>
      </c>
      <c r="J16" s="758">
        <v>0</v>
      </c>
      <c r="K16" s="758">
        <v>0</v>
      </c>
      <c r="L16" s="758">
        <v>0</v>
      </c>
      <c r="M16" s="758">
        <v>0</v>
      </c>
      <c r="N16" s="758">
        <v>0</v>
      </c>
      <c r="O16" s="775">
        <v>0</v>
      </c>
      <c r="P16" s="758">
        <f>SUM(D16:O16)</f>
        <v>0</v>
      </c>
      <c r="Q16" s="771">
        <f>+C16+P16</f>
        <v>0</v>
      </c>
      <c r="V16" s="208"/>
    </row>
    <row r="17" spans="1:22" s="49" customFormat="1" ht="13">
      <c r="A17" s="773"/>
      <c r="B17" s="875" t="s">
        <v>109</v>
      </c>
      <c r="C17" s="876">
        <v>393288.56</v>
      </c>
      <c r="D17" s="877">
        <f>SUM(D12:D16)</f>
        <v>0</v>
      </c>
      <c r="E17" s="877">
        <f t="shared" ref="E17:O17" si="1">SUM(E12:E16)</f>
        <v>-128.54</v>
      </c>
      <c r="F17" s="877">
        <f t="shared" si="1"/>
        <v>0</v>
      </c>
      <c r="G17" s="877">
        <f t="shared" si="1"/>
        <v>0</v>
      </c>
      <c r="H17" s="877">
        <f t="shared" si="1"/>
        <v>0</v>
      </c>
      <c r="I17" s="877">
        <f t="shared" si="1"/>
        <v>0</v>
      </c>
      <c r="J17" s="877">
        <f t="shared" si="1"/>
        <v>0</v>
      </c>
      <c r="K17" s="877">
        <f t="shared" si="1"/>
        <v>0</v>
      </c>
      <c r="L17" s="877">
        <f t="shared" si="1"/>
        <v>0</v>
      </c>
      <c r="M17" s="877">
        <f t="shared" si="1"/>
        <v>0</v>
      </c>
      <c r="N17" s="877">
        <f t="shared" si="1"/>
        <v>0</v>
      </c>
      <c r="O17" s="876">
        <f t="shared" si="1"/>
        <v>0</v>
      </c>
      <c r="P17" s="877">
        <f>SUM(P12:P16)</f>
        <v>-128.54</v>
      </c>
      <c r="Q17" s="878">
        <f>SUM(Q12:Q16)</f>
        <v>393160.02</v>
      </c>
      <c r="V17" s="773"/>
    </row>
    <row r="18" spans="1:22" ht="5.15" customHeight="1">
      <c r="A18" s="208"/>
      <c r="B18" s="12"/>
      <c r="C18" s="770"/>
      <c r="F18" s="758"/>
      <c r="G18" s="758"/>
      <c r="H18" s="758"/>
      <c r="I18" s="758"/>
      <c r="J18" s="758"/>
      <c r="K18" s="758"/>
      <c r="L18" s="758"/>
      <c r="M18" s="758"/>
      <c r="N18" s="758"/>
      <c r="O18" s="879"/>
      <c r="P18" s="770"/>
      <c r="Q18" s="771"/>
      <c r="V18" s="208"/>
    </row>
    <row r="19" spans="1:22" ht="12.5">
      <c r="A19" s="208"/>
      <c r="B19" s="56" t="s">
        <v>110</v>
      </c>
      <c r="C19" s="770"/>
      <c r="F19" s="758"/>
      <c r="G19" s="758"/>
      <c r="H19" s="758"/>
      <c r="I19" s="758"/>
      <c r="J19" s="758"/>
      <c r="K19" s="758"/>
      <c r="L19" s="758"/>
      <c r="M19" s="758"/>
      <c r="N19" s="758"/>
      <c r="O19" s="770"/>
      <c r="P19" s="770"/>
      <c r="Q19" s="771"/>
      <c r="V19" s="208"/>
    </row>
    <row r="20" spans="1:22" ht="12.5">
      <c r="A20" s="208" t="s">
        <v>111</v>
      </c>
      <c r="B20" s="19" t="s">
        <v>112</v>
      </c>
      <c r="C20" s="770">
        <v>303.15999999999997</v>
      </c>
      <c r="D20" s="758">
        <v>0</v>
      </c>
      <c r="E20" s="758">
        <v>0</v>
      </c>
      <c r="F20" s="758">
        <v>0</v>
      </c>
      <c r="G20" s="758">
        <v>0</v>
      </c>
      <c r="H20" s="758">
        <v>0</v>
      </c>
      <c r="I20" s="758">
        <v>0</v>
      </c>
      <c r="J20" s="758">
        <v>0</v>
      </c>
      <c r="K20" s="758">
        <v>0</v>
      </c>
      <c r="L20" s="758">
        <v>0</v>
      </c>
      <c r="M20" s="758">
        <v>0</v>
      </c>
      <c r="N20" s="758">
        <v>0</v>
      </c>
      <c r="O20" s="770">
        <v>0</v>
      </c>
      <c r="P20" s="758">
        <f>SUM(D20:O20)</f>
        <v>0</v>
      </c>
      <c r="Q20" s="771">
        <f>+C20+P20</f>
        <v>303.15999999999997</v>
      </c>
      <c r="V20" s="208"/>
    </row>
    <row r="21" spans="1:22" s="49" customFormat="1" ht="13">
      <c r="A21" s="773"/>
      <c r="B21" s="875" t="s">
        <v>113</v>
      </c>
      <c r="C21" s="876">
        <v>303.15999999999997</v>
      </c>
      <c r="D21" s="877">
        <f>D20</f>
        <v>0</v>
      </c>
      <c r="E21" s="877">
        <f>E20</f>
        <v>0</v>
      </c>
      <c r="F21" s="877">
        <f t="shared" ref="F21:Q21" si="2">F20</f>
        <v>0</v>
      </c>
      <c r="G21" s="877">
        <f t="shared" si="2"/>
        <v>0</v>
      </c>
      <c r="H21" s="877">
        <f t="shared" si="2"/>
        <v>0</v>
      </c>
      <c r="I21" s="877">
        <f t="shared" si="2"/>
        <v>0</v>
      </c>
      <c r="J21" s="877">
        <f t="shared" si="2"/>
        <v>0</v>
      </c>
      <c r="K21" s="877">
        <f t="shared" si="2"/>
        <v>0</v>
      </c>
      <c r="L21" s="877">
        <f t="shared" si="2"/>
        <v>0</v>
      </c>
      <c r="M21" s="877">
        <f t="shared" si="2"/>
        <v>0</v>
      </c>
      <c r="N21" s="877">
        <f t="shared" si="2"/>
        <v>0</v>
      </c>
      <c r="O21" s="876">
        <f t="shared" si="2"/>
        <v>0</v>
      </c>
      <c r="P21" s="876">
        <f t="shared" si="2"/>
        <v>0</v>
      </c>
      <c r="Q21" s="876">
        <f t="shared" si="2"/>
        <v>303.15999999999997</v>
      </c>
      <c r="V21" s="773"/>
    </row>
    <row r="22" spans="1:22" ht="3" customHeight="1">
      <c r="A22" s="208"/>
      <c r="B22" s="19"/>
      <c r="C22" s="770"/>
      <c r="F22" s="758"/>
      <c r="G22" s="758"/>
      <c r="H22" s="758"/>
      <c r="I22" s="758"/>
      <c r="J22" s="758"/>
      <c r="K22" s="776"/>
      <c r="L22" s="758"/>
      <c r="M22" s="758"/>
      <c r="N22" s="758"/>
      <c r="O22" s="879"/>
      <c r="P22" s="770"/>
      <c r="Q22" s="771"/>
      <c r="V22" s="208"/>
    </row>
    <row r="23" spans="1:22" ht="12.5">
      <c r="A23" s="208"/>
      <c r="B23" s="16" t="s">
        <v>114</v>
      </c>
      <c r="C23" s="770"/>
      <c r="F23" s="758"/>
      <c r="G23" s="758"/>
      <c r="H23" s="758"/>
      <c r="I23" s="758"/>
      <c r="J23" s="758"/>
      <c r="K23" s="758"/>
      <c r="L23" s="758"/>
      <c r="M23" s="758"/>
      <c r="N23" s="758"/>
      <c r="O23" s="770"/>
      <c r="P23" s="770"/>
      <c r="Q23" s="771"/>
      <c r="V23" s="208"/>
    </row>
    <row r="24" spans="1:22" s="778" customFormat="1" ht="12.5">
      <c r="A24" s="777" t="s">
        <v>115</v>
      </c>
      <c r="B24" s="19" t="s">
        <v>318</v>
      </c>
      <c r="C24" s="770">
        <v>769268.92</v>
      </c>
      <c r="D24" s="758">
        <v>11189.280000000004</v>
      </c>
      <c r="E24" s="758">
        <v>22887.170000000006</v>
      </c>
      <c r="F24" s="758">
        <v>-34076.480000000003</v>
      </c>
      <c r="G24" s="758">
        <v>0</v>
      </c>
      <c r="H24" s="758">
        <v>0</v>
      </c>
      <c r="I24" s="758">
        <v>0</v>
      </c>
      <c r="J24" s="758">
        <v>0</v>
      </c>
      <c r="K24" s="758">
        <v>0</v>
      </c>
      <c r="L24" s="758">
        <v>0</v>
      </c>
      <c r="M24" s="758">
        <v>0</v>
      </c>
      <c r="N24" s="758">
        <v>0</v>
      </c>
      <c r="O24" s="770">
        <v>0</v>
      </c>
      <c r="P24" s="758">
        <f>SUM(D24:O24)</f>
        <v>-2.9999999991559889E-2</v>
      </c>
      <c r="Q24" s="771">
        <f>+C24+P24</f>
        <v>769268.89</v>
      </c>
      <c r="V24" s="777"/>
    </row>
    <row r="25" spans="1:22" ht="12.5">
      <c r="A25" s="208" t="s">
        <v>116</v>
      </c>
      <c r="B25" s="19" t="s">
        <v>117</v>
      </c>
      <c r="C25" s="770">
        <v>68122.2</v>
      </c>
      <c r="D25" s="758">
        <v>0</v>
      </c>
      <c r="E25" s="758">
        <v>0</v>
      </c>
      <c r="F25" s="758">
        <v>-6124</v>
      </c>
      <c r="G25" s="758">
        <v>0</v>
      </c>
      <c r="H25" s="758">
        <v>0</v>
      </c>
      <c r="I25" s="758">
        <v>0</v>
      </c>
      <c r="J25" s="758">
        <v>0</v>
      </c>
      <c r="K25" s="758">
        <v>0</v>
      </c>
      <c r="L25" s="758">
        <v>0</v>
      </c>
      <c r="M25" s="758">
        <v>0</v>
      </c>
      <c r="N25" s="758">
        <v>0</v>
      </c>
      <c r="O25" s="770">
        <v>0</v>
      </c>
      <c r="P25" s="758">
        <f>SUM(D25:O25)</f>
        <v>-6124</v>
      </c>
      <c r="Q25" s="771">
        <f>+C25+P25</f>
        <v>61998.2</v>
      </c>
      <c r="V25" s="208"/>
    </row>
    <row r="26" spans="1:22" s="49" customFormat="1" ht="13">
      <c r="A26" s="773"/>
      <c r="B26" s="875" t="s">
        <v>118</v>
      </c>
      <c r="C26" s="876">
        <v>837391.12</v>
      </c>
      <c r="D26" s="877">
        <f>SUM(D24:D25)</f>
        <v>11189.280000000004</v>
      </c>
      <c r="E26" s="877">
        <f>SUM(E24:E25)</f>
        <v>22887.170000000006</v>
      </c>
      <c r="F26" s="877">
        <f t="shared" ref="F26:Q26" si="3">SUM(F24:F25)</f>
        <v>-40200.480000000003</v>
      </c>
      <c r="G26" s="877">
        <f t="shared" si="3"/>
        <v>0</v>
      </c>
      <c r="H26" s="877">
        <f t="shared" si="3"/>
        <v>0</v>
      </c>
      <c r="I26" s="877">
        <f t="shared" si="3"/>
        <v>0</v>
      </c>
      <c r="J26" s="877">
        <f t="shared" si="3"/>
        <v>0</v>
      </c>
      <c r="K26" s="877">
        <f t="shared" si="3"/>
        <v>0</v>
      </c>
      <c r="L26" s="877">
        <f t="shared" si="3"/>
        <v>0</v>
      </c>
      <c r="M26" s="877">
        <f t="shared" si="3"/>
        <v>0</v>
      </c>
      <c r="N26" s="877">
        <f t="shared" si="3"/>
        <v>0</v>
      </c>
      <c r="O26" s="876">
        <f t="shared" si="3"/>
        <v>0</v>
      </c>
      <c r="P26" s="876">
        <f t="shared" si="3"/>
        <v>-6124.0299999999916</v>
      </c>
      <c r="Q26" s="878">
        <f t="shared" si="3"/>
        <v>831267.09</v>
      </c>
      <c r="V26" s="773"/>
    </row>
    <row r="27" spans="1:22" ht="3" customHeight="1">
      <c r="A27" s="208"/>
      <c r="B27" s="19"/>
      <c r="C27" s="770"/>
      <c r="F27" s="758"/>
      <c r="G27" s="758"/>
      <c r="H27" s="758"/>
      <c r="I27" s="758"/>
      <c r="J27" s="758"/>
      <c r="K27" s="758"/>
      <c r="L27" s="758"/>
      <c r="M27" s="758"/>
      <c r="N27" s="758"/>
      <c r="O27" s="879"/>
      <c r="P27" s="770"/>
      <c r="Q27" s="771"/>
      <c r="V27" s="208"/>
    </row>
    <row r="28" spans="1:22" ht="12.5">
      <c r="A28" s="208"/>
      <c r="B28" s="41" t="s">
        <v>119</v>
      </c>
      <c r="C28" s="770"/>
      <c r="F28" s="758"/>
      <c r="G28" s="758"/>
      <c r="H28" s="758"/>
      <c r="I28" s="758"/>
      <c r="J28" s="758"/>
      <c r="K28" s="758"/>
      <c r="L28" s="758"/>
      <c r="M28" s="758"/>
      <c r="N28" s="758"/>
      <c r="O28" s="770"/>
      <c r="P28" s="770"/>
      <c r="Q28" s="771"/>
      <c r="V28" s="208"/>
    </row>
    <row r="29" spans="1:22" ht="12.5">
      <c r="A29" s="208" t="s">
        <v>120</v>
      </c>
      <c r="B29" s="19" t="s">
        <v>319</v>
      </c>
      <c r="C29" s="770">
        <v>17618.77</v>
      </c>
      <c r="D29" s="758">
        <v>0</v>
      </c>
      <c r="E29" s="758">
        <v>0</v>
      </c>
      <c r="F29" s="758">
        <v>0</v>
      </c>
      <c r="G29" s="758">
        <v>0</v>
      </c>
      <c r="H29" s="758">
        <v>0</v>
      </c>
      <c r="I29" s="758">
        <v>0</v>
      </c>
      <c r="J29" s="758">
        <v>0</v>
      </c>
      <c r="K29" s="758">
        <v>0</v>
      </c>
      <c r="L29" s="758">
        <v>0</v>
      </c>
      <c r="M29" s="758">
        <v>0</v>
      </c>
      <c r="N29" s="758">
        <v>0</v>
      </c>
      <c r="O29" s="770">
        <v>0</v>
      </c>
      <c r="P29" s="770">
        <f>SUM(D29:O29)</f>
        <v>0</v>
      </c>
      <c r="Q29" s="771">
        <f t="shared" ref="Q29:Q31" si="4">+C29+P29</f>
        <v>17618.77</v>
      </c>
      <c r="V29" s="208"/>
    </row>
    <row r="30" spans="1:22" ht="12.5">
      <c r="A30" s="208"/>
      <c r="B30" s="19" t="s">
        <v>122</v>
      </c>
      <c r="C30" s="770">
        <v>64769.3</v>
      </c>
      <c r="D30" s="758">
        <v>0</v>
      </c>
      <c r="E30" s="758">
        <v>0</v>
      </c>
      <c r="F30" s="758">
        <v>0</v>
      </c>
      <c r="G30" s="758">
        <v>0</v>
      </c>
      <c r="H30" s="758">
        <v>0</v>
      </c>
      <c r="I30" s="758">
        <v>0</v>
      </c>
      <c r="J30" s="758">
        <v>0</v>
      </c>
      <c r="K30" s="758">
        <v>0</v>
      </c>
      <c r="L30" s="758">
        <v>0</v>
      </c>
      <c r="M30" s="758">
        <v>0</v>
      </c>
      <c r="N30" s="758">
        <v>0</v>
      </c>
      <c r="O30" s="770">
        <v>0</v>
      </c>
      <c r="P30" s="770">
        <f>SUM(D30:O30)</f>
        <v>0</v>
      </c>
      <c r="Q30" s="771">
        <f t="shared" si="4"/>
        <v>64769.3</v>
      </c>
      <c r="V30" s="208"/>
    </row>
    <row r="31" spans="1:22" ht="12.5">
      <c r="A31" s="881" t="s">
        <v>123</v>
      </c>
      <c r="B31" s="19" t="s">
        <v>320</v>
      </c>
      <c r="C31" s="770">
        <v>1033566.8499999993</v>
      </c>
      <c r="D31" s="758">
        <v>4291.5300000000007</v>
      </c>
      <c r="E31" s="758">
        <v>70407.97</v>
      </c>
      <c r="F31" s="758">
        <v>-14322.660000000002</v>
      </c>
      <c r="G31" s="758">
        <v>8304.7500000000018</v>
      </c>
      <c r="H31" s="758">
        <v>41115.590000000004</v>
      </c>
      <c r="I31" s="758">
        <v>34034.010000000009</v>
      </c>
      <c r="J31" s="758">
        <v>7384.8400000000011</v>
      </c>
      <c r="K31" s="758">
        <v>35971.57</v>
      </c>
      <c r="L31" s="758">
        <v>0</v>
      </c>
      <c r="M31" s="758">
        <v>35868.379999999997</v>
      </c>
      <c r="N31" s="758">
        <v>27268.82</v>
      </c>
      <c r="O31" s="770">
        <v>63224.63</v>
      </c>
      <c r="P31" s="770">
        <f>SUM(D31:O31)</f>
        <v>313549.43</v>
      </c>
      <c r="Q31" s="771">
        <f t="shared" si="4"/>
        <v>1347116.2799999993</v>
      </c>
      <c r="V31" s="208"/>
    </row>
    <row r="32" spans="1:22" s="49" customFormat="1" ht="13">
      <c r="A32" s="773"/>
      <c r="B32" s="875" t="s">
        <v>125</v>
      </c>
      <c r="C32" s="876">
        <v>1115954.9199999992</v>
      </c>
      <c r="D32" s="877">
        <f t="shared" ref="D32:Q32" si="5">SUM(D29:D31)</f>
        <v>4291.5300000000007</v>
      </c>
      <c r="E32" s="877">
        <f t="shared" si="5"/>
        <v>70407.97</v>
      </c>
      <c r="F32" s="877">
        <f t="shared" si="5"/>
        <v>-14322.660000000002</v>
      </c>
      <c r="G32" s="877">
        <f t="shared" si="5"/>
        <v>8304.7500000000018</v>
      </c>
      <c r="H32" s="877">
        <f t="shared" si="5"/>
        <v>41115.590000000004</v>
      </c>
      <c r="I32" s="877">
        <f t="shared" si="5"/>
        <v>34034.010000000009</v>
      </c>
      <c r="J32" s="877">
        <f t="shared" si="5"/>
        <v>7384.8400000000011</v>
      </c>
      <c r="K32" s="877">
        <f t="shared" si="5"/>
        <v>35971.57</v>
      </c>
      <c r="L32" s="877">
        <f t="shared" si="5"/>
        <v>0</v>
      </c>
      <c r="M32" s="877">
        <f t="shared" si="5"/>
        <v>35868.379999999997</v>
      </c>
      <c r="N32" s="877">
        <f t="shared" si="5"/>
        <v>27268.82</v>
      </c>
      <c r="O32" s="876">
        <f t="shared" si="5"/>
        <v>63224.63</v>
      </c>
      <c r="P32" s="876">
        <f t="shared" si="5"/>
        <v>313549.43</v>
      </c>
      <c r="Q32" s="878">
        <f t="shared" si="5"/>
        <v>1429504.3499999994</v>
      </c>
      <c r="V32" s="773"/>
    </row>
    <row r="33" spans="1:22" ht="3" customHeight="1">
      <c r="A33" s="208"/>
      <c r="B33" s="19"/>
      <c r="C33" s="770"/>
      <c r="F33" s="758"/>
      <c r="G33" s="758"/>
      <c r="H33" s="758"/>
      <c r="I33" s="758"/>
      <c r="J33" s="758"/>
      <c r="K33" s="758"/>
      <c r="L33" s="758"/>
      <c r="M33" s="758"/>
      <c r="N33" s="758"/>
      <c r="O33" s="879"/>
      <c r="P33" s="770"/>
      <c r="Q33" s="771"/>
      <c r="V33" s="208"/>
    </row>
    <row r="34" spans="1:22" ht="12.75" customHeight="1">
      <c r="A34" s="208"/>
      <c r="B34" s="56" t="s">
        <v>126</v>
      </c>
      <c r="C34" s="770"/>
      <c r="F34" s="758"/>
      <c r="G34" s="758"/>
      <c r="H34" s="758"/>
      <c r="I34" s="758"/>
      <c r="J34" s="758"/>
      <c r="K34" s="758"/>
      <c r="L34" s="758"/>
      <c r="M34" s="758"/>
      <c r="N34" s="758"/>
      <c r="O34" s="770"/>
      <c r="P34" s="770"/>
      <c r="Q34" s="771"/>
      <c r="V34" s="208"/>
    </row>
    <row r="35" spans="1:22" ht="12.5">
      <c r="A35" s="881" t="s">
        <v>127</v>
      </c>
      <c r="B35" s="19" t="s">
        <v>128</v>
      </c>
      <c r="C35" s="770">
        <v>2309747.0800000005</v>
      </c>
      <c r="D35" s="758">
        <v>87978.08</v>
      </c>
      <c r="E35" s="758">
        <v>-182988.94999999998</v>
      </c>
      <c r="F35" s="758">
        <v>51860.44</v>
      </c>
      <c r="G35" s="758">
        <v>-56098.159999999996</v>
      </c>
      <c r="H35" s="758">
        <v>50650.080000000002</v>
      </c>
      <c r="I35" s="758">
        <v>29723.700000000004</v>
      </c>
      <c r="J35" s="758">
        <v>-99056.450000000012</v>
      </c>
      <c r="K35" s="758">
        <v>95782.489999999991</v>
      </c>
      <c r="L35" s="758">
        <v>6438.5999999999995</v>
      </c>
      <c r="M35" s="758">
        <v>-5537.32</v>
      </c>
      <c r="N35" s="758">
        <v>-1245.9000000000001</v>
      </c>
      <c r="O35" s="770">
        <v>-764.26</v>
      </c>
      <c r="P35" s="758">
        <f>SUM(D35:O35)</f>
        <v>-23257.649999999991</v>
      </c>
      <c r="Q35" s="771">
        <f>+C35+P35</f>
        <v>2286489.4300000006</v>
      </c>
      <c r="V35" s="208"/>
    </row>
    <row r="36" spans="1:22" ht="12.5">
      <c r="A36" s="881"/>
      <c r="B36" s="19" t="s">
        <v>321</v>
      </c>
      <c r="C36" s="770">
        <v>0</v>
      </c>
      <c r="D36" s="758">
        <v>0</v>
      </c>
      <c r="E36" s="758">
        <v>92000</v>
      </c>
      <c r="F36" s="758">
        <v>184000</v>
      </c>
      <c r="G36" s="758">
        <v>184879.26</v>
      </c>
      <c r="H36" s="758">
        <v>7709.94</v>
      </c>
      <c r="I36" s="758">
        <v>190851.75</v>
      </c>
      <c r="J36" s="758">
        <v>97321.49</v>
      </c>
      <c r="K36" s="758">
        <v>67452.27</v>
      </c>
      <c r="L36" s="758">
        <v>90408.85</v>
      </c>
      <c r="M36" s="758">
        <v>20000</v>
      </c>
      <c r="N36" s="758">
        <v>0</v>
      </c>
      <c r="O36" s="775">
        <v>46402.48</v>
      </c>
      <c r="P36" s="775">
        <f>SUM(D36:O36)</f>
        <v>981026.03999999992</v>
      </c>
      <c r="Q36" s="771">
        <f>+C36+P36</f>
        <v>981026.03999999992</v>
      </c>
      <c r="V36" s="208"/>
    </row>
    <row r="37" spans="1:22" s="49" customFormat="1" ht="13">
      <c r="A37" s="773"/>
      <c r="B37" s="875" t="s">
        <v>129</v>
      </c>
      <c r="C37" s="876">
        <v>2309747.0800000005</v>
      </c>
      <c r="D37" s="877">
        <f>SUM(D35:D36)</f>
        <v>87978.08</v>
      </c>
      <c r="E37" s="877">
        <f>SUM(E35:E36)</f>
        <v>-90988.949999999983</v>
      </c>
      <c r="F37" s="877">
        <f t="shared" ref="F37:Q37" si="6">SUM(F35:F36)</f>
        <v>235860.44</v>
      </c>
      <c r="G37" s="877">
        <f t="shared" si="6"/>
        <v>128781.1</v>
      </c>
      <c r="H37" s="877">
        <f t="shared" si="6"/>
        <v>58360.020000000004</v>
      </c>
      <c r="I37" s="877">
        <f t="shared" si="6"/>
        <v>220575.45</v>
      </c>
      <c r="J37" s="877">
        <f t="shared" si="6"/>
        <v>-1734.9600000000064</v>
      </c>
      <c r="K37" s="877">
        <f t="shared" si="6"/>
        <v>163234.76</v>
      </c>
      <c r="L37" s="877">
        <f t="shared" si="6"/>
        <v>96847.450000000012</v>
      </c>
      <c r="M37" s="877">
        <f t="shared" si="6"/>
        <v>14462.68</v>
      </c>
      <c r="N37" s="877">
        <f t="shared" si="6"/>
        <v>-1245.9000000000001</v>
      </c>
      <c r="O37" s="876">
        <f t="shared" si="6"/>
        <v>45638.22</v>
      </c>
      <c r="P37" s="876">
        <f t="shared" si="6"/>
        <v>957768.3899999999</v>
      </c>
      <c r="Q37" s="876">
        <f t="shared" si="6"/>
        <v>3267515.4700000007</v>
      </c>
      <c r="V37" s="773"/>
    </row>
    <row r="38" spans="1:22" ht="3" customHeight="1">
      <c r="A38" s="208"/>
      <c r="B38" s="19"/>
      <c r="C38" s="770"/>
      <c r="F38" s="758"/>
      <c r="G38" s="758"/>
      <c r="H38" s="758"/>
      <c r="I38" s="758"/>
      <c r="J38" s="758"/>
      <c r="K38" s="758"/>
      <c r="L38" s="758"/>
      <c r="M38" s="758"/>
      <c r="N38" s="758"/>
      <c r="O38" s="879"/>
      <c r="P38" s="770"/>
      <c r="Q38" s="771"/>
      <c r="V38" s="208"/>
    </row>
    <row r="39" spans="1:22" ht="12.75" customHeight="1">
      <c r="A39" s="208"/>
      <c r="B39" s="16" t="s">
        <v>130</v>
      </c>
      <c r="C39" s="770"/>
      <c r="F39" s="779"/>
      <c r="G39" s="758"/>
      <c r="H39" s="758"/>
      <c r="I39" s="758"/>
      <c r="J39" s="758"/>
      <c r="K39" s="758"/>
      <c r="L39" s="758"/>
      <c r="M39" s="758"/>
      <c r="N39" s="758"/>
      <c r="O39" s="770"/>
      <c r="P39" s="770"/>
      <c r="Q39" s="771"/>
      <c r="V39" s="208"/>
    </row>
    <row r="40" spans="1:22" s="778" customFormat="1" ht="12.5">
      <c r="A40" s="777" t="s">
        <v>131</v>
      </c>
      <c r="B40" s="19" t="s">
        <v>322</v>
      </c>
      <c r="C40" s="770">
        <v>1879.2100000000005</v>
      </c>
      <c r="D40" s="758">
        <v>1440.74</v>
      </c>
      <c r="E40" s="758">
        <v>-343.01</v>
      </c>
      <c r="F40" s="758">
        <v>-1713.4899999999998</v>
      </c>
      <c r="G40" s="758">
        <v>0</v>
      </c>
      <c r="H40" s="758">
        <v>0</v>
      </c>
      <c r="I40" s="758">
        <v>0</v>
      </c>
      <c r="J40" s="758">
        <v>0</v>
      </c>
      <c r="K40" s="758">
        <v>0</v>
      </c>
      <c r="L40" s="758">
        <v>0</v>
      </c>
      <c r="M40" s="758">
        <v>0</v>
      </c>
      <c r="N40" s="758">
        <v>0</v>
      </c>
      <c r="O40" s="770">
        <v>0</v>
      </c>
      <c r="P40" s="770">
        <f>SUM(D40:O40)</f>
        <v>-615.75999999999976</v>
      </c>
      <c r="Q40" s="771">
        <f t="shared" ref="Q40:Q42" si="7">+C40+P40</f>
        <v>1263.4500000000007</v>
      </c>
      <c r="V40" s="777"/>
    </row>
    <row r="41" spans="1:22" ht="13.5">
      <c r="A41" s="208"/>
      <c r="B41" s="19" t="s">
        <v>323</v>
      </c>
      <c r="C41" s="770">
        <v>-65632.03</v>
      </c>
      <c r="D41" s="758">
        <v>41381.019999999997</v>
      </c>
      <c r="E41" s="758">
        <v>-1280.6499999999999</v>
      </c>
      <c r="F41" s="758">
        <v>-160.07999999999998</v>
      </c>
      <c r="G41" s="758">
        <v>0</v>
      </c>
      <c r="H41" s="758">
        <v>0</v>
      </c>
      <c r="I41" s="758">
        <v>0</v>
      </c>
      <c r="J41" s="758">
        <v>0</v>
      </c>
      <c r="K41" s="758">
        <v>0</v>
      </c>
      <c r="L41" s="758">
        <v>0</v>
      </c>
      <c r="M41" s="758">
        <v>0</v>
      </c>
      <c r="N41" s="758">
        <v>0</v>
      </c>
      <c r="O41" s="770">
        <v>0</v>
      </c>
      <c r="P41" s="770">
        <f>SUM(D41:O41)</f>
        <v>39940.289999999994</v>
      </c>
      <c r="Q41" s="771">
        <f t="shared" si="7"/>
        <v>-25691.740000000005</v>
      </c>
      <c r="V41" s="208"/>
    </row>
    <row r="42" spans="1:22" ht="12.5">
      <c r="A42" s="208" t="s">
        <v>134</v>
      </c>
      <c r="B42" s="19" t="s">
        <v>135</v>
      </c>
      <c r="C42" s="770">
        <v>0</v>
      </c>
      <c r="D42" s="758">
        <v>0</v>
      </c>
      <c r="E42" s="758">
        <v>0</v>
      </c>
      <c r="F42" s="758">
        <v>0</v>
      </c>
      <c r="G42" s="758">
        <v>0</v>
      </c>
      <c r="H42" s="758">
        <v>0</v>
      </c>
      <c r="I42" s="758">
        <v>0</v>
      </c>
      <c r="J42" s="758">
        <v>0</v>
      </c>
      <c r="K42" s="758">
        <v>0</v>
      </c>
      <c r="L42" s="758">
        <v>0</v>
      </c>
      <c r="M42" s="758">
        <v>0</v>
      </c>
      <c r="N42" s="758">
        <v>0</v>
      </c>
      <c r="O42" s="770">
        <v>0</v>
      </c>
      <c r="P42" s="770">
        <f>SUM(D42:O42)</f>
        <v>0</v>
      </c>
      <c r="Q42" s="771">
        <f t="shared" si="7"/>
        <v>0</v>
      </c>
      <c r="V42" s="208"/>
    </row>
    <row r="43" spans="1:22" s="49" customFormat="1" ht="13">
      <c r="A43" s="773"/>
      <c r="B43" s="875" t="s">
        <v>136</v>
      </c>
      <c r="C43" s="876">
        <v>-63752.82</v>
      </c>
      <c r="D43" s="877">
        <f t="shared" ref="D43:Q43" si="8">SUM(D40:D42)</f>
        <v>42821.759999999995</v>
      </c>
      <c r="E43" s="877">
        <f t="shared" si="8"/>
        <v>-1623.6599999999999</v>
      </c>
      <c r="F43" s="877">
        <f t="shared" si="8"/>
        <v>-1873.5699999999997</v>
      </c>
      <c r="G43" s="877">
        <f t="shared" si="8"/>
        <v>0</v>
      </c>
      <c r="H43" s="877">
        <f t="shared" si="8"/>
        <v>0</v>
      </c>
      <c r="I43" s="877">
        <f t="shared" si="8"/>
        <v>0</v>
      </c>
      <c r="J43" s="877">
        <f t="shared" si="8"/>
        <v>0</v>
      </c>
      <c r="K43" s="877">
        <f t="shared" si="8"/>
        <v>0</v>
      </c>
      <c r="L43" s="877">
        <f t="shared" si="8"/>
        <v>0</v>
      </c>
      <c r="M43" s="877">
        <f t="shared" si="8"/>
        <v>0</v>
      </c>
      <c r="N43" s="877">
        <f t="shared" si="8"/>
        <v>0</v>
      </c>
      <c r="O43" s="876">
        <f t="shared" si="8"/>
        <v>0</v>
      </c>
      <c r="P43" s="876">
        <f t="shared" si="8"/>
        <v>39324.529999999992</v>
      </c>
      <c r="Q43" s="876">
        <f t="shared" si="8"/>
        <v>-24428.290000000005</v>
      </c>
      <c r="V43" s="773"/>
    </row>
    <row r="44" spans="1:22" ht="5.25" customHeight="1">
      <c r="A44" s="208"/>
      <c r="B44" s="19"/>
      <c r="C44" s="780"/>
      <c r="D44" s="781"/>
      <c r="E44" s="781"/>
      <c r="F44" s="781"/>
      <c r="G44" s="781"/>
      <c r="H44" s="781"/>
      <c r="I44" s="781"/>
      <c r="J44" s="781"/>
      <c r="K44" s="781"/>
      <c r="L44" s="781"/>
      <c r="M44" s="781"/>
      <c r="N44" s="781"/>
      <c r="O44" s="879"/>
      <c r="P44" s="770"/>
      <c r="Q44" s="771"/>
      <c r="V44" s="208"/>
    </row>
    <row r="45" spans="1:22" ht="12.5">
      <c r="A45" s="208"/>
      <c r="B45" s="16" t="s">
        <v>137</v>
      </c>
      <c r="C45" s="770"/>
      <c r="F45" s="758"/>
      <c r="G45" s="758"/>
      <c r="H45" s="758"/>
      <c r="I45" s="758"/>
      <c r="J45" s="758"/>
      <c r="K45" s="758"/>
      <c r="L45" s="758"/>
      <c r="M45" s="758"/>
      <c r="N45" s="758"/>
      <c r="O45" s="770"/>
      <c r="P45" s="770"/>
      <c r="Q45" s="771"/>
      <c r="V45" s="208"/>
    </row>
    <row r="46" spans="1:22" ht="12.5">
      <c r="A46" s="208" t="s">
        <v>138</v>
      </c>
      <c r="B46" s="19" t="s">
        <v>139</v>
      </c>
      <c r="C46" s="770">
        <v>32804.550000000003</v>
      </c>
      <c r="D46" s="758">
        <v>0</v>
      </c>
      <c r="E46" s="758">
        <v>0</v>
      </c>
      <c r="F46" s="758">
        <v>0</v>
      </c>
      <c r="G46" s="758">
        <v>0</v>
      </c>
      <c r="H46" s="758">
        <v>0</v>
      </c>
      <c r="I46" s="758">
        <v>0</v>
      </c>
      <c r="J46" s="758">
        <v>0</v>
      </c>
      <c r="K46" s="758">
        <v>0</v>
      </c>
      <c r="L46" s="758">
        <v>0</v>
      </c>
      <c r="M46" s="758">
        <v>0</v>
      </c>
      <c r="N46" s="758">
        <v>0</v>
      </c>
      <c r="O46" s="770">
        <v>0</v>
      </c>
      <c r="P46" s="770">
        <f>SUM(D46:O46)</f>
        <v>0</v>
      </c>
      <c r="Q46" s="771">
        <f t="shared" ref="Q46:Q49" si="9">+C46+P46</f>
        <v>32804.550000000003</v>
      </c>
      <c r="V46" s="208"/>
    </row>
    <row r="47" spans="1:22" s="778" customFormat="1" ht="12.5">
      <c r="A47" s="777" t="s">
        <v>140</v>
      </c>
      <c r="B47" s="19" t="s">
        <v>141</v>
      </c>
      <c r="C47" s="770">
        <v>523395.26000000013</v>
      </c>
      <c r="D47" s="758">
        <v>0</v>
      </c>
      <c r="E47" s="758">
        <v>0</v>
      </c>
      <c r="F47" s="758">
        <v>-9937.93</v>
      </c>
      <c r="G47" s="758">
        <v>0</v>
      </c>
      <c r="H47" s="758">
        <v>0</v>
      </c>
      <c r="I47" s="758">
        <v>0</v>
      </c>
      <c r="J47" s="758">
        <v>0</v>
      </c>
      <c r="K47" s="758">
        <v>0</v>
      </c>
      <c r="L47" s="758">
        <v>0</v>
      </c>
      <c r="M47" s="758">
        <v>0</v>
      </c>
      <c r="N47" s="758">
        <v>0</v>
      </c>
      <c r="O47" s="770">
        <v>0</v>
      </c>
      <c r="P47" s="770">
        <f>SUM(D47:O47)</f>
        <v>-9937.93</v>
      </c>
      <c r="Q47" s="771">
        <f t="shared" si="9"/>
        <v>513457.33000000013</v>
      </c>
      <c r="V47" s="777"/>
    </row>
    <row r="48" spans="1:22" ht="12.5">
      <c r="A48" s="208"/>
      <c r="B48" s="19" t="s">
        <v>142</v>
      </c>
      <c r="C48" s="770">
        <v>353821.80000000005</v>
      </c>
      <c r="D48" s="758">
        <v>0</v>
      </c>
      <c r="E48" s="758">
        <v>0</v>
      </c>
      <c r="F48" s="758">
        <v>0</v>
      </c>
      <c r="G48" s="758">
        <v>0</v>
      </c>
      <c r="H48" s="758">
        <v>0</v>
      </c>
      <c r="I48" s="758">
        <v>0</v>
      </c>
      <c r="J48" s="758">
        <v>0</v>
      </c>
      <c r="K48" s="758">
        <v>0</v>
      </c>
      <c r="L48" s="758">
        <v>0</v>
      </c>
      <c r="M48" s="758">
        <v>0</v>
      </c>
      <c r="N48" s="758">
        <v>0</v>
      </c>
      <c r="O48" s="770">
        <v>0</v>
      </c>
      <c r="P48" s="770">
        <f>SUM(D48:O48)</f>
        <v>0</v>
      </c>
      <c r="Q48" s="771">
        <f t="shared" si="9"/>
        <v>353821.80000000005</v>
      </c>
      <c r="V48" s="208"/>
    </row>
    <row r="49" spans="1:22" ht="12.5">
      <c r="A49" s="208"/>
      <c r="B49" s="19" t="s">
        <v>143</v>
      </c>
      <c r="C49" s="770">
        <v>35641.999999999993</v>
      </c>
      <c r="D49" s="758">
        <v>0</v>
      </c>
      <c r="E49" s="758">
        <v>0</v>
      </c>
      <c r="F49" s="758">
        <v>0</v>
      </c>
      <c r="G49" s="758">
        <v>0</v>
      </c>
      <c r="H49" s="758">
        <v>0</v>
      </c>
      <c r="I49" s="758">
        <v>0</v>
      </c>
      <c r="J49" s="758">
        <v>0</v>
      </c>
      <c r="K49" s="758">
        <v>0</v>
      </c>
      <c r="L49" s="758">
        <v>0</v>
      </c>
      <c r="M49" s="758">
        <v>0</v>
      </c>
      <c r="N49" s="758">
        <v>0</v>
      </c>
      <c r="O49" s="770">
        <v>0</v>
      </c>
      <c r="P49" s="770">
        <f>SUM(D49:O49)</f>
        <v>0</v>
      </c>
      <c r="Q49" s="771">
        <f t="shared" si="9"/>
        <v>35641.999999999993</v>
      </c>
      <c r="V49" s="208"/>
    </row>
    <row r="50" spans="1:22" s="49" customFormat="1" ht="13">
      <c r="A50" s="773"/>
      <c r="B50" s="875" t="s">
        <v>144</v>
      </c>
      <c r="C50" s="876">
        <v>945663.61000000022</v>
      </c>
      <c r="D50" s="877">
        <f>SUM(D46:D49)</f>
        <v>0</v>
      </c>
      <c r="E50" s="877">
        <f>SUM(E46:E49)</f>
        <v>0</v>
      </c>
      <c r="F50" s="877">
        <f t="shared" ref="F50:Q50" si="10">SUM(F46:F49)</f>
        <v>-9937.93</v>
      </c>
      <c r="G50" s="877">
        <f t="shared" si="10"/>
        <v>0</v>
      </c>
      <c r="H50" s="877">
        <f t="shared" si="10"/>
        <v>0</v>
      </c>
      <c r="I50" s="877">
        <f t="shared" si="10"/>
        <v>0</v>
      </c>
      <c r="J50" s="877">
        <f t="shared" si="10"/>
        <v>0</v>
      </c>
      <c r="K50" s="877">
        <f t="shared" si="10"/>
        <v>0</v>
      </c>
      <c r="L50" s="877">
        <f t="shared" si="10"/>
        <v>0</v>
      </c>
      <c r="M50" s="877">
        <f t="shared" si="10"/>
        <v>0</v>
      </c>
      <c r="N50" s="877">
        <f t="shared" si="10"/>
        <v>0</v>
      </c>
      <c r="O50" s="876">
        <f t="shared" si="10"/>
        <v>0</v>
      </c>
      <c r="P50" s="877">
        <f t="shared" si="10"/>
        <v>-9937.93</v>
      </c>
      <c r="Q50" s="878">
        <f t="shared" si="10"/>
        <v>935725.68000000017</v>
      </c>
      <c r="V50" s="773"/>
    </row>
    <row r="51" spans="1:22" ht="5.15" customHeight="1">
      <c r="A51" s="208"/>
      <c r="B51" s="882"/>
      <c r="C51" s="770"/>
      <c r="F51" s="758"/>
      <c r="G51" s="758"/>
      <c r="H51" s="758"/>
      <c r="I51" s="758"/>
      <c r="J51" s="758"/>
      <c r="K51" s="758"/>
      <c r="L51" s="758"/>
      <c r="M51" s="758"/>
      <c r="N51" s="758"/>
      <c r="O51" s="879"/>
      <c r="P51" s="770"/>
      <c r="Q51" s="771"/>
      <c r="V51" s="208"/>
    </row>
    <row r="52" spans="1:22" ht="26.25" customHeight="1">
      <c r="A52" s="208"/>
      <c r="B52" s="16" t="s">
        <v>145</v>
      </c>
      <c r="C52" s="770"/>
      <c r="F52" s="758"/>
      <c r="G52" s="758"/>
      <c r="H52" s="758"/>
      <c r="I52" s="758"/>
      <c r="J52" s="758"/>
      <c r="K52" s="758"/>
      <c r="L52" s="758"/>
      <c r="M52" s="758"/>
      <c r="N52" s="758"/>
      <c r="O52" s="770"/>
      <c r="P52" s="770"/>
      <c r="Q52" s="771"/>
      <c r="V52" s="208"/>
    </row>
    <row r="53" spans="1:22" ht="12.5">
      <c r="A53" s="208" t="s">
        <v>146</v>
      </c>
      <c r="B53" s="19" t="s">
        <v>324</v>
      </c>
      <c r="C53" s="770">
        <v>-10920.99</v>
      </c>
      <c r="D53" s="758">
        <v>0</v>
      </c>
      <c r="E53" s="758">
        <v>0</v>
      </c>
      <c r="F53" s="758">
        <v>0</v>
      </c>
      <c r="G53" s="758">
        <v>0</v>
      </c>
      <c r="H53" s="758">
        <v>0</v>
      </c>
      <c r="I53" s="758">
        <v>0</v>
      </c>
      <c r="J53" s="758">
        <v>0</v>
      </c>
      <c r="K53" s="758">
        <v>0</v>
      </c>
      <c r="L53" s="758">
        <v>0</v>
      </c>
      <c r="M53" s="758">
        <v>0</v>
      </c>
      <c r="N53" s="758">
        <v>0</v>
      </c>
      <c r="O53" s="770">
        <v>0</v>
      </c>
      <c r="P53" s="770">
        <f t="shared" ref="P53:P59" si="11">SUM(D53:O53)</f>
        <v>0</v>
      </c>
      <c r="Q53" s="771">
        <f t="shared" ref="Q53:Q59" si="12">+C53+P53</f>
        <v>-10920.99</v>
      </c>
      <c r="V53" s="208"/>
    </row>
    <row r="54" spans="1:22" ht="12.5">
      <c r="A54" s="208" t="s">
        <v>325</v>
      </c>
      <c r="B54" s="19" t="s">
        <v>326</v>
      </c>
      <c r="C54" s="770">
        <v>0</v>
      </c>
      <c r="D54" s="758">
        <v>0</v>
      </c>
      <c r="E54" s="758">
        <v>0</v>
      </c>
      <c r="F54" s="758">
        <v>0</v>
      </c>
      <c r="G54" s="758">
        <v>0</v>
      </c>
      <c r="H54" s="758">
        <v>0</v>
      </c>
      <c r="I54" s="758">
        <v>0</v>
      </c>
      <c r="J54" s="758">
        <v>0</v>
      </c>
      <c r="K54" s="758">
        <v>0</v>
      </c>
      <c r="L54" s="758">
        <v>0</v>
      </c>
      <c r="M54" s="758">
        <v>0</v>
      </c>
      <c r="N54" s="758">
        <v>0</v>
      </c>
      <c r="O54" s="770">
        <v>0</v>
      </c>
      <c r="P54" s="770">
        <f t="shared" si="11"/>
        <v>0</v>
      </c>
      <c r="Q54" s="771">
        <f t="shared" si="12"/>
        <v>0</v>
      </c>
      <c r="V54" s="208"/>
    </row>
    <row r="55" spans="1:22" ht="12.5">
      <c r="A55" s="208" t="s">
        <v>327</v>
      </c>
      <c r="B55" s="19" t="s">
        <v>328</v>
      </c>
      <c r="C55" s="770">
        <v>0</v>
      </c>
      <c r="D55" s="758">
        <v>0</v>
      </c>
      <c r="E55" s="758">
        <v>0</v>
      </c>
      <c r="F55" s="758">
        <v>0</v>
      </c>
      <c r="G55" s="758">
        <v>0</v>
      </c>
      <c r="H55" s="758">
        <v>0</v>
      </c>
      <c r="I55" s="758">
        <v>0</v>
      </c>
      <c r="J55" s="758">
        <v>0</v>
      </c>
      <c r="K55" s="758">
        <v>0</v>
      </c>
      <c r="L55" s="758">
        <v>0</v>
      </c>
      <c r="M55" s="758">
        <v>0</v>
      </c>
      <c r="N55" s="758">
        <v>0</v>
      </c>
      <c r="O55" s="770">
        <v>0</v>
      </c>
      <c r="P55" s="770">
        <f t="shared" si="11"/>
        <v>0</v>
      </c>
      <c r="Q55" s="771">
        <f t="shared" si="12"/>
        <v>0</v>
      </c>
      <c r="V55" s="208"/>
    </row>
    <row r="56" spans="1:22" ht="12.5">
      <c r="A56" s="208" t="s">
        <v>329</v>
      </c>
      <c r="B56" s="19" t="s">
        <v>330</v>
      </c>
      <c r="C56" s="770">
        <v>0</v>
      </c>
      <c r="D56" s="758">
        <v>0</v>
      </c>
      <c r="E56" s="758">
        <v>0</v>
      </c>
      <c r="F56" s="758">
        <v>0</v>
      </c>
      <c r="G56" s="758">
        <v>0</v>
      </c>
      <c r="H56" s="758">
        <v>0</v>
      </c>
      <c r="I56" s="758">
        <v>0</v>
      </c>
      <c r="J56" s="758">
        <v>0</v>
      </c>
      <c r="K56" s="758">
        <v>0</v>
      </c>
      <c r="L56" s="758">
        <v>0</v>
      </c>
      <c r="M56" s="758">
        <v>0</v>
      </c>
      <c r="N56" s="758">
        <v>0</v>
      </c>
      <c r="O56" s="770">
        <v>0</v>
      </c>
      <c r="P56" s="770">
        <f t="shared" si="11"/>
        <v>0</v>
      </c>
      <c r="Q56" s="771">
        <f t="shared" si="12"/>
        <v>0</v>
      </c>
      <c r="V56" s="208"/>
    </row>
    <row r="57" spans="1:22" ht="12.5">
      <c r="A57" s="208" t="s">
        <v>331</v>
      </c>
      <c r="B57" s="19" t="s">
        <v>332</v>
      </c>
      <c r="C57" s="770">
        <v>0</v>
      </c>
      <c r="D57" s="758">
        <v>0</v>
      </c>
      <c r="E57" s="758">
        <v>0</v>
      </c>
      <c r="F57" s="758">
        <v>0</v>
      </c>
      <c r="G57" s="758">
        <v>0</v>
      </c>
      <c r="H57" s="758">
        <v>0</v>
      </c>
      <c r="I57" s="758">
        <v>0</v>
      </c>
      <c r="J57" s="758">
        <v>0</v>
      </c>
      <c r="K57" s="758">
        <v>0</v>
      </c>
      <c r="L57" s="758">
        <v>0</v>
      </c>
      <c r="M57" s="758">
        <v>0</v>
      </c>
      <c r="N57" s="758">
        <v>0</v>
      </c>
      <c r="O57" s="770">
        <v>0</v>
      </c>
      <c r="P57" s="770">
        <f t="shared" si="11"/>
        <v>0</v>
      </c>
      <c r="Q57" s="771">
        <f t="shared" si="12"/>
        <v>0</v>
      </c>
      <c r="V57" s="208"/>
    </row>
    <row r="58" spans="1:22" ht="12.5">
      <c r="A58" s="208" t="s">
        <v>148</v>
      </c>
      <c r="B58" s="19" t="s">
        <v>333</v>
      </c>
      <c r="C58" s="770">
        <v>0</v>
      </c>
      <c r="D58" s="758">
        <v>0</v>
      </c>
      <c r="E58" s="758">
        <v>0</v>
      </c>
      <c r="F58" s="758">
        <v>0</v>
      </c>
      <c r="G58" s="758">
        <v>0</v>
      </c>
      <c r="H58" s="758">
        <v>0</v>
      </c>
      <c r="I58" s="758">
        <v>0</v>
      </c>
      <c r="J58" s="758">
        <v>0</v>
      </c>
      <c r="K58" s="758">
        <v>0</v>
      </c>
      <c r="L58" s="758">
        <v>0</v>
      </c>
      <c r="M58" s="758">
        <v>0</v>
      </c>
      <c r="N58" s="758">
        <v>0</v>
      </c>
      <c r="O58" s="770">
        <v>0</v>
      </c>
      <c r="P58" s="770">
        <f t="shared" si="11"/>
        <v>0</v>
      </c>
      <c r="Q58" s="771">
        <f t="shared" si="12"/>
        <v>0</v>
      </c>
      <c r="V58" s="208"/>
    </row>
    <row r="59" spans="1:22" ht="12.5">
      <c r="A59" s="208"/>
      <c r="B59" s="19" t="s">
        <v>334</v>
      </c>
      <c r="C59" s="770">
        <v>0</v>
      </c>
      <c r="D59" s="758">
        <v>0</v>
      </c>
      <c r="E59" s="758">
        <v>0</v>
      </c>
      <c r="F59" s="758">
        <v>0</v>
      </c>
      <c r="G59" s="758">
        <v>0</v>
      </c>
      <c r="H59" s="758">
        <v>0</v>
      </c>
      <c r="I59" s="758">
        <v>0</v>
      </c>
      <c r="J59" s="758">
        <v>0</v>
      </c>
      <c r="K59" s="758">
        <v>0</v>
      </c>
      <c r="L59" s="758">
        <v>0</v>
      </c>
      <c r="M59" s="758">
        <v>0</v>
      </c>
      <c r="N59" s="758">
        <v>0</v>
      </c>
      <c r="O59" s="770">
        <v>0</v>
      </c>
      <c r="P59" s="770">
        <f t="shared" si="11"/>
        <v>0</v>
      </c>
      <c r="Q59" s="771">
        <f t="shared" si="12"/>
        <v>0</v>
      </c>
      <c r="V59" s="208"/>
    </row>
    <row r="60" spans="1:22" s="50" customFormat="1" ht="13.4" customHeight="1">
      <c r="B60" s="875" t="s">
        <v>150</v>
      </c>
      <c r="C60" s="876">
        <v>-10920.99</v>
      </c>
      <c r="D60" s="877">
        <f>SUM(D53:D59)</f>
        <v>0</v>
      </c>
      <c r="E60" s="877">
        <f>SUM(E53:E59)</f>
        <v>0</v>
      </c>
      <c r="F60" s="877">
        <f>SUM(F53:F59)</f>
        <v>0</v>
      </c>
      <c r="G60" s="877">
        <f t="shared" ref="G60:Q60" si="13">SUM(G53:G59)</f>
        <v>0</v>
      </c>
      <c r="H60" s="877">
        <f t="shared" si="13"/>
        <v>0</v>
      </c>
      <c r="I60" s="877">
        <f t="shared" si="13"/>
        <v>0</v>
      </c>
      <c r="J60" s="877">
        <f t="shared" si="13"/>
        <v>0</v>
      </c>
      <c r="K60" s="877">
        <f t="shared" si="13"/>
        <v>0</v>
      </c>
      <c r="L60" s="877">
        <f t="shared" si="13"/>
        <v>0</v>
      </c>
      <c r="M60" s="877">
        <f t="shared" si="13"/>
        <v>0</v>
      </c>
      <c r="N60" s="877">
        <f t="shared" si="13"/>
        <v>0</v>
      </c>
      <c r="O60" s="876">
        <f t="shared" si="13"/>
        <v>0</v>
      </c>
      <c r="P60" s="877">
        <f t="shared" si="13"/>
        <v>0</v>
      </c>
      <c r="Q60" s="878">
        <f t="shared" si="13"/>
        <v>-10920.99</v>
      </c>
    </row>
    <row r="61" spans="1:22" ht="3" customHeight="1">
      <c r="A61" s="208"/>
      <c r="B61" s="19"/>
      <c r="C61" s="770">
        <v>0</v>
      </c>
      <c r="F61" s="758"/>
      <c r="G61" s="758"/>
      <c r="H61" s="758"/>
      <c r="I61" s="758"/>
      <c r="J61" s="758"/>
      <c r="K61" s="758"/>
      <c r="L61" s="758"/>
      <c r="M61" s="758"/>
      <c r="N61" s="758"/>
      <c r="O61" s="879"/>
      <c r="P61" s="770"/>
      <c r="Q61" s="771"/>
      <c r="V61" s="208"/>
    </row>
    <row r="62" spans="1:22" ht="11.25" customHeight="1">
      <c r="A62" s="208"/>
      <c r="B62" s="16" t="s">
        <v>151</v>
      </c>
      <c r="C62" s="770"/>
      <c r="F62" s="758"/>
      <c r="G62" s="758"/>
      <c r="H62" s="758"/>
      <c r="I62" s="758"/>
      <c r="J62" s="758"/>
      <c r="K62" s="758"/>
      <c r="L62" s="758"/>
      <c r="M62" s="758"/>
      <c r="N62" s="758"/>
      <c r="O62" s="770"/>
      <c r="P62" s="770"/>
      <c r="Q62" s="771"/>
      <c r="V62" s="208"/>
    </row>
    <row r="63" spans="1:22" ht="12.5">
      <c r="A63" s="881" t="s">
        <v>127</v>
      </c>
      <c r="B63" s="19" t="s">
        <v>335</v>
      </c>
      <c r="C63" s="770">
        <v>-70325.69</v>
      </c>
      <c r="D63" s="758">
        <v>0</v>
      </c>
      <c r="E63" s="758">
        <v>0</v>
      </c>
      <c r="F63" s="758">
        <v>0</v>
      </c>
      <c r="G63" s="758">
        <v>0</v>
      </c>
      <c r="H63" s="758">
        <v>0</v>
      </c>
      <c r="I63" s="758">
        <v>0</v>
      </c>
      <c r="J63" s="758">
        <v>0</v>
      </c>
      <c r="K63" s="758">
        <v>0</v>
      </c>
      <c r="L63" s="758">
        <v>0</v>
      </c>
      <c r="M63" s="758">
        <v>0</v>
      </c>
      <c r="N63" s="758">
        <v>0</v>
      </c>
      <c r="O63" s="770">
        <v>0</v>
      </c>
      <c r="P63" s="770">
        <f>SUM(D63:O63)</f>
        <v>0</v>
      </c>
      <c r="Q63" s="771">
        <f t="shared" ref="Q63:Q64" si="14">+C63+P63</f>
        <v>-70325.69</v>
      </c>
      <c r="V63" s="208"/>
    </row>
    <row r="64" spans="1:22" ht="12.5">
      <c r="A64" s="208" t="s">
        <v>152</v>
      </c>
      <c r="B64" s="19" t="s">
        <v>153</v>
      </c>
      <c r="C64" s="770">
        <v>33826.69</v>
      </c>
      <c r="D64" s="758">
        <v>-675.38999999999987</v>
      </c>
      <c r="E64" s="758">
        <v>139.77999999999997</v>
      </c>
      <c r="F64" s="758">
        <v>490.42</v>
      </c>
      <c r="G64" s="758">
        <v>884.03000000000009</v>
      </c>
      <c r="H64" s="758">
        <v>263.17</v>
      </c>
      <c r="I64" s="758">
        <v>-250.99</v>
      </c>
      <c r="J64" s="758">
        <v>489.91</v>
      </c>
      <c r="K64" s="758">
        <v>882</v>
      </c>
      <c r="L64" s="758">
        <v>127.36</v>
      </c>
      <c r="M64" s="758">
        <v>1680.47</v>
      </c>
      <c r="N64" s="758">
        <v>9269.8700000000008</v>
      </c>
      <c r="O64" s="775">
        <v>263.08</v>
      </c>
      <c r="P64" s="770">
        <f>SUM(D64:O64)</f>
        <v>13563.710000000001</v>
      </c>
      <c r="Q64" s="771">
        <f t="shared" si="14"/>
        <v>47390.400000000001</v>
      </c>
      <c r="V64" s="208"/>
    </row>
    <row r="65" spans="1:22" s="49" customFormat="1" ht="13">
      <c r="A65" s="773"/>
      <c r="B65" s="875" t="s">
        <v>154</v>
      </c>
      <c r="C65" s="876">
        <v>-36499</v>
      </c>
      <c r="D65" s="877">
        <f t="shared" ref="D65:Q65" si="15">SUM(D63:D64)</f>
        <v>-675.38999999999987</v>
      </c>
      <c r="E65" s="877">
        <f t="shared" si="15"/>
        <v>139.77999999999997</v>
      </c>
      <c r="F65" s="877">
        <f t="shared" si="15"/>
        <v>490.42</v>
      </c>
      <c r="G65" s="877">
        <f t="shared" si="15"/>
        <v>884.03000000000009</v>
      </c>
      <c r="H65" s="877">
        <f t="shared" si="15"/>
        <v>263.17</v>
      </c>
      <c r="I65" s="877">
        <f t="shared" si="15"/>
        <v>-250.99</v>
      </c>
      <c r="J65" s="877">
        <f t="shared" si="15"/>
        <v>489.91</v>
      </c>
      <c r="K65" s="877">
        <f t="shared" si="15"/>
        <v>882</v>
      </c>
      <c r="L65" s="877">
        <f t="shared" si="15"/>
        <v>127.36</v>
      </c>
      <c r="M65" s="877">
        <f t="shared" si="15"/>
        <v>1680.47</v>
      </c>
      <c r="N65" s="877">
        <f t="shared" si="15"/>
        <v>9269.8700000000008</v>
      </c>
      <c r="O65" s="877">
        <f t="shared" si="15"/>
        <v>263.08</v>
      </c>
      <c r="P65" s="883">
        <f t="shared" si="15"/>
        <v>13563.710000000001</v>
      </c>
      <c r="Q65" s="878">
        <f t="shared" si="15"/>
        <v>-22935.29</v>
      </c>
      <c r="V65" s="773"/>
    </row>
    <row r="66" spans="1:22" s="7" customFormat="1" ht="7.5" customHeight="1" thickBot="1">
      <c r="B66" s="12"/>
      <c r="C66" s="884"/>
      <c r="D66" s="885"/>
      <c r="E66" s="885"/>
      <c r="F66" s="758"/>
      <c r="G66" s="758"/>
      <c r="H66" s="758"/>
      <c r="I66" s="758"/>
      <c r="J66" s="758"/>
      <c r="K66" s="758"/>
      <c r="L66" s="758"/>
      <c r="M66" s="758"/>
      <c r="N66" s="758"/>
      <c r="O66" s="770"/>
      <c r="P66" s="886"/>
      <c r="Q66" s="886"/>
    </row>
    <row r="67" spans="1:22" s="50" customFormat="1" ht="15" customHeight="1" thickBot="1">
      <c r="B67" s="782" t="s">
        <v>336</v>
      </c>
      <c r="C67" s="783">
        <v>5491766.0300000003</v>
      </c>
      <c r="D67" s="784">
        <f t="shared" ref="D67:Q67" si="16">D9+D17+D21+D26+D32+D37+D43+D50+D60+D65</f>
        <v>145605.26</v>
      </c>
      <c r="E67" s="784">
        <f t="shared" si="16"/>
        <v>693.7700000000234</v>
      </c>
      <c r="F67" s="784">
        <f t="shared" si="16"/>
        <v>170016.22</v>
      </c>
      <c r="G67" s="784">
        <f t="shared" si="16"/>
        <v>137969.88</v>
      </c>
      <c r="H67" s="784">
        <f t="shared" si="16"/>
        <v>99738.780000000013</v>
      </c>
      <c r="I67" s="784">
        <f t="shared" si="16"/>
        <v>254358.47000000003</v>
      </c>
      <c r="J67" s="784">
        <f t="shared" si="16"/>
        <v>6139.7899999999945</v>
      </c>
      <c r="K67" s="784">
        <f t="shared" si="16"/>
        <v>200088.33000000002</v>
      </c>
      <c r="L67" s="784">
        <f t="shared" si="16"/>
        <v>96974.810000000012</v>
      </c>
      <c r="M67" s="784">
        <f t="shared" si="16"/>
        <v>52011.53</v>
      </c>
      <c r="N67" s="784">
        <f t="shared" si="16"/>
        <v>35292.79</v>
      </c>
      <c r="O67" s="784">
        <f t="shared" si="16"/>
        <v>109125.93000000001</v>
      </c>
      <c r="P67" s="785">
        <f t="shared" si="16"/>
        <v>1308015.56</v>
      </c>
      <c r="Q67" s="785">
        <f t="shared" si="16"/>
        <v>6799781.5900000008</v>
      </c>
    </row>
    <row r="68" spans="1:22" ht="8.25" hidden="1" customHeight="1" thickBot="1">
      <c r="B68" s="36"/>
      <c r="C68" s="786"/>
      <c r="F68" s="758"/>
      <c r="G68" s="758"/>
      <c r="H68" s="758"/>
      <c r="I68" s="758"/>
      <c r="J68" s="758"/>
      <c r="K68" s="758"/>
      <c r="L68" s="758"/>
      <c r="M68" s="758"/>
      <c r="N68" s="758"/>
      <c r="O68" s="758"/>
      <c r="P68" s="758"/>
      <c r="Q68" s="758"/>
    </row>
    <row r="69" spans="1:22" ht="23.5" hidden="1" thickBot="1">
      <c r="B69" s="147" t="s">
        <v>337</v>
      </c>
      <c r="C69" s="787"/>
      <c r="D69" s="788">
        <v>0</v>
      </c>
      <c r="F69" s="758"/>
      <c r="G69" s="758"/>
      <c r="H69" s="758"/>
      <c r="I69" s="758"/>
      <c r="J69" s="758"/>
      <c r="O69" s="758"/>
      <c r="P69" s="758"/>
      <c r="Q69" s="758"/>
    </row>
    <row r="70" spans="1:22" s="7" customFormat="1" ht="6.65" customHeight="1">
      <c r="B70" s="125"/>
      <c r="C70" s="786"/>
      <c r="D70" s="758"/>
      <c r="E70" s="758"/>
      <c r="F70" s="758"/>
      <c r="G70" s="758"/>
      <c r="H70" s="758"/>
      <c r="I70" s="758"/>
      <c r="J70" s="758"/>
      <c r="K70" s="758"/>
      <c r="L70" s="758"/>
      <c r="M70" s="758"/>
      <c r="N70" s="758"/>
      <c r="O70" s="758"/>
      <c r="P70" s="758"/>
      <c r="Q70" s="758"/>
    </row>
    <row r="71" spans="1:22">
      <c r="B71" s="975" t="s">
        <v>223</v>
      </c>
      <c r="C71" s="975"/>
      <c r="D71" s="980"/>
      <c r="E71" s="980"/>
      <c r="F71" s="980"/>
      <c r="G71" s="980"/>
      <c r="H71" s="980"/>
      <c r="I71" s="980"/>
      <c r="J71" s="980"/>
      <c r="K71" s="980"/>
      <c r="L71" s="980"/>
      <c r="M71" s="980"/>
      <c r="N71" s="980"/>
      <c r="O71" s="980"/>
      <c r="P71" s="980"/>
      <c r="R71" s="790"/>
    </row>
    <row r="72" spans="1:22" s="148" customFormat="1" ht="15" customHeight="1">
      <c r="B72" s="981" t="s">
        <v>338</v>
      </c>
      <c r="C72" s="981"/>
      <c r="D72" s="982"/>
      <c r="E72" s="982"/>
      <c r="F72" s="982"/>
      <c r="G72" s="982"/>
      <c r="H72" s="982"/>
      <c r="I72" s="982"/>
      <c r="J72" s="982"/>
      <c r="K72" s="982"/>
      <c r="L72" s="982"/>
      <c r="M72" s="982"/>
      <c r="N72" s="982"/>
      <c r="O72" s="982"/>
      <c r="P72" s="982"/>
      <c r="Q72" s="983"/>
    </row>
    <row r="73" spans="1:22" s="148" customFormat="1" ht="24" customHeight="1">
      <c r="B73" s="984"/>
      <c r="C73" s="984"/>
      <c r="D73" s="985"/>
      <c r="E73" s="985"/>
      <c r="F73" s="985"/>
      <c r="G73" s="985"/>
      <c r="H73" s="985"/>
      <c r="I73" s="985"/>
      <c r="J73" s="985"/>
      <c r="K73" s="985"/>
      <c r="L73" s="985"/>
      <c r="M73" s="985"/>
      <c r="N73" s="985"/>
      <c r="O73" s="985"/>
      <c r="P73" s="985"/>
      <c r="Q73" s="986"/>
    </row>
    <row r="74" spans="1:22">
      <c r="B74" s="975"/>
      <c r="C74" s="975"/>
      <c r="D74" s="975"/>
      <c r="E74" s="975"/>
      <c r="F74" s="975"/>
      <c r="G74" s="975"/>
      <c r="H74" s="975"/>
      <c r="I74" s="975"/>
      <c r="J74" s="975"/>
      <c r="K74" s="975"/>
      <c r="L74" s="975"/>
      <c r="M74" s="975"/>
      <c r="N74" s="975"/>
      <c r="O74" s="975"/>
      <c r="P74" s="975"/>
      <c r="Q74" s="758"/>
    </row>
    <row r="75" spans="1:22">
      <c r="B75" s="975"/>
      <c r="C75" s="975"/>
      <c r="D75" s="975"/>
      <c r="E75" s="975"/>
      <c r="F75" s="975"/>
      <c r="G75" s="975"/>
      <c r="H75" s="975"/>
      <c r="I75" s="975"/>
      <c r="J75" s="975"/>
      <c r="K75" s="975"/>
      <c r="L75" s="975"/>
      <c r="M75" s="975"/>
      <c r="N75" s="975"/>
      <c r="O75" s="975"/>
      <c r="P75" s="975"/>
    </row>
    <row r="76" spans="1:22">
      <c r="B76" s="987"/>
      <c r="C76" s="975"/>
      <c r="D76" s="975"/>
      <c r="E76" s="975"/>
      <c r="F76" s="975"/>
      <c r="G76" s="975"/>
      <c r="H76" s="975"/>
      <c r="I76" s="975"/>
      <c r="J76" s="975"/>
      <c r="K76" s="975"/>
      <c r="L76" s="975"/>
      <c r="M76" s="975"/>
      <c r="N76" s="975"/>
      <c r="O76" s="975"/>
      <c r="P76" s="975"/>
    </row>
    <row r="77" spans="1:22">
      <c r="B77" s="975"/>
      <c r="C77" s="975"/>
      <c r="D77" s="975"/>
      <c r="E77" s="975"/>
      <c r="F77" s="975"/>
      <c r="G77" s="975"/>
      <c r="H77" s="975"/>
      <c r="I77" s="975"/>
      <c r="J77" s="975"/>
      <c r="K77" s="975"/>
      <c r="L77" s="975"/>
      <c r="M77" s="975"/>
      <c r="N77" s="975"/>
      <c r="O77" s="975"/>
      <c r="P77" s="975"/>
    </row>
    <row r="78" spans="1:22">
      <c r="B78" s="975"/>
      <c r="C78" s="975"/>
      <c r="D78" s="975"/>
      <c r="E78" s="975"/>
      <c r="F78" s="975"/>
      <c r="G78" s="975"/>
      <c r="H78" s="975"/>
      <c r="I78" s="975"/>
      <c r="J78" s="975"/>
      <c r="K78" s="975"/>
      <c r="L78" s="975"/>
      <c r="M78" s="975"/>
      <c r="N78" s="975"/>
      <c r="O78" s="975"/>
      <c r="P78" s="975"/>
    </row>
    <row r="79" spans="1:22">
      <c r="B79" s="975"/>
      <c r="C79" s="975"/>
      <c r="D79" s="975"/>
      <c r="E79" s="975"/>
      <c r="F79" s="975"/>
      <c r="G79" s="975"/>
      <c r="H79" s="975"/>
      <c r="I79" s="975"/>
      <c r="J79" s="975"/>
      <c r="K79" s="975"/>
      <c r="L79" s="975"/>
      <c r="M79" s="975"/>
      <c r="N79" s="975"/>
      <c r="O79" s="975"/>
      <c r="P79" s="975"/>
    </row>
    <row r="80" spans="1:22">
      <c r="A80" s="975"/>
      <c r="B80" s="975"/>
      <c r="C80" s="975"/>
      <c r="D80" s="975"/>
      <c r="E80" s="975"/>
      <c r="F80" s="975"/>
      <c r="G80" s="975"/>
      <c r="H80" s="975"/>
      <c r="I80" s="975"/>
      <c r="J80" s="975"/>
      <c r="K80" s="975"/>
      <c r="L80" s="975"/>
      <c r="M80" s="975"/>
      <c r="N80" s="975"/>
      <c r="O80" s="975"/>
    </row>
  </sheetData>
  <sheetProtection password="C511" sheet="1" objects="1" scenarios="1"/>
  <mergeCells count="10">
    <mergeCell ref="B77:P77"/>
    <mergeCell ref="B78:P78"/>
    <mergeCell ref="B79:P79"/>
    <mergeCell ref="A80:O80"/>
    <mergeCell ref="B71:P71"/>
    <mergeCell ref="B72:Q72"/>
    <mergeCell ref="B73:Q73"/>
    <mergeCell ref="B74:P74"/>
    <mergeCell ref="B75:P75"/>
    <mergeCell ref="B76:P76"/>
  </mergeCells>
  <printOptions horizontalCentered="1"/>
  <pageMargins left="0" right="0" top="1.0636363636363599" bottom="0.25" header="0.13" footer="0.1"/>
  <pageSetup scale="56" orientation="landscape" r:id="rId1"/>
  <headerFooter>
    <oddHeader>&amp;C&amp;"Arial,Bold"&amp;K000000Table I-3b
Pacific Gas and Electric Company 
Demand Response Programs and Activities
Carry-Over Expenditures and Funding
2015-2016</oddHeader>
    <oddFooter>&amp;L&amp;F&amp;CPage 7b of 11&amp;R&amp;A</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2"/>
  <sheetViews>
    <sheetView view="pageLayout" topLeftCell="B20" zoomScale="70" zoomScaleNormal="70" zoomScalePageLayoutView="70" workbookViewId="0">
      <selection activeCell="N5" sqref="N5"/>
    </sheetView>
  </sheetViews>
  <sheetFormatPr defaultRowHeight="11.5"/>
  <cols>
    <col min="1" max="1" width="0" style="5" hidden="1" customWidth="1"/>
    <col min="2" max="2" width="55.453125" style="5" customWidth="1"/>
    <col min="3" max="3" width="11.1796875" style="7" customWidth="1"/>
    <col min="4" max="4" width="10.54296875" style="7" customWidth="1"/>
    <col min="5" max="5" width="10.54296875" style="5" customWidth="1"/>
    <col min="6" max="6" width="11.54296875" style="5" customWidth="1"/>
    <col min="7" max="7" width="11.1796875" style="5" customWidth="1"/>
    <col min="8" max="8" width="10.54296875" style="5" customWidth="1"/>
    <col min="9" max="9" width="11.26953125" style="5" customWidth="1"/>
    <col min="10" max="10" width="11.453125" style="5" customWidth="1"/>
    <col min="11" max="14" width="10.54296875" style="5" customWidth="1"/>
    <col min="15" max="15" width="14.453125" style="5" customWidth="1"/>
    <col min="16" max="16" width="13.81640625" style="5" customWidth="1"/>
    <col min="17" max="17" width="14.54296875" style="5" customWidth="1"/>
    <col min="18" max="18" width="9.54296875" style="5" customWidth="1"/>
    <col min="19" max="254" width="9.1796875" style="5"/>
    <col min="255" max="255" width="0" style="5" hidden="1" customWidth="1"/>
    <col min="256" max="256" width="52" style="5" customWidth="1"/>
    <col min="257" max="257" width="0" style="5" hidden="1" customWidth="1"/>
    <col min="258" max="260" width="10.54296875" style="5" customWidth="1"/>
    <col min="261" max="261" width="11.54296875" style="5" customWidth="1"/>
    <col min="262" max="269" width="10.54296875" style="5" customWidth="1"/>
    <col min="270" max="271" width="14.453125" style="5" customWidth="1"/>
    <col min="272" max="272" width="13.453125" style="5" customWidth="1"/>
    <col min="273" max="273" width="14.453125" style="5" customWidth="1"/>
    <col min="274" max="274" width="9.54296875" style="5" customWidth="1"/>
    <col min="275" max="510" width="9.1796875" style="5"/>
    <col min="511" max="511" width="0" style="5" hidden="1" customWidth="1"/>
    <col min="512" max="512" width="52" style="5" customWidth="1"/>
    <col min="513" max="513" width="0" style="5" hidden="1" customWidth="1"/>
    <col min="514" max="516" width="10.54296875" style="5" customWidth="1"/>
    <col min="517" max="517" width="11.54296875" style="5" customWidth="1"/>
    <col min="518" max="525" width="10.54296875" style="5" customWidth="1"/>
    <col min="526" max="527" width="14.453125" style="5" customWidth="1"/>
    <col min="528" max="528" width="13.453125" style="5" customWidth="1"/>
    <col min="529" max="529" width="14.453125" style="5" customWidth="1"/>
    <col min="530" max="530" width="9.54296875" style="5" customWidth="1"/>
    <col min="531" max="766" width="9.1796875" style="5"/>
    <col min="767" max="767" width="0" style="5" hidden="1" customWidth="1"/>
    <col min="768" max="768" width="52" style="5" customWidth="1"/>
    <col min="769" max="769" width="0" style="5" hidden="1" customWidth="1"/>
    <col min="770" max="772" width="10.54296875" style="5" customWidth="1"/>
    <col min="773" max="773" width="11.54296875" style="5" customWidth="1"/>
    <col min="774" max="781" width="10.54296875" style="5" customWidth="1"/>
    <col min="782" max="783" width="14.453125" style="5" customWidth="1"/>
    <col min="784" max="784" width="13.453125" style="5" customWidth="1"/>
    <col min="785" max="785" width="14.453125" style="5" customWidth="1"/>
    <col min="786" max="786" width="9.54296875" style="5" customWidth="1"/>
    <col min="787" max="1022" width="9.1796875" style="5"/>
    <col min="1023" max="1023" width="0" style="5" hidden="1" customWidth="1"/>
    <col min="1024" max="1024" width="52" style="5" customWidth="1"/>
    <col min="1025" max="1025" width="0" style="5" hidden="1" customWidth="1"/>
    <col min="1026" max="1028" width="10.54296875" style="5" customWidth="1"/>
    <col min="1029" max="1029" width="11.54296875" style="5" customWidth="1"/>
    <col min="1030" max="1037" width="10.54296875" style="5" customWidth="1"/>
    <col min="1038" max="1039" width="14.453125" style="5" customWidth="1"/>
    <col min="1040" max="1040" width="13.453125" style="5" customWidth="1"/>
    <col min="1041" max="1041" width="14.453125" style="5" customWidth="1"/>
    <col min="1042" max="1042" width="9.54296875" style="5" customWidth="1"/>
    <col min="1043" max="1278" width="9.1796875" style="5"/>
    <col min="1279" max="1279" width="0" style="5" hidden="1" customWidth="1"/>
    <col min="1280" max="1280" width="52" style="5" customWidth="1"/>
    <col min="1281" max="1281" width="0" style="5" hidden="1" customWidth="1"/>
    <col min="1282" max="1284" width="10.54296875" style="5" customWidth="1"/>
    <col min="1285" max="1285" width="11.54296875" style="5" customWidth="1"/>
    <col min="1286" max="1293" width="10.54296875" style="5" customWidth="1"/>
    <col min="1294" max="1295" width="14.453125" style="5" customWidth="1"/>
    <col min="1296" max="1296" width="13.453125" style="5" customWidth="1"/>
    <col min="1297" max="1297" width="14.453125" style="5" customWidth="1"/>
    <col min="1298" max="1298" width="9.54296875" style="5" customWidth="1"/>
    <col min="1299" max="1534" width="9.1796875" style="5"/>
    <col min="1535" max="1535" width="0" style="5" hidden="1" customWidth="1"/>
    <col min="1536" max="1536" width="52" style="5" customWidth="1"/>
    <col min="1537" max="1537" width="0" style="5" hidden="1" customWidth="1"/>
    <col min="1538" max="1540" width="10.54296875" style="5" customWidth="1"/>
    <col min="1541" max="1541" width="11.54296875" style="5" customWidth="1"/>
    <col min="1542" max="1549" width="10.54296875" style="5" customWidth="1"/>
    <col min="1550" max="1551" width="14.453125" style="5" customWidth="1"/>
    <col min="1552" max="1552" width="13.453125" style="5" customWidth="1"/>
    <col min="1553" max="1553" width="14.453125" style="5" customWidth="1"/>
    <col min="1554" max="1554" width="9.54296875" style="5" customWidth="1"/>
    <col min="1555" max="1790" width="9.1796875" style="5"/>
    <col min="1791" max="1791" width="0" style="5" hidden="1" customWidth="1"/>
    <col min="1792" max="1792" width="52" style="5" customWidth="1"/>
    <col min="1793" max="1793" width="0" style="5" hidden="1" customWidth="1"/>
    <col min="1794" max="1796" width="10.54296875" style="5" customWidth="1"/>
    <col min="1797" max="1797" width="11.54296875" style="5" customWidth="1"/>
    <col min="1798" max="1805" width="10.54296875" style="5" customWidth="1"/>
    <col min="1806" max="1807" width="14.453125" style="5" customWidth="1"/>
    <col min="1808" max="1808" width="13.453125" style="5" customWidth="1"/>
    <col min="1809" max="1809" width="14.453125" style="5" customWidth="1"/>
    <col min="1810" max="1810" width="9.54296875" style="5" customWidth="1"/>
    <col min="1811" max="2046" width="9.1796875" style="5"/>
    <col min="2047" max="2047" width="0" style="5" hidden="1" customWidth="1"/>
    <col min="2048" max="2048" width="52" style="5" customWidth="1"/>
    <col min="2049" max="2049" width="0" style="5" hidden="1" customWidth="1"/>
    <col min="2050" max="2052" width="10.54296875" style="5" customWidth="1"/>
    <col min="2053" max="2053" width="11.54296875" style="5" customWidth="1"/>
    <col min="2054" max="2061" width="10.54296875" style="5" customWidth="1"/>
    <col min="2062" max="2063" width="14.453125" style="5" customWidth="1"/>
    <col min="2064" max="2064" width="13.453125" style="5" customWidth="1"/>
    <col min="2065" max="2065" width="14.453125" style="5" customWidth="1"/>
    <col min="2066" max="2066" width="9.54296875" style="5" customWidth="1"/>
    <col min="2067" max="2302" width="9.1796875" style="5"/>
    <col min="2303" max="2303" width="0" style="5" hidden="1" customWidth="1"/>
    <col min="2304" max="2304" width="52" style="5" customWidth="1"/>
    <col min="2305" max="2305" width="0" style="5" hidden="1" customWidth="1"/>
    <col min="2306" max="2308" width="10.54296875" style="5" customWidth="1"/>
    <col min="2309" max="2309" width="11.54296875" style="5" customWidth="1"/>
    <col min="2310" max="2317" width="10.54296875" style="5" customWidth="1"/>
    <col min="2318" max="2319" width="14.453125" style="5" customWidth="1"/>
    <col min="2320" max="2320" width="13.453125" style="5" customWidth="1"/>
    <col min="2321" max="2321" width="14.453125" style="5" customWidth="1"/>
    <col min="2322" max="2322" width="9.54296875" style="5" customWidth="1"/>
    <col min="2323" max="2558" width="9.1796875" style="5"/>
    <col min="2559" max="2559" width="0" style="5" hidden="1" customWidth="1"/>
    <col min="2560" max="2560" width="52" style="5" customWidth="1"/>
    <col min="2561" max="2561" width="0" style="5" hidden="1" customWidth="1"/>
    <col min="2562" max="2564" width="10.54296875" style="5" customWidth="1"/>
    <col min="2565" max="2565" width="11.54296875" style="5" customWidth="1"/>
    <col min="2566" max="2573" width="10.54296875" style="5" customWidth="1"/>
    <col min="2574" max="2575" width="14.453125" style="5" customWidth="1"/>
    <col min="2576" max="2576" width="13.453125" style="5" customWidth="1"/>
    <col min="2577" max="2577" width="14.453125" style="5" customWidth="1"/>
    <col min="2578" max="2578" width="9.54296875" style="5" customWidth="1"/>
    <col min="2579" max="2814" width="9.1796875" style="5"/>
    <col min="2815" max="2815" width="0" style="5" hidden="1" customWidth="1"/>
    <col min="2816" max="2816" width="52" style="5" customWidth="1"/>
    <col min="2817" max="2817" width="0" style="5" hidden="1" customWidth="1"/>
    <col min="2818" max="2820" width="10.54296875" style="5" customWidth="1"/>
    <col min="2821" max="2821" width="11.54296875" style="5" customWidth="1"/>
    <col min="2822" max="2829" width="10.54296875" style="5" customWidth="1"/>
    <col min="2830" max="2831" width="14.453125" style="5" customWidth="1"/>
    <col min="2832" max="2832" width="13.453125" style="5" customWidth="1"/>
    <col min="2833" max="2833" width="14.453125" style="5" customWidth="1"/>
    <col min="2834" max="2834" width="9.54296875" style="5" customWidth="1"/>
    <col min="2835" max="3070" width="9.1796875" style="5"/>
    <col min="3071" max="3071" width="0" style="5" hidden="1" customWidth="1"/>
    <col min="3072" max="3072" width="52" style="5" customWidth="1"/>
    <col min="3073" max="3073" width="0" style="5" hidden="1" customWidth="1"/>
    <col min="3074" max="3076" width="10.54296875" style="5" customWidth="1"/>
    <col min="3077" max="3077" width="11.54296875" style="5" customWidth="1"/>
    <col min="3078" max="3085" width="10.54296875" style="5" customWidth="1"/>
    <col min="3086" max="3087" width="14.453125" style="5" customWidth="1"/>
    <col min="3088" max="3088" width="13.453125" style="5" customWidth="1"/>
    <col min="3089" max="3089" width="14.453125" style="5" customWidth="1"/>
    <col min="3090" max="3090" width="9.54296875" style="5" customWidth="1"/>
    <col min="3091" max="3326" width="9.1796875" style="5"/>
    <col min="3327" max="3327" width="0" style="5" hidden="1" customWidth="1"/>
    <col min="3328" max="3328" width="52" style="5" customWidth="1"/>
    <col min="3329" max="3329" width="0" style="5" hidden="1" customWidth="1"/>
    <col min="3330" max="3332" width="10.54296875" style="5" customWidth="1"/>
    <col min="3333" max="3333" width="11.54296875" style="5" customWidth="1"/>
    <col min="3334" max="3341" width="10.54296875" style="5" customWidth="1"/>
    <col min="3342" max="3343" width="14.453125" style="5" customWidth="1"/>
    <col min="3344" max="3344" width="13.453125" style="5" customWidth="1"/>
    <col min="3345" max="3345" width="14.453125" style="5" customWidth="1"/>
    <col min="3346" max="3346" width="9.54296875" style="5" customWidth="1"/>
    <col min="3347" max="3582" width="9.1796875" style="5"/>
    <col min="3583" max="3583" width="0" style="5" hidden="1" customWidth="1"/>
    <col min="3584" max="3584" width="52" style="5" customWidth="1"/>
    <col min="3585" max="3585" width="0" style="5" hidden="1" customWidth="1"/>
    <col min="3586" max="3588" width="10.54296875" style="5" customWidth="1"/>
    <col min="3589" max="3589" width="11.54296875" style="5" customWidth="1"/>
    <col min="3590" max="3597" width="10.54296875" style="5" customWidth="1"/>
    <col min="3598" max="3599" width="14.453125" style="5" customWidth="1"/>
    <col min="3600" max="3600" width="13.453125" style="5" customWidth="1"/>
    <col min="3601" max="3601" width="14.453125" style="5" customWidth="1"/>
    <col min="3602" max="3602" width="9.54296875" style="5" customWidth="1"/>
    <col min="3603" max="3838" width="9.1796875" style="5"/>
    <col min="3839" max="3839" width="0" style="5" hidden="1" customWidth="1"/>
    <col min="3840" max="3840" width="52" style="5" customWidth="1"/>
    <col min="3841" max="3841" width="0" style="5" hidden="1" customWidth="1"/>
    <col min="3842" max="3844" width="10.54296875" style="5" customWidth="1"/>
    <col min="3845" max="3845" width="11.54296875" style="5" customWidth="1"/>
    <col min="3846" max="3853" width="10.54296875" style="5" customWidth="1"/>
    <col min="3854" max="3855" width="14.453125" style="5" customWidth="1"/>
    <col min="3856" max="3856" width="13.453125" style="5" customWidth="1"/>
    <col min="3857" max="3857" width="14.453125" style="5" customWidth="1"/>
    <col min="3858" max="3858" width="9.54296875" style="5" customWidth="1"/>
    <col min="3859" max="4094" width="9.1796875" style="5"/>
    <col min="4095" max="4095" width="0" style="5" hidden="1" customWidth="1"/>
    <col min="4096" max="4096" width="52" style="5" customWidth="1"/>
    <col min="4097" max="4097" width="0" style="5" hidden="1" customWidth="1"/>
    <col min="4098" max="4100" width="10.54296875" style="5" customWidth="1"/>
    <col min="4101" max="4101" width="11.54296875" style="5" customWidth="1"/>
    <col min="4102" max="4109" width="10.54296875" style="5" customWidth="1"/>
    <col min="4110" max="4111" width="14.453125" style="5" customWidth="1"/>
    <col min="4112" max="4112" width="13.453125" style="5" customWidth="1"/>
    <col min="4113" max="4113" width="14.453125" style="5" customWidth="1"/>
    <col min="4114" max="4114" width="9.54296875" style="5" customWidth="1"/>
    <col min="4115" max="4350" width="9.1796875" style="5"/>
    <col min="4351" max="4351" width="0" style="5" hidden="1" customWidth="1"/>
    <col min="4352" max="4352" width="52" style="5" customWidth="1"/>
    <col min="4353" max="4353" width="0" style="5" hidden="1" customWidth="1"/>
    <col min="4354" max="4356" width="10.54296875" style="5" customWidth="1"/>
    <col min="4357" max="4357" width="11.54296875" style="5" customWidth="1"/>
    <col min="4358" max="4365" width="10.54296875" style="5" customWidth="1"/>
    <col min="4366" max="4367" width="14.453125" style="5" customWidth="1"/>
    <col min="4368" max="4368" width="13.453125" style="5" customWidth="1"/>
    <col min="4369" max="4369" width="14.453125" style="5" customWidth="1"/>
    <col min="4370" max="4370" width="9.54296875" style="5" customWidth="1"/>
    <col min="4371" max="4606" width="9.1796875" style="5"/>
    <col min="4607" max="4607" width="0" style="5" hidden="1" customWidth="1"/>
    <col min="4608" max="4608" width="52" style="5" customWidth="1"/>
    <col min="4609" max="4609" width="0" style="5" hidden="1" customWidth="1"/>
    <col min="4610" max="4612" width="10.54296875" style="5" customWidth="1"/>
    <col min="4613" max="4613" width="11.54296875" style="5" customWidth="1"/>
    <col min="4614" max="4621" width="10.54296875" style="5" customWidth="1"/>
    <col min="4622" max="4623" width="14.453125" style="5" customWidth="1"/>
    <col min="4624" max="4624" width="13.453125" style="5" customWidth="1"/>
    <col min="4625" max="4625" width="14.453125" style="5" customWidth="1"/>
    <col min="4626" max="4626" width="9.54296875" style="5" customWidth="1"/>
    <col min="4627" max="4862" width="9.1796875" style="5"/>
    <col min="4863" max="4863" width="0" style="5" hidden="1" customWidth="1"/>
    <col min="4864" max="4864" width="52" style="5" customWidth="1"/>
    <col min="4865" max="4865" width="0" style="5" hidden="1" customWidth="1"/>
    <col min="4866" max="4868" width="10.54296875" style="5" customWidth="1"/>
    <col min="4869" max="4869" width="11.54296875" style="5" customWidth="1"/>
    <col min="4870" max="4877" width="10.54296875" style="5" customWidth="1"/>
    <col min="4878" max="4879" width="14.453125" style="5" customWidth="1"/>
    <col min="4880" max="4880" width="13.453125" style="5" customWidth="1"/>
    <col min="4881" max="4881" width="14.453125" style="5" customWidth="1"/>
    <col min="4882" max="4882" width="9.54296875" style="5" customWidth="1"/>
    <col min="4883" max="5118" width="9.1796875" style="5"/>
    <col min="5119" max="5119" width="0" style="5" hidden="1" customWidth="1"/>
    <col min="5120" max="5120" width="52" style="5" customWidth="1"/>
    <col min="5121" max="5121" width="0" style="5" hidden="1" customWidth="1"/>
    <col min="5122" max="5124" width="10.54296875" style="5" customWidth="1"/>
    <col min="5125" max="5125" width="11.54296875" style="5" customWidth="1"/>
    <col min="5126" max="5133" width="10.54296875" style="5" customWidth="1"/>
    <col min="5134" max="5135" width="14.453125" style="5" customWidth="1"/>
    <col min="5136" max="5136" width="13.453125" style="5" customWidth="1"/>
    <col min="5137" max="5137" width="14.453125" style="5" customWidth="1"/>
    <col min="5138" max="5138" width="9.54296875" style="5" customWidth="1"/>
    <col min="5139" max="5374" width="9.1796875" style="5"/>
    <col min="5375" max="5375" width="0" style="5" hidden="1" customWidth="1"/>
    <col min="5376" max="5376" width="52" style="5" customWidth="1"/>
    <col min="5377" max="5377" width="0" style="5" hidden="1" customWidth="1"/>
    <col min="5378" max="5380" width="10.54296875" style="5" customWidth="1"/>
    <col min="5381" max="5381" width="11.54296875" style="5" customWidth="1"/>
    <col min="5382" max="5389" width="10.54296875" style="5" customWidth="1"/>
    <col min="5390" max="5391" width="14.453125" style="5" customWidth="1"/>
    <col min="5392" max="5392" width="13.453125" style="5" customWidth="1"/>
    <col min="5393" max="5393" width="14.453125" style="5" customWidth="1"/>
    <col min="5394" max="5394" width="9.54296875" style="5" customWidth="1"/>
    <col min="5395" max="5630" width="9.1796875" style="5"/>
    <col min="5631" max="5631" width="0" style="5" hidden="1" customWidth="1"/>
    <col min="5632" max="5632" width="52" style="5" customWidth="1"/>
    <col min="5633" max="5633" width="0" style="5" hidden="1" customWidth="1"/>
    <col min="5634" max="5636" width="10.54296875" style="5" customWidth="1"/>
    <col min="5637" max="5637" width="11.54296875" style="5" customWidth="1"/>
    <col min="5638" max="5645" width="10.54296875" style="5" customWidth="1"/>
    <col min="5646" max="5647" width="14.453125" style="5" customWidth="1"/>
    <col min="5648" max="5648" width="13.453125" style="5" customWidth="1"/>
    <col min="5649" max="5649" width="14.453125" style="5" customWidth="1"/>
    <col min="5650" max="5650" width="9.54296875" style="5" customWidth="1"/>
    <col min="5651" max="5886" width="9.1796875" style="5"/>
    <col min="5887" max="5887" width="0" style="5" hidden="1" customWidth="1"/>
    <col min="5888" max="5888" width="52" style="5" customWidth="1"/>
    <col min="5889" max="5889" width="0" style="5" hidden="1" customWidth="1"/>
    <col min="5890" max="5892" width="10.54296875" style="5" customWidth="1"/>
    <col min="5893" max="5893" width="11.54296875" style="5" customWidth="1"/>
    <col min="5894" max="5901" width="10.54296875" style="5" customWidth="1"/>
    <col min="5902" max="5903" width="14.453125" style="5" customWidth="1"/>
    <col min="5904" max="5904" width="13.453125" style="5" customWidth="1"/>
    <col min="5905" max="5905" width="14.453125" style="5" customWidth="1"/>
    <col min="5906" max="5906" width="9.54296875" style="5" customWidth="1"/>
    <col min="5907" max="6142" width="9.1796875" style="5"/>
    <col min="6143" max="6143" width="0" style="5" hidden="1" customWidth="1"/>
    <col min="6144" max="6144" width="52" style="5" customWidth="1"/>
    <col min="6145" max="6145" width="0" style="5" hidden="1" customWidth="1"/>
    <col min="6146" max="6148" width="10.54296875" style="5" customWidth="1"/>
    <col min="6149" max="6149" width="11.54296875" style="5" customWidth="1"/>
    <col min="6150" max="6157" width="10.54296875" style="5" customWidth="1"/>
    <col min="6158" max="6159" width="14.453125" style="5" customWidth="1"/>
    <col min="6160" max="6160" width="13.453125" style="5" customWidth="1"/>
    <col min="6161" max="6161" width="14.453125" style="5" customWidth="1"/>
    <col min="6162" max="6162" width="9.54296875" style="5" customWidth="1"/>
    <col min="6163" max="6398" width="9.1796875" style="5"/>
    <col min="6399" max="6399" width="0" style="5" hidden="1" customWidth="1"/>
    <col min="6400" max="6400" width="52" style="5" customWidth="1"/>
    <col min="6401" max="6401" width="0" style="5" hidden="1" customWidth="1"/>
    <col min="6402" max="6404" width="10.54296875" style="5" customWidth="1"/>
    <col min="6405" max="6405" width="11.54296875" style="5" customWidth="1"/>
    <col min="6406" max="6413" width="10.54296875" style="5" customWidth="1"/>
    <col min="6414" max="6415" width="14.453125" style="5" customWidth="1"/>
    <col min="6416" max="6416" width="13.453125" style="5" customWidth="1"/>
    <col min="6417" max="6417" width="14.453125" style="5" customWidth="1"/>
    <col min="6418" max="6418" width="9.54296875" style="5" customWidth="1"/>
    <col min="6419" max="6654" width="9.1796875" style="5"/>
    <col min="6655" max="6655" width="0" style="5" hidden="1" customWidth="1"/>
    <col min="6656" max="6656" width="52" style="5" customWidth="1"/>
    <col min="6657" max="6657" width="0" style="5" hidden="1" customWidth="1"/>
    <col min="6658" max="6660" width="10.54296875" style="5" customWidth="1"/>
    <col min="6661" max="6661" width="11.54296875" style="5" customWidth="1"/>
    <col min="6662" max="6669" width="10.54296875" style="5" customWidth="1"/>
    <col min="6670" max="6671" width="14.453125" style="5" customWidth="1"/>
    <col min="6672" max="6672" width="13.453125" style="5" customWidth="1"/>
    <col min="6673" max="6673" width="14.453125" style="5" customWidth="1"/>
    <col min="6674" max="6674" width="9.54296875" style="5" customWidth="1"/>
    <col min="6675" max="6910" width="9.1796875" style="5"/>
    <col min="6911" max="6911" width="0" style="5" hidden="1" customWidth="1"/>
    <col min="6912" max="6912" width="52" style="5" customWidth="1"/>
    <col min="6913" max="6913" width="0" style="5" hidden="1" customWidth="1"/>
    <col min="6914" max="6916" width="10.54296875" style="5" customWidth="1"/>
    <col min="6917" max="6917" width="11.54296875" style="5" customWidth="1"/>
    <col min="6918" max="6925" width="10.54296875" style="5" customWidth="1"/>
    <col min="6926" max="6927" width="14.453125" style="5" customWidth="1"/>
    <col min="6928" max="6928" width="13.453125" style="5" customWidth="1"/>
    <col min="6929" max="6929" width="14.453125" style="5" customWidth="1"/>
    <col min="6930" max="6930" width="9.54296875" style="5" customWidth="1"/>
    <col min="6931" max="7166" width="9.1796875" style="5"/>
    <col min="7167" max="7167" width="0" style="5" hidden="1" customWidth="1"/>
    <col min="7168" max="7168" width="52" style="5" customWidth="1"/>
    <col min="7169" max="7169" width="0" style="5" hidden="1" customWidth="1"/>
    <col min="7170" max="7172" width="10.54296875" style="5" customWidth="1"/>
    <col min="7173" max="7173" width="11.54296875" style="5" customWidth="1"/>
    <col min="7174" max="7181" width="10.54296875" style="5" customWidth="1"/>
    <col min="7182" max="7183" width="14.453125" style="5" customWidth="1"/>
    <col min="7184" max="7184" width="13.453125" style="5" customWidth="1"/>
    <col min="7185" max="7185" width="14.453125" style="5" customWidth="1"/>
    <col min="7186" max="7186" width="9.54296875" style="5" customWidth="1"/>
    <col min="7187" max="7422" width="9.1796875" style="5"/>
    <col min="7423" max="7423" width="0" style="5" hidden="1" customWidth="1"/>
    <col min="7424" max="7424" width="52" style="5" customWidth="1"/>
    <col min="7425" max="7425" width="0" style="5" hidden="1" customWidth="1"/>
    <col min="7426" max="7428" width="10.54296875" style="5" customWidth="1"/>
    <col min="7429" max="7429" width="11.54296875" style="5" customWidth="1"/>
    <col min="7430" max="7437" width="10.54296875" style="5" customWidth="1"/>
    <col min="7438" max="7439" width="14.453125" style="5" customWidth="1"/>
    <col min="7440" max="7440" width="13.453125" style="5" customWidth="1"/>
    <col min="7441" max="7441" width="14.453125" style="5" customWidth="1"/>
    <col min="7442" max="7442" width="9.54296875" style="5" customWidth="1"/>
    <col min="7443" max="7678" width="9.1796875" style="5"/>
    <col min="7679" max="7679" width="0" style="5" hidden="1" customWidth="1"/>
    <col min="7680" max="7680" width="52" style="5" customWidth="1"/>
    <col min="7681" max="7681" width="0" style="5" hidden="1" customWidth="1"/>
    <col min="7682" max="7684" width="10.54296875" style="5" customWidth="1"/>
    <col min="7685" max="7685" width="11.54296875" style="5" customWidth="1"/>
    <col min="7686" max="7693" width="10.54296875" style="5" customWidth="1"/>
    <col min="7694" max="7695" width="14.453125" style="5" customWidth="1"/>
    <col min="7696" max="7696" width="13.453125" style="5" customWidth="1"/>
    <col min="7697" max="7697" width="14.453125" style="5" customWidth="1"/>
    <col min="7698" max="7698" width="9.54296875" style="5" customWidth="1"/>
    <col min="7699" max="7934" width="9.1796875" style="5"/>
    <col min="7935" max="7935" width="0" style="5" hidden="1" customWidth="1"/>
    <col min="7936" max="7936" width="52" style="5" customWidth="1"/>
    <col min="7937" max="7937" width="0" style="5" hidden="1" customWidth="1"/>
    <col min="7938" max="7940" width="10.54296875" style="5" customWidth="1"/>
    <col min="7941" max="7941" width="11.54296875" style="5" customWidth="1"/>
    <col min="7942" max="7949" width="10.54296875" style="5" customWidth="1"/>
    <col min="7950" max="7951" width="14.453125" style="5" customWidth="1"/>
    <col min="7952" max="7952" width="13.453125" style="5" customWidth="1"/>
    <col min="7953" max="7953" width="14.453125" style="5" customWidth="1"/>
    <col min="7954" max="7954" width="9.54296875" style="5" customWidth="1"/>
    <col min="7955" max="8190" width="9.1796875" style="5"/>
    <col min="8191" max="8191" width="0" style="5" hidden="1" customWidth="1"/>
    <col min="8192" max="8192" width="52" style="5" customWidth="1"/>
    <col min="8193" max="8193" width="0" style="5" hidden="1" customWidth="1"/>
    <col min="8194" max="8196" width="10.54296875" style="5" customWidth="1"/>
    <col min="8197" max="8197" width="11.54296875" style="5" customWidth="1"/>
    <col min="8198" max="8205" width="10.54296875" style="5" customWidth="1"/>
    <col min="8206" max="8207" width="14.453125" style="5" customWidth="1"/>
    <col min="8208" max="8208" width="13.453125" style="5" customWidth="1"/>
    <col min="8209" max="8209" width="14.453125" style="5" customWidth="1"/>
    <col min="8210" max="8210" width="9.54296875" style="5" customWidth="1"/>
    <col min="8211" max="8446" width="9.1796875" style="5"/>
    <col min="8447" max="8447" width="0" style="5" hidden="1" customWidth="1"/>
    <col min="8448" max="8448" width="52" style="5" customWidth="1"/>
    <col min="8449" max="8449" width="0" style="5" hidden="1" customWidth="1"/>
    <col min="8450" max="8452" width="10.54296875" style="5" customWidth="1"/>
    <col min="8453" max="8453" width="11.54296875" style="5" customWidth="1"/>
    <col min="8454" max="8461" width="10.54296875" style="5" customWidth="1"/>
    <col min="8462" max="8463" width="14.453125" style="5" customWidth="1"/>
    <col min="8464" max="8464" width="13.453125" style="5" customWidth="1"/>
    <col min="8465" max="8465" width="14.453125" style="5" customWidth="1"/>
    <col min="8466" max="8466" width="9.54296875" style="5" customWidth="1"/>
    <col min="8467" max="8702" width="9.1796875" style="5"/>
    <col min="8703" max="8703" width="0" style="5" hidden="1" customWidth="1"/>
    <col min="8704" max="8704" width="52" style="5" customWidth="1"/>
    <col min="8705" max="8705" width="0" style="5" hidden="1" customWidth="1"/>
    <col min="8706" max="8708" width="10.54296875" style="5" customWidth="1"/>
    <col min="8709" max="8709" width="11.54296875" style="5" customWidth="1"/>
    <col min="8710" max="8717" width="10.54296875" style="5" customWidth="1"/>
    <col min="8718" max="8719" width="14.453125" style="5" customWidth="1"/>
    <col min="8720" max="8720" width="13.453125" style="5" customWidth="1"/>
    <col min="8721" max="8721" width="14.453125" style="5" customWidth="1"/>
    <col min="8722" max="8722" width="9.54296875" style="5" customWidth="1"/>
    <col min="8723" max="8958" width="9.1796875" style="5"/>
    <col min="8959" max="8959" width="0" style="5" hidden="1" customWidth="1"/>
    <col min="8960" max="8960" width="52" style="5" customWidth="1"/>
    <col min="8961" max="8961" width="0" style="5" hidden="1" customWidth="1"/>
    <col min="8962" max="8964" width="10.54296875" style="5" customWidth="1"/>
    <col min="8965" max="8965" width="11.54296875" style="5" customWidth="1"/>
    <col min="8966" max="8973" width="10.54296875" style="5" customWidth="1"/>
    <col min="8974" max="8975" width="14.453125" style="5" customWidth="1"/>
    <col min="8976" max="8976" width="13.453125" style="5" customWidth="1"/>
    <col min="8977" max="8977" width="14.453125" style="5" customWidth="1"/>
    <col min="8978" max="8978" width="9.54296875" style="5" customWidth="1"/>
    <col min="8979" max="9214" width="9.1796875" style="5"/>
    <col min="9215" max="9215" width="0" style="5" hidden="1" customWidth="1"/>
    <col min="9216" max="9216" width="52" style="5" customWidth="1"/>
    <col min="9217" max="9217" width="0" style="5" hidden="1" customWidth="1"/>
    <col min="9218" max="9220" width="10.54296875" style="5" customWidth="1"/>
    <col min="9221" max="9221" width="11.54296875" style="5" customWidth="1"/>
    <col min="9222" max="9229" width="10.54296875" style="5" customWidth="1"/>
    <col min="9230" max="9231" width="14.453125" style="5" customWidth="1"/>
    <col min="9232" max="9232" width="13.453125" style="5" customWidth="1"/>
    <col min="9233" max="9233" width="14.453125" style="5" customWidth="1"/>
    <col min="9234" max="9234" width="9.54296875" style="5" customWidth="1"/>
    <col min="9235" max="9470" width="9.1796875" style="5"/>
    <col min="9471" max="9471" width="0" style="5" hidden="1" customWidth="1"/>
    <col min="9472" max="9472" width="52" style="5" customWidth="1"/>
    <col min="9473" max="9473" width="0" style="5" hidden="1" customWidth="1"/>
    <col min="9474" max="9476" width="10.54296875" style="5" customWidth="1"/>
    <col min="9477" max="9477" width="11.54296875" style="5" customWidth="1"/>
    <col min="9478" max="9485" width="10.54296875" style="5" customWidth="1"/>
    <col min="9486" max="9487" width="14.453125" style="5" customWidth="1"/>
    <col min="9488" max="9488" width="13.453125" style="5" customWidth="1"/>
    <col min="9489" max="9489" width="14.453125" style="5" customWidth="1"/>
    <col min="9490" max="9490" width="9.54296875" style="5" customWidth="1"/>
    <col min="9491" max="9726" width="9.1796875" style="5"/>
    <col min="9727" max="9727" width="0" style="5" hidden="1" customWidth="1"/>
    <col min="9728" max="9728" width="52" style="5" customWidth="1"/>
    <col min="9729" max="9729" width="0" style="5" hidden="1" customWidth="1"/>
    <col min="9730" max="9732" width="10.54296875" style="5" customWidth="1"/>
    <col min="9733" max="9733" width="11.54296875" style="5" customWidth="1"/>
    <col min="9734" max="9741" width="10.54296875" style="5" customWidth="1"/>
    <col min="9742" max="9743" width="14.453125" style="5" customWidth="1"/>
    <col min="9744" max="9744" width="13.453125" style="5" customWidth="1"/>
    <col min="9745" max="9745" width="14.453125" style="5" customWidth="1"/>
    <col min="9746" max="9746" width="9.54296875" style="5" customWidth="1"/>
    <col min="9747" max="9982" width="9.1796875" style="5"/>
    <col min="9983" max="9983" width="0" style="5" hidden="1" customWidth="1"/>
    <col min="9984" max="9984" width="52" style="5" customWidth="1"/>
    <col min="9985" max="9985" width="0" style="5" hidden="1" customWidth="1"/>
    <col min="9986" max="9988" width="10.54296875" style="5" customWidth="1"/>
    <col min="9989" max="9989" width="11.54296875" style="5" customWidth="1"/>
    <col min="9990" max="9997" width="10.54296875" style="5" customWidth="1"/>
    <col min="9998" max="9999" width="14.453125" style="5" customWidth="1"/>
    <col min="10000" max="10000" width="13.453125" style="5" customWidth="1"/>
    <col min="10001" max="10001" width="14.453125" style="5" customWidth="1"/>
    <col min="10002" max="10002" width="9.54296875" style="5" customWidth="1"/>
    <col min="10003" max="10238" width="9.1796875" style="5"/>
    <col min="10239" max="10239" width="0" style="5" hidden="1" customWidth="1"/>
    <col min="10240" max="10240" width="52" style="5" customWidth="1"/>
    <col min="10241" max="10241" width="0" style="5" hidden="1" customWidth="1"/>
    <col min="10242" max="10244" width="10.54296875" style="5" customWidth="1"/>
    <col min="10245" max="10245" width="11.54296875" style="5" customWidth="1"/>
    <col min="10246" max="10253" width="10.54296875" style="5" customWidth="1"/>
    <col min="10254" max="10255" width="14.453125" style="5" customWidth="1"/>
    <col min="10256" max="10256" width="13.453125" style="5" customWidth="1"/>
    <col min="10257" max="10257" width="14.453125" style="5" customWidth="1"/>
    <col min="10258" max="10258" width="9.54296875" style="5" customWidth="1"/>
    <col min="10259" max="10494" width="9.1796875" style="5"/>
    <col min="10495" max="10495" width="0" style="5" hidden="1" customWidth="1"/>
    <col min="10496" max="10496" width="52" style="5" customWidth="1"/>
    <col min="10497" max="10497" width="0" style="5" hidden="1" customWidth="1"/>
    <col min="10498" max="10500" width="10.54296875" style="5" customWidth="1"/>
    <col min="10501" max="10501" width="11.54296875" style="5" customWidth="1"/>
    <col min="10502" max="10509" width="10.54296875" style="5" customWidth="1"/>
    <col min="10510" max="10511" width="14.453125" style="5" customWidth="1"/>
    <col min="10512" max="10512" width="13.453125" style="5" customWidth="1"/>
    <col min="10513" max="10513" width="14.453125" style="5" customWidth="1"/>
    <col min="10514" max="10514" width="9.54296875" style="5" customWidth="1"/>
    <col min="10515" max="10750" width="9.1796875" style="5"/>
    <col min="10751" max="10751" width="0" style="5" hidden="1" customWidth="1"/>
    <col min="10752" max="10752" width="52" style="5" customWidth="1"/>
    <col min="10753" max="10753" width="0" style="5" hidden="1" customWidth="1"/>
    <col min="10754" max="10756" width="10.54296875" style="5" customWidth="1"/>
    <col min="10757" max="10757" width="11.54296875" style="5" customWidth="1"/>
    <col min="10758" max="10765" width="10.54296875" style="5" customWidth="1"/>
    <col min="10766" max="10767" width="14.453125" style="5" customWidth="1"/>
    <col min="10768" max="10768" width="13.453125" style="5" customWidth="1"/>
    <col min="10769" max="10769" width="14.453125" style="5" customWidth="1"/>
    <col min="10770" max="10770" width="9.54296875" style="5" customWidth="1"/>
    <col min="10771" max="11006" width="9.1796875" style="5"/>
    <col min="11007" max="11007" width="0" style="5" hidden="1" customWidth="1"/>
    <col min="11008" max="11008" width="52" style="5" customWidth="1"/>
    <col min="11009" max="11009" width="0" style="5" hidden="1" customWidth="1"/>
    <col min="11010" max="11012" width="10.54296875" style="5" customWidth="1"/>
    <col min="11013" max="11013" width="11.54296875" style="5" customWidth="1"/>
    <col min="11014" max="11021" width="10.54296875" style="5" customWidth="1"/>
    <col min="11022" max="11023" width="14.453125" style="5" customWidth="1"/>
    <col min="11024" max="11024" width="13.453125" style="5" customWidth="1"/>
    <col min="11025" max="11025" width="14.453125" style="5" customWidth="1"/>
    <col min="11026" max="11026" width="9.54296875" style="5" customWidth="1"/>
    <col min="11027" max="11262" width="9.1796875" style="5"/>
    <col min="11263" max="11263" width="0" style="5" hidden="1" customWidth="1"/>
    <col min="11264" max="11264" width="52" style="5" customWidth="1"/>
    <col min="11265" max="11265" width="0" style="5" hidden="1" customWidth="1"/>
    <col min="11266" max="11268" width="10.54296875" style="5" customWidth="1"/>
    <col min="11269" max="11269" width="11.54296875" style="5" customWidth="1"/>
    <col min="11270" max="11277" width="10.54296875" style="5" customWidth="1"/>
    <col min="11278" max="11279" width="14.453125" style="5" customWidth="1"/>
    <col min="11280" max="11280" width="13.453125" style="5" customWidth="1"/>
    <col min="11281" max="11281" width="14.453125" style="5" customWidth="1"/>
    <col min="11282" max="11282" width="9.54296875" style="5" customWidth="1"/>
    <col min="11283" max="11518" width="9.1796875" style="5"/>
    <col min="11519" max="11519" width="0" style="5" hidden="1" customWidth="1"/>
    <col min="11520" max="11520" width="52" style="5" customWidth="1"/>
    <col min="11521" max="11521" width="0" style="5" hidden="1" customWidth="1"/>
    <col min="11522" max="11524" width="10.54296875" style="5" customWidth="1"/>
    <col min="11525" max="11525" width="11.54296875" style="5" customWidth="1"/>
    <col min="11526" max="11533" width="10.54296875" style="5" customWidth="1"/>
    <col min="11534" max="11535" width="14.453125" style="5" customWidth="1"/>
    <col min="11536" max="11536" width="13.453125" style="5" customWidth="1"/>
    <col min="11537" max="11537" width="14.453125" style="5" customWidth="1"/>
    <col min="11538" max="11538" width="9.54296875" style="5" customWidth="1"/>
    <col min="11539" max="11774" width="9.1796875" style="5"/>
    <col min="11775" max="11775" width="0" style="5" hidden="1" customWidth="1"/>
    <col min="11776" max="11776" width="52" style="5" customWidth="1"/>
    <col min="11777" max="11777" width="0" style="5" hidden="1" customWidth="1"/>
    <col min="11778" max="11780" width="10.54296875" style="5" customWidth="1"/>
    <col min="11781" max="11781" width="11.54296875" style="5" customWidth="1"/>
    <col min="11782" max="11789" width="10.54296875" style="5" customWidth="1"/>
    <col min="11790" max="11791" width="14.453125" style="5" customWidth="1"/>
    <col min="11792" max="11792" width="13.453125" style="5" customWidth="1"/>
    <col min="11793" max="11793" width="14.453125" style="5" customWidth="1"/>
    <col min="11794" max="11794" width="9.54296875" style="5" customWidth="1"/>
    <col min="11795" max="12030" width="9.1796875" style="5"/>
    <col min="12031" max="12031" width="0" style="5" hidden="1" customWidth="1"/>
    <col min="12032" max="12032" width="52" style="5" customWidth="1"/>
    <col min="12033" max="12033" width="0" style="5" hidden="1" customWidth="1"/>
    <col min="12034" max="12036" width="10.54296875" style="5" customWidth="1"/>
    <col min="12037" max="12037" width="11.54296875" style="5" customWidth="1"/>
    <col min="12038" max="12045" width="10.54296875" style="5" customWidth="1"/>
    <col min="12046" max="12047" width="14.453125" style="5" customWidth="1"/>
    <col min="12048" max="12048" width="13.453125" style="5" customWidth="1"/>
    <col min="12049" max="12049" width="14.453125" style="5" customWidth="1"/>
    <col min="12050" max="12050" width="9.54296875" style="5" customWidth="1"/>
    <col min="12051" max="12286" width="9.1796875" style="5"/>
    <col min="12287" max="12287" width="0" style="5" hidden="1" customWidth="1"/>
    <col min="12288" max="12288" width="52" style="5" customWidth="1"/>
    <col min="12289" max="12289" width="0" style="5" hidden="1" customWidth="1"/>
    <col min="12290" max="12292" width="10.54296875" style="5" customWidth="1"/>
    <col min="12293" max="12293" width="11.54296875" style="5" customWidth="1"/>
    <col min="12294" max="12301" width="10.54296875" style="5" customWidth="1"/>
    <col min="12302" max="12303" width="14.453125" style="5" customWidth="1"/>
    <col min="12304" max="12304" width="13.453125" style="5" customWidth="1"/>
    <col min="12305" max="12305" width="14.453125" style="5" customWidth="1"/>
    <col min="12306" max="12306" width="9.54296875" style="5" customWidth="1"/>
    <col min="12307" max="12542" width="9.1796875" style="5"/>
    <col min="12543" max="12543" width="0" style="5" hidden="1" customWidth="1"/>
    <col min="12544" max="12544" width="52" style="5" customWidth="1"/>
    <col min="12545" max="12545" width="0" style="5" hidden="1" customWidth="1"/>
    <col min="12546" max="12548" width="10.54296875" style="5" customWidth="1"/>
    <col min="12549" max="12549" width="11.54296875" style="5" customWidth="1"/>
    <col min="12550" max="12557" width="10.54296875" style="5" customWidth="1"/>
    <col min="12558" max="12559" width="14.453125" style="5" customWidth="1"/>
    <col min="12560" max="12560" width="13.453125" style="5" customWidth="1"/>
    <col min="12561" max="12561" width="14.453125" style="5" customWidth="1"/>
    <col min="12562" max="12562" width="9.54296875" style="5" customWidth="1"/>
    <col min="12563" max="12798" width="9.1796875" style="5"/>
    <col min="12799" max="12799" width="0" style="5" hidden="1" customWidth="1"/>
    <col min="12800" max="12800" width="52" style="5" customWidth="1"/>
    <col min="12801" max="12801" width="0" style="5" hidden="1" customWidth="1"/>
    <col min="12802" max="12804" width="10.54296875" style="5" customWidth="1"/>
    <col min="12805" max="12805" width="11.54296875" style="5" customWidth="1"/>
    <col min="12806" max="12813" width="10.54296875" style="5" customWidth="1"/>
    <col min="12814" max="12815" width="14.453125" style="5" customWidth="1"/>
    <col min="12816" max="12816" width="13.453125" style="5" customWidth="1"/>
    <col min="12817" max="12817" width="14.453125" style="5" customWidth="1"/>
    <col min="12818" max="12818" width="9.54296875" style="5" customWidth="1"/>
    <col min="12819" max="13054" width="9.1796875" style="5"/>
    <col min="13055" max="13055" width="0" style="5" hidden="1" customWidth="1"/>
    <col min="13056" max="13056" width="52" style="5" customWidth="1"/>
    <col min="13057" max="13057" width="0" style="5" hidden="1" customWidth="1"/>
    <col min="13058" max="13060" width="10.54296875" style="5" customWidth="1"/>
    <col min="13061" max="13061" width="11.54296875" style="5" customWidth="1"/>
    <col min="13062" max="13069" width="10.54296875" style="5" customWidth="1"/>
    <col min="13070" max="13071" width="14.453125" style="5" customWidth="1"/>
    <col min="13072" max="13072" width="13.453125" style="5" customWidth="1"/>
    <col min="13073" max="13073" width="14.453125" style="5" customWidth="1"/>
    <col min="13074" max="13074" width="9.54296875" style="5" customWidth="1"/>
    <col min="13075" max="13310" width="9.1796875" style="5"/>
    <col min="13311" max="13311" width="0" style="5" hidden="1" customWidth="1"/>
    <col min="13312" max="13312" width="52" style="5" customWidth="1"/>
    <col min="13313" max="13313" width="0" style="5" hidden="1" customWidth="1"/>
    <col min="13314" max="13316" width="10.54296875" style="5" customWidth="1"/>
    <col min="13317" max="13317" width="11.54296875" style="5" customWidth="1"/>
    <col min="13318" max="13325" width="10.54296875" style="5" customWidth="1"/>
    <col min="13326" max="13327" width="14.453125" style="5" customWidth="1"/>
    <col min="13328" max="13328" width="13.453125" style="5" customWidth="1"/>
    <col min="13329" max="13329" width="14.453125" style="5" customWidth="1"/>
    <col min="13330" max="13330" width="9.54296875" style="5" customWidth="1"/>
    <col min="13331" max="13566" width="9.1796875" style="5"/>
    <col min="13567" max="13567" width="0" style="5" hidden="1" customWidth="1"/>
    <col min="13568" max="13568" width="52" style="5" customWidth="1"/>
    <col min="13569" max="13569" width="0" style="5" hidden="1" customWidth="1"/>
    <col min="13570" max="13572" width="10.54296875" style="5" customWidth="1"/>
    <col min="13573" max="13573" width="11.54296875" style="5" customWidth="1"/>
    <col min="13574" max="13581" width="10.54296875" style="5" customWidth="1"/>
    <col min="13582" max="13583" width="14.453125" style="5" customWidth="1"/>
    <col min="13584" max="13584" width="13.453125" style="5" customWidth="1"/>
    <col min="13585" max="13585" width="14.453125" style="5" customWidth="1"/>
    <col min="13586" max="13586" width="9.54296875" style="5" customWidth="1"/>
    <col min="13587" max="13822" width="9.1796875" style="5"/>
    <col min="13823" max="13823" width="0" style="5" hidden="1" customWidth="1"/>
    <col min="13824" max="13824" width="52" style="5" customWidth="1"/>
    <col min="13825" max="13825" width="0" style="5" hidden="1" customWidth="1"/>
    <col min="13826" max="13828" width="10.54296875" style="5" customWidth="1"/>
    <col min="13829" max="13829" width="11.54296875" style="5" customWidth="1"/>
    <col min="13830" max="13837" width="10.54296875" style="5" customWidth="1"/>
    <col min="13838" max="13839" width="14.453125" style="5" customWidth="1"/>
    <col min="13840" max="13840" width="13.453125" style="5" customWidth="1"/>
    <col min="13841" max="13841" width="14.453125" style="5" customWidth="1"/>
    <col min="13842" max="13842" width="9.54296875" style="5" customWidth="1"/>
    <col min="13843" max="14078" width="9.1796875" style="5"/>
    <col min="14079" max="14079" width="0" style="5" hidden="1" customWidth="1"/>
    <col min="14080" max="14080" width="52" style="5" customWidth="1"/>
    <col min="14081" max="14081" width="0" style="5" hidden="1" customWidth="1"/>
    <col min="14082" max="14084" width="10.54296875" style="5" customWidth="1"/>
    <col min="14085" max="14085" width="11.54296875" style="5" customWidth="1"/>
    <col min="14086" max="14093" width="10.54296875" style="5" customWidth="1"/>
    <col min="14094" max="14095" width="14.453125" style="5" customWidth="1"/>
    <col min="14096" max="14096" width="13.453125" style="5" customWidth="1"/>
    <col min="14097" max="14097" width="14.453125" style="5" customWidth="1"/>
    <col min="14098" max="14098" width="9.54296875" style="5" customWidth="1"/>
    <col min="14099" max="14334" width="9.1796875" style="5"/>
    <col min="14335" max="14335" width="0" style="5" hidden="1" customWidth="1"/>
    <col min="14336" max="14336" width="52" style="5" customWidth="1"/>
    <col min="14337" max="14337" width="0" style="5" hidden="1" customWidth="1"/>
    <col min="14338" max="14340" width="10.54296875" style="5" customWidth="1"/>
    <col min="14341" max="14341" width="11.54296875" style="5" customWidth="1"/>
    <col min="14342" max="14349" width="10.54296875" style="5" customWidth="1"/>
    <col min="14350" max="14351" width="14.453125" style="5" customWidth="1"/>
    <col min="14352" max="14352" width="13.453125" style="5" customWidth="1"/>
    <col min="14353" max="14353" width="14.453125" style="5" customWidth="1"/>
    <col min="14354" max="14354" width="9.54296875" style="5" customWidth="1"/>
    <col min="14355" max="14590" width="9.1796875" style="5"/>
    <col min="14591" max="14591" width="0" style="5" hidden="1" customWidth="1"/>
    <col min="14592" max="14592" width="52" style="5" customWidth="1"/>
    <col min="14593" max="14593" width="0" style="5" hidden="1" customWidth="1"/>
    <col min="14594" max="14596" width="10.54296875" style="5" customWidth="1"/>
    <col min="14597" max="14597" width="11.54296875" style="5" customWidth="1"/>
    <col min="14598" max="14605" width="10.54296875" style="5" customWidth="1"/>
    <col min="14606" max="14607" width="14.453125" style="5" customWidth="1"/>
    <col min="14608" max="14608" width="13.453125" style="5" customWidth="1"/>
    <col min="14609" max="14609" width="14.453125" style="5" customWidth="1"/>
    <col min="14610" max="14610" width="9.54296875" style="5" customWidth="1"/>
    <col min="14611" max="14846" width="9.1796875" style="5"/>
    <col min="14847" max="14847" width="0" style="5" hidden="1" customWidth="1"/>
    <col min="14848" max="14848" width="52" style="5" customWidth="1"/>
    <col min="14849" max="14849" width="0" style="5" hidden="1" customWidth="1"/>
    <col min="14850" max="14852" width="10.54296875" style="5" customWidth="1"/>
    <col min="14853" max="14853" width="11.54296875" style="5" customWidth="1"/>
    <col min="14854" max="14861" width="10.54296875" style="5" customWidth="1"/>
    <col min="14862" max="14863" width="14.453125" style="5" customWidth="1"/>
    <col min="14864" max="14864" width="13.453125" style="5" customWidth="1"/>
    <col min="14865" max="14865" width="14.453125" style="5" customWidth="1"/>
    <col min="14866" max="14866" width="9.54296875" style="5" customWidth="1"/>
    <col min="14867" max="15102" width="9.1796875" style="5"/>
    <col min="15103" max="15103" width="0" style="5" hidden="1" customWidth="1"/>
    <col min="15104" max="15104" width="52" style="5" customWidth="1"/>
    <col min="15105" max="15105" width="0" style="5" hidden="1" customWidth="1"/>
    <col min="15106" max="15108" width="10.54296875" style="5" customWidth="1"/>
    <col min="15109" max="15109" width="11.54296875" style="5" customWidth="1"/>
    <col min="15110" max="15117" width="10.54296875" style="5" customWidth="1"/>
    <col min="15118" max="15119" width="14.453125" style="5" customWidth="1"/>
    <col min="15120" max="15120" width="13.453125" style="5" customWidth="1"/>
    <col min="15121" max="15121" width="14.453125" style="5" customWidth="1"/>
    <col min="15122" max="15122" width="9.54296875" style="5" customWidth="1"/>
    <col min="15123" max="15358" width="9.1796875" style="5"/>
    <col min="15359" max="15359" width="0" style="5" hidden="1" customWidth="1"/>
    <col min="15360" max="15360" width="52" style="5" customWidth="1"/>
    <col min="15361" max="15361" width="0" style="5" hidden="1" customWidth="1"/>
    <col min="15362" max="15364" width="10.54296875" style="5" customWidth="1"/>
    <col min="15365" max="15365" width="11.54296875" style="5" customWidth="1"/>
    <col min="15366" max="15373" width="10.54296875" style="5" customWidth="1"/>
    <col min="15374" max="15375" width="14.453125" style="5" customWidth="1"/>
    <col min="15376" max="15376" width="13.453125" style="5" customWidth="1"/>
    <col min="15377" max="15377" width="14.453125" style="5" customWidth="1"/>
    <col min="15378" max="15378" width="9.54296875" style="5" customWidth="1"/>
    <col min="15379" max="15614" width="9.1796875" style="5"/>
    <col min="15615" max="15615" width="0" style="5" hidden="1" customWidth="1"/>
    <col min="15616" max="15616" width="52" style="5" customWidth="1"/>
    <col min="15617" max="15617" width="0" style="5" hidden="1" customWidth="1"/>
    <col min="15618" max="15620" width="10.54296875" style="5" customWidth="1"/>
    <col min="15621" max="15621" width="11.54296875" style="5" customWidth="1"/>
    <col min="15622" max="15629" width="10.54296875" style="5" customWidth="1"/>
    <col min="15630" max="15631" width="14.453125" style="5" customWidth="1"/>
    <col min="15632" max="15632" width="13.453125" style="5" customWidth="1"/>
    <col min="15633" max="15633" width="14.453125" style="5" customWidth="1"/>
    <col min="15634" max="15634" width="9.54296875" style="5" customWidth="1"/>
    <col min="15635" max="15870" width="9.1796875" style="5"/>
    <col min="15871" max="15871" width="0" style="5" hidden="1" customWidth="1"/>
    <col min="15872" max="15872" width="52" style="5" customWidth="1"/>
    <col min="15873" max="15873" width="0" style="5" hidden="1" customWidth="1"/>
    <col min="15874" max="15876" width="10.54296875" style="5" customWidth="1"/>
    <col min="15877" max="15877" width="11.54296875" style="5" customWidth="1"/>
    <col min="15878" max="15885" width="10.54296875" style="5" customWidth="1"/>
    <col min="15886" max="15887" width="14.453125" style="5" customWidth="1"/>
    <col min="15888" max="15888" width="13.453125" style="5" customWidth="1"/>
    <col min="15889" max="15889" width="14.453125" style="5" customWidth="1"/>
    <col min="15890" max="15890" width="9.54296875" style="5" customWidth="1"/>
    <col min="15891" max="16126" width="9.1796875" style="5"/>
    <col min="16127" max="16127" width="0" style="5" hidden="1" customWidth="1"/>
    <col min="16128" max="16128" width="52" style="5" customWidth="1"/>
    <col min="16129" max="16129" width="0" style="5" hidden="1" customWidth="1"/>
    <col min="16130" max="16132" width="10.54296875" style="5" customWidth="1"/>
    <col min="16133" max="16133" width="11.54296875" style="5" customWidth="1"/>
    <col min="16134" max="16141" width="10.54296875" style="5" customWidth="1"/>
    <col min="16142" max="16143" width="14.453125" style="5" customWidth="1"/>
    <col min="16144" max="16144" width="13.453125" style="5" customWidth="1"/>
    <col min="16145" max="16145" width="14.453125" style="5" customWidth="1"/>
    <col min="16146" max="16146" width="9.54296875" style="5" customWidth="1"/>
    <col min="16147" max="16381" width="9.1796875" style="5"/>
    <col min="16382" max="16382" width="9.1796875" style="5" customWidth="1"/>
    <col min="16383" max="16384" width="9.1796875" style="5"/>
  </cols>
  <sheetData>
    <row r="1" spans="1:23" s="6" customFormat="1" ht="25.5" customHeight="1">
      <c r="B1" s="191" t="s">
        <v>368</v>
      </c>
    </row>
    <row r="2" spans="1:23" s="7" customFormat="1" ht="5.25" customHeight="1" thickBot="1"/>
    <row r="3" spans="1:23" ht="5.15" hidden="1" customHeight="1">
      <c r="B3" s="8"/>
      <c r="C3" s="9"/>
      <c r="D3" s="9"/>
      <c r="E3" s="9"/>
      <c r="F3" s="9"/>
      <c r="G3" s="9"/>
      <c r="H3" s="9"/>
      <c r="I3" s="9"/>
      <c r="J3" s="9"/>
      <c r="K3" s="9"/>
      <c r="L3" s="9"/>
      <c r="M3" s="9"/>
      <c r="N3" s="7"/>
      <c r="O3" s="7"/>
      <c r="P3" s="10"/>
      <c r="Q3" s="10"/>
      <c r="R3" s="11"/>
    </row>
    <row r="4" spans="1:23" s="9" customFormat="1" ht="5.15" hidden="1" customHeight="1">
      <c r="A4" s="7"/>
      <c r="B4" s="12"/>
      <c r="C4" s="459"/>
      <c r="D4" s="459"/>
      <c r="E4" s="7"/>
      <c r="F4" s="7"/>
      <c r="G4" s="7"/>
      <c r="H4" s="7"/>
      <c r="I4" s="7"/>
      <c r="J4" s="7"/>
      <c r="K4" s="7"/>
      <c r="L4" s="7"/>
      <c r="M4" s="7"/>
      <c r="N4" s="459"/>
      <c r="O4" s="459"/>
      <c r="P4" s="896"/>
      <c r="Q4" s="896"/>
      <c r="R4" s="223"/>
    </row>
    <row r="5" spans="1:23" ht="50.15" customHeight="1">
      <c r="B5" s="13" t="s">
        <v>90</v>
      </c>
      <c r="C5" s="200" t="s">
        <v>369</v>
      </c>
      <c r="D5" s="831" t="s">
        <v>370</v>
      </c>
      <c r="E5" s="14" t="s">
        <v>7</v>
      </c>
      <c r="F5" s="14" t="s">
        <v>8</v>
      </c>
      <c r="G5" s="14" t="s">
        <v>9</v>
      </c>
      <c r="H5" s="14" t="s">
        <v>10</v>
      </c>
      <c r="I5" s="14" t="s">
        <v>36</v>
      </c>
      <c r="J5" s="14" t="s">
        <v>37</v>
      </c>
      <c r="K5" s="831" t="s">
        <v>38</v>
      </c>
      <c r="L5" s="831" t="s">
        <v>39</v>
      </c>
      <c r="M5" s="14" t="s">
        <v>40</v>
      </c>
      <c r="N5" s="14" t="s">
        <v>41</v>
      </c>
      <c r="O5" s="217" t="s">
        <v>93</v>
      </c>
      <c r="P5" s="224" t="s">
        <v>371</v>
      </c>
      <c r="Q5" s="217" t="s">
        <v>372</v>
      </c>
      <c r="R5" s="15" t="s">
        <v>97</v>
      </c>
    </row>
    <row r="6" spans="1:23">
      <c r="B6" s="16" t="s">
        <v>98</v>
      </c>
      <c r="C6" s="17"/>
      <c r="D6" s="17"/>
      <c r="E6" s="17"/>
      <c r="F6" s="17"/>
      <c r="G6" s="17"/>
      <c r="H6" s="17"/>
      <c r="I6" s="17"/>
      <c r="J6" s="17"/>
      <c r="K6" s="17"/>
      <c r="L6" s="17"/>
      <c r="M6" s="17"/>
      <c r="N6" s="897"/>
      <c r="O6" s="225"/>
      <c r="P6" s="897"/>
      <c r="Q6" s="212"/>
      <c r="R6" s="18"/>
    </row>
    <row r="7" spans="1:23" ht="12.5">
      <c r="A7" s="208" t="s">
        <v>99</v>
      </c>
      <c r="B7" s="19" t="s">
        <v>100</v>
      </c>
      <c r="C7" s="17">
        <v>0</v>
      </c>
      <c r="D7" s="17">
        <v>0</v>
      </c>
      <c r="E7" s="17">
        <v>0</v>
      </c>
      <c r="F7" s="17">
        <v>0</v>
      </c>
      <c r="G7" s="17">
        <v>0</v>
      </c>
      <c r="H7" s="17">
        <v>0</v>
      </c>
      <c r="I7" s="17">
        <v>0</v>
      </c>
      <c r="J7" s="17">
        <v>0</v>
      </c>
      <c r="K7" s="17">
        <v>0</v>
      </c>
      <c r="L7" s="17">
        <v>0</v>
      </c>
      <c r="M7" s="17">
        <v>0</v>
      </c>
      <c r="N7" s="205">
        <v>0</v>
      </c>
      <c r="O7" s="205">
        <f>SUM(C7:N7)</f>
        <v>0</v>
      </c>
      <c r="P7" s="226">
        <v>255051.8070378835</v>
      </c>
      <c r="Q7" s="20"/>
      <c r="R7" s="905">
        <f>+O7/P7</f>
        <v>0</v>
      </c>
      <c r="W7" s="208"/>
    </row>
    <row r="8" spans="1:23" ht="23">
      <c r="A8" s="208" t="s">
        <v>101</v>
      </c>
      <c r="B8" s="22" t="s">
        <v>102</v>
      </c>
      <c r="C8" s="23">
        <v>0</v>
      </c>
      <c r="D8" s="23">
        <v>0</v>
      </c>
      <c r="E8" s="23">
        <v>0</v>
      </c>
      <c r="F8" s="23">
        <v>0</v>
      </c>
      <c r="G8" s="23">
        <v>0</v>
      </c>
      <c r="H8" s="23">
        <v>0</v>
      </c>
      <c r="I8" s="23">
        <v>0</v>
      </c>
      <c r="J8" s="23">
        <v>0</v>
      </c>
      <c r="K8" s="23">
        <v>0</v>
      </c>
      <c r="L8" s="23">
        <v>0</v>
      </c>
      <c r="M8" s="23">
        <v>0</v>
      </c>
      <c r="N8" s="205">
        <v>0</v>
      </c>
      <c r="O8" s="227">
        <f>SUM(C8:N8)</f>
        <v>0</v>
      </c>
      <c r="P8" s="226">
        <v>41842.58621190265</v>
      </c>
      <c r="Q8" s="24"/>
      <c r="R8" s="906">
        <f t="shared" ref="R8:R54" si="0">+O8/P8</f>
        <v>0</v>
      </c>
      <c r="W8" s="208"/>
    </row>
    <row r="9" spans="1:23" ht="12.5">
      <c r="A9" s="208"/>
      <c r="B9" s="875" t="s">
        <v>103</v>
      </c>
      <c r="C9" s="898">
        <f>SUM(C7:C8)</f>
        <v>0</v>
      </c>
      <c r="D9" s="898">
        <f t="shared" ref="D9:Q9" si="1">SUM(D7:D8)</f>
        <v>0</v>
      </c>
      <c r="E9" s="898">
        <f t="shared" si="1"/>
        <v>0</v>
      </c>
      <c r="F9" s="898">
        <f t="shared" si="1"/>
        <v>0</v>
      </c>
      <c r="G9" s="898">
        <f t="shared" si="1"/>
        <v>0</v>
      </c>
      <c r="H9" s="898">
        <f t="shared" si="1"/>
        <v>0</v>
      </c>
      <c r="I9" s="898">
        <f t="shared" si="1"/>
        <v>0</v>
      </c>
      <c r="J9" s="898">
        <f t="shared" si="1"/>
        <v>0</v>
      </c>
      <c r="K9" s="898">
        <f t="shared" si="1"/>
        <v>0</v>
      </c>
      <c r="L9" s="898">
        <f t="shared" si="1"/>
        <v>0</v>
      </c>
      <c r="M9" s="898">
        <f t="shared" si="1"/>
        <v>0</v>
      </c>
      <c r="N9" s="915">
        <f t="shared" si="1"/>
        <v>0</v>
      </c>
      <c r="O9" s="899">
        <f t="shared" si="1"/>
        <v>0</v>
      </c>
      <c r="P9" s="899">
        <f t="shared" si="1"/>
        <v>296894.39324978617</v>
      </c>
      <c r="Q9" s="899">
        <f t="shared" si="1"/>
        <v>0</v>
      </c>
      <c r="R9" s="907">
        <f t="shared" si="0"/>
        <v>0</v>
      </c>
      <c r="W9" s="208"/>
    </row>
    <row r="10" spans="1:23" s="7" customFormat="1" ht="3.75" customHeight="1">
      <c r="A10" s="208"/>
      <c r="B10" s="25"/>
      <c r="C10" s="17"/>
      <c r="D10" s="17"/>
      <c r="E10" s="17"/>
      <c r="F10" s="17"/>
      <c r="G10" s="17"/>
      <c r="H10" s="17"/>
      <c r="I10" s="17"/>
      <c r="J10" s="17"/>
      <c r="K10" s="17"/>
      <c r="L10" s="17"/>
      <c r="M10" s="17"/>
      <c r="N10" s="916"/>
      <c r="O10" s="897"/>
      <c r="P10" s="897"/>
      <c r="Q10" s="900"/>
      <c r="R10" s="908"/>
      <c r="W10" s="208"/>
    </row>
    <row r="11" spans="1:23" s="7" customFormat="1" ht="12.5">
      <c r="A11" s="208"/>
      <c r="B11" s="16" t="s">
        <v>104</v>
      </c>
      <c r="C11" s="17"/>
      <c r="D11" s="17"/>
      <c r="E11" s="17"/>
      <c r="F11" s="17"/>
      <c r="G11" s="17"/>
      <c r="H11" s="17"/>
      <c r="I11" s="17"/>
      <c r="J11" s="17"/>
      <c r="K11" s="17"/>
      <c r="L11" s="17"/>
      <c r="M11" s="17"/>
      <c r="N11" s="205"/>
      <c r="O11" s="205"/>
      <c r="P11" s="205"/>
      <c r="Q11" s="212"/>
      <c r="R11" s="909"/>
      <c r="W11" s="208"/>
    </row>
    <row r="12" spans="1:23" ht="12.5">
      <c r="A12" s="208" t="s">
        <v>107</v>
      </c>
      <c r="B12" s="19" t="s">
        <v>108</v>
      </c>
      <c r="C12" s="17">
        <v>0</v>
      </c>
      <c r="D12" s="17">
        <v>0</v>
      </c>
      <c r="E12" s="17">
        <v>0</v>
      </c>
      <c r="F12" s="17">
        <v>0</v>
      </c>
      <c r="G12" s="17">
        <v>0</v>
      </c>
      <c r="H12" s="17">
        <v>0</v>
      </c>
      <c r="I12" s="17">
        <v>0</v>
      </c>
      <c r="J12" s="17">
        <v>0</v>
      </c>
      <c r="K12" s="17">
        <v>0</v>
      </c>
      <c r="L12" s="17">
        <v>0</v>
      </c>
      <c r="M12" s="17">
        <v>0</v>
      </c>
      <c r="N12" s="205">
        <v>0</v>
      </c>
      <c r="O12" s="227">
        <f>SUM(C12:N12)</f>
        <v>0</v>
      </c>
      <c r="P12" s="205">
        <v>8634358.3733420018</v>
      </c>
      <c r="Q12" s="212"/>
      <c r="R12" s="909">
        <f t="shared" si="0"/>
        <v>0</v>
      </c>
      <c r="W12" s="208"/>
    </row>
    <row r="13" spans="1:23" ht="13.5">
      <c r="A13" s="208"/>
      <c r="B13" s="19" t="s">
        <v>373</v>
      </c>
      <c r="C13" s="23">
        <v>0</v>
      </c>
      <c r="D13" s="23">
        <v>0</v>
      </c>
      <c r="E13" s="23">
        <v>0</v>
      </c>
      <c r="F13" s="23">
        <v>0</v>
      </c>
      <c r="G13" s="23">
        <v>0</v>
      </c>
      <c r="H13" s="23">
        <v>0</v>
      </c>
      <c r="I13" s="23">
        <v>0</v>
      </c>
      <c r="J13" s="23">
        <v>0</v>
      </c>
      <c r="K13" s="23">
        <v>0</v>
      </c>
      <c r="L13" s="23">
        <v>0</v>
      </c>
      <c r="M13" s="23">
        <v>0</v>
      </c>
      <c r="N13" s="205">
        <v>0</v>
      </c>
      <c r="O13" s="205">
        <f>SUM(C13:N13)</f>
        <v>0</v>
      </c>
      <c r="P13" s="205">
        <v>6304233.8472155957</v>
      </c>
      <c r="Q13" s="212"/>
      <c r="R13" s="909">
        <f t="shared" si="0"/>
        <v>0</v>
      </c>
      <c r="W13" s="208"/>
    </row>
    <row r="14" spans="1:23" ht="12.5">
      <c r="A14" s="208"/>
      <c r="B14" s="875" t="s">
        <v>109</v>
      </c>
      <c r="C14" s="898">
        <f t="shared" ref="C14:Q14" si="2">SUM(C12:C13)</f>
        <v>0</v>
      </c>
      <c r="D14" s="898">
        <f t="shared" si="2"/>
        <v>0</v>
      </c>
      <c r="E14" s="898">
        <f t="shared" si="2"/>
        <v>0</v>
      </c>
      <c r="F14" s="898">
        <f t="shared" si="2"/>
        <v>0</v>
      </c>
      <c r="G14" s="898">
        <f t="shared" si="2"/>
        <v>0</v>
      </c>
      <c r="H14" s="898">
        <f t="shared" si="2"/>
        <v>0</v>
      </c>
      <c r="I14" s="898">
        <f t="shared" si="2"/>
        <v>0</v>
      </c>
      <c r="J14" s="898">
        <f t="shared" si="2"/>
        <v>0</v>
      </c>
      <c r="K14" s="898">
        <f t="shared" si="2"/>
        <v>0</v>
      </c>
      <c r="L14" s="898">
        <f t="shared" si="2"/>
        <v>0</v>
      </c>
      <c r="M14" s="898">
        <f t="shared" si="2"/>
        <v>0</v>
      </c>
      <c r="N14" s="917">
        <f t="shared" si="2"/>
        <v>0</v>
      </c>
      <c r="O14" s="901">
        <f t="shared" si="2"/>
        <v>0</v>
      </c>
      <c r="P14" s="899">
        <f t="shared" si="2"/>
        <v>14938592.220557597</v>
      </c>
      <c r="Q14" s="899">
        <f t="shared" si="2"/>
        <v>0</v>
      </c>
      <c r="R14" s="907">
        <f t="shared" si="0"/>
        <v>0</v>
      </c>
      <c r="W14" s="208"/>
    </row>
    <row r="15" spans="1:23" ht="5.15" customHeight="1">
      <c r="A15" s="208"/>
      <c r="B15" s="12"/>
      <c r="C15" s="17"/>
      <c r="D15" s="17"/>
      <c r="E15" s="17"/>
      <c r="F15" s="17"/>
      <c r="G15" s="17"/>
      <c r="H15" s="17"/>
      <c r="I15" s="17"/>
      <c r="J15" s="17"/>
      <c r="K15" s="17"/>
      <c r="L15" s="17"/>
      <c r="M15" s="17"/>
      <c r="N15" s="916"/>
      <c r="O15" s="205"/>
      <c r="P15" s="205"/>
      <c r="Q15" s="212"/>
      <c r="R15" s="909"/>
      <c r="W15" s="208"/>
    </row>
    <row r="16" spans="1:23" ht="12.5">
      <c r="A16" s="208"/>
      <c r="B16" s="56" t="s">
        <v>110</v>
      </c>
      <c r="C16" s="17"/>
      <c r="D16" s="17"/>
      <c r="E16" s="17"/>
      <c r="F16" s="17"/>
      <c r="G16" s="17"/>
      <c r="H16" s="17"/>
      <c r="I16" s="17"/>
      <c r="J16" s="17"/>
      <c r="K16" s="17"/>
      <c r="L16" s="17"/>
      <c r="M16" s="17"/>
      <c r="N16" s="205"/>
      <c r="O16" s="205"/>
      <c r="P16" s="205"/>
      <c r="Q16" s="28"/>
      <c r="R16" s="909"/>
      <c r="W16" s="208"/>
    </row>
    <row r="17" spans="1:23" ht="12.5">
      <c r="A17" s="208" t="s">
        <v>111</v>
      </c>
      <c r="B17" s="19" t="s">
        <v>112</v>
      </c>
      <c r="C17" s="17">
        <v>0</v>
      </c>
      <c r="D17" s="17">
        <v>0</v>
      </c>
      <c r="E17" s="17">
        <v>0</v>
      </c>
      <c r="F17" s="17">
        <v>0</v>
      </c>
      <c r="G17" s="17">
        <v>0</v>
      </c>
      <c r="H17" s="17">
        <v>0</v>
      </c>
      <c r="I17" s="17">
        <v>0</v>
      </c>
      <c r="J17" s="17">
        <v>0</v>
      </c>
      <c r="K17" s="17">
        <v>0</v>
      </c>
      <c r="L17" s="17">
        <v>0</v>
      </c>
      <c r="M17" s="17">
        <v>0</v>
      </c>
      <c r="N17" s="205">
        <v>0</v>
      </c>
      <c r="O17" s="205">
        <f>SUM(C17:N17)</f>
        <v>0</v>
      </c>
      <c r="P17" s="228">
        <v>30000</v>
      </c>
      <c r="Q17" s="30"/>
      <c r="R17" s="910">
        <f t="shared" si="0"/>
        <v>0</v>
      </c>
      <c r="W17" s="208"/>
    </row>
    <row r="18" spans="1:23" ht="12.5">
      <c r="A18" s="208"/>
      <c r="B18" s="875" t="s">
        <v>113</v>
      </c>
      <c r="C18" s="898">
        <f>C17</f>
        <v>0</v>
      </c>
      <c r="D18" s="898">
        <f>D17</f>
        <v>0</v>
      </c>
      <c r="E18" s="898">
        <f t="shared" ref="E18:P18" si="3">E17</f>
        <v>0</v>
      </c>
      <c r="F18" s="898">
        <f t="shared" si="3"/>
        <v>0</v>
      </c>
      <c r="G18" s="898">
        <f t="shared" si="3"/>
        <v>0</v>
      </c>
      <c r="H18" s="898">
        <f t="shared" si="3"/>
        <v>0</v>
      </c>
      <c r="I18" s="898">
        <f t="shared" si="3"/>
        <v>0</v>
      </c>
      <c r="J18" s="898">
        <f t="shared" si="3"/>
        <v>0</v>
      </c>
      <c r="K18" s="898">
        <f t="shared" si="3"/>
        <v>0</v>
      </c>
      <c r="L18" s="898">
        <f t="shared" si="3"/>
        <v>0</v>
      </c>
      <c r="M18" s="898">
        <f t="shared" si="3"/>
        <v>0</v>
      </c>
      <c r="N18" s="917">
        <f t="shared" si="3"/>
        <v>0</v>
      </c>
      <c r="O18" s="901">
        <f t="shared" si="3"/>
        <v>0</v>
      </c>
      <c r="P18" s="899">
        <f t="shared" si="3"/>
        <v>30000</v>
      </c>
      <c r="Q18" s="899">
        <f>Q17</f>
        <v>0</v>
      </c>
      <c r="R18" s="907">
        <f t="shared" si="0"/>
        <v>0</v>
      </c>
      <c r="W18" s="208"/>
    </row>
    <row r="19" spans="1:23" ht="3" customHeight="1">
      <c r="A19" s="208"/>
      <c r="B19" s="19"/>
      <c r="C19" s="17"/>
      <c r="D19" s="17"/>
      <c r="E19" s="17"/>
      <c r="F19" s="17"/>
      <c r="G19" s="17"/>
      <c r="H19" s="17"/>
      <c r="I19" s="17"/>
      <c r="J19" s="99"/>
      <c r="K19" s="17"/>
      <c r="L19" s="17"/>
      <c r="M19" s="17"/>
      <c r="N19" s="916"/>
      <c r="O19" s="205"/>
      <c r="P19" s="226"/>
      <c r="Q19" s="20"/>
      <c r="R19" s="905"/>
      <c r="W19" s="208"/>
    </row>
    <row r="20" spans="1:23" ht="12.5">
      <c r="A20" s="208"/>
      <c r="B20" s="16" t="s">
        <v>114</v>
      </c>
      <c r="C20" s="17"/>
      <c r="D20" s="17"/>
      <c r="E20" s="17"/>
      <c r="F20" s="17"/>
      <c r="G20" s="17"/>
      <c r="H20" s="17"/>
      <c r="I20" s="17"/>
      <c r="J20" s="17"/>
      <c r="K20" s="17"/>
      <c r="L20" s="17"/>
      <c r="M20" s="17"/>
      <c r="N20" s="205"/>
      <c r="O20" s="205"/>
      <c r="P20" s="205"/>
      <c r="Q20" s="212"/>
      <c r="R20" s="909"/>
      <c r="W20" s="208"/>
    </row>
    <row r="21" spans="1:23" ht="12.5">
      <c r="A21" s="208" t="s">
        <v>115</v>
      </c>
      <c r="B21" s="19" t="s">
        <v>318</v>
      </c>
      <c r="C21" s="17">
        <v>0</v>
      </c>
      <c r="D21" s="17">
        <v>0</v>
      </c>
      <c r="E21" s="17">
        <v>0</v>
      </c>
      <c r="F21" s="17">
        <v>0</v>
      </c>
      <c r="G21" s="17">
        <v>0</v>
      </c>
      <c r="H21" s="17">
        <v>0</v>
      </c>
      <c r="I21" s="17">
        <v>0</v>
      </c>
      <c r="J21" s="17">
        <v>0</v>
      </c>
      <c r="K21" s="17">
        <v>0</v>
      </c>
      <c r="L21" s="17">
        <v>0</v>
      </c>
      <c r="M21" s="17">
        <v>0</v>
      </c>
      <c r="N21" s="205">
        <v>2399.4300000000003</v>
      </c>
      <c r="O21" s="205">
        <f>SUM(C21:N21)</f>
        <v>2399.4300000000003</v>
      </c>
      <c r="P21" s="205">
        <v>3619532.1544919852</v>
      </c>
      <c r="Q21" s="212"/>
      <c r="R21" s="909">
        <f t="shared" si="0"/>
        <v>6.6291164094846094E-4</v>
      </c>
      <c r="W21" s="208"/>
    </row>
    <row r="22" spans="1:23" ht="12.5">
      <c r="A22" s="208" t="s">
        <v>116</v>
      </c>
      <c r="B22" s="19" t="s">
        <v>117</v>
      </c>
      <c r="C22" s="17">
        <v>0</v>
      </c>
      <c r="D22" s="17">
        <v>0</v>
      </c>
      <c r="E22" s="17">
        <v>0</v>
      </c>
      <c r="F22" s="17">
        <v>0</v>
      </c>
      <c r="G22" s="17">
        <v>0</v>
      </c>
      <c r="H22" s="17">
        <v>0</v>
      </c>
      <c r="I22" s="17">
        <v>0</v>
      </c>
      <c r="J22" s="17">
        <v>0</v>
      </c>
      <c r="K22" s="17">
        <v>0</v>
      </c>
      <c r="L22" s="17">
        <v>0</v>
      </c>
      <c r="M22" s="17">
        <v>0</v>
      </c>
      <c r="N22" s="205">
        <v>0</v>
      </c>
      <c r="O22" s="205">
        <f>SUM(C22:N22)</f>
        <v>0</v>
      </c>
      <c r="P22" s="229">
        <v>1390385.3162007038</v>
      </c>
      <c r="Q22" s="29"/>
      <c r="R22" s="910">
        <f t="shared" si="0"/>
        <v>0</v>
      </c>
      <c r="W22" s="208"/>
    </row>
    <row r="23" spans="1:23" ht="12.5">
      <c r="A23" s="208"/>
      <c r="B23" s="875" t="s">
        <v>118</v>
      </c>
      <c r="C23" s="898">
        <f>SUM(C21:C22)</f>
        <v>0</v>
      </c>
      <c r="D23" s="898">
        <f>SUM(D21:D22)</f>
        <v>0</v>
      </c>
      <c r="E23" s="898">
        <f t="shared" ref="E23:Q23" si="4">SUM(E21:E22)</f>
        <v>0</v>
      </c>
      <c r="F23" s="898">
        <f t="shared" si="4"/>
        <v>0</v>
      </c>
      <c r="G23" s="898">
        <f t="shared" si="4"/>
        <v>0</v>
      </c>
      <c r="H23" s="898">
        <f t="shared" si="4"/>
        <v>0</v>
      </c>
      <c r="I23" s="898">
        <f t="shared" si="4"/>
        <v>0</v>
      </c>
      <c r="J23" s="898">
        <f t="shared" si="4"/>
        <v>0</v>
      </c>
      <c r="K23" s="898">
        <f t="shared" si="4"/>
        <v>0</v>
      </c>
      <c r="L23" s="898">
        <f t="shared" si="4"/>
        <v>0</v>
      </c>
      <c r="M23" s="898">
        <f t="shared" si="4"/>
        <v>0</v>
      </c>
      <c r="N23" s="917">
        <f t="shared" si="4"/>
        <v>2399.4300000000003</v>
      </c>
      <c r="O23" s="901">
        <f t="shared" si="4"/>
        <v>2399.4300000000003</v>
      </c>
      <c r="P23" s="899">
        <f t="shared" si="4"/>
        <v>5009917.4706926886</v>
      </c>
      <c r="Q23" s="901">
        <f t="shared" si="4"/>
        <v>0</v>
      </c>
      <c r="R23" s="907">
        <f t="shared" si="0"/>
        <v>4.7893603318544225E-4</v>
      </c>
      <c r="W23" s="208"/>
    </row>
    <row r="24" spans="1:23" ht="3" customHeight="1">
      <c r="A24" s="208"/>
      <c r="B24" s="19"/>
      <c r="C24" s="17"/>
      <c r="D24" s="17"/>
      <c r="E24" s="17"/>
      <c r="F24" s="17"/>
      <c r="G24" s="17"/>
      <c r="H24" s="17"/>
      <c r="I24" s="17"/>
      <c r="J24" s="17"/>
      <c r="K24" s="17"/>
      <c r="L24" s="17"/>
      <c r="M24" s="17"/>
      <c r="N24" s="916"/>
      <c r="O24" s="205"/>
      <c r="P24" s="205"/>
      <c r="Q24" s="212"/>
      <c r="R24" s="909"/>
      <c r="W24" s="208"/>
    </row>
    <row r="25" spans="1:23" ht="12.5">
      <c r="A25" s="208"/>
      <c r="B25" s="41" t="s">
        <v>119</v>
      </c>
      <c r="C25" s="17"/>
      <c r="D25" s="17"/>
      <c r="E25" s="17"/>
      <c r="F25" s="17"/>
      <c r="G25" s="17"/>
      <c r="H25" s="17"/>
      <c r="I25" s="17"/>
      <c r="J25" s="17"/>
      <c r="K25" s="17"/>
      <c r="L25" s="17"/>
      <c r="M25" s="17"/>
      <c r="N25" s="205"/>
      <c r="O25" s="205"/>
      <c r="P25" s="205"/>
      <c r="Q25" s="212"/>
      <c r="R25" s="909"/>
      <c r="W25" s="208"/>
    </row>
    <row r="26" spans="1:23" ht="12.5">
      <c r="A26" s="208" t="s">
        <v>120</v>
      </c>
      <c r="B26" s="19" t="s">
        <v>121</v>
      </c>
      <c r="C26" s="17">
        <v>0</v>
      </c>
      <c r="D26" s="17">
        <v>0</v>
      </c>
      <c r="E26" s="17">
        <v>0</v>
      </c>
      <c r="F26" s="17">
        <v>0</v>
      </c>
      <c r="G26" s="17">
        <v>0</v>
      </c>
      <c r="H26" s="17">
        <v>0</v>
      </c>
      <c r="I26" s="17">
        <v>0</v>
      </c>
      <c r="J26" s="17">
        <v>0</v>
      </c>
      <c r="K26" s="17">
        <v>0</v>
      </c>
      <c r="L26" s="17">
        <v>0</v>
      </c>
      <c r="M26" s="17">
        <v>0</v>
      </c>
      <c r="N26" s="205">
        <v>0</v>
      </c>
      <c r="O26" s="205">
        <f>SUM(C26:N26)</f>
        <v>0</v>
      </c>
      <c r="P26" s="205">
        <v>2100000</v>
      </c>
      <c r="Q26" s="212"/>
      <c r="R26" s="909">
        <f t="shared" si="0"/>
        <v>0</v>
      </c>
      <c r="W26" s="208"/>
    </row>
    <row r="27" spans="1:23" ht="12.5">
      <c r="A27" s="902" t="s">
        <v>123</v>
      </c>
      <c r="B27" s="19" t="s">
        <v>124</v>
      </c>
      <c r="C27" s="17">
        <v>0</v>
      </c>
      <c r="D27" s="17">
        <v>0</v>
      </c>
      <c r="E27" s="17">
        <v>0</v>
      </c>
      <c r="F27" s="17">
        <v>0</v>
      </c>
      <c r="G27" s="17">
        <v>0</v>
      </c>
      <c r="H27" s="17">
        <v>0</v>
      </c>
      <c r="I27" s="17">
        <v>0</v>
      </c>
      <c r="J27" s="17">
        <v>0</v>
      </c>
      <c r="K27" s="17">
        <v>0</v>
      </c>
      <c r="L27" s="17">
        <v>0</v>
      </c>
      <c r="M27" s="17">
        <v>0</v>
      </c>
      <c r="N27" s="205">
        <v>0</v>
      </c>
      <c r="O27" s="205">
        <f>SUM(C27:N27)</f>
        <v>0</v>
      </c>
      <c r="P27" s="205">
        <v>600000</v>
      </c>
      <c r="Q27" s="212"/>
      <c r="R27" s="909">
        <f t="shared" si="0"/>
        <v>0</v>
      </c>
      <c r="W27" s="208"/>
    </row>
    <row r="28" spans="1:23" ht="12.5">
      <c r="A28" s="208"/>
      <c r="B28" s="875" t="s">
        <v>125</v>
      </c>
      <c r="C28" s="898">
        <f t="shared" ref="C28:Q28" si="5">SUM(C26:C27)</f>
        <v>0</v>
      </c>
      <c r="D28" s="898">
        <f t="shared" si="5"/>
        <v>0</v>
      </c>
      <c r="E28" s="898">
        <f t="shared" si="5"/>
        <v>0</v>
      </c>
      <c r="F28" s="898">
        <f t="shared" si="5"/>
        <v>0</v>
      </c>
      <c r="G28" s="898">
        <f t="shared" si="5"/>
        <v>0</v>
      </c>
      <c r="H28" s="898">
        <f t="shared" si="5"/>
        <v>0</v>
      </c>
      <c r="I28" s="898">
        <f t="shared" si="5"/>
        <v>0</v>
      </c>
      <c r="J28" s="898">
        <f t="shared" si="5"/>
        <v>0</v>
      </c>
      <c r="K28" s="898">
        <f t="shared" si="5"/>
        <v>0</v>
      </c>
      <c r="L28" s="898">
        <f t="shared" si="5"/>
        <v>0</v>
      </c>
      <c r="M28" s="898">
        <f t="shared" si="5"/>
        <v>0</v>
      </c>
      <c r="N28" s="915">
        <f t="shared" si="5"/>
        <v>0</v>
      </c>
      <c r="O28" s="899">
        <f t="shared" si="5"/>
        <v>0</v>
      </c>
      <c r="P28" s="899">
        <f t="shared" si="5"/>
        <v>2700000</v>
      </c>
      <c r="Q28" s="901">
        <f t="shared" si="5"/>
        <v>0</v>
      </c>
      <c r="R28" s="907">
        <f t="shared" si="0"/>
        <v>0</v>
      </c>
      <c r="W28" s="208"/>
    </row>
    <row r="29" spans="1:23" ht="3" customHeight="1">
      <c r="A29" s="208"/>
      <c r="B29" s="19"/>
      <c r="C29" s="17"/>
      <c r="D29" s="17"/>
      <c r="E29" s="17"/>
      <c r="F29" s="17"/>
      <c r="G29" s="17"/>
      <c r="H29" s="17"/>
      <c r="I29" s="17"/>
      <c r="J29" s="17"/>
      <c r="K29" s="17"/>
      <c r="L29" s="17"/>
      <c r="M29" s="17"/>
      <c r="N29" s="916"/>
      <c r="O29" s="205"/>
      <c r="P29" s="205"/>
      <c r="Q29" s="212"/>
      <c r="R29" s="909"/>
      <c r="W29" s="208"/>
    </row>
    <row r="30" spans="1:23" ht="12.75" customHeight="1">
      <c r="A30" s="208"/>
      <c r="B30" s="56" t="s">
        <v>126</v>
      </c>
      <c r="C30" s="17"/>
      <c r="D30" s="17"/>
      <c r="E30" s="17"/>
      <c r="F30" s="17"/>
      <c r="G30" s="17"/>
      <c r="H30" s="17"/>
      <c r="I30" s="17"/>
      <c r="J30" s="17"/>
      <c r="K30" s="17"/>
      <c r="L30" s="17"/>
      <c r="M30" s="17"/>
      <c r="N30" s="205"/>
      <c r="O30" s="205"/>
      <c r="P30" s="205"/>
      <c r="Q30" s="212"/>
      <c r="R30" s="909"/>
      <c r="W30" s="208"/>
    </row>
    <row r="31" spans="1:23" ht="12.5">
      <c r="A31" s="902" t="s">
        <v>127</v>
      </c>
      <c r="B31" s="19" t="s">
        <v>128</v>
      </c>
      <c r="C31" s="17">
        <v>0</v>
      </c>
      <c r="D31" s="17">
        <v>0</v>
      </c>
      <c r="E31" s="17">
        <v>0</v>
      </c>
      <c r="F31" s="17">
        <v>0</v>
      </c>
      <c r="G31" s="17">
        <v>0</v>
      </c>
      <c r="H31" s="17">
        <v>0</v>
      </c>
      <c r="I31" s="17">
        <v>0</v>
      </c>
      <c r="J31" s="17">
        <v>0</v>
      </c>
      <c r="K31" s="17">
        <v>0</v>
      </c>
      <c r="L31" s="17">
        <v>0</v>
      </c>
      <c r="M31" s="17">
        <v>0</v>
      </c>
      <c r="N31" s="205">
        <v>0</v>
      </c>
      <c r="O31" s="205">
        <f>SUM(C31:N31)</f>
        <v>0</v>
      </c>
      <c r="P31" s="205">
        <v>2855616.6846812638</v>
      </c>
      <c r="Q31" s="212"/>
      <c r="R31" s="909">
        <f t="shared" si="0"/>
        <v>0</v>
      </c>
      <c r="W31" s="208"/>
    </row>
    <row r="32" spans="1:23" ht="12.5">
      <c r="A32" s="902"/>
      <c r="B32" s="19" t="s">
        <v>374</v>
      </c>
      <c r="C32" s="17">
        <v>0</v>
      </c>
      <c r="D32" s="17">
        <v>0</v>
      </c>
      <c r="E32" s="17">
        <v>0</v>
      </c>
      <c r="F32" s="17">
        <v>0</v>
      </c>
      <c r="G32" s="17">
        <v>0</v>
      </c>
      <c r="H32" s="17">
        <v>0</v>
      </c>
      <c r="I32" s="17">
        <v>0</v>
      </c>
      <c r="J32" s="17">
        <v>0</v>
      </c>
      <c r="K32" s="17">
        <v>0</v>
      </c>
      <c r="L32" s="17">
        <v>0</v>
      </c>
      <c r="M32" s="17">
        <v>0</v>
      </c>
      <c r="N32" s="205">
        <v>0</v>
      </c>
      <c r="O32" s="205"/>
      <c r="P32" s="205">
        <v>394943.42707254662</v>
      </c>
      <c r="Q32" s="212"/>
      <c r="R32" s="909">
        <f t="shared" si="0"/>
        <v>0</v>
      </c>
      <c r="W32" s="208"/>
    </row>
    <row r="33" spans="1:23" ht="12.5">
      <c r="A33" s="208"/>
      <c r="B33" s="875" t="s">
        <v>129</v>
      </c>
      <c r="C33" s="898">
        <f t="shared" ref="C33:Q33" si="6">SUM(C31:C31)</f>
        <v>0</v>
      </c>
      <c r="D33" s="898">
        <f t="shared" si="6"/>
        <v>0</v>
      </c>
      <c r="E33" s="898">
        <f t="shared" si="6"/>
        <v>0</v>
      </c>
      <c r="F33" s="898">
        <f t="shared" si="6"/>
        <v>0</v>
      </c>
      <c r="G33" s="898">
        <f t="shared" si="6"/>
        <v>0</v>
      </c>
      <c r="H33" s="898">
        <f t="shared" si="6"/>
        <v>0</v>
      </c>
      <c r="I33" s="898">
        <f t="shared" si="6"/>
        <v>0</v>
      </c>
      <c r="J33" s="898">
        <f t="shared" si="6"/>
        <v>0</v>
      </c>
      <c r="K33" s="898">
        <f t="shared" si="6"/>
        <v>0</v>
      </c>
      <c r="L33" s="898">
        <f t="shared" si="6"/>
        <v>0</v>
      </c>
      <c r="M33" s="898">
        <f t="shared" si="6"/>
        <v>0</v>
      </c>
      <c r="N33" s="917">
        <f t="shared" si="6"/>
        <v>0</v>
      </c>
      <c r="O33" s="901">
        <f t="shared" si="6"/>
        <v>0</v>
      </c>
      <c r="P33" s="899">
        <f>SUM(P31:P32)</f>
        <v>3250560.1117538102</v>
      </c>
      <c r="Q33" s="901">
        <f t="shared" si="6"/>
        <v>0</v>
      </c>
      <c r="R33" s="907">
        <f t="shared" si="0"/>
        <v>0</v>
      </c>
      <c r="W33" s="208"/>
    </row>
    <row r="34" spans="1:23" ht="3" customHeight="1">
      <c r="A34" s="208"/>
      <c r="B34" s="19"/>
      <c r="C34" s="17"/>
      <c r="D34" s="17"/>
      <c r="E34" s="17"/>
      <c r="F34" s="17"/>
      <c r="G34" s="17"/>
      <c r="H34" s="17"/>
      <c r="I34" s="17"/>
      <c r="J34" s="17"/>
      <c r="K34" s="17"/>
      <c r="L34" s="17"/>
      <c r="M34" s="17"/>
      <c r="N34" s="916"/>
      <c r="O34" s="205"/>
      <c r="P34" s="226"/>
      <c r="Q34" s="20"/>
      <c r="R34" s="905"/>
      <c r="W34" s="208"/>
    </row>
    <row r="35" spans="1:23" ht="12.75" customHeight="1">
      <c r="A35" s="208"/>
      <c r="B35" s="16" t="s">
        <v>130</v>
      </c>
      <c r="C35" s="17"/>
      <c r="D35" s="17"/>
      <c r="E35" s="171"/>
      <c r="F35" s="17"/>
      <c r="G35" s="17"/>
      <c r="H35" s="17"/>
      <c r="I35" s="17"/>
      <c r="J35" s="17"/>
      <c r="K35" s="17"/>
      <c r="L35" s="17"/>
      <c r="M35" s="17"/>
      <c r="N35" s="205"/>
      <c r="O35" s="205"/>
      <c r="P35" s="205"/>
      <c r="Q35" s="212"/>
      <c r="R35" s="909"/>
      <c r="W35" s="208"/>
    </row>
    <row r="36" spans="1:23" ht="12.5">
      <c r="A36" s="208" t="s">
        <v>131</v>
      </c>
      <c r="B36" s="19" t="s">
        <v>375</v>
      </c>
      <c r="C36" s="17">
        <v>0</v>
      </c>
      <c r="D36" s="17">
        <v>0</v>
      </c>
      <c r="E36" s="17">
        <v>0</v>
      </c>
      <c r="F36" s="17">
        <v>0</v>
      </c>
      <c r="G36" s="17">
        <v>0</v>
      </c>
      <c r="H36" s="17">
        <v>0</v>
      </c>
      <c r="I36" s="17">
        <v>0</v>
      </c>
      <c r="J36" s="17">
        <v>0</v>
      </c>
      <c r="K36" s="17">
        <v>0</v>
      </c>
      <c r="L36" s="17">
        <v>0</v>
      </c>
      <c r="M36" s="17">
        <v>0</v>
      </c>
      <c r="N36" s="205">
        <v>0</v>
      </c>
      <c r="O36" s="205">
        <f>SUM(C36:N36)</f>
        <v>0</v>
      </c>
      <c r="P36" s="205">
        <v>2980367.746609122</v>
      </c>
      <c r="Q36" s="212"/>
      <c r="R36" s="909">
        <f t="shared" si="0"/>
        <v>0</v>
      </c>
      <c r="W36" s="208"/>
    </row>
    <row r="37" spans="1:23" ht="12.5">
      <c r="A37" s="208" t="s">
        <v>134</v>
      </c>
      <c r="B37" s="19" t="s">
        <v>135</v>
      </c>
      <c r="C37" s="17">
        <v>0</v>
      </c>
      <c r="D37" s="17">
        <v>0</v>
      </c>
      <c r="E37" s="17">
        <v>0</v>
      </c>
      <c r="F37" s="17">
        <v>0</v>
      </c>
      <c r="G37" s="17">
        <v>0</v>
      </c>
      <c r="H37" s="17">
        <v>0</v>
      </c>
      <c r="I37" s="17">
        <v>0</v>
      </c>
      <c r="J37" s="17">
        <v>0</v>
      </c>
      <c r="K37" s="17">
        <v>0</v>
      </c>
      <c r="L37" s="17">
        <v>0</v>
      </c>
      <c r="M37" s="17">
        <v>0</v>
      </c>
      <c r="N37" s="205">
        <v>0</v>
      </c>
      <c r="O37" s="205">
        <f>SUM(C37:N37)</f>
        <v>0</v>
      </c>
      <c r="P37" s="205">
        <v>233588.55972739926</v>
      </c>
      <c r="Q37" s="212"/>
      <c r="R37" s="909">
        <f t="shared" si="0"/>
        <v>0</v>
      </c>
      <c r="W37" s="208"/>
    </row>
    <row r="38" spans="1:23" ht="12.5">
      <c r="A38" s="208"/>
      <c r="B38" s="875" t="s">
        <v>136</v>
      </c>
      <c r="C38" s="898">
        <f t="shared" ref="C38:Q38" si="7">SUM(C36:C37)</f>
        <v>0</v>
      </c>
      <c r="D38" s="898">
        <f t="shared" si="7"/>
        <v>0</v>
      </c>
      <c r="E38" s="898">
        <f t="shared" si="7"/>
        <v>0</v>
      </c>
      <c r="F38" s="898">
        <f t="shared" si="7"/>
        <v>0</v>
      </c>
      <c r="G38" s="898">
        <f t="shared" si="7"/>
        <v>0</v>
      </c>
      <c r="H38" s="898">
        <f t="shared" si="7"/>
        <v>0</v>
      </c>
      <c r="I38" s="898">
        <f t="shared" si="7"/>
        <v>0</v>
      </c>
      <c r="J38" s="898">
        <f t="shared" si="7"/>
        <v>0</v>
      </c>
      <c r="K38" s="898">
        <f t="shared" si="7"/>
        <v>0</v>
      </c>
      <c r="L38" s="898">
        <f t="shared" si="7"/>
        <v>0</v>
      </c>
      <c r="M38" s="898">
        <f t="shared" si="7"/>
        <v>0</v>
      </c>
      <c r="N38" s="917">
        <f t="shared" si="7"/>
        <v>0</v>
      </c>
      <c r="O38" s="901">
        <f t="shared" si="7"/>
        <v>0</v>
      </c>
      <c r="P38" s="898">
        <f t="shared" si="7"/>
        <v>3213956.3063365212</v>
      </c>
      <c r="Q38" s="901">
        <f t="shared" si="7"/>
        <v>0</v>
      </c>
      <c r="R38" s="907">
        <f t="shared" si="0"/>
        <v>0</v>
      </c>
      <c r="W38" s="208"/>
    </row>
    <row r="39" spans="1:23" ht="5.25" customHeight="1">
      <c r="A39" s="208"/>
      <c r="B39" s="19"/>
      <c r="C39" s="32"/>
      <c r="D39" s="32"/>
      <c r="E39" s="32"/>
      <c r="F39" s="32"/>
      <c r="G39" s="32"/>
      <c r="H39" s="32"/>
      <c r="I39" s="32"/>
      <c r="J39" s="32"/>
      <c r="K39" s="32"/>
      <c r="L39" s="32"/>
      <c r="M39" s="32"/>
      <c r="N39" s="916"/>
      <c r="O39" s="205"/>
      <c r="P39" s="205"/>
      <c r="Q39" s="212"/>
      <c r="R39" s="909"/>
      <c r="W39" s="208"/>
    </row>
    <row r="40" spans="1:23" ht="12.5">
      <c r="A40" s="208"/>
      <c r="B40" s="16" t="s">
        <v>137</v>
      </c>
      <c r="C40" s="17"/>
      <c r="D40" s="17"/>
      <c r="E40" s="17"/>
      <c r="F40" s="17"/>
      <c r="G40" s="17"/>
      <c r="H40" s="17"/>
      <c r="I40" s="17"/>
      <c r="J40" s="17"/>
      <c r="K40" s="17"/>
      <c r="L40" s="17"/>
      <c r="M40" s="17"/>
      <c r="N40" s="205"/>
      <c r="O40" s="205"/>
      <c r="P40" s="205"/>
      <c r="Q40" s="212"/>
      <c r="R40" s="909"/>
      <c r="W40" s="208"/>
    </row>
    <row r="41" spans="1:23" ht="12.5">
      <c r="A41" s="208" t="s">
        <v>138</v>
      </c>
      <c r="B41" s="19" t="s">
        <v>139</v>
      </c>
      <c r="C41" s="17">
        <v>0</v>
      </c>
      <c r="D41" s="17">
        <v>0</v>
      </c>
      <c r="E41" s="17">
        <v>0</v>
      </c>
      <c r="F41" s="17">
        <v>0</v>
      </c>
      <c r="G41" s="17">
        <v>0</v>
      </c>
      <c r="H41" s="17">
        <v>0</v>
      </c>
      <c r="I41" s="17">
        <v>0</v>
      </c>
      <c r="J41" s="17">
        <v>0</v>
      </c>
      <c r="K41" s="17">
        <v>0</v>
      </c>
      <c r="L41" s="17">
        <v>0</v>
      </c>
      <c r="M41" s="17">
        <v>0</v>
      </c>
      <c r="N41" s="205">
        <v>0</v>
      </c>
      <c r="O41" s="205">
        <f>SUM(C41:N41)</f>
        <v>0</v>
      </c>
      <c r="P41" s="205">
        <v>6177759.9634404453</v>
      </c>
      <c r="Q41" s="212"/>
      <c r="R41" s="909">
        <f t="shared" si="0"/>
        <v>0</v>
      </c>
      <c r="W41" s="208"/>
    </row>
    <row r="42" spans="1:23" ht="12.5">
      <c r="A42" s="208" t="s">
        <v>140</v>
      </c>
      <c r="B42" s="19" t="s">
        <v>141</v>
      </c>
      <c r="C42" s="17">
        <v>0</v>
      </c>
      <c r="D42" s="17">
        <v>0</v>
      </c>
      <c r="E42" s="17">
        <v>0</v>
      </c>
      <c r="F42" s="17">
        <v>0</v>
      </c>
      <c r="G42" s="17">
        <v>0</v>
      </c>
      <c r="H42" s="17">
        <v>0</v>
      </c>
      <c r="I42" s="17">
        <v>0</v>
      </c>
      <c r="J42" s="17">
        <v>0</v>
      </c>
      <c r="K42" s="17">
        <v>0</v>
      </c>
      <c r="L42" s="17">
        <v>0</v>
      </c>
      <c r="M42" s="17">
        <v>0</v>
      </c>
      <c r="N42" s="205">
        <v>0</v>
      </c>
      <c r="O42" s="205">
        <f>SUM(C42:N42)</f>
        <v>0</v>
      </c>
      <c r="P42" s="205">
        <v>5410365.5054455763</v>
      </c>
      <c r="Q42" s="212"/>
      <c r="R42" s="909">
        <f t="shared" si="0"/>
        <v>0</v>
      </c>
      <c r="W42" s="208"/>
    </row>
    <row r="43" spans="1:23" ht="12.5">
      <c r="A43" s="208"/>
      <c r="B43" s="19" t="s">
        <v>142</v>
      </c>
      <c r="C43" s="17">
        <v>0</v>
      </c>
      <c r="D43" s="17">
        <v>0</v>
      </c>
      <c r="E43" s="17">
        <v>0</v>
      </c>
      <c r="F43" s="17">
        <v>0</v>
      </c>
      <c r="G43" s="17">
        <v>0</v>
      </c>
      <c r="H43" s="17">
        <v>0</v>
      </c>
      <c r="I43" s="17">
        <v>0</v>
      </c>
      <c r="J43" s="17">
        <v>0</v>
      </c>
      <c r="K43" s="17">
        <v>0</v>
      </c>
      <c r="L43" s="17">
        <v>0</v>
      </c>
      <c r="M43" s="17">
        <v>0</v>
      </c>
      <c r="N43" s="205">
        <v>0</v>
      </c>
      <c r="O43" s="205">
        <f>SUM(C43:N43)</f>
        <v>0</v>
      </c>
      <c r="P43" s="205">
        <v>4374528.0173745984</v>
      </c>
      <c r="Q43" s="212"/>
      <c r="R43" s="909">
        <f t="shared" si="0"/>
        <v>0</v>
      </c>
      <c r="W43" s="208"/>
    </row>
    <row r="44" spans="1:23" ht="12.5">
      <c r="A44" s="208"/>
      <c r="B44" s="19" t="s">
        <v>143</v>
      </c>
      <c r="C44" s="17">
        <v>0</v>
      </c>
      <c r="D44" s="17">
        <v>0</v>
      </c>
      <c r="E44" s="17">
        <v>0</v>
      </c>
      <c r="F44" s="17">
        <v>0</v>
      </c>
      <c r="G44" s="17">
        <v>0</v>
      </c>
      <c r="H44" s="17">
        <v>0</v>
      </c>
      <c r="I44" s="17">
        <v>0</v>
      </c>
      <c r="J44" s="17">
        <v>0</v>
      </c>
      <c r="K44" s="17">
        <v>0</v>
      </c>
      <c r="L44" s="17">
        <v>0</v>
      </c>
      <c r="M44" s="17">
        <v>0</v>
      </c>
      <c r="N44" s="205">
        <v>0</v>
      </c>
      <c r="O44" s="205">
        <f>SUM(C44:N44)</f>
        <v>0</v>
      </c>
      <c r="P44" s="205">
        <v>1569731.7549928969</v>
      </c>
      <c r="Q44" s="212"/>
      <c r="R44" s="909">
        <f t="shared" si="0"/>
        <v>0</v>
      </c>
      <c r="W44" s="208"/>
    </row>
    <row r="45" spans="1:23" ht="12.5">
      <c r="A45" s="208"/>
      <c r="B45" s="875" t="s">
        <v>144</v>
      </c>
      <c r="C45" s="898">
        <f>SUM(C41:C44)</f>
        <v>0</v>
      </c>
      <c r="D45" s="898">
        <f>SUM(D41:D44)</f>
        <v>0</v>
      </c>
      <c r="E45" s="898">
        <f t="shared" ref="E45:O45" si="8">SUM(E41:E44)</f>
        <v>0</v>
      </c>
      <c r="F45" s="898">
        <f t="shared" si="8"/>
        <v>0</v>
      </c>
      <c r="G45" s="898">
        <f t="shared" si="8"/>
        <v>0</v>
      </c>
      <c r="H45" s="898">
        <f t="shared" si="8"/>
        <v>0</v>
      </c>
      <c r="I45" s="898">
        <f t="shared" si="8"/>
        <v>0</v>
      </c>
      <c r="J45" s="898">
        <f t="shared" si="8"/>
        <v>0</v>
      </c>
      <c r="K45" s="898">
        <f t="shared" si="8"/>
        <v>0</v>
      </c>
      <c r="L45" s="898">
        <f t="shared" si="8"/>
        <v>0</v>
      </c>
      <c r="M45" s="898">
        <f t="shared" si="8"/>
        <v>0</v>
      </c>
      <c r="N45" s="917">
        <f t="shared" si="8"/>
        <v>0</v>
      </c>
      <c r="O45" s="901">
        <f t="shared" si="8"/>
        <v>0</v>
      </c>
      <c r="P45" s="898">
        <f>SUM(P41:P44)</f>
        <v>17532385.241253518</v>
      </c>
      <c r="Q45" s="901">
        <f>SUM(Q41:Q44)</f>
        <v>0</v>
      </c>
      <c r="R45" s="907">
        <f t="shared" si="0"/>
        <v>0</v>
      </c>
      <c r="W45" s="208"/>
    </row>
    <row r="46" spans="1:23" ht="5.15" customHeight="1">
      <c r="A46" s="208"/>
      <c r="B46" s="882"/>
      <c r="C46" s="17"/>
      <c r="D46" s="17"/>
      <c r="E46" s="17"/>
      <c r="F46" s="17"/>
      <c r="G46" s="17"/>
      <c r="H46" s="17"/>
      <c r="I46" s="17"/>
      <c r="J46" s="17"/>
      <c r="K46" s="17"/>
      <c r="L46" s="17"/>
      <c r="M46" s="17"/>
      <c r="N46" s="916"/>
      <c r="O46" s="205"/>
      <c r="P46" s="205"/>
      <c r="Q46" s="212"/>
      <c r="R46" s="909"/>
      <c r="W46" s="208"/>
    </row>
    <row r="47" spans="1:23" ht="26.25" customHeight="1">
      <c r="A47" s="208"/>
      <c r="B47" s="16" t="s">
        <v>145</v>
      </c>
      <c r="C47" s="17"/>
      <c r="D47" s="17"/>
      <c r="E47" s="17"/>
      <c r="F47" s="17"/>
      <c r="G47" s="17"/>
      <c r="H47" s="17"/>
      <c r="I47" s="17"/>
      <c r="J47" s="17"/>
      <c r="K47" s="17"/>
      <c r="L47" s="17"/>
      <c r="M47" s="17"/>
      <c r="N47" s="205"/>
      <c r="O47" s="205"/>
      <c r="P47" s="205"/>
      <c r="Q47" s="212"/>
      <c r="R47" s="909"/>
      <c r="W47" s="208"/>
    </row>
    <row r="48" spans="1:23" ht="12.5">
      <c r="A48" s="208" t="s">
        <v>146</v>
      </c>
      <c r="B48" s="19" t="s">
        <v>376</v>
      </c>
      <c r="C48" s="17">
        <v>0</v>
      </c>
      <c r="D48" s="17">
        <v>0</v>
      </c>
      <c r="E48" s="17">
        <v>0</v>
      </c>
      <c r="F48" s="17">
        <v>0</v>
      </c>
      <c r="G48" s="17">
        <v>0</v>
      </c>
      <c r="H48" s="17">
        <v>0</v>
      </c>
      <c r="I48" s="17">
        <v>0</v>
      </c>
      <c r="J48" s="17">
        <v>0</v>
      </c>
      <c r="K48" s="17">
        <v>0</v>
      </c>
      <c r="L48" s="17">
        <v>0</v>
      </c>
      <c r="M48" s="17">
        <v>0</v>
      </c>
      <c r="N48" s="205">
        <v>0</v>
      </c>
      <c r="O48" s="205">
        <f>SUM(C48:N48)</f>
        <v>0</v>
      </c>
      <c r="P48" s="205">
        <v>0</v>
      </c>
      <c r="Q48" s="212"/>
      <c r="R48" s="909">
        <v>0</v>
      </c>
      <c r="W48" s="208"/>
    </row>
    <row r="49" spans="1:23" s="7" customFormat="1" ht="13.4" customHeight="1">
      <c r="B49" s="875" t="s">
        <v>150</v>
      </c>
      <c r="C49" s="898">
        <f t="shared" ref="C49:Q49" si="9">SUM(C48:C48)</f>
        <v>0</v>
      </c>
      <c r="D49" s="898">
        <f t="shared" si="9"/>
        <v>0</v>
      </c>
      <c r="E49" s="898">
        <f t="shared" si="9"/>
        <v>0</v>
      </c>
      <c r="F49" s="898">
        <f t="shared" si="9"/>
        <v>0</v>
      </c>
      <c r="G49" s="898">
        <f t="shared" si="9"/>
        <v>0</v>
      </c>
      <c r="H49" s="898">
        <f t="shared" si="9"/>
        <v>0</v>
      </c>
      <c r="I49" s="898">
        <f t="shared" si="9"/>
        <v>0</v>
      </c>
      <c r="J49" s="898">
        <f t="shared" si="9"/>
        <v>0</v>
      </c>
      <c r="K49" s="898">
        <f t="shared" si="9"/>
        <v>0</v>
      </c>
      <c r="L49" s="898">
        <f t="shared" si="9"/>
        <v>0</v>
      </c>
      <c r="M49" s="898">
        <f t="shared" si="9"/>
        <v>0</v>
      </c>
      <c r="N49" s="917">
        <f t="shared" si="9"/>
        <v>0</v>
      </c>
      <c r="O49" s="901">
        <f t="shared" si="9"/>
        <v>0</v>
      </c>
      <c r="P49" s="899">
        <f t="shared" si="9"/>
        <v>0</v>
      </c>
      <c r="Q49" s="901">
        <f t="shared" si="9"/>
        <v>0</v>
      </c>
      <c r="R49" s="907">
        <v>0</v>
      </c>
    </row>
    <row r="50" spans="1:23" ht="3" customHeight="1">
      <c r="A50" s="208"/>
      <c r="B50" s="19"/>
      <c r="C50" s="17"/>
      <c r="D50" s="17"/>
      <c r="E50" s="17"/>
      <c r="F50" s="17"/>
      <c r="G50" s="17"/>
      <c r="H50" s="17"/>
      <c r="I50" s="17"/>
      <c r="J50" s="17"/>
      <c r="K50" s="17"/>
      <c r="L50" s="17"/>
      <c r="M50" s="17"/>
      <c r="N50" s="916"/>
      <c r="O50" s="205"/>
      <c r="P50" s="205"/>
      <c r="Q50" s="212"/>
      <c r="R50" s="909"/>
      <c r="W50" s="208"/>
    </row>
    <row r="51" spans="1:23" ht="11.25" customHeight="1">
      <c r="A51" s="208"/>
      <c r="B51" s="16" t="s">
        <v>151</v>
      </c>
      <c r="C51" s="17"/>
      <c r="D51" s="17"/>
      <c r="E51" s="17"/>
      <c r="F51" s="17"/>
      <c r="G51" s="17"/>
      <c r="H51" s="17"/>
      <c r="I51" s="17"/>
      <c r="J51" s="17"/>
      <c r="K51" s="17"/>
      <c r="L51" s="17"/>
      <c r="M51" s="17"/>
      <c r="N51" s="205"/>
      <c r="O51" s="205"/>
      <c r="P51" s="205"/>
      <c r="Q51" s="212"/>
      <c r="R51" s="909"/>
      <c r="W51" s="208"/>
    </row>
    <row r="52" spans="1:23" ht="13.5">
      <c r="A52" s="208"/>
      <c r="B52" s="19" t="s">
        <v>377</v>
      </c>
      <c r="C52" s="17">
        <v>0</v>
      </c>
      <c r="D52" s="17">
        <v>0</v>
      </c>
      <c r="E52" s="17">
        <v>0</v>
      </c>
      <c r="F52" s="17">
        <v>0</v>
      </c>
      <c r="G52" s="17">
        <v>0</v>
      </c>
      <c r="H52" s="17">
        <v>0</v>
      </c>
      <c r="I52" s="17">
        <v>0</v>
      </c>
      <c r="J52" s="17">
        <v>15974.460000000005</v>
      </c>
      <c r="K52" s="17">
        <v>4183.09</v>
      </c>
      <c r="L52" s="17">
        <v>-39.380000000000003</v>
      </c>
      <c r="M52" s="17">
        <v>6361.6899999999987</v>
      </c>
      <c r="N52" s="205">
        <v>17627.210000000003</v>
      </c>
      <c r="O52" s="205">
        <f t="shared" ref="O52:O53" si="10">SUM(C52:N52)</f>
        <v>44107.070000000007</v>
      </c>
      <c r="P52" s="229">
        <v>12000000</v>
      </c>
      <c r="Q52" s="29"/>
      <c r="R52" s="910">
        <f t="shared" si="0"/>
        <v>3.6755891666666674E-3</v>
      </c>
      <c r="W52" s="208"/>
    </row>
    <row r="53" spans="1:23" ht="12.5">
      <c r="A53" s="208"/>
      <c r="B53" s="19" t="s">
        <v>378</v>
      </c>
      <c r="C53" s="17">
        <v>0</v>
      </c>
      <c r="D53" s="17">
        <v>0</v>
      </c>
      <c r="E53" s="17">
        <v>0</v>
      </c>
      <c r="F53" s="17">
        <v>0</v>
      </c>
      <c r="G53" s="17">
        <v>0</v>
      </c>
      <c r="H53" s="17">
        <v>0</v>
      </c>
      <c r="I53" s="17">
        <v>0</v>
      </c>
      <c r="J53" s="17">
        <v>0</v>
      </c>
      <c r="K53" s="17">
        <v>0</v>
      </c>
      <c r="L53" s="17">
        <v>0</v>
      </c>
      <c r="M53" s="17">
        <v>0</v>
      </c>
      <c r="N53" s="205">
        <v>0</v>
      </c>
      <c r="O53" s="205">
        <f t="shared" si="10"/>
        <v>0</v>
      </c>
      <c r="P53" s="229">
        <v>649587.99109665141</v>
      </c>
      <c r="Q53" s="29"/>
      <c r="R53" s="910">
        <f t="shared" si="0"/>
        <v>0</v>
      </c>
      <c r="W53" s="208"/>
    </row>
    <row r="54" spans="1:23" ht="12.5">
      <c r="A54" s="208"/>
      <c r="B54" s="875" t="s">
        <v>154</v>
      </c>
      <c r="C54" s="898">
        <f>SUM(C52:C53)</f>
        <v>0</v>
      </c>
      <c r="D54" s="898">
        <f t="shared" ref="D54:N54" si="11">SUM(D52:D53)</f>
        <v>0</v>
      </c>
      <c r="E54" s="898">
        <f t="shared" si="11"/>
        <v>0</v>
      </c>
      <c r="F54" s="898">
        <f t="shared" si="11"/>
        <v>0</v>
      </c>
      <c r="G54" s="898">
        <f t="shared" si="11"/>
        <v>0</v>
      </c>
      <c r="H54" s="898">
        <f t="shared" si="11"/>
        <v>0</v>
      </c>
      <c r="I54" s="898">
        <f t="shared" si="11"/>
        <v>0</v>
      </c>
      <c r="J54" s="898">
        <f t="shared" si="11"/>
        <v>15974.460000000005</v>
      </c>
      <c r="K54" s="898">
        <f t="shared" si="11"/>
        <v>4183.09</v>
      </c>
      <c r="L54" s="898">
        <f t="shared" si="11"/>
        <v>-39.380000000000003</v>
      </c>
      <c r="M54" s="898">
        <f t="shared" si="11"/>
        <v>6361.6899999999987</v>
      </c>
      <c r="N54" s="917">
        <f t="shared" si="11"/>
        <v>17627.210000000003</v>
      </c>
      <c r="O54" s="901">
        <f>SUM(O52:O53)</f>
        <v>44107.070000000007</v>
      </c>
      <c r="P54" s="898">
        <f>SUM(P52:P53)</f>
        <v>12649587.991096651</v>
      </c>
      <c r="Q54" s="901">
        <f t="shared" ref="Q54" si="12">SUM(Q53:Q53)</f>
        <v>0</v>
      </c>
      <c r="R54" s="907">
        <f t="shared" si="0"/>
        <v>3.4868384670745439E-3</v>
      </c>
      <c r="W54" s="208"/>
    </row>
    <row r="55" spans="1:23" s="7" customFormat="1" ht="7.5" customHeight="1">
      <c r="B55" s="12"/>
      <c r="C55" s="898"/>
      <c r="D55" s="898"/>
      <c r="E55" s="898"/>
      <c r="F55" s="898"/>
      <c r="G55" s="898"/>
      <c r="H55" s="898"/>
      <c r="I55" s="898"/>
      <c r="J55" s="898"/>
      <c r="K55" s="898"/>
      <c r="L55" s="898"/>
      <c r="M55" s="898"/>
      <c r="N55" s="205"/>
      <c r="O55" s="901"/>
      <c r="P55" s="205"/>
      <c r="Q55" s="212"/>
      <c r="R55" s="909"/>
    </row>
    <row r="56" spans="1:23" s="7" customFormat="1" ht="35" thickBot="1">
      <c r="B56" s="903" t="s">
        <v>155</v>
      </c>
      <c r="C56" s="17">
        <v>0</v>
      </c>
      <c r="D56" s="17">
        <v>0</v>
      </c>
      <c r="E56" s="17">
        <v>0</v>
      </c>
      <c r="F56" s="17">
        <v>0</v>
      </c>
      <c r="G56" s="17">
        <v>0</v>
      </c>
      <c r="H56" s="17">
        <v>0</v>
      </c>
      <c r="I56" s="17">
        <v>0</v>
      </c>
      <c r="J56" s="17">
        <v>0</v>
      </c>
      <c r="K56" s="17">
        <v>0</v>
      </c>
      <c r="L56" s="17">
        <v>0</v>
      </c>
      <c r="M56" s="17">
        <v>0</v>
      </c>
      <c r="N56" s="915">
        <v>0</v>
      </c>
      <c r="O56" s="205">
        <f>SUM(C56:N56)</f>
        <v>0</v>
      </c>
      <c r="P56" s="899">
        <v>0</v>
      </c>
      <c r="Q56" s="901">
        <f>SUM(Q54:Q55)</f>
        <v>0</v>
      </c>
      <c r="R56" s="911">
        <v>0</v>
      </c>
    </row>
    <row r="57" spans="1:23" s="7" customFormat="1" ht="15" customHeight="1" thickBot="1">
      <c r="B57" s="164" t="s">
        <v>156</v>
      </c>
      <c r="C57" s="209">
        <f t="shared" ref="C57:Q57" si="13">C9+C14+C18+C23+C28+C33+C38+C45+C49+C54+C56</f>
        <v>0</v>
      </c>
      <c r="D57" s="35">
        <f t="shared" si="13"/>
        <v>0</v>
      </c>
      <c r="E57" s="35">
        <f t="shared" si="13"/>
        <v>0</v>
      </c>
      <c r="F57" s="35">
        <f t="shared" si="13"/>
        <v>0</v>
      </c>
      <c r="G57" s="35">
        <f t="shared" si="13"/>
        <v>0</v>
      </c>
      <c r="H57" s="35">
        <f t="shared" si="13"/>
        <v>0</v>
      </c>
      <c r="I57" s="35">
        <f t="shared" si="13"/>
        <v>0</v>
      </c>
      <c r="J57" s="35">
        <f t="shared" si="13"/>
        <v>15974.460000000005</v>
      </c>
      <c r="K57" s="35">
        <f t="shared" si="13"/>
        <v>4183.09</v>
      </c>
      <c r="L57" s="35">
        <f t="shared" si="13"/>
        <v>-39.380000000000003</v>
      </c>
      <c r="M57" s="35">
        <f t="shared" si="13"/>
        <v>6361.6899999999987</v>
      </c>
      <c r="N57" s="35">
        <f t="shared" si="13"/>
        <v>20026.640000000003</v>
      </c>
      <c r="O57" s="157">
        <f t="shared" si="13"/>
        <v>46506.500000000007</v>
      </c>
      <c r="P57" s="35">
        <f t="shared" si="13"/>
        <v>59621893.734940574</v>
      </c>
      <c r="Q57" s="157">
        <f t="shared" si="13"/>
        <v>0</v>
      </c>
      <c r="R57" s="911">
        <v>0</v>
      </c>
    </row>
    <row r="58" spans="1:23" ht="8.25" customHeight="1" thickBot="1">
      <c r="B58" s="36"/>
      <c r="C58" s="17"/>
      <c r="D58" s="17"/>
      <c r="E58" s="17"/>
      <c r="F58" s="17"/>
      <c r="G58" s="17"/>
      <c r="H58" s="17"/>
      <c r="I58" s="17"/>
      <c r="J58" s="17"/>
      <c r="K58" s="17"/>
      <c r="L58" s="17"/>
      <c r="M58" s="17"/>
      <c r="N58" s="17"/>
      <c r="O58" s="17"/>
      <c r="P58" s="17"/>
      <c r="Q58" s="17"/>
      <c r="R58" s="17"/>
    </row>
    <row r="59" spans="1:23" ht="23.5" thickBot="1">
      <c r="B59" s="904" t="s">
        <v>391</v>
      </c>
      <c r="D59" s="17"/>
      <c r="E59" s="17"/>
      <c r="F59" s="17"/>
      <c r="G59" s="17"/>
      <c r="H59" s="17"/>
      <c r="I59" s="17"/>
      <c r="N59" s="17"/>
      <c r="O59" s="17"/>
      <c r="P59" s="17"/>
      <c r="Q59" s="17"/>
      <c r="R59" s="17"/>
    </row>
    <row r="60" spans="1:23" s="7" customFormat="1" ht="6.65" customHeight="1">
      <c r="B60" s="125"/>
      <c r="C60" s="17"/>
      <c r="D60" s="17"/>
      <c r="E60" s="17"/>
      <c r="F60" s="17"/>
      <c r="G60" s="17"/>
      <c r="H60" s="17"/>
      <c r="I60" s="17"/>
      <c r="J60" s="17"/>
      <c r="K60" s="17"/>
      <c r="L60" s="17"/>
      <c r="M60" s="17"/>
      <c r="N60" s="17"/>
      <c r="O60" s="17"/>
      <c r="P60" s="17"/>
      <c r="Q60" s="17"/>
      <c r="R60" s="17"/>
    </row>
    <row r="61" spans="1:23" s="148" customFormat="1" ht="17.25" customHeight="1">
      <c r="A61" s="894"/>
      <c r="B61" s="976" t="s">
        <v>389</v>
      </c>
      <c r="C61" s="977"/>
      <c r="D61" s="977"/>
      <c r="E61" s="977"/>
      <c r="F61" s="977"/>
      <c r="G61" s="977"/>
      <c r="H61" s="977"/>
      <c r="I61" s="977"/>
      <c r="J61" s="977"/>
      <c r="K61" s="977"/>
      <c r="L61" s="977"/>
      <c r="M61" s="977"/>
      <c r="N61" s="977"/>
      <c r="O61" s="977"/>
      <c r="P61" s="946"/>
      <c r="Q61" s="946"/>
      <c r="R61" s="946"/>
    </row>
    <row r="62" spans="1:23" s="148" customFormat="1" ht="12.5">
      <c r="A62" s="894"/>
      <c r="B62" s="976" t="s">
        <v>379</v>
      </c>
      <c r="C62" s="977"/>
      <c r="D62" s="977"/>
      <c r="E62" s="977"/>
      <c r="F62" s="977"/>
      <c r="G62" s="977"/>
      <c r="H62" s="977"/>
      <c r="I62" s="977"/>
      <c r="J62" s="977"/>
      <c r="K62" s="977"/>
      <c r="L62" s="977"/>
      <c r="M62" s="977"/>
      <c r="N62" s="977"/>
      <c r="O62" s="977"/>
      <c r="P62" s="946"/>
      <c r="Q62" s="946"/>
      <c r="R62" s="946"/>
    </row>
    <row r="63" spans="1:23" ht="13.5" customHeight="1">
      <c r="A63" s="895"/>
      <c r="B63" s="978"/>
      <c r="C63" s="978"/>
      <c r="D63" s="978"/>
      <c r="E63" s="978"/>
      <c r="F63" s="978"/>
      <c r="G63" s="978"/>
      <c r="H63" s="978"/>
      <c r="I63" s="978"/>
      <c r="J63" s="978"/>
      <c r="K63" s="978"/>
      <c r="L63" s="978"/>
      <c r="M63" s="978"/>
      <c r="N63" s="978"/>
      <c r="O63" s="978"/>
      <c r="P63" s="978"/>
      <c r="Q63" s="978"/>
      <c r="R63" s="979"/>
    </row>
    <row r="64" spans="1:23" ht="26.15" customHeight="1">
      <c r="A64" s="895"/>
    </row>
    <row r="65" spans="1:18" ht="13.5" customHeight="1">
      <c r="A65" s="895"/>
      <c r="B65" s="975"/>
      <c r="C65" s="975"/>
      <c r="D65" s="975"/>
      <c r="E65" s="975"/>
      <c r="F65" s="975"/>
      <c r="G65" s="975"/>
      <c r="H65" s="975"/>
      <c r="I65" s="975"/>
      <c r="J65" s="975"/>
      <c r="K65" s="975"/>
      <c r="L65" s="975"/>
      <c r="M65" s="975"/>
      <c r="N65" s="975"/>
      <c r="O65" s="975"/>
      <c r="P65" s="979"/>
      <c r="Q65" s="979"/>
      <c r="R65" s="979"/>
    </row>
    <row r="66" spans="1:18" ht="12.75" customHeight="1">
      <c r="A66" s="895"/>
      <c r="B66" s="975"/>
      <c r="C66" s="975"/>
      <c r="D66" s="975"/>
      <c r="E66" s="975"/>
      <c r="F66" s="975"/>
      <c r="G66" s="975"/>
      <c r="H66" s="975"/>
      <c r="I66" s="975"/>
      <c r="J66" s="975"/>
      <c r="K66" s="975"/>
      <c r="L66" s="975"/>
      <c r="M66" s="975"/>
      <c r="N66" s="975"/>
      <c r="O66" s="975"/>
      <c r="P66" s="949"/>
      <c r="Q66" s="949"/>
      <c r="R66" s="949"/>
    </row>
    <row r="67" spans="1:18" ht="15" customHeight="1">
      <c r="A67" s="975"/>
      <c r="B67" s="949"/>
      <c r="C67" s="949"/>
      <c r="D67" s="949"/>
      <c r="E67" s="949"/>
      <c r="F67" s="949"/>
      <c r="G67" s="949"/>
      <c r="H67" s="949"/>
      <c r="I67" s="949"/>
      <c r="J67" s="949"/>
      <c r="K67" s="949"/>
      <c r="L67" s="949"/>
      <c r="M67" s="949"/>
      <c r="N67" s="949"/>
      <c r="O67" s="949"/>
      <c r="P67" s="949"/>
      <c r="Q67" s="949"/>
      <c r="R67" s="949"/>
    </row>
    <row r="68" spans="1:18" ht="13.5" customHeight="1">
      <c r="A68" s="895"/>
      <c r="B68" s="975"/>
      <c r="C68" s="975"/>
      <c r="D68" s="975"/>
      <c r="E68" s="975"/>
      <c r="F68" s="975"/>
      <c r="G68" s="975"/>
      <c r="H68" s="975"/>
      <c r="I68" s="975"/>
      <c r="J68" s="975"/>
      <c r="K68" s="975"/>
      <c r="L68" s="975"/>
      <c r="M68" s="975"/>
      <c r="N68" s="975"/>
      <c r="O68" s="975"/>
      <c r="P68" s="949"/>
      <c r="Q68" s="949"/>
      <c r="R68" s="949"/>
    </row>
    <row r="69" spans="1:18" ht="15" customHeight="1">
      <c r="A69" s="895"/>
      <c r="B69" s="975"/>
      <c r="C69" s="975"/>
      <c r="D69" s="975"/>
      <c r="E69" s="975"/>
      <c r="F69" s="975"/>
      <c r="G69" s="975"/>
      <c r="H69" s="975"/>
      <c r="I69" s="975"/>
      <c r="J69" s="975"/>
      <c r="K69" s="975"/>
      <c r="L69" s="975"/>
      <c r="M69" s="975"/>
      <c r="N69" s="975"/>
      <c r="O69" s="975"/>
      <c r="P69" s="949"/>
      <c r="Q69" s="949"/>
      <c r="R69" s="949"/>
    </row>
    <row r="70" spans="1:18" ht="15" customHeight="1">
      <c r="B70" s="975"/>
      <c r="C70" s="975"/>
      <c r="D70" s="975"/>
      <c r="E70" s="975"/>
      <c r="F70" s="975"/>
      <c r="G70" s="975"/>
      <c r="H70" s="975"/>
      <c r="I70" s="975"/>
      <c r="J70" s="975"/>
      <c r="K70" s="975"/>
      <c r="L70" s="975"/>
      <c r="M70" s="975"/>
      <c r="N70" s="975"/>
      <c r="O70" s="975"/>
      <c r="P70" s="192"/>
      <c r="Q70" s="192"/>
      <c r="R70" s="192"/>
    </row>
    <row r="71" spans="1:18" ht="11.9" customHeight="1">
      <c r="B71" s="974"/>
      <c r="C71" s="974"/>
      <c r="D71" s="974"/>
      <c r="E71" s="974"/>
      <c r="F71" s="974"/>
      <c r="G71" s="974"/>
      <c r="H71" s="974"/>
      <c r="I71" s="974"/>
      <c r="J71" s="974"/>
      <c r="K71" s="974"/>
      <c r="L71" s="974"/>
      <c r="M71" s="974"/>
      <c r="N71" s="974"/>
      <c r="O71" s="974"/>
      <c r="P71" s="192"/>
      <c r="Q71" s="192"/>
      <c r="R71" s="192"/>
    </row>
    <row r="72" spans="1:18">
      <c r="B72" s="974"/>
      <c r="C72" s="974"/>
      <c r="D72" s="974"/>
      <c r="E72" s="974"/>
      <c r="F72" s="974"/>
      <c r="G72" s="974"/>
      <c r="H72" s="974"/>
      <c r="I72" s="974"/>
      <c r="J72" s="974"/>
      <c r="K72" s="974"/>
      <c r="L72" s="974"/>
      <c r="M72" s="974"/>
      <c r="N72" s="974"/>
      <c r="O72" s="974"/>
      <c r="P72" s="192"/>
      <c r="Q72" s="192"/>
      <c r="R72" s="192"/>
    </row>
  </sheetData>
  <sheetProtection password="C511" sheet="1" objects="1" scenarios="1"/>
  <mergeCells count="11">
    <mergeCell ref="B68:R68"/>
    <mergeCell ref="B69:R69"/>
    <mergeCell ref="B70:O70"/>
    <mergeCell ref="B71:O71"/>
    <mergeCell ref="B72:O72"/>
    <mergeCell ref="A67:R67"/>
    <mergeCell ref="B61:R61"/>
    <mergeCell ref="B62:R62"/>
    <mergeCell ref="B63:R63"/>
    <mergeCell ref="B65:R65"/>
    <mergeCell ref="B66:R66"/>
  </mergeCells>
  <printOptions horizontalCentered="1"/>
  <pageMargins left="0" right="0" top="1.35" bottom="0.25" header="0.13" footer="0.1"/>
  <pageSetup scale="54" orientation="landscape" r:id="rId1"/>
  <headerFooter>
    <oddHeader>&amp;C&amp;"Arial,Bold"&amp;K000000Table I-3c
Pacific Gas and Electric Company 
Demand Response Programs and Activities
2017 Incremental Cost Funding
December 2016</oddHeader>
    <oddFooter>&amp;L&amp;F&amp;CPage 7c of 11&amp;R&amp;A</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questor xmlns="ac14f4ca-13eb-4eab-b5c1-26a3760f851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7E8A576FDAD8B41A9E2C64BBA7AD241" ma:contentTypeVersion="2" ma:contentTypeDescription="Create a new document." ma:contentTypeScope="" ma:versionID="7e9dbfd8e30f997a48b00a01d13b88b6">
  <xsd:schema xmlns:xsd="http://www.w3.org/2001/XMLSchema" xmlns:xs="http://www.w3.org/2001/XMLSchema" xmlns:p="http://schemas.microsoft.com/office/2006/metadata/properties" xmlns:ns2="ac14f4ca-13eb-4eab-b5c1-26a3760f851a" targetNamespace="http://schemas.microsoft.com/office/2006/metadata/properties" ma:root="true" ma:fieldsID="821999be89f94b4831ddbc675ecd92b0" ns2:_="">
    <xsd:import namespace="ac14f4ca-13eb-4eab-b5c1-26a3760f851a"/>
    <xsd:element name="properties">
      <xsd:complexType>
        <xsd:sequence>
          <xsd:element name="documentManagement">
            <xsd:complexType>
              <xsd:all>
                <xsd:element ref="ns2:Reques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14f4ca-13eb-4eab-b5c1-26a3760f851a" elementFormDefault="qualified">
    <xsd:import namespace="http://schemas.microsoft.com/office/2006/documentManagement/types"/>
    <xsd:import namespace="http://schemas.microsoft.com/office/infopath/2007/PartnerControls"/>
    <xsd:element name="Requestor" ma:index="8" nillable="true" ma:displayName="Requestor" ma:description="Requestor" ma:internalName="Request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4FFFEA-D033-4BC2-B681-FFA43C216FC9}">
  <ds:schemaRefs>
    <ds:schemaRef ds:uri="http://www.w3.org/XML/1998/namespace"/>
    <ds:schemaRef ds:uri="http://schemas.microsoft.com/office/2006/metadata/properties"/>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infopath/2007/PartnerControls"/>
    <ds:schemaRef ds:uri="ac14f4ca-13eb-4eab-b5c1-26a3760f851a"/>
    <ds:schemaRef ds:uri="http://purl.org/dc/terms/"/>
  </ds:schemaRefs>
</ds:datastoreItem>
</file>

<file path=customXml/itemProps2.xml><?xml version="1.0" encoding="utf-8"?>
<ds:datastoreItem xmlns:ds="http://schemas.openxmlformats.org/officeDocument/2006/customXml" ds:itemID="{0D7D5A63-6E41-4EA8-9615-8ECB164F1469}">
  <ds:schemaRefs>
    <ds:schemaRef ds:uri="http://schemas.microsoft.com/sharepoint/v3/contenttype/forms"/>
  </ds:schemaRefs>
</ds:datastoreItem>
</file>

<file path=customXml/itemProps3.xml><?xml version="1.0" encoding="utf-8"?>
<ds:datastoreItem xmlns:ds="http://schemas.openxmlformats.org/officeDocument/2006/customXml" ds:itemID="{8753F33C-41B2-49AB-A1D0-A9CF6C77B7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14f4ca-13eb-4eab-b5c1-26a3760f85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Report Cover</vt:lpstr>
      <vt:lpstr>Cover Page</vt:lpstr>
      <vt:lpstr>Program MW</vt:lpstr>
      <vt:lpstr>Ex Ante LI &amp; Eligibility Stats</vt:lpstr>
      <vt:lpstr>Ex Post LI &amp; Eligibility Stats</vt:lpstr>
      <vt:lpstr>TA-TI Distribution</vt:lpstr>
      <vt:lpstr>DREBA Expenses 2015-2016</vt:lpstr>
      <vt:lpstr>2016 ILP Exp Carryover</vt:lpstr>
      <vt:lpstr>DREBA 2017</vt:lpstr>
      <vt:lpstr>Event Summary (1 of 3)</vt:lpstr>
      <vt:lpstr>Event Summary (2 of 3)</vt:lpstr>
      <vt:lpstr>Event Summary (3 of 3)</vt:lpstr>
      <vt:lpstr>Incentives 2015-2016</vt:lpstr>
      <vt:lpstr>2016 ILP Incent Carryover</vt:lpstr>
      <vt:lpstr>ME&amp;O Actual Expenditures</vt:lpstr>
      <vt:lpstr>Fund Shift Log 2015-2016</vt:lpstr>
      <vt:lpstr>'2016 ILP Exp Carryover'!Print_Area</vt:lpstr>
      <vt:lpstr>'2016 ILP Incent Carryover'!Print_Area</vt:lpstr>
      <vt:lpstr>'DREBA 2017'!Print_Area</vt:lpstr>
      <vt:lpstr>'DREBA Expenses 2015-2016'!Print_Area</vt:lpstr>
      <vt:lpstr>'Event Summary (1 of 3)'!Print_Area</vt:lpstr>
      <vt:lpstr>'Event Summary (2 of 3)'!Print_Area</vt:lpstr>
      <vt:lpstr>'Event Summary (3 of 3)'!Print_Area</vt:lpstr>
      <vt:lpstr>'Ex Ante LI &amp; Eligibility Stats'!Print_Area</vt:lpstr>
      <vt:lpstr>'Ex Post LI &amp; Eligibility Stats'!Print_Area</vt:lpstr>
      <vt:lpstr>'Fund Shift Log 2015-2016'!Print_Area</vt:lpstr>
      <vt:lpstr>'Incentives 2015-2016'!Print_Area</vt:lpstr>
      <vt:lpstr>'ME&amp;O Actual Expenditures'!Print_Area</vt:lpstr>
      <vt:lpstr>'Program MW'!Print_Area</vt:lpstr>
      <vt:lpstr>'TA-TI Distribution'!Print_Area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Lerma, Yolanda</dc:creator>
  <cp:lastModifiedBy>Lerma, Yolanda</cp:lastModifiedBy>
  <cp:lastPrinted>2017-01-13T22:37:43Z</cp:lastPrinted>
  <dcterms:created xsi:type="dcterms:W3CDTF">2012-02-10T21:21:31Z</dcterms:created>
  <dcterms:modified xsi:type="dcterms:W3CDTF">2017-01-19T01:04:10Z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0x010100A7E8A576FDAD8B41A9E2C64BBA7AD241</vt:lpwstr>
  </property>
</Properties>
</file>