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9130" yWindow="270" windowWidth="18110" windowHeight="9900" tabRatio="908"/>
  </bookViews>
  <sheets>
    <sheet name="Report Cover" sheetId="39" r:id="rId1"/>
    <sheet name="Cover Page" sheetId="22" r:id="rId2"/>
    <sheet name="Program MW" sheetId="64" r:id="rId3"/>
    <sheet name="Ex Ante LI &amp; Eligibility Stats" sheetId="4" r:id="rId4"/>
    <sheet name="Ex Post LI &amp; Eligibility Stats" sheetId="3" r:id="rId5"/>
    <sheet name="TA-TI Distribution" sheetId="6" r:id="rId6"/>
    <sheet name="DREBA Expenses 2015-2016" sheetId="53" r:id="rId7"/>
    <sheet name="2016 ILP Exp Carryover" sheetId="65" r:id="rId8"/>
    <sheet name="DREBA 2017" sheetId="66" r:id="rId9"/>
    <sheet name="Event Summary (1 of 3)" sheetId="60" r:id="rId10"/>
    <sheet name="Event Summary (2 of 3)" sheetId="61" r:id="rId11"/>
    <sheet name="Event Summary (3 of 3)" sheetId="63" r:id="rId12"/>
    <sheet name="Incentives 2015-2016" sheetId="49" r:id="rId13"/>
    <sheet name="2016 ILP Incent Carryover" sheetId="59" r:id="rId14"/>
    <sheet name="ME&amp;O Actual Expenditures" sheetId="54" r:id="rId15"/>
    <sheet name="Fund Shift Log 2015-2016" sheetId="5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3">#REF!</definedName>
    <definedName name="_DAT1" localSheetId="8">#REF!</definedName>
    <definedName name="_DAT1" localSheetId="6">#REF!</definedName>
    <definedName name="_DAT1" localSheetId="9">#REF!</definedName>
    <definedName name="_DAT1" localSheetId="10">#REF!</definedName>
    <definedName name="_DAT1" localSheetId="11">#REF!</definedName>
    <definedName name="_DAT1" localSheetId="12">#REF!</definedName>
    <definedName name="_DAT1" localSheetId="14">#REF!</definedName>
    <definedName name="_DAT1">#REF!</definedName>
    <definedName name="_DAT10" localSheetId="7">#REF!</definedName>
    <definedName name="_DAT10" localSheetId="13">#REF!</definedName>
    <definedName name="_DAT10" localSheetId="8">#REF!</definedName>
    <definedName name="_DAT10" localSheetId="10">#REF!</definedName>
    <definedName name="_DAT10" localSheetId="11">#REF!</definedName>
    <definedName name="_DAT10" localSheetId="12">#REF!</definedName>
    <definedName name="_DAT10">#REF!</definedName>
    <definedName name="_DAT11" localSheetId="7">#REF!</definedName>
    <definedName name="_DAT11" localSheetId="13">#REF!</definedName>
    <definedName name="_DAT11" localSheetId="8">#REF!</definedName>
    <definedName name="_DAT11" localSheetId="10">#REF!</definedName>
    <definedName name="_DAT11" localSheetId="11">#REF!</definedName>
    <definedName name="_DAT11" localSheetId="12">#REF!</definedName>
    <definedName name="_DAT11">#REF!</definedName>
    <definedName name="_DAT12" localSheetId="7">#REF!</definedName>
    <definedName name="_DAT12" localSheetId="8">#REF!</definedName>
    <definedName name="_DAT12" localSheetId="10">#REF!</definedName>
    <definedName name="_DAT12" localSheetId="11">#REF!</definedName>
    <definedName name="_DAT12">#REF!</definedName>
    <definedName name="_DAT13" localSheetId="7">#REF!</definedName>
    <definedName name="_DAT13" localSheetId="8">#REF!</definedName>
    <definedName name="_DAT13" localSheetId="10">#REF!</definedName>
    <definedName name="_DAT13" localSheetId="11">#REF!</definedName>
    <definedName name="_DAT13">#REF!</definedName>
    <definedName name="_DAT14" localSheetId="7">#REF!</definedName>
    <definedName name="_DAT14" localSheetId="8">#REF!</definedName>
    <definedName name="_DAT14" localSheetId="10">#REF!</definedName>
    <definedName name="_DAT14" localSheetId="11">#REF!</definedName>
    <definedName name="_DAT14">#REF!</definedName>
    <definedName name="_DAT15" localSheetId="7">#REF!</definedName>
    <definedName name="_DAT15" localSheetId="8">#REF!</definedName>
    <definedName name="_DAT15" localSheetId="10">#REF!</definedName>
    <definedName name="_DAT15" localSheetId="11">#REF!</definedName>
    <definedName name="_DAT15">#REF!</definedName>
    <definedName name="_DAT16" localSheetId="7">#REF!</definedName>
    <definedName name="_DAT16" localSheetId="8">#REF!</definedName>
    <definedName name="_DAT16" localSheetId="10">#REF!</definedName>
    <definedName name="_DAT16" localSheetId="11">#REF!</definedName>
    <definedName name="_DAT16">#REF!</definedName>
    <definedName name="_DAT17" localSheetId="7">#REF!</definedName>
    <definedName name="_DAT17" localSheetId="8">#REF!</definedName>
    <definedName name="_DAT17" localSheetId="10">#REF!</definedName>
    <definedName name="_DAT17" localSheetId="11">#REF!</definedName>
    <definedName name="_DAT17">#REF!</definedName>
    <definedName name="_DAT2" localSheetId="7">#REF!</definedName>
    <definedName name="_DAT2" localSheetId="8">#REF!</definedName>
    <definedName name="_DAT2" localSheetId="10">#REF!</definedName>
    <definedName name="_DAT2" localSheetId="11">#REF!</definedName>
    <definedName name="_DAT2">#REF!</definedName>
    <definedName name="_DAT3" localSheetId="7">#REF!</definedName>
    <definedName name="_DAT3" localSheetId="8">#REF!</definedName>
    <definedName name="_DAT3" localSheetId="10">#REF!</definedName>
    <definedName name="_DAT3" localSheetId="11">#REF!</definedName>
    <definedName name="_DAT3">#REF!</definedName>
    <definedName name="_DAT4" localSheetId="7">#REF!</definedName>
    <definedName name="_DAT4" localSheetId="8">#REF!</definedName>
    <definedName name="_DAT4" localSheetId="10">#REF!</definedName>
    <definedName name="_DAT4" localSheetId="11">#REF!</definedName>
    <definedName name="_DAT4">#REF!</definedName>
    <definedName name="_DAT5" localSheetId="7">#REF!</definedName>
    <definedName name="_DAT5" localSheetId="8">#REF!</definedName>
    <definedName name="_DAT5" localSheetId="10">#REF!</definedName>
    <definedName name="_DAT5" localSheetId="11">#REF!</definedName>
    <definedName name="_DAT5">#REF!</definedName>
    <definedName name="_DAT6" localSheetId="7">#REF!</definedName>
    <definedName name="_DAT6" localSheetId="8">#REF!</definedName>
    <definedName name="_DAT6" localSheetId="10">#REF!</definedName>
    <definedName name="_DAT6" localSheetId="11">#REF!</definedName>
    <definedName name="_DAT6">#REF!</definedName>
    <definedName name="_DAT7" localSheetId="7">#REF!</definedName>
    <definedName name="_DAT7" localSheetId="8">#REF!</definedName>
    <definedName name="_DAT7" localSheetId="10">#REF!</definedName>
    <definedName name="_DAT7" localSheetId="11">#REF!</definedName>
    <definedName name="_DAT7">#REF!</definedName>
    <definedName name="_DAT8" localSheetId="7">#REF!</definedName>
    <definedName name="_DAT8" localSheetId="8">#REF!</definedName>
    <definedName name="_DAT8" localSheetId="10">#REF!</definedName>
    <definedName name="_DAT8" localSheetId="11">#REF!</definedName>
    <definedName name="_DAT8">#REF!</definedName>
    <definedName name="_DAT9" localSheetId="7">#REF!</definedName>
    <definedName name="_DAT9" localSheetId="8">#REF!</definedName>
    <definedName name="_DAT9" localSheetId="10">#REF!</definedName>
    <definedName name="_DAT9" localSheetId="11">#REF!</definedName>
    <definedName name="_DAT9">#REF!</definedName>
    <definedName name="_Fill" hidden="1">#REF!</definedName>
    <definedName name="_xlnm._FilterDatabase" localSheetId="9" hidden="1">'Event Summary (1 of 3)'!$A$1:$M$1</definedName>
    <definedName name="_xlnm._FilterDatabase" localSheetId="10" hidden="1">'Event Summary (2 of 3)'!$A$1:$M$36</definedName>
    <definedName name="_xlnm._FilterDatabase" localSheetId="11" hidden="1">'Event Summary (3 of 3)'!$A$1:$N$49</definedName>
    <definedName name="_PT1">#REF!</definedName>
    <definedName name="_PT2">#REF!</definedName>
    <definedName name="_Regression_Int" hidden="1">1</definedName>
    <definedName name="acc_capacity">'[2]LOLPs and prices'!#REF!</definedName>
    <definedName name="acc_energy">'[2]LOLPs and prices'!#REF!</definedName>
    <definedName name="acc_energy_CO2">'[2]LOLPs and prices'!#REF!</definedName>
    <definedName name="acc_values">'[2]LOLPs and prices'!#REF!</definedName>
    <definedName name="acgrowth">[3]Inputs!#REF!</definedName>
    <definedName name="Achieve_GRC" localSheetId="7">#REF!</definedName>
    <definedName name="Achieve_GRC" localSheetId="13">#REF!</definedName>
    <definedName name="Achieve_GRC" localSheetId="8">#REF!</definedName>
    <definedName name="Achieve_GRC" localSheetId="10">#REF!</definedName>
    <definedName name="Achieve_GRC" localSheetId="11">#REF!</definedName>
    <definedName name="Achieve_GRC" localSheetId="12">#REF!</definedName>
    <definedName name="Achieve_GRC">#REF!</definedName>
    <definedName name="Achieve_Service_Excellenc" localSheetId="7">#REF!</definedName>
    <definedName name="Achieve_Service_Excellenc" localSheetId="13">#REF!</definedName>
    <definedName name="Achieve_Service_Excellenc" localSheetId="8">#REF!</definedName>
    <definedName name="Achieve_Service_Excellenc" localSheetId="10">#REF!</definedName>
    <definedName name="Achieve_Service_Excellenc" localSheetId="11">#REF!</definedName>
    <definedName name="Achieve_Service_Excellenc" localSheetId="12">#REF!</definedName>
    <definedName name="Achieve_Service_Excellenc">#REF!</definedName>
    <definedName name="Achieve_Service_Excellence" localSheetId="7">#REF!</definedName>
    <definedName name="Achieve_Service_Excellence" localSheetId="13">#REF!</definedName>
    <definedName name="Achieve_Service_Excellence" localSheetId="8">#REF!</definedName>
    <definedName name="Achieve_Service_Excellence" localSheetId="10">#REF!</definedName>
    <definedName name="Achieve_Service_Excellence" localSheetId="11">#REF!</definedName>
    <definedName name="Achieve_Service_Excellence" localSheetId="12">#REF!</definedName>
    <definedName name="Achieve_Service_Excellence">#REF!</definedName>
    <definedName name="AMIandHAMintegration">'[1]Cost Inputs'!#REF!</definedName>
    <definedName name="AMIandHANintegration">'[1]Cost Inputs'!#REF!</definedName>
    <definedName name="AMIplanned">'[1]Cost Inputs'!#REF!</definedName>
    <definedName name="AmmHighYrs">[3]Inputs!$C$22</definedName>
    <definedName name="AmmLowYrs">[3]Inputs!$C$21</definedName>
    <definedName name="analysisperiod">[3]Inputs!$AM$12</definedName>
    <definedName name="annual_cap">#REF!</definedName>
    <definedName name="anscount" hidden="1">3</definedName>
    <definedName name="appendix_e">#REF!</definedName>
    <definedName name="appendix_i">#REF!</definedName>
    <definedName name="April" hidden="1">{#N/A,#N/A,FALSE,"CTC Summary - EOY";#N/A,#N/A,FALSE,"CTC Summary - Wtavg"}</definedName>
    <definedName name="AS2DocOpenMode" hidden="1">"AS2DocumentEdit"</definedName>
    <definedName name="attritionmoving">'[1]Cost Inputs'!#REF!</definedName>
    <definedName name="attritionoptout">'[1]Cost Inputs'!$E$42</definedName>
    <definedName name="August" hidden="1">{#N/A,#N/A,FALSE,"CTC Summary - EOY";#N/A,#N/A,FALSE,"CTC Summary - Wtavg"}</definedName>
    <definedName name="Author">#REF!</definedName>
    <definedName name="AvgHrlyPtable">#REF!</definedName>
    <definedName name="BaseInputs">#REF!</definedName>
    <definedName name="BaseInputsOpt">#REF!</definedName>
    <definedName name="BookName">#REF!</definedName>
    <definedName name="BPBtable">#REF!</definedName>
    <definedName name="CapValueMultiplier">#REF!</definedName>
    <definedName name="CapValueMultiplierM">#REF!</definedName>
    <definedName name="ChartChoice">"Sectors"</definedName>
    <definedName name="ChartOptionCategoreis">CHOOSE(MATCH(ChartChoice,{"Sectors","Industries"},0),Sectors,Industries)</definedName>
    <definedName name="ChartOptionTitle">CHOOSE(MATCH(ChartChoice,{"Sectors","Industries"},0),"Portfolio Sectors","Portfolio Industries")</definedName>
    <definedName name="ChartOptionValues">CHOOSE(MATCH(ChartChoice,{"Sectors","Industries"},0),SectorValues,IndustryValues)</definedName>
    <definedName name="chosenDay">#REF!</definedName>
    <definedName name="co2_table">#REF!</definedName>
    <definedName name="Collect_Revenue" localSheetId="7">#REF!</definedName>
    <definedName name="Collect_Revenue" localSheetId="8">#REF!</definedName>
    <definedName name="Collect_Revenue" localSheetId="10">#REF!</definedName>
    <definedName name="Collect_Revenue" localSheetId="11">#REF!</definedName>
    <definedName name="Collect_Revenue">#REF!</definedName>
    <definedName name="COM2011devices">[3]Inputs!#REF!</definedName>
    <definedName name="COM2011PCTs">[3]Inputs!#REF!</definedName>
    <definedName name="COM2011switches">[3]Inputs!#REF!</definedName>
    <definedName name="COMacqcostPCT">'[1]Cost Inputs'!#REF!</definedName>
    <definedName name="COMacqcostswitch">'[1]Cost Inputs'!#REF!</definedName>
    <definedName name="COMcurrentinstalleddevices">'[1]Cost Inputs'!#REF!</definedName>
    <definedName name="COMcurrentPCTs">'[1]Cost Inputs'!#REF!</definedName>
    <definedName name="COMcurrentswitches">'[1]Cost Inputs'!#REF!</definedName>
    <definedName name="COMdevicesperparticipant">'[1]Cost Inputs'!#REF!</definedName>
    <definedName name="Company">#REF!</definedName>
    <definedName name="comPCT1stinstallcost">'[1]Cost Inputs'!#REF!</definedName>
    <definedName name="COMPCT2ndinstallcost">'[1]Cost Inputs'!#REF!</definedName>
    <definedName name="COMPCTacqcost">'[1]Cost Inputs'!#REF!</definedName>
    <definedName name="COMPCTacqincentive">'[1]Cost Inputs'!#REF!</definedName>
    <definedName name="COMPCTappointmentpercent">'[1]Cost Inputs'!#REF!</definedName>
    <definedName name="COMPCTCCcostperenroll">'[1]Cost Inputs'!#REF!</definedName>
    <definedName name="COMPCTCCpercentperenroll">'[1]Cost Inputs'!#REF!</definedName>
    <definedName name="COMPCTcostperappointment">'[1]Cost Inputs'!#REF!</definedName>
    <definedName name="COMPCTcostperinspection">'[1]Cost Inputs'!#REF!</definedName>
    <definedName name="COMPCTequipcost">'[1]Cost Inputs'!#REF!</definedName>
    <definedName name="COMPCTincentive">'[1]Cost Inputs'!#REF!</definedName>
    <definedName name="COMPCTinspectioncost">'[1]Cost Inputs'!#REF!</definedName>
    <definedName name="COMPCTinspectionpct">'[1]Cost Inputs'!#REF!</definedName>
    <definedName name="COMPCTinspectionpercent">'[1]Cost Inputs'!#REF!</definedName>
    <definedName name="comPCTinstallcost">'[1]Cost Inputs'!#REF!</definedName>
    <definedName name="COMPCTMandRcost">'[1]Cost Inputs'!#REF!</definedName>
    <definedName name="COMPCTMandRrate">'[1]Cost Inputs'!#REF!</definedName>
    <definedName name="COMpctoftotaldevices">[3]Inputs!#REF!</definedName>
    <definedName name="comPCTpctexisting">'[1]Cost Inputs'!#REF!</definedName>
    <definedName name="comPCTpercent">'[1]Cost Inputs'!#REF!</definedName>
    <definedName name="COMPCTpercentwappointments">'[1]Cost Inputs'!#REF!</definedName>
    <definedName name="COMPCTrecoverycost">'[1]Cost Inputs'!#REF!</definedName>
    <definedName name="COMPCTrecoverypct">'[1]Cost Inputs'!#REF!</definedName>
    <definedName name="COMpctshippingcost">'[1]Cost Inputs'!#REF!</definedName>
    <definedName name="COMPCTshoptestcost">'[1]Cost Inputs'!#REF!</definedName>
    <definedName name="COMPCTshoptestpercent">'[1]Cost Inputs'!#REF!</definedName>
    <definedName name="COMPCTshuntcost">'[1]Cost Inputs'!#REF!</definedName>
    <definedName name="COMPCTshuntpercent">'[1]Cost Inputs'!#REF!</definedName>
    <definedName name="COMPCTwallplatecost">'[1]Cost Inputs'!#REF!</definedName>
    <definedName name="COMPCTwallplatepercent">'[1]Cost Inputs'!#REF!</definedName>
    <definedName name="COMPCTwiresavercost">'[1]Cost Inputs'!#REF!</definedName>
    <definedName name="COMPCTwiresaverpercent">'[1]Cost Inputs'!#REF!</definedName>
    <definedName name="COMswitch1stinstallcost">'[1]Cost Inputs'!#REF!</definedName>
    <definedName name="COMswitch2ndinstallcost">'[1]Cost Inputs'!#REF!</definedName>
    <definedName name="COMswitchacqcost">'[1]Cost Inputs'!#REF!</definedName>
    <definedName name="COMswitchacqincentive">'[1]Cost Inputs'!#REF!</definedName>
    <definedName name="COMswitchappointmentpercent">'[1]Cost Inputs'!#REF!</definedName>
    <definedName name="COMswitchCCcostperenroll">'[1]Cost Inputs'!#REF!</definedName>
    <definedName name="COMswitchCCpercentperenroll">'[1]Cost Inputs'!#REF!</definedName>
    <definedName name="COMswitchcostperappointment">'[1]Cost Inputs'!#REF!</definedName>
    <definedName name="COMswitchcostperinspection">'[1]Cost Inputs'!#REF!</definedName>
    <definedName name="COMswitchequipcost">'[1]Cost Inputs'!#REF!</definedName>
    <definedName name="COMswitchincentive">'[1]Cost Inputs'!#REF!</definedName>
    <definedName name="COMswitchinspectioncost">'[1]Cost Inputs'!#REF!</definedName>
    <definedName name="COMswitchinspectionpct">'[1]Cost Inputs'!#REF!</definedName>
    <definedName name="COMswitchinspectionpercent">'[1]Cost Inputs'!#REF!</definedName>
    <definedName name="COMswitchinstallcost">'[1]Cost Inputs'!#REF!</definedName>
    <definedName name="COMswitchMandRcost">'[1]Cost Inputs'!#REF!</definedName>
    <definedName name="COMswitchMandRrate">'[1]Cost Inputs'!#REF!</definedName>
    <definedName name="comSWITCHpctexisting">'[1]Cost Inputs'!#REF!</definedName>
    <definedName name="comSWITCHpercent">'[1]Cost Inputs'!#REF!</definedName>
    <definedName name="COMswitchpercentwappointments">'[1]Cost Inputs'!#REF!</definedName>
    <definedName name="COMswitchrecoverycost">'[1]Cost Inputs'!#REF!</definedName>
    <definedName name="COMswitchrecoverypct">'[1]Cost Inputs'!#REF!</definedName>
    <definedName name="COMswitchshippingcost">'[1]Cost Inputs'!#REF!</definedName>
    <definedName name="COMswitchshoptestcost">'[1]Cost Inputs'!#REF!</definedName>
    <definedName name="COMswitchshoptestpercent">'[1]Cost Inputs'!#REF!</definedName>
    <definedName name="contigency2009">[3]Inputs!#REF!</definedName>
    <definedName name="contigency2010">[3]Inputs!#REF!</definedName>
    <definedName name="contingency2009">[3]Inputs!#REF!</definedName>
    <definedName name="contingency2010">[3]Inputs!#REF!</definedName>
    <definedName name="contingencypercent">'[1]Cost Inputs'!$E$30</definedName>
    <definedName name="count">#REF!</definedName>
    <definedName name="coveredDay">#REF!</definedName>
    <definedName name="CoverMonth" localSheetId="8">#REF!</definedName>
    <definedName name="CoverMonth">#REF!</definedName>
    <definedName name="CoverMonthReporting" localSheetId="8">#REF!</definedName>
    <definedName name="CoverMonthReporting">#REF!</definedName>
    <definedName name="CoverTitles" localSheetId="8">#REF!</definedName>
    <definedName name="CoverTitles">#REF!</definedName>
    <definedName name="CTDerate">[3]Inputs!#REF!</definedName>
    <definedName name="currentinstalleddevices">'[1]Cost Inputs'!#REF!</definedName>
    <definedName name="currentpart">'[1]Cost Inputs'!#REF!</definedName>
    <definedName name="d" hidden="1">{#N/A,#N/A,FALSE,"CTC Summary - EOY";#N/A,#N/A,FALSE,"CTC Summary - Wtavg"}</definedName>
    <definedName name="DATA1" localSheetId="7">#REF!</definedName>
    <definedName name="DATA1" localSheetId="8">#REF!</definedName>
    <definedName name="DATA1" localSheetId="10">#REF!</definedName>
    <definedName name="DATA1" localSheetId="11">#REF!</definedName>
    <definedName name="DATA1" localSheetId="0">#REF!</definedName>
    <definedName name="DATA1">#REF!</definedName>
    <definedName name="DATA10" localSheetId="7">#REF!</definedName>
    <definedName name="DATA10" localSheetId="8">#REF!</definedName>
    <definedName name="DATA10" localSheetId="10">#REF!</definedName>
    <definedName name="DATA10" localSheetId="11">#REF!</definedName>
    <definedName name="DATA10">#REF!</definedName>
    <definedName name="DATA11" localSheetId="7">#REF!</definedName>
    <definedName name="DATA11" localSheetId="8">#REF!</definedName>
    <definedName name="DATA11" localSheetId="10">#REF!</definedName>
    <definedName name="DATA11" localSheetId="11">#REF!</definedName>
    <definedName name="DATA11">#REF!</definedName>
    <definedName name="DATA12" localSheetId="7">#REF!</definedName>
    <definedName name="DATA12" localSheetId="8">#REF!</definedName>
    <definedName name="DATA12" localSheetId="10">#REF!</definedName>
    <definedName name="DATA12" localSheetId="11">#REF!</definedName>
    <definedName name="DATA12">#REF!</definedName>
    <definedName name="DATA13" localSheetId="7">#REF!</definedName>
    <definedName name="DATA13" localSheetId="8">#REF!</definedName>
    <definedName name="DATA13" localSheetId="10">#REF!</definedName>
    <definedName name="DATA13" localSheetId="11">#REF!</definedName>
    <definedName name="DATA13">#REF!</definedName>
    <definedName name="DATA14" localSheetId="7">#REF!</definedName>
    <definedName name="DATA14" localSheetId="8">#REF!</definedName>
    <definedName name="DATA14" localSheetId="10">#REF!</definedName>
    <definedName name="DATA14" localSheetId="11">#REF!</definedName>
    <definedName name="DATA14">#REF!</definedName>
    <definedName name="DATA15" localSheetId="7">#REF!</definedName>
    <definedName name="DATA15" localSheetId="8">#REF!</definedName>
    <definedName name="DATA15" localSheetId="10">#REF!</definedName>
    <definedName name="DATA15" localSheetId="11">#REF!</definedName>
    <definedName name="DATA15">#REF!</definedName>
    <definedName name="DATA16" localSheetId="7">#REF!</definedName>
    <definedName name="DATA16" localSheetId="8">#REF!</definedName>
    <definedName name="DATA16" localSheetId="10">#REF!</definedName>
    <definedName name="DATA16" localSheetId="11">#REF!</definedName>
    <definedName name="DATA16">#REF!</definedName>
    <definedName name="DATA17" localSheetId="7">#REF!</definedName>
    <definedName name="DATA17" localSheetId="8">#REF!</definedName>
    <definedName name="DATA17" localSheetId="10">#REF!</definedName>
    <definedName name="DATA17" localSheetId="11">#REF!</definedName>
    <definedName name="DATA17">#REF!</definedName>
    <definedName name="DATA18" localSheetId="7">#REF!</definedName>
    <definedName name="DATA18" localSheetId="8">#REF!</definedName>
    <definedName name="DATA18" localSheetId="10">#REF!</definedName>
    <definedName name="DATA18" localSheetId="11">#REF!</definedName>
    <definedName name="DATA18">#REF!</definedName>
    <definedName name="DATA19" localSheetId="7">#REF!</definedName>
    <definedName name="DATA19" localSheetId="8">#REF!</definedName>
    <definedName name="DATA19" localSheetId="10">#REF!</definedName>
    <definedName name="DATA19" localSheetId="11">#REF!</definedName>
    <definedName name="DATA19">#REF!</definedName>
    <definedName name="DATA2" localSheetId="7">#REF!</definedName>
    <definedName name="DATA2" localSheetId="8">#REF!</definedName>
    <definedName name="DATA2" localSheetId="10">#REF!</definedName>
    <definedName name="DATA2" localSheetId="11">#REF!</definedName>
    <definedName name="DATA2">#REF!</definedName>
    <definedName name="DATA20" localSheetId="7">#REF!</definedName>
    <definedName name="DATA20" localSheetId="8">#REF!</definedName>
    <definedName name="DATA20" localSheetId="10">#REF!</definedName>
    <definedName name="DATA20" localSheetId="11">#REF!</definedName>
    <definedName name="DATA20">#REF!</definedName>
    <definedName name="DATA3" localSheetId="7">#REF!</definedName>
    <definedName name="DATA3" localSheetId="8">#REF!</definedName>
    <definedName name="DATA3" localSheetId="10">#REF!</definedName>
    <definedName name="DATA3" localSheetId="11">#REF!</definedName>
    <definedName name="DATA3">#REF!</definedName>
    <definedName name="DATA4" localSheetId="7">#REF!</definedName>
    <definedName name="DATA4" localSheetId="8">#REF!</definedName>
    <definedName name="DATA4" localSheetId="10">#REF!</definedName>
    <definedName name="DATA4" localSheetId="11">#REF!</definedName>
    <definedName name="DATA4">#REF!</definedName>
    <definedName name="DATA5" localSheetId="7">#REF!</definedName>
    <definedName name="DATA5" localSheetId="8">#REF!</definedName>
    <definedName name="DATA5" localSheetId="10">#REF!</definedName>
    <definedName name="DATA5" localSheetId="11">#REF!</definedName>
    <definedName name="DATA5">#REF!</definedName>
    <definedName name="data5000">'[4]ACTMA Detail'!$N$2:$N$102</definedName>
    <definedName name="DATA6" localSheetId="7">#REF!</definedName>
    <definedName name="DATA6" localSheetId="13">#REF!</definedName>
    <definedName name="DATA6" localSheetId="8">#REF!</definedName>
    <definedName name="DATA6" localSheetId="10">#REF!</definedName>
    <definedName name="DATA6" localSheetId="11">#REF!</definedName>
    <definedName name="DATA6" localSheetId="12">#REF!</definedName>
    <definedName name="DATA6" localSheetId="0">#REF!</definedName>
    <definedName name="DATA6">#REF!</definedName>
    <definedName name="DATA7" localSheetId="7">#REF!</definedName>
    <definedName name="DATA7" localSheetId="13">#REF!</definedName>
    <definedName name="DATA7" localSheetId="8">#REF!</definedName>
    <definedName name="DATA7" localSheetId="10">#REF!</definedName>
    <definedName name="DATA7" localSheetId="11">#REF!</definedName>
    <definedName name="DATA7" localSheetId="12">#REF!</definedName>
    <definedName name="DATA7">#REF!</definedName>
    <definedName name="DATA8" localSheetId="7">#REF!</definedName>
    <definedName name="DATA8" localSheetId="13">#REF!</definedName>
    <definedName name="DATA8" localSheetId="8">#REF!</definedName>
    <definedName name="DATA8" localSheetId="10">#REF!</definedName>
    <definedName name="DATA8" localSheetId="11">#REF!</definedName>
    <definedName name="DATA8" localSheetId="12">#REF!</definedName>
    <definedName name="DATA8">#REF!</definedName>
    <definedName name="DATA9" localSheetId="7">#REF!</definedName>
    <definedName name="DATA9" localSheetId="8">#REF!</definedName>
    <definedName name="DATA9" localSheetId="10">#REF!</definedName>
    <definedName name="DATA9" localSheetId="11">#REF!</definedName>
    <definedName name="DATA9">#REF!</definedName>
    <definedName name="DaytypeBase">#REF!</definedName>
    <definedName name="dec_var">#REF!</definedName>
    <definedName name="DecVar2">#REF!</definedName>
    <definedName name="delivRanks">'[5]r - SupplyCurve'!$H$1</definedName>
    <definedName name="delivRAZone">OFFSET('[5]r - SupplyCurve'!$O$4,1,0,delivRanks,1)</definedName>
    <definedName name="delivTypeID">OFFSET('[5]r - SupplyCurve'!$C$4,1,0,delivRanks,1)</definedName>
    <definedName name="delivYear">OFFSET('[5]r - SupplyCurve'!$BT$4,1,0,delivRanks,1)</definedName>
    <definedName name="dependMW">OFFSET('[5]r - SupplyCurve'!$BQ$4,1,0,delivRanks,1)</definedName>
    <definedName name="devicesperparticipantcurrent">'[1]Cost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3">#REF!</definedName>
    <definedName name="DREBA2012" localSheetId="8">#REF!</definedName>
    <definedName name="DREBA2012" localSheetId="6">#REF!</definedName>
    <definedName name="DREBA2012" localSheetId="10">#REF!</definedName>
    <definedName name="DREBA2012" localSheetId="11">#REF!</definedName>
    <definedName name="DREBA2012" localSheetId="15">#REF!</definedName>
    <definedName name="DREBA2012" localSheetId="12">#REF!</definedName>
    <definedName name="DREBA2012" localSheetId="0">#REF!</definedName>
    <definedName name="DREBA2012">#REF!</definedName>
    <definedName name="dualcurrent">#REF!</definedName>
    <definedName name="dualnew">#REF!</definedName>
    <definedName name="e" hidden="1">{#N/A,#N/A,FALSE,"CTC Summary - EOY";#N/A,#N/A,FALSE,"CTC Summary - Wtavg"}</definedName>
    <definedName name="ee" hidden="1">{"PI_Data",#N/A,TRUE,"P&amp;I Data"}</definedName>
    <definedName name="EndMonth">'[6]Program Overview &amp; Inputs'!$C$9</definedName>
    <definedName name="EndYear">'[6]Program Overview &amp; Inputs'!$C$7</definedName>
    <definedName name="EnergyValueResult">#REF!</definedName>
    <definedName name="EnergyValueResult2">#REF!</definedName>
    <definedName name="EngyValueNom">#REF!</definedName>
    <definedName name="EngyValuePV">#REF!</definedName>
    <definedName name="Enhance_Delivery_Channels" localSheetId="7">#REF!</definedName>
    <definedName name="Enhance_Delivery_Channels" localSheetId="8">#REF!</definedName>
    <definedName name="Enhance_Delivery_Channels" localSheetId="10">#REF!</definedName>
    <definedName name="Enhance_Delivery_Channels" localSheetId="11">#REF!</definedName>
    <definedName name="Enhance_Delivery_Channels">#REF!</definedName>
    <definedName name="EnrollmentRampTable">[3]Inputs!#REF!</definedName>
    <definedName name="Ethics_and_Compliance" localSheetId="7">#REF!</definedName>
    <definedName name="Ethics_and_Compliance" localSheetId="8">#REF!</definedName>
    <definedName name="Ethics_and_Compliance" localSheetId="10">#REF!</definedName>
    <definedName name="Ethics_and_Compliance" localSheetId="11">#REF!</definedName>
    <definedName name="Ethics_and_Compliance">#REF!</definedName>
    <definedName name="EULpct">'[1]Cost Inputs'!#REF!</definedName>
    <definedName name="EULswitch">'[1]Cost Inputs'!#REF!</definedName>
    <definedName name="existDepend">OFFSET('[5]n - ExistingTx'!$I$5,1,0,existRanks,1)</definedName>
    <definedName name="existRanks">'[5]n - ExistingTx'!$E$1</definedName>
    <definedName name="existRAZone">OFFSET('[5]n - ExistingTx'!$N$5,1,0,existRanks,1)</definedName>
    <definedName name="existUpgTime">OFFSET('[5]n - ExistingTx'!$CR$5,1,0,existRanks,1)</definedName>
    <definedName name="FactorHighPct">[3]Inputs!$C$28</definedName>
    <definedName name="FactorLowPct">[3]Inputs!$C$27</definedName>
    <definedName name="FirstProgram">[3]Summary!#REF!</definedName>
    <definedName name="FixedAnnualCosts">'[1]Cost Inputs'!#REF!</definedName>
    <definedName name="forwards">#REF!</definedName>
    <definedName name="FTCcost">[3]Inputs!#REF!</definedName>
    <definedName name="FTEper50000">'[1]Cost Inputs'!#REF!</definedName>
    <definedName name="FTEper50k">'[1]Cost Inputs'!#REF!</definedName>
    <definedName name="FwdPTable">#REF!</definedName>
    <definedName name="fwdstart">#REF!</definedName>
    <definedName name="GenHighPct">[3]Inputs!$C$16</definedName>
    <definedName name="GenLowPct">[3]Inputs!$C$15</definedName>
    <definedName name="growthyears">[3]Inputs!#REF!</definedName>
    <definedName name="Header" localSheetId="8">#REF!</definedName>
    <definedName name="Header">#REF!</definedName>
    <definedName name="header_e">#REF!</definedName>
    <definedName name="header_i">#REF!</definedName>
    <definedName name="holidays">#REF!</definedName>
    <definedName name="hostedASP">'[1]Cost Inputs'!#REF!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#REF!</definedName>
    <definedName name="includepls">'[9]Include column'!$N$2:$N$21</definedName>
    <definedName name="includeres">#REF!</definedName>
    <definedName name="IncludeWeekends">#REF!</definedName>
    <definedName name="indexCZ">[10]Dropdowns!$E$4</definedName>
    <definedName name="indexNS">[10]Dropdowns!$E$6</definedName>
    <definedName name="indexUtility">[10]Dropdowns!$E$7</definedName>
    <definedName name="Industries">OFFSET(#REF!,,,#REF!)</definedName>
    <definedName name="IndustryValues">OFFSET(#REF!,,,#REF!)</definedName>
    <definedName name="Inflationrate">'[1]Cost Inputs'!#REF!</definedName>
    <definedName name="inlcudepls">#REF!</definedName>
    <definedName name="Inputs">[11]Inputs!$C$4:$CH$47</definedName>
    <definedName name="July"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hidden="1">{"PI_Data",#N/A,TRUE,"P&amp;I Data"}</definedName>
    <definedName name="laborcostBGUgrowth">'[1]Cost Inputs'!#REF!</definedName>
    <definedName name="laborcostNBGUgrowth">'[1]Cost Inputs'!#REF!</definedName>
    <definedName name="Laborescalation">'[1]Cost Inputs'!#REF!</definedName>
    <definedName name="LastProgram">[3]Summary!#REF!</definedName>
    <definedName name="Launch_Refine_Market" localSheetId="7">#REF!</definedName>
    <definedName name="Launch_Refine_Market" localSheetId="13">#REF!</definedName>
    <definedName name="Launch_Refine_Market" localSheetId="8">#REF!</definedName>
    <definedName name="Launch_Refine_Market" localSheetId="10">#REF!</definedName>
    <definedName name="Launch_Refine_Market" localSheetId="11">#REF!</definedName>
    <definedName name="Launch_Refine_Market">#REF!</definedName>
    <definedName name="lcachoose">#REF!</definedName>
    <definedName name="lcas">#REF!</definedName>
    <definedName name="lcastart">#REF!</definedName>
    <definedName name="Life">[3]Inputs!#REF!</definedName>
    <definedName name="limcount" hidden="1">3</definedName>
    <definedName name="lolp_sum">#REF!</definedName>
    <definedName name="LOLPsimBase">#REF!</definedName>
    <definedName name="Losses">[3]Inputs!$I$25</definedName>
    <definedName name="m" hidden="1">{"PI_Data",#N/A,TRUE,"P&amp;I Data"}</definedName>
    <definedName name="MA">#REF!</definedName>
    <definedName name="Manage_AMI" localSheetId="7">#REF!</definedName>
    <definedName name="Manage_AMI" localSheetId="8">#REF!</definedName>
    <definedName name="Manage_AMI" localSheetId="10">#REF!</definedName>
    <definedName name="Manage_AMI" localSheetId="11">#REF!</definedName>
    <definedName name="Manage_AMI">#REF!</definedName>
    <definedName name="MASTERORDER">#REF!</definedName>
    <definedName name="May" hidden="1">{#N/A,#N/A,FALSE,"CTC Summary - EOY";#N/A,#N/A,FALSE,"CTC Summary - Wtavg"}</definedName>
    <definedName name="MEDdevicesperparticipantcurrent">#REF!</definedName>
    <definedName name="MEDdevicesperparticipantnew">#REF!</definedName>
    <definedName name="MEDpctimpactcurrent">#REF!</definedName>
    <definedName name="MEDpctimpactnew">#REF!</definedName>
    <definedName name="MEDswitchimpactcurrent">#REF!</definedName>
    <definedName name="MEDswitchimpactnew">#REF!</definedName>
    <definedName name="Meet_Financial_Targets" localSheetId="7">#REF!</definedName>
    <definedName name="Meet_Financial_Targets" localSheetId="8">#REF!</definedName>
    <definedName name="Meet_Financial_Targets" localSheetId="10">#REF!</definedName>
    <definedName name="Meet_Financial_Targets" localSheetId="11">#REF!</definedName>
    <definedName name="Meet_Financial_Targets">#REF!</definedName>
    <definedName name="minUpgFlag">OFFSET('[5]t - BundleSupplySortCalcs'!$E$13,1,0,existRanks,1)</definedName>
    <definedName name="Monthlies">#REF!</definedName>
    <definedName name="MonthliesPower">#REF!</definedName>
    <definedName name="monthlyCGshape">[7]tables!$P$5:$Q$16</definedName>
    <definedName name="MPR">[7]tables!$A$5:$B$25</definedName>
    <definedName name="multiplier">'[1]Cost Inputs'!#REF!</definedName>
    <definedName name="New" hidden="1">{#N/A,#N/A,FALSE,"CTC Summary - EOY";#N/A,#N/A,FALSE,"CTC Summary - Wtavg"}</definedName>
    <definedName name="newenrollmentpct">#REF!</definedName>
    <definedName name="newenrollmentswitch">#REF!</definedName>
    <definedName name="newRanks">'[5]o - NewTx'!$E$1</definedName>
    <definedName name="newTx1Flag">OFFSET('[5]t - BundleSupplySortCalcs'!$J$13,1,0,newRanks,1)</definedName>
    <definedName name="newTx2Flag">OFFSET('[5]t - BundleSupplySortCalcs'!$K$13,1,0,newRanks,1)</definedName>
    <definedName name="newTxDepend">OFFSET('[5]o - NewTx'!$J$5,1,0,newRanks,1)</definedName>
    <definedName name="newTxLosses">OFFSET('[5]o - NewTx'!$Q$5,1,0,newRanks,1)</definedName>
    <definedName name="newTxRAZones">OFFSET('[5]o - NewTx'!$O$5,1,0,newRanks,1)</definedName>
    <definedName name="nnnnnn">'[4]ACTMA Detail'!$P$2:$P$102</definedName>
    <definedName name="nRow">#REF!</definedName>
    <definedName name="objvalue">#REF!</definedName>
    <definedName name="Objvalue2">#REF!</definedName>
    <definedName name="Orders" localSheetId="7">'[12]ORDERS BW'!$C:$H</definedName>
    <definedName name="Orders" localSheetId="8">'[12]ORDERS BW'!$C:$H</definedName>
    <definedName name="Orders" localSheetId="6">'[12]ORDERS BW'!$C:$H</definedName>
    <definedName name="Orders" localSheetId="0">'[12]ORDERS BW'!$C:$H</definedName>
    <definedName name="Orders">'[12]ORDERS BW'!$C:$H</definedName>
    <definedName name="ORDERS2012">#REF!</definedName>
    <definedName name="p" hidden="1">{"PI_Data",#N/A,TRUE,"P&amp;I Data"}</definedName>
    <definedName name="Pal_Workbook_GUID" hidden="1">"SMP21VB18GJR45T4S167142C"</definedName>
    <definedName name="pctimpactcurrent">#REF!</definedName>
    <definedName name="pctimpactfinal">#REF!</definedName>
    <definedName name="pctimpactnew">#REF!</definedName>
    <definedName name="Period">#REF!</definedName>
    <definedName name="PLSAmmHighYrs">#REF!</definedName>
    <definedName name="PLSAmmLowYrs">#REF!</definedName>
    <definedName name="PLSAmYears">#REF!</definedName>
    <definedName name="PLSEquipmentCost">#REF!</definedName>
    <definedName name="PLSIncentive">#REF!</definedName>
    <definedName name="PLSIncentiveHigh">#REF!</definedName>
    <definedName name="PLSIncentiveLow">#REF!</definedName>
    <definedName name="popgrowth">[3]Inputs!#REF!</definedName>
    <definedName name="portfoliotype">#REF!</definedName>
    <definedName name="PositionsTitle">#REF!</definedName>
    <definedName name="pricecount">#REF!</definedName>
    <definedName name="priceout">#REF!</definedName>
    <definedName name="prices">#REF!</definedName>
    <definedName name="PriceTable">#REF!</definedName>
    <definedName name="PriceTable2">#REF!</definedName>
    <definedName name="_xlnm.Print_Area" localSheetId="7">'2016 ILP Exp Carryover'!$A$1:$Q$73</definedName>
    <definedName name="_xlnm.Print_Area" localSheetId="13">'2016 ILP Incent Carryover'!$A$1:$P$29</definedName>
    <definedName name="_xlnm.Print_Area" localSheetId="8">'DREBA 2017'!$A$1:$R$70</definedName>
    <definedName name="_xlnm.Print_Area" localSheetId="6">'DREBA Expenses 2015-2016'!$A$1:$T$74</definedName>
    <definedName name="_xlnm.Print_Area" localSheetId="9">'Event Summary (1 of 3)'!$A$1:$M$47</definedName>
    <definedName name="_xlnm.Print_Area" localSheetId="10">'Event Summary (2 of 3)'!$A$1:$M$36</definedName>
    <definedName name="_xlnm.Print_Area" localSheetId="11">'Event Summary (3 of 3)'!$A$1:$M$49</definedName>
    <definedName name="_xlnm.Print_Area" localSheetId="3">'Ex Ante LI &amp; Eligibility Stats'!$A$1:$P$19</definedName>
    <definedName name="_xlnm.Print_Area" localSheetId="4">'Ex Post LI &amp; Eligibility Stats'!$A$1:$O$23</definedName>
    <definedName name="_xlnm.Print_Area" localSheetId="15">'Fund Shift Log 2015-2016'!$A$1:$E$31</definedName>
    <definedName name="_xlnm.Print_Area" localSheetId="12">'Incentives 2015-2016'!$A$1:$P$34</definedName>
    <definedName name="_xlnm.Print_Area" localSheetId="14">'ME&amp;O Actual Expenditures'!$A$1:$Q$62</definedName>
    <definedName name="_xlnm.Print_Area" localSheetId="2">'Program MW'!$A$1:$T$56</definedName>
    <definedName name="_xlnm.Print_Area" localSheetId="5">'TA-TI Distribution'!$A$1:$Y$58</definedName>
    <definedName name="Proglife">[3]Inputs!#REF!</definedName>
    <definedName name="ProgramRow">[3]Summary!#REF!</definedName>
    <definedName name="Projectedenrollment">'[1]Cost Inputs'!#REF!</definedName>
    <definedName name="Projectedpart">'[1]Cost Inputs'!#REF!</definedName>
    <definedName name="PTable">'[13]Market Data Pasted'!$A$7:$D$367</definedName>
    <definedName name="qwer" hidden="1">{"PI_Data",#N/A,TRUE,"P&amp;I Data"}</definedName>
    <definedName name="Reliability_Expectations" localSheetId="7">#REF!</definedName>
    <definedName name="Reliability_Expectations" localSheetId="13">#REF!</definedName>
    <definedName name="Reliability_Expectations" localSheetId="8">#REF!</definedName>
    <definedName name="Reliability_Expectations" localSheetId="10">#REF!</definedName>
    <definedName name="Reliability_Expectations" localSheetId="11">#REF!</definedName>
    <definedName name="Reliability_Expectations" localSheetId="12">#REF!</definedName>
    <definedName name="Reliability_Expectations" localSheetId="0">#REF!</definedName>
    <definedName name="Reliability_Expectations">#REF!</definedName>
    <definedName name="replenishyears">'[1]Cost Inputs'!#REF!</definedName>
    <definedName name="RESacqcostPCT">'[1]Cost Inputs'!#REF!</definedName>
    <definedName name="RESacqcostswitch">'[1]Cost Inputs'!#REF!</definedName>
    <definedName name="RESdevicesperparticipantcurrent">'[1]Cost Inputs'!#REF!</definedName>
    <definedName name="RESdevicesperparticipantnew">'[1]Cost Inputs'!#REF!</definedName>
    <definedName name="RESdualcurrent">#REF!</definedName>
    <definedName name="RESdualnew">#REF!</definedName>
    <definedName name="ReserveMargin">[3]Inputs!$I$28</definedName>
    <definedName name="RESPCT1stinstallcost">'[1]Cost Inputs'!#REF!</definedName>
    <definedName name="RESPCT2ndinstallcost">'[1]Cost Inputs'!#REF!</definedName>
    <definedName name="RESPCTacqcost">'[1]Cost Inputs'!#REF!</definedName>
    <definedName name="RESPCTacqincentive">[14]Inputs!$D$37</definedName>
    <definedName name="RESPCTappointmentpercent">'[1]Cost Inputs'!#REF!</definedName>
    <definedName name="RESPCTCCcostperenroll">'[1]Cost Inputs'!#REF!</definedName>
    <definedName name="RESPCTCCpercentperenroll">'[1]Cost Inputs'!#REF!</definedName>
    <definedName name="RESPCTcostperappointment">'[1]Cost Inputs'!#REF!</definedName>
    <definedName name="RESPCTcostperinspection">'[1]Cost Inputs'!#REF!</definedName>
    <definedName name="RESPCTequipcost">'[1]Cost Inputs'!#REF!</definedName>
    <definedName name="RESpctimpactcurrent">#REF!</definedName>
    <definedName name="RESpctimpactnew">#REF!</definedName>
    <definedName name="RESPCTincentive">'[1]Cost Inputs'!#REF!</definedName>
    <definedName name="RESPCTinspectioncost">'[1]Cost Inputs'!#REF!</definedName>
    <definedName name="RESPCTinspectionpct">'[1]Cost Inputs'!#REF!</definedName>
    <definedName name="RESPCTinspectionpercent">'[1]Cost Inputs'!#REF!</definedName>
    <definedName name="RESPCTinstallcost">'[1]Cost Inputs'!#REF!</definedName>
    <definedName name="RESPCTMandRcost">'[1]Cost Inputs'!#REF!</definedName>
    <definedName name="RESPCTMandRrate">'[1]Cost Inputs'!#REF!</definedName>
    <definedName name="resPCTpercent">'[1]Cost Inputs'!#REF!</definedName>
    <definedName name="RESPCTpercentwappointments">'[1]Cost Inputs'!#REF!</definedName>
    <definedName name="RESPCTrecoverycost">'[1]Cost Inputs'!#REF!</definedName>
    <definedName name="RESPCTrecoverypct">'[1]Cost Inputs'!#REF!</definedName>
    <definedName name="resPCTresSWITCHpctexisting">'[1]Cost Inputs'!#REF!</definedName>
    <definedName name="RESPCTshippingcost">'[1]Cost Inputs'!#REF!</definedName>
    <definedName name="RESPCTshoptestcost">'[1]Cost Inputs'!#REF!</definedName>
    <definedName name="RESPCTshoptestpercent">'[1]Cost Inputs'!#REF!</definedName>
    <definedName name="RESPCTshuntcost">'[1]Cost Inputs'!#REF!</definedName>
    <definedName name="RESPCTshuntpercent">'[1]Cost Inputs'!#REF!</definedName>
    <definedName name="RESPCTwallplatecost">'[1]Cost Inputs'!#REF!</definedName>
    <definedName name="RESPCTwallplatepercent">'[1]Cost Inputs'!#REF!</definedName>
    <definedName name="RESPCTwiresavercost">'[1]Cost Inputs'!#REF!</definedName>
    <definedName name="RESPCTwiresaverpercent">'[1]Cost Inputs'!#REF!</definedName>
    <definedName name="RESswitch1stinstallcost">'[1]Cost Inputs'!#REF!</definedName>
    <definedName name="RESswitch2ndinstallcost">'[1]Cost Inputs'!#REF!</definedName>
    <definedName name="RESswitchacqcost">'[1]Cost Inputs'!#REF!</definedName>
    <definedName name="RESswitchacqincentive">[14]Inputs!$C$37</definedName>
    <definedName name="RESswitchappointmentpercent">'[1]Cost Inputs'!#REF!</definedName>
    <definedName name="RESswitchCCcostperenroll">'[1]Cost Inputs'!#REF!</definedName>
    <definedName name="RESswitchCCpercentperenroll">'[1]Cost Inputs'!#REF!</definedName>
    <definedName name="RESswitchcostperappointment">'[1]Cost Inputs'!#REF!</definedName>
    <definedName name="RESswitchcostperinspection">'[1]Cost Inputs'!#REF!</definedName>
    <definedName name="RESswitchequipcost">'[1]Cost Inputs'!#REF!</definedName>
    <definedName name="RESswitchimpactcurrent">#REF!</definedName>
    <definedName name="RESswitchimpactnew">#REF!</definedName>
    <definedName name="RESswitchincentive">'[1]Cost Inputs'!#REF!</definedName>
    <definedName name="RESswitchinspectioncost">'[1]Cost Inputs'!#REF!</definedName>
    <definedName name="RESswitchinspectionpct">'[1]Cost Inputs'!#REF!</definedName>
    <definedName name="RESswitchinspectionpercent">'[1]Cost Inputs'!#REF!</definedName>
    <definedName name="RESswitchinstallcost">'[1]Cost Inputs'!#REF!</definedName>
    <definedName name="RESswitchMandRcost">'[1]Cost Inputs'!#REF!</definedName>
    <definedName name="RESswitchMandRrate">'[1]Cost Inputs'!#REF!</definedName>
    <definedName name="resSWITCHpctexisting">'[1]Cost Inputs'!#REF!</definedName>
    <definedName name="resSWITCHpercent">'[1]Cost Inputs'!#REF!</definedName>
    <definedName name="RESswitchpercentwappointments">'[1]Cost Inputs'!#REF!</definedName>
    <definedName name="RESswitchrecoverycost">'[1]Cost Inputs'!#REF!</definedName>
    <definedName name="RESswitchrecoverypct">'[1]Cost Inputs'!#REF!</definedName>
    <definedName name="RESswitchshippingcost">'[1]Cost Inputs'!#REF!</definedName>
    <definedName name="RESswitchshoptestcost">'[1]Cost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#REF!</definedName>
    <definedName name="Scenario">[3]Inputs!#REF!</definedName>
    <definedName name="ScenarioInputsTable">#REF!</definedName>
    <definedName name="ScenarioList">#REF!</definedName>
    <definedName name="Sectors">OFFSET(#REF!,,,#REF!)</definedName>
    <definedName name="SectorValues">OFFSET(#REF!,,,#REF!)</definedName>
    <definedName name="seg1Losses">OFFSET('[5]n - ExistingTx'!$O$5,1,0,existRanks,1)</definedName>
    <definedName name="seg2Losses">OFFSET('[5]n - ExistingTx'!$Q$5,1,0,existRanks,1)</definedName>
    <definedName name="sencount" hidden="1">3</definedName>
    <definedName name="SMLdevicesperparticipantcurrent">#REF!</definedName>
    <definedName name="SMLdevicesperparticipantnew">#REF!</definedName>
    <definedName name="SMLpctimpactcurrent">#REF!</definedName>
    <definedName name="SMLpctimpactnew">#REF!</definedName>
    <definedName name="SMLswitchimpactcurrent">#REF!</definedName>
    <definedName name="SMLswitchimpactnew">#REF!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tabilization_Customer_Base" localSheetId="7">#REF!</definedName>
    <definedName name="Stabilization_Customer_Base" localSheetId="13">#REF!</definedName>
    <definedName name="Stabilization_Customer_Base" localSheetId="8">#REF!</definedName>
    <definedName name="Stabilization_Customer_Base" localSheetId="10">#REF!</definedName>
    <definedName name="Stabilization_Customer_Base" localSheetId="11">#REF!</definedName>
    <definedName name="Stabilization_Customer_Base" localSheetId="12">#REF!</definedName>
    <definedName name="Stabilization_Customer_Base">#REF!</definedName>
    <definedName name="start">[3]Inputs!#REF!</definedName>
    <definedName name="StartMonth">'[6]Program Overview &amp; Inputs'!$C$8</definedName>
    <definedName name="StartYear">'[6]Program Overview &amp; Inputs'!$C$6</definedName>
    <definedName name="Stocks">OFFSET(#REF!,,,#REF!)</definedName>
    <definedName name="StockValues">OFFSET(#REF!,,,#REF!)</definedName>
    <definedName name="Submital" localSheetId="8">#REF!</definedName>
    <definedName name="Submital">#REF!</definedName>
    <definedName name="switchimpactcurrent">#REF!</definedName>
    <definedName name="switchimpactfinal">#REF!</definedName>
    <definedName name="switchimpactnew">#REF!</definedName>
    <definedName name="swithimpactcurrent">#REF!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3">#REF!</definedName>
    <definedName name="TEST0" localSheetId="8">#REF!</definedName>
    <definedName name="TEST0" localSheetId="10">#REF!</definedName>
    <definedName name="TEST0" localSheetId="11">#REF!</definedName>
    <definedName name="TEST0" localSheetId="12">#REF!</definedName>
    <definedName name="TEST0" localSheetId="0">#REF!</definedName>
    <definedName name="TEST0">#REF!</definedName>
    <definedName name="TEST1" localSheetId="7">#REF!</definedName>
    <definedName name="TEST1" localSheetId="13">#REF!</definedName>
    <definedName name="TEST1" localSheetId="8">#REF!</definedName>
    <definedName name="TEST1" localSheetId="10">#REF!</definedName>
    <definedName name="TEST1" localSheetId="11">#REF!</definedName>
    <definedName name="TEST1" localSheetId="12">#REF!</definedName>
    <definedName name="TEST1">#REF!</definedName>
    <definedName name="TEST10" localSheetId="7">#REF!</definedName>
    <definedName name="TEST10" localSheetId="8">#REF!</definedName>
    <definedName name="TEST10" localSheetId="10">#REF!</definedName>
    <definedName name="TEST10" localSheetId="11">#REF!</definedName>
    <definedName name="TEST10">#REF!</definedName>
    <definedName name="TEST11" localSheetId="7">#REF!</definedName>
    <definedName name="TEST11" localSheetId="8">#REF!</definedName>
    <definedName name="TEST11" localSheetId="10">#REF!</definedName>
    <definedName name="TEST11" localSheetId="11">#REF!</definedName>
    <definedName name="TEST11">#REF!</definedName>
    <definedName name="TEST12" localSheetId="7">#REF!</definedName>
    <definedName name="TEST12" localSheetId="8">#REF!</definedName>
    <definedName name="TEST12" localSheetId="10">#REF!</definedName>
    <definedName name="TEST12" localSheetId="11">#REF!</definedName>
    <definedName name="TEST12">#REF!</definedName>
    <definedName name="TEST13" localSheetId="7">#REF!</definedName>
    <definedName name="TEST13" localSheetId="8">#REF!</definedName>
    <definedName name="TEST13" localSheetId="10">#REF!</definedName>
    <definedName name="TEST13" localSheetId="11">#REF!</definedName>
    <definedName name="TEST13">#REF!</definedName>
    <definedName name="TEST14" localSheetId="7">#REF!</definedName>
    <definedName name="TEST14" localSheetId="8">#REF!</definedName>
    <definedName name="TEST14" localSheetId="10">#REF!</definedName>
    <definedName name="TEST14" localSheetId="11">#REF!</definedName>
    <definedName name="TEST14">#REF!</definedName>
    <definedName name="TEST15" localSheetId="7">#REF!</definedName>
    <definedName name="TEST15" localSheetId="8">#REF!</definedName>
    <definedName name="TEST15" localSheetId="10">#REF!</definedName>
    <definedName name="TEST15" localSheetId="11">#REF!</definedName>
    <definedName name="TEST15">#REF!</definedName>
    <definedName name="TEST16" localSheetId="7">#REF!</definedName>
    <definedName name="TEST16" localSheetId="8">#REF!</definedName>
    <definedName name="TEST16" localSheetId="10">#REF!</definedName>
    <definedName name="TEST16" localSheetId="11">#REF!</definedName>
    <definedName name="TEST16">#REF!</definedName>
    <definedName name="TEST17" localSheetId="7">#REF!</definedName>
    <definedName name="TEST17" localSheetId="8">#REF!</definedName>
    <definedName name="TEST17" localSheetId="10">#REF!</definedName>
    <definedName name="TEST17" localSheetId="11">#REF!</definedName>
    <definedName name="TEST17">#REF!</definedName>
    <definedName name="TEST18" localSheetId="7">#REF!</definedName>
    <definedName name="TEST18" localSheetId="8">#REF!</definedName>
    <definedName name="TEST18" localSheetId="10">#REF!</definedName>
    <definedName name="TEST18" localSheetId="11">#REF!</definedName>
    <definedName name="TEST18">#REF!</definedName>
    <definedName name="TEST19" localSheetId="7">#REF!</definedName>
    <definedName name="TEST19" localSheetId="8">#REF!</definedName>
    <definedName name="TEST19" localSheetId="10">#REF!</definedName>
    <definedName name="TEST19" localSheetId="11">#REF!</definedName>
    <definedName name="TEST19">#REF!</definedName>
    <definedName name="TEST2" localSheetId="7">#REF!</definedName>
    <definedName name="TEST2" localSheetId="8">#REF!</definedName>
    <definedName name="TEST2" localSheetId="10">#REF!</definedName>
    <definedName name="TEST2" localSheetId="11">#REF!</definedName>
    <definedName name="TEST2">#REF!</definedName>
    <definedName name="TEST20" localSheetId="7">#REF!</definedName>
    <definedName name="TEST20" localSheetId="8">#REF!</definedName>
    <definedName name="TEST20" localSheetId="10">#REF!</definedName>
    <definedName name="TEST20" localSheetId="11">#REF!</definedName>
    <definedName name="TEST20">#REF!</definedName>
    <definedName name="TEST21" localSheetId="7">#REF!</definedName>
    <definedName name="TEST21" localSheetId="8">#REF!</definedName>
    <definedName name="TEST21" localSheetId="10">#REF!</definedName>
    <definedName name="TEST21" localSheetId="11">#REF!</definedName>
    <definedName name="TEST21">#REF!</definedName>
    <definedName name="TEST22" localSheetId="7">#REF!</definedName>
    <definedName name="TEST22" localSheetId="8">#REF!</definedName>
    <definedName name="TEST22" localSheetId="10">#REF!</definedName>
    <definedName name="TEST22" localSheetId="11">#REF!</definedName>
    <definedName name="TEST22">#REF!</definedName>
    <definedName name="TEST23" localSheetId="7">#REF!</definedName>
    <definedName name="TEST23" localSheetId="8">#REF!</definedName>
    <definedName name="TEST23" localSheetId="10">#REF!</definedName>
    <definedName name="TEST23" localSheetId="11">#REF!</definedName>
    <definedName name="TEST23">#REF!</definedName>
    <definedName name="TEST24" localSheetId="7">#REF!</definedName>
    <definedName name="TEST24" localSheetId="8">#REF!</definedName>
    <definedName name="TEST24" localSheetId="10">#REF!</definedName>
    <definedName name="TEST24" localSheetId="11">#REF!</definedName>
    <definedName name="TEST24">#REF!</definedName>
    <definedName name="TEST25" localSheetId="7">#REF!</definedName>
    <definedName name="TEST25" localSheetId="8">#REF!</definedName>
    <definedName name="TEST25" localSheetId="10">#REF!</definedName>
    <definedName name="TEST25" localSheetId="11">#REF!</definedName>
    <definedName name="TEST25">#REF!</definedName>
    <definedName name="TEST26" localSheetId="7">#REF!</definedName>
    <definedName name="TEST26" localSheetId="8">#REF!</definedName>
    <definedName name="TEST26" localSheetId="10">#REF!</definedName>
    <definedName name="TEST26" localSheetId="11">#REF!</definedName>
    <definedName name="TEST26">#REF!</definedName>
    <definedName name="TEST27" localSheetId="7">#REF!</definedName>
    <definedName name="TEST27" localSheetId="8">#REF!</definedName>
    <definedName name="TEST27" localSheetId="10">#REF!</definedName>
    <definedName name="TEST27" localSheetId="11">#REF!</definedName>
    <definedName name="TEST27">#REF!</definedName>
    <definedName name="TEST28" localSheetId="7">#REF!</definedName>
    <definedName name="TEST28" localSheetId="8">#REF!</definedName>
    <definedName name="TEST28" localSheetId="10">#REF!</definedName>
    <definedName name="TEST28" localSheetId="11">#REF!</definedName>
    <definedName name="TEST28">#REF!</definedName>
    <definedName name="TEST3" localSheetId="7">#REF!</definedName>
    <definedName name="TEST3" localSheetId="8">#REF!</definedName>
    <definedName name="TEST3" localSheetId="10">#REF!</definedName>
    <definedName name="TEST3" localSheetId="11">#REF!</definedName>
    <definedName name="TEST3">#REF!</definedName>
    <definedName name="TEST4" localSheetId="7">#REF!</definedName>
    <definedName name="TEST4" localSheetId="8">#REF!</definedName>
    <definedName name="TEST4" localSheetId="10">#REF!</definedName>
    <definedName name="TEST4" localSheetId="11">#REF!</definedName>
    <definedName name="TEST4">#REF!</definedName>
    <definedName name="TEST5" localSheetId="7">#REF!</definedName>
    <definedName name="TEST5" localSheetId="8">#REF!</definedName>
    <definedName name="TEST5" localSheetId="10">#REF!</definedName>
    <definedName name="TEST5" localSheetId="11">#REF!</definedName>
    <definedName name="TEST5">#REF!</definedName>
    <definedName name="TEST6" localSheetId="7">#REF!</definedName>
    <definedName name="TEST6" localSheetId="8">#REF!</definedName>
    <definedName name="TEST6" localSheetId="10">#REF!</definedName>
    <definedName name="TEST6" localSheetId="11">#REF!</definedName>
    <definedName name="TEST6">#REF!</definedName>
    <definedName name="TEST7" localSheetId="7">#REF!</definedName>
    <definedName name="TEST7" localSheetId="8">#REF!</definedName>
    <definedName name="TEST7" localSheetId="10">#REF!</definedName>
    <definedName name="TEST7" localSheetId="11">#REF!</definedName>
    <definedName name="TEST7">#REF!</definedName>
    <definedName name="TEST8" localSheetId="7">#REF!</definedName>
    <definedName name="TEST8" localSheetId="8">#REF!</definedName>
    <definedName name="TEST8" localSheetId="10">#REF!</definedName>
    <definedName name="TEST8" localSheetId="11">#REF!</definedName>
    <definedName name="TEST8">#REF!</definedName>
    <definedName name="TEST9" localSheetId="7">#REF!</definedName>
    <definedName name="TEST9" localSheetId="8">#REF!</definedName>
    <definedName name="TEST9" localSheetId="10">#REF!</definedName>
    <definedName name="TEST9" localSheetId="11">#REF!</definedName>
    <definedName name="TEST9">#REF!</definedName>
    <definedName name="TESTHKEY" localSheetId="7">#REF!</definedName>
    <definedName name="TESTHKEY" localSheetId="8">#REF!</definedName>
    <definedName name="TESTHKEY" localSheetId="10">#REF!</definedName>
    <definedName name="TESTHKEY" localSheetId="11">#REF!</definedName>
    <definedName name="TESTHKEY">#REF!</definedName>
    <definedName name="TESTKEYS" localSheetId="7">#REF!</definedName>
    <definedName name="TESTKEYS" localSheetId="8">#REF!</definedName>
    <definedName name="TESTKEYS" localSheetId="10">#REF!</definedName>
    <definedName name="TESTKEYS" localSheetId="11">#REF!</definedName>
    <definedName name="TESTKEYS">#REF!</definedName>
    <definedName name="TESTVKEY" localSheetId="7">#REF!</definedName>
    <definedName name="TESTVKEY" localSheetId="8">#REF!</definedName>
    <definedName name="TESTVKEY" localSheetId="10">#REF!</definedName>
    <definedName name="TESTVKEY" localSheetId="11">#REF!</definedName>
    <definedName name="TESTVKEY">#REF!</definedName>
    <definedName name="text">"($ in '000s)"</definedName>
    <definedName name="text_e">#REF!</definedName>
    <definedName name="text_i">#REF!</definedName>
    <definedName name="TotalCoveredHours">#REF!</definedName>
    <definedName name="totalEvents">#REF!</definedName>
    <definedName name="totalEvents2">#REF!</definedName>
    <definedName name="TotalEventsM">#REF!</definedName>
    <definedName name="totalEventsM2">#REF!</definedName>
    <definedName name="totalHours">#REF!</definedName>
    <definedName name="TotalHours2">#REF!</definedName>
    <definedName name="totalHoursM">#REF!</definedName>
    <definedName name="TotalHoursM2">#REF!</definedName>
    <definedName name="TotalTitle">"Total Value of Portfolio: " &amp; TEXT(SUM(#REF!),"$#,##0.00_)")</definedName>
    <definedName name="toteligibleaccts">'[1]Cost Inputs'!#REF!</definedName>
    <definedName name="totnewacct2011">'[1]Cost Inputs'!#REF!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OFFSET('[5]o - NewTx'!$BR$5,1,0,newRanks,1)</definedName>
    <definedName name="tx2Time">OFFSET('[5]o - NewTx'!$BS$5,1,0,newRanks,1)</definedName>
    <definedName name="Types">OFFSET(#REF!,,,#REF!)</definedName>
    <definedName name="TypeValues">OFFSET(#REF!,,,#REF!)</definedName>
    <definedName name="Updated">#REF!</definedName>
    <definedName name="Valued_Service_Provider" localSheetId="7">#REF!</definedName>
    <definedName name="Valued_Service_Provider" localSheetId="13">#REF!</definedName>
    <definedName name="Valued_Service_Provider" localSheetId="8">#REF!</definedName>
    <definedName name="Valued_Service_Provider" localSheetId="10">#REF!</definedName>
    <definedName name="Valued_Service_Provider" localSheetId="11">#REF!</definedName>
    <definedName name="Valued_Service_Provider" localSheetId="12">#REF!</definedName>
    <definedName name="Valued_Service_Provider">#REF!</definedName>
    <definedName name="Voice_of_Customer" localSheetId="7">#REF!</definedName>
    <definedName name="Voice_of_Customer" localSheetId="13">#REF!</definedName>
    <definedName name="Voice_of_Customer" localSheetId="8">#REF!</definedName>
    <definedName name="Voice_of_Customer" localSheetId="10">#REF!</definedName>
    <definedName name="Voice_of_Customer" localSheetId="11">#REF!</definedName>
    <definedName name="Voice_of_Customer" localSheetId="12">#REF!</definedName>
    <definedName name="Voice_of_Customer">#REF!</definedName>
    <definedName name="WACC">[3]Inputs!$R$25</definedName>
    <definedName name="withinperiod">#REF!</definedName>
    <definedName name="wrn.Accelerated." hidden="1">{#N/A,#N/A,FALSE,"CTC Summary - EOY";#N/A,#N/A,FALSE,"CTC Summary - Wtavg"}</definedName>
    <definedName name="wrn.accellerated1" hidden="1">{#N/A,#N/A,FALSE,"CTC Summary - EOY";#N/A,#N/A,FALSE,"CTC Summary - Wtavg"}</definedName>
    <definedName name="wrn.JE9DOLLARS." hidden="1">{"JE9DOLLARS",#N/A,FALSE,"JE9"}</definedName>
    <definedName name="wrn.JE9DTHS." hidden="1">{"JE9DTHS",#N/A,FALSE,"JE9"}</definedName>
    <definedName name="wrn.JE9MCF." hidden="1">{"JE9MCF",#N/A,FALSE,"JE9"}</definedName>
    <definedName name="wrn.PI_Report." hidden="1">{"PI_Data",#N/A,TRUE,"P&amp;I Data"}</definedName>
    <definedName name="x" hidden="1">{#N/A,#N/A,FALSE,"CTC Summary - EOY";#N/A,#N/A,FALSE,"CTC Summary - Wtavg"}</definedName>
    <definedName name="xxxx">#REF!</definedName>
    <definedName name="Year">#REF!</definedName>
    <definedName name="Year1Disc">#REF!</definedName>
    <definedName name="Year2Disc">#REF!</definedName>
    <definedName name="Year3Disc">#REF!</definedName>
    <definedName name="yeartype">#REF!</definedName>
    <definedName name="YrRunning">#REF!</definedName>
    <definedName name="zzzzz">#REF!</definedName>
  </definedNames>
  <calcPr calcId="145621"/>
</workbook>
</file>

<file path=xl/calcChain.xml><?xml version="1.0" encoding="utf-8"?>
<calcChain xmlns="http://schemas.openxmlformats.org/spreadsheetml/2006/main">
  <c r="W34" i="6" l="1"/>
  <c r="O34" i="6"/>
  <c r="O36" i="6"/>
  <c r="W35" i="6"/>
  <c r="W39" i="6"/>
  <c r="W38" i="6"/>
  <c r="W37" i="6"/>
  <c r="W33" i="6"/>
  <c r="W32" i="6"/>
  <c r="X33" i="6" l="1"/>
  <c r="X34" i="6"/>
  <c r="X35" i="6"/>
  <c r="X36" i="6"/>
  <c r="X37" i="6"/>
  <c r="X38" i="6"/>
  <c r="X39" i="6"/>
  <c r="X32" i="6"/>
  <c r="X46" i="6"/>
  <c r="W46" i="6"/>
  <c r="W44" i="6"/>
  <c r="W45" i="6"/>
  <c r="W43" i="6"/>
  <c r="Y43" i="6" s="1"/>
  <c r="N54" i="66" l="1"/>
  <c r="N49" i="66"/>
  <c r="N45" i="66"/>
  <c r="N38" i="66"/>
  <c r="N33" i="66"/>
  <c r="N28" i="66"/>
  <c r="N23" i="66"/>
  <c r="N18" i="66"/>
  <c r="N14" i="66"/>
  <c r="N9" i="66"/>
  <c r="N46" i="64" l="1"/>
  <c r="N36" i="64"/>
  <c r="N47" i="64" s="1"/>
  <c r="R32" i="66" l="1"/>
  <c r="Q54" i="66"/>
  <c r="D54" i="66"/>
  <c r="E54" i="66"/>
  <c r="F54" i="66"/>
  <c r="G54" i="66"/>
  <c r="H54" i="66"/>
  <c r="I54" i="66"/>
  <c r="J54" i="66"/>
  <c r="K54" i="66"/>
  <c r="L54" i="66"/>
  <c r="M54" i="66"/>
  <c r="C54" i="66"/>
  <c r="R57" i="53"/>
  <c r="O56" i="66" l="1"/>
  <c r="Q56" i="66"/>
  <c r="O53" i="66"/>
  <c r="R53" i="66" s="1"/>
  <c r="O52" i="66"/>
  <c r="P54" i="66"/>
  <c r="Q49" i="66"/>
  <c r="P49" i="66"/>
  <c r="M49" i="66"/>
  <c r="L49" i="66"/>
  <c r="K49" i="66"/>
  <c r="J49" i="66"/>
  <c r="I49" i="66"/>
  <c r="H49" i="66"/>
  <c r="G49" i="66"/>
  <c r="F49" i="66"/>
  <c r="E49" i="66"/>
  <c r="D49" i="66"/>
  <c r="C49" i="66"/>
  <c r="O48" i="66"/>
  <c r="O49" i="66" s="1"/>
  <c r="Q45" i="66"/>
  <c r="P45" i="66"/>
  <c r="M45" i="66"/>
  <c r="L45" i="66"/>
  <c r="K45" i="66"/>
  <c r="J45" i="66"/>
  <c r="I45" i="66"/>
  <c r="H45" i="66"/>
  <c r="G45" i="66"/>
  <c r="F45" i="66"/>
  <c r="E45" i="66"/>
  <c r="D45" i="66"/>
  <c r="C45" i="66"/>
  <c r="O44" i="66"/>
  <c r="R44" i="66" s="1"/>
  <c r="O43" i="66"/>
  <c r="R43" i="66" s="1"/>
  <c r="O42" i="66"/>
  <c r="R42" i="66" s="1"/>
  <c r="O41" i="66"/>
  <c r="R41" i="66" s="1"/>
  <c r="Q38" i="66"/>
  <c r="P38" i="66"/>
  <c r="M38" i="66"/>
  <c r="L38" i="66"/>
  <c r="K38" i="66"/>
  <c r="J38" i="66"/>
  <c r="I38" i="66"/>
  <c r="H38" i="66"/>
  <c r="G38" i="66"/>
  <c r="F38" i="66"/>
  <c r="E38" i="66"/>
  <c r="D38" i="66"/>
  <c r="C38" i="66"/>
  <c r="O37" i="66"/>
  <c r="R37" i="66" s="1"/>
  <c r="O36" i="66"/>
  <c r="R36" i="66" s="1"/>
  <c r="Q33" i="66"/>
  <c r="P33" i="66"/>
  <c r="M33" i="66"/>
  <c r="L33" i="66"/>
  <c r="K33" i="66"/>
  <c r="J33" i="66"/>
  <c r="I33" i="66"/>
  <c r="H33" i="66"/>
  <c r="G33" i="66"/>
  <c r="F33" i="66"/>
  <c r="E33" i="66"/>
  <c r="D33" i="66"/>
  <c r="C33" i="66"/>
  <c r="O31" i="66"/>
  <c r="Q28" i="66"/>
  <c r="P28" i="66"/>
  <c r="M28" i="66"/>
  <c r="L28" i="66"/>
  <c r="K28" i="66"/>
  <c r="J28" i="66"/>
  <c r="I28" i="66"/>
  <c r="H28" i="66"/>
  <c r="G28" i="66"/>
  <c r="F28" i="66"/>
  <c r="E28" i="66"/>
  <c r="D28" i="66"/>
  <c r="C28" i="66"/>
  <c r="O27" i="66"/>
  <c r="R27" i="66" s="1"/>
  <c r="O26" i="66"/>
  <c r="R26" i="66" s="1"/>
  <c r="Q23" i="66"/>
  <c r="P23" i="66"/>
  <c r="M23" i="66"/>
  <c r="L23" i="66"/>
  <c r="K23" i="66"/>
  <c r="J23" i="66"/>
  <c r="I23" i="66"/>
  <c r="H23" i="66"/>
  <c r="G23" i="66"/>
  <c r="F23" i="66"/>
  <c r="E23" i="66"/>
  <c r="D23" i="66"/>
  <c r="C23" i="66"/>
  <c r="O22" i="66"/>
  <c r="R22" i="66" s="1"/>
  <c r="O21" i="66"/>
  <c r="R21" i="66" s="1"/>
  <c r="Q18" i="66"/>
  <c r="P18" i="66"/>
  <c r="M18" i="66"/>
  <c r="L18" i="66"/>
  <c r="K18" i="66"/>
  <c r="J18" i="66"/>
  <c r="I18" i="66"/>
  <c r="H18" i="66"/>
  <c r="G18" i="66"/>
  <c r="F18" i="66"/>
  <c r="E18" i="66"/>
  <c r="D18" i="66"/>
  <c r="C18" i="66"/>
  <c r="O17" i="66"/>
  <c r="Q14" i="66"/>
  <c r="P14" i="66"/>
  <c r="M14" i="66"/>
  <c r="L14" i="66"/>
  <c r="K14" i="66"/>
  <c r="J14" i="66"/>
  <c r="I14" i="66"/>
  <c r="H14" i="66"/>
  <c r="G14" i="66"/>
  <c r="F14" i="66"/>
  <c r="E14" i="66"/>
  <c r="D14" i="66"/>
  <c r="C14" i="66"/>
  <c r="O13" i="66"/>
  <c r="R13" i="66" s="1"/>
  <c r="O12" i="66"/>
  <c r="R12" i="66" s="1"/>
  <c r="Q9" i="66"/>
  <c r="P9" i="66"/>
  <c r="M9" i="66"/>
  <c r="L9" i="66"/>
  <c r="K9" i="66"/>
  <c r="J9" i="66"/>
  <c r="I9" i="66"/>
  <c r="H9" i="66"/>
  <c r="G9" i="66"/>
  <c r="F9" i="66"/>
  <c r="E9" i="66"/>
  <c r="D9" i="66"/>
  <c r="C9" i="66"/>
  <c r="O8" i="66"/>
  <c r="R8" i="66" s="1"/>
  <c r="O7" i="66"/>
  <c r="R7" i="66" s="1"/>
  <c r="N60" i="53"/>
  <c r="N58" i="53"/>
  <c r="N52" i="53"/>
  <c r="N47" i="53"/>
  <c r="N40" i="53"/>
  <c r="N34" i="53"/>
  <c r="N30" i="53"/>
  <c r="N24" i="53"/>
  <c r="N19" i="53"/>
  <c r="N15" i="53"/>
  <c r="N9" i="53"/>
  <c r="R52" i="66" l="1"/>
  <c r="O54" i="66"/>
  <c r="R54" i="66" s="1"/>
  <c r="O18" i="66"/>
  <c r="R18" i="66" s="1"/>
  <c r="R17" i="66"/>
  <c r="O33" i="66"/>
  <c r="R33" i="66" s="1"/>
  <c r="R31" i="66"/>
  <c r="O9" i="66"/>
  <c r="R9" i="66" s="1"/>
  <c r="C57" i="66"/>
  <c r="K57" i="66"/>
  <c r="O23" i="66"/>
  <c r="R23" i="66" s="1"/>
  <c r="O38" i="66"/>
  <c r="R38" i="66" s="1"/>
  <c r="G57" i="66"/>
  <c r="D57" i="66"/>
  <c r="H57" i="66"/>
  <c r="L57" i="66"/>
  <c r="Q57" i="66"/>
  <c r="E57" i="66"/>
  <c r="I57" i="66"/>
  <c r="M57" i="66"/>
  <c r="O14" i="66"/>
  <c r="R14" i="66" s="1"/>
  <c r="O28" i="66"/>
  <c r="R28" i="66" s="1"/>
  <c r="O45" i="66"/>
  <c r="R45" i="66" s="1"/>
  <c r="F57" i="66"/>
  <c r="J57" i="66"/>
  <c r="N57" i="66"/>
  <c r="P57" i="66"/>
  <c r="N61" i="53"/>
  <c r="M20" i="49"/>
  <c r="O57" i="66" l="1"/>
  <c r="O65" i="65"/>
  <c r="N65" i="65"/>
  <c r="M65" i="65"/>
  <c r="L65" i="65"/>
  <c r="K65" i="65"/>
  <c r="J65" i="65"/>
  <c r="I65" i="65"/>
  <c r="H65" i="65"/>
  <c r="G65" i="65"/>
  <c r="F65" i="65"/>
  <c r="E65" i="65"/>
  <c r="D65" i="65"/>
  <c r="Q64" i="65"/>
  <c r="P64" i="65"/>
  <c r="P63" i="65"/>
  <c r="Q63" i="65" s="1"/>
  <c r="O60" i="65"/>
  <c r="N60" i="65"/>
  <c r="M60" i="65"/>
  <c r="L60" i="65"/>
  <c r="K60" i="65"/>
  <c r="J60" i="65"/>
  <c r="I60" i="65"/>
  <c r="H60" i="65"/>
  <c r="G60" i="65"/>
  <c r="F60" i="65"/>
  <c r="E60" i="65"/>
  <c r="D60" i="65"/>
  <c r="P59" i="65"/>
  <c r="Q59" i="65" s="1"/>
  <c r="Q58" i="65"/>
  <c r="P58" i="65"/>
  <c r="P57" i="65"/>
  <c r="Q57" i="65" s="1"/>
  <c r="P56" i="65"/>
  <c r="Q56" i="65" s="1"/>
  <c r="P55" i="65"/>
  <c r="Q55" i="65" s="1"/>
  <c r="Q54" i="65"/>
  <c r="P54" i="65"/>
  <c r="P53" i="65"/>
  <c r="P60" i="65" s="1"/>
  <c r="O50" i="65"/>
  <c r="N50" i="65"/>
  <c r="M50" i="65"/>
  <c r="L50" i="65"/>
  <c r="K50" i="65"/>
  <c r="J50" i="65"/>
  <c r="I50" i="65"/>
  <c r="H50" i="65"/>
  <c r="G50" i="65"/>
  <c r="F50" i="65"/>
  <c r="E50" i="65"/>
  <c r="D50" i="65"/>
  <c r="P49" i="65"/>
  <c r="Q49" i="65" s="1"/>
  <c r="Q48" i="65"/>
  <c r="P48" i="65"/>
  <c r="P47" i="65"/>
  <c r="Q47" i="65" s="1"/>
  <c r="P46" i="65"/>
  <c r="P50" i="65" s="1"/>
  <c r="O43" i="65"/>
  <c r="N43" i="65"/>
  <c r="M43" i="65"/>
  <c r="L43" i="65"/>
  <c r="K43" i="65"/>
  <c r="J43" i="65"/>
  <c r="I43" i="65"/>
  <c r="H43" i="65"/>
  <c r="G43" i="65"/>
  <c r="F43" i="65"/>
  <c r="E43" i="65"/>
  <c r="D43" i="65"/>
  <c r="P42" i="65"/>
  <c r="Q42" i="65" s="1"/>
  <c r="P41" i="65"/>
  <c r="Q41" i="65" s="1"/>
  <c r="Q40" i="65"/>
  <c r="P40" i="65"/>
  <c r="O37" i="65"/>
  <c r="N37" i="65"/>
  <c r="M37" i="65"/>
  <c r="L37" i="65"/>
  <c r="K37" i="65"/>
  <c r="J37" i="65"/>
  <c r="I37" i="65"/>
  <c r="H37" i="65"/>
  <c r="G37" i="65"/>
  <c r="F37" i="65"/>
  <c r="E37" i="65"/>
  <c r="D37" i="65"/>
  <c r="Q36" i="65"/>
  <c r="P36" i="65"/>
  <c r="P35" i="65"/>
  <c r="Q35" i="65" s="1"/>
  <c r="O32" i="65"/>
  <c r="N32" i="65"/>
  <c r="M32" i="65"/>
  <c r="L32" i="65"/>
  <c r="K32" i="65"/>
  <c r="J32" i="65"/>
  <c r="I32" i="65"/>
  <c r="H32" i="65"/>
  <c r="G32" i="65"/>
  <c r="F32" i="65"/>
  <c r="E32" i="65"/>
  <c r="D32" i="65"/>
  <c r="P31" i="65"/>
  <c r="Q31" i="65" s="1"/>
  <c r="Q30" i="65"/>
  <c r="P30" i="65"/>
  <c r="P29" i="65"/>
  <c r="O26" i="65"/>
  <c r="N26" i="65"/>
  <c r="N67" i="65" s="1"/>
  <c r="M26" i="65"/>
  <c r="L26" i="65"/>
  <c r="K26" i="65"/>
  <c r="J26" i="65"/>
  <c r="J67" i="65" s="1"/>
  <c r="I26" i="65"/>
  <c r="H26" i="65"/>
  <c r="G26" i="65"/>
  <c r="F26" i="65"/>
  <c r="F67" i="65" s="1"/>
  <c r="E26" i="65"/>
  <c r="D26" i="65"/>
  <c r="P25" i="65"/>
  <c r="Q25" i="65" s="1"/>
  <c r="Q24" i="65"/>
  <c r="Q26" i="65" s="1"/>
  <c r="P24" i="65"/>
  <c r="O21" i="65"/>
  <c r="N21" i="65"/>
  <c r="M21" i="65"/>
  <c r="L21" i="65"/>
  <c r="K21" i="65"/>
  <c r="J21" i="65"/>
  <c r="I21" i="65"/>
  <c r="H21" i="65"/>
  <c r="G21" i="65"/>
  <c r="F21" i="65"/>
  <c r="E21" i="65"/>
  <c r="D21" i="65"/>
  <c r="P20" i="65"/>
  <c r="P21" i="65" s="1"/>
  <c r="O17" i="65"/>
  <c r="N17" i="65"/>
  <c r="M17" i="65"/>
  <c r="L17" i="65"/>
  <c r="K17" i="65"/>
  <c r="J17" i="65"/>
  <c r="I17" i="65"/>
  <c r="H17" i="65"/>
  <c r="G17" i="65"/>
  <c r="F17" i="65"/>
  <c r="E17" i="65"/>
  <c r="D17" i="65"/>
  <c r="Q16" i="65"/>
  <c r="P16" i="65"/>
  <c r="P15" i="65"/>
  <c r="Q15" i="65" s="1"/>
  <c r="P14" i="65"/>
  <c r="Q14" i="65" s="1"/>
  <c r="P13" i="65"/>
  <c r="Q13" i="65" s="1"/>
  <c r="Q12" i="65"/>
  <c r="P12" i="65"/>
  <c r="O9" i="65"/>
  <c r="N9" i="65"/>
  <c r="M9" i="65"/>
  <c r="M67" i="65" s="1"/>
  <c r="L9" i="65"/>
  <c r="L67" i="65" s="1"/>
  <c r="K9" i="65"/>
  <c r="K67" i="65" s="1"/>
  <c r="J9" i="65"/>
  <c r="I9" i="65"/>
  <c r="I67" i="65" s="1"/>
  <c r="H9" i="65"/>
  <c r="H67" i="65" s="1"/>
  <c r="G9" i="65"/>
  <c r="G67" i="65" s="1"/>
  <c r="F9" i="65"/>
  <c r="E9" i="65"/>
  <c r="E67" i="65" s="1"/>
  <c r="D9" i="65"/>
  <c r="D67" i="65" s="1"/>
  <c r="Q8" i="65"/>
  <c r="P8" i="65"/>
  <c r="P7" i="65"/>
  <c r="P9" i="65" s="1"/>
  <c r="Q65" i="65" l="1"/>
  <c r="Q46" i="65"/>
  <c r="Q50" i="65" s="1"/>
  <c r="Q43" i="65"/>
  <c r="Q37" i="65"/>
  <c r="O67" i="65"/>
  <c r="P32" i="65"/>
  <c r="P26" i="65"/>
  <c r="Q20" i="65"/>
  <c r="Q21" i="65" s="1"/>
  <c r="Q17" i="65"/>
  <c r="P43" i="65"/>
  <c r="P65" i="65"/>
  <c r="P17" i="65"/>
  <c r="Q7" i="65"/>
  <c r="Q9" i="65" s="1"/>
  <c r="P37" i="65"/>
  <c r="Q29" i="65"/>
  <c r="Q32" i="65" s="1"/>
  <c r="Q53" i="65"/>
  <c r="Q60" i="65" s="1"/>
  <c r="P67" i="65" l="1"/>
  <c r="Q67" i="65"/>
  <c r="K36" i="64" l="1"/>
  <c r="R44" i="53" l="1"/>
  <c r="R43" i="53"/>
  <c r="R56" i="53"/>
  <c r="R55" i="53"/>
  <c r="B17" i="59" l="1"/>
  <c r="I35" i="64" l="1"/>
  <c r="I34" i="64"/>
  <c r="I33" i="64"/>
  <c r="I32" i="64"/>
  <c r="I31" i="64"/>
  <c r="F35" i="64"/>
  <c r="F34" i="64"/>
  <c r="F33" i="64"/>
  <c r="F32" i="64"/>
  <c r="F31" i="64"/>
  <c r="R23" i="64" l="1"/>
  <c r="P25" i="64"/>
  <c r="C23" i="64"/>
  <c r="C22" i="64"/>
  <c r="C21" i="64"/>
  <c r="C20" i="64"/>
  <c r="C19" i="64"/>
  <c r="C18" i="64"/>
  <c r="C17" i="64"/>
  <c r="C16" i="64"/>
  <c r="C13" i="64"/>
  <c r="C12" i="64"/>
  <c r="C11" i="64"/>
  <c r="C10" i="64"/>
  <c r="C9" i="64"/>
  <c r="Q46" i="64" l="1"/>
  <c r="K46" i="64"/>
  <c r="K47" i="64" s="1"/>
  <c r="H46" i="64"/>
  <c r="E46" i="64"/>
  <c r="B46" i="64"/>
  <c r="Q36" i="64"/>
  <c r="H36" i="64"/>
  <c r="E36" i="64"/>
  <c r="E47" i="64" s="1"/>
  <c r="B36" i="64"/>
  <c r="B47" i="64" s="1"/>
  <c r="C27" i="64"/>
  <c r="Q24" i="64"/>
  <c r="N24" i="64"/>
  <c r="H24" i="64"/>
  <c r="E24" i="64"/>
  <c r="B24" i="64"/>
  <c r="K22" i="64"/>
  <c r="K21" i="64"/>
  <c r="K20" i="64"/>
  <c r="K24" i="64" s="1"/>
  <c r="Q14" i="64"/>
  <c r="Q25" i="64" s="1"/>
  <c r="N14" i="64"/>
  <c r="N25" i="64" s="1"/>
  <c r="K14" i="64"/>
  <c r="H14" i="64"/>
  <c r="E14" i="64"/>
  <c r="E25" i="64" s="1"/>
  <c r="B14" i="64"/>
  <c r="B25" i="64" s="1"/>
  <c r="C14" i="64"/>
  <c r="F4" i="64"/>
  <c r="D4" i="64"/>
  <c r="Q47" i="64" l="1"/>
  <c r="H47" i="64"/>
  <c r="D21" i="64"/>
  <c r="D17" i="64"/>
  <c r="D10" i="64"/>
  <c r="D9" i="64"/>
  <c r="D20" i="64"/>
  <c r="D16" i="64"/>
  <c r="D13" i="64"/>
  <c r="D23" i="64"/>
  <c r="D19" i="64"/>
  <c r="D12" i="64"/>
  <c r="D22" i="64"/>
  <c r="D18" i="64"/>
  <c r="D11" i="64"/>
  <c r="F23" i="64"/>
  <c r="F19" i="64"/>
  <c r="F13" i="64"/>
  <c r="F9" i="64"/>
  <c r="F22" i="64"/>
  <c r="F18" i="64"/>
  <c r="F12" i="64"/>
  <c r="F21" i="64"/>
  <c r="F17" i="64"/>
  <c r="F11" i="64"/>
  <c r="F20" i="64"/>
  <c r="F16" i="64"/>
  <c r="F10" i="64"/>
  <c r="G4" i="64"/>
  <c r="I4" i="64"/>
  <c r="C42" i="64"/>
  <c r="C32" i="64"/>
  <c r="C35" i="64"/>
  <c r="C31" i="64"/>
  <c r="C45" i="64"/>
  <c r="C41" i="64"/>
  <c r="C44" i="64"/>
  <c r="C43" i="64"/>
  <c r="C33" i="64"/>
  <c r="C34" i="64"/>
  <c r="D27" i="64"/>
  <c r="F27" i="64"/>
  <c r="C24" i="64"/>
  <c r="C25" i="64" s="1"/>
  <c r="K25" i="64"/>
  <c r="H25" i="64"/>
  <c r="D24" i="64"/>
  <c r="L4" i="64"/>
  <c r="G27" i="64"/>
  <c r="J4" i="64"/>
  <c r="I27" i="64"/>
  <c r="D14" i="64"/>
  <c r="I22" i="64" l="1"/>
  <c r="I18" i="64"/>
  <c r="I12" i="64"/>
  <c r="I21" i="64"/>
  <c r="I17" i="64"/>
  <c r="I11" i="64"/>
  <c r="I20" i="64"/>
  <c r="I16" i="64"/>
  <c r="I10" i="64"/>
  <c r="I23" i="64"/>
  <c r="I19" i="64"/>
  <c r="I13" i="64"/>
  <c r="I9" i="64"/>
  <c r="G21" i="64"/>
  <c r="G17" i="64"/>
  <c r="G13" i="64"/>
  <c r="G9" i="64"/>
  <c r="G20" i="64"/>
  <c r="G16" i="64"/>
  <c r="G12" i="64"/>
  <c r="G23" i="64"/>
  <c r="G19" i="64"/>
  <c r="G11" i="64"/>
  <c r="G22" i="64"/>
  <c r="G18" i="64"/>
  <c r="G10" i="64"/>
  <c r="J10" i="64"/>
  <c r="J21" i="64"/>
  <c r="J17" i="64"/>
  <c r="J13" i="64"/>
  <c r="J9" i="64"/>
  <c r="J20" i="64"/>
  <c r="J16" i="64"/>
  <c r="J12" i="64"/>
  <c r="J23" i="64"/>
  <c r="J19" i="64"/>
  <c r="J11" i="64"/>
  <c r="J22" i="64"/>
  <c r="J18" i="64"/>
  <c r="L21" i="64"/>
  <c r="L17" i="64"/>
  <c r="L11" i="64"/>
  <c r="L20" i="64"/>
  <c r="L16" i="64"/>
  <c r="L10" i="64"/>
  <c r="L23" i="64"/>
  <c r="L19" i="64"/>
  <c r="L13" i="64"/>
  <c r="L9" i="64"/>
  <c r="L22" i="64"/>
  <c r="L18" i="64"/>
  <c r="L12" i="64"/>
  <c r="I44" i="64"/>
  <c r="I43" i="64"/>
  <c r="I42" i="64"/>
  <c r="I45" i="64"/>
  <c r="I41" i="64"/>
  <c r="G42" i="64"/>
  <c r="G38" i="64"/>
  <c r="G33" i="64"/>
  <c r="G45" i="64"/>
  <c r="G41" i="64"/>
  <c r="G44" i="64"/>
  <c r="G40" i="64"/>
  <c r="G31" i="64"/>
  <c r="G43" i="64"/>
  <c r="G39" i="64"/>
  <c r="G34" i="64"/>
  <c r="G32" i="64"/>
  <c r="G35" i="64"/>
  <c r="F45" i="64"/>
  <c r="F41" i="64"/>
  <c r="F44" i="64"/>
  <c r="F43" i="64"/>
  <c r="F42" i="64"/>
  <c r="D42" i="64"/>
  <c r="D38" i="64"/>
  <c r="D34" i="64"/>
  <c r="D45" i="64"/>
  <c r="D41" i="64"/>
  <c r="D33" i="64"/>
  <c r="D32" i="64"/>
  <c r="D36" i="64" s="1"/>
  <c r="D44" i="64"/>
  <c r="D40" i="64"/>
  <c r="D43" i="64"/>
  <c r="D39" i="64"/>
  <c r="D46" i="64" s="1"/>
  <c r="D35" i="64"/>
  <c r="D31" i="64"/>
  <c r="D25" i="64"/>
  <c r="I14" i="64"/>
  <c r="I24" i="64"/>
  <c r="F46" i="64"/>
  <c r="C36" i="64"/>
  <c r="J27" i="64"/>
  <c r="F24" i="64"/>
  <c r="L27" i="64"/>
  <c r="O4" i="64"/>
  <c r="M4" i="64"/>
  <c r="C46" i="64"/>
  <c r="F14" i="64"/>
  <c r="F36" i="64"/>
  <c r="G14" i="64"/>
  <c r="G24" i="64"/>
  <c r="O23" i="64" l="1"/>
  <c r="O19" i="64"/>
  <c r="O10" i="64"/>
  <c r="O22" i="64"/>
  <c r="O13" i="64"/>
  <c r="O9" i="64"/>
  <c r="O21" i="64"/>
  <c r="O12" i="64"/>
  <c r="O20" i="64"/>
  <c r="O11" i="64"/>
  <c r="M23" i="64"/>
  <c r="M19" i="64"/>
  <c r="M12" i="64"/>
  <c r="M22" i="64"/>
  <c r="M18" i="64"/>
  <c r="M11" i="64"/>
  <c r="M21" i="64"/>
  <c r="M17" i="64"/>
  <c r="M10" i="64"/>
  <c r="M20" i="64"/>
  <c r="M16" i="64"/>
  <c r="M13" i="64"/>
  <c r="M9" i="64"/>
  <c r="F25" i="64"/>
  <c r="L14" i="64"/>
  <c r="L43" i="64"/>
  <c r="L33" i="64"/>
  <c r="L32" i="64"/>
  <c r="L31" i="64"/>
  <c r="L42" i="64"/>
  <c r="L45" i="64"/>
  <c r="L41" i="64"/>
  <c r="L44" i="64"/>
  <c r="L34" i="64"/>
  <c r="L35" i="64"/>
  <c r="J43" i="64"/>
  <c r="J39" i="64"/>
  <c r="J32" i="64"/>
  <c r="J42" i="64"/>
  <c r="J38" i="64"/>
  <c r="J35" i="64"/>
  <c r="J31" i="64"/>
  <c r="J45" i="64"/>
  <c r="J41" i="64"/>
  <c r="J34" i="64"/>
  <c r="J44" i="64"/>
  <c r="J40" i="64"/>
  <c r="J33" i="64"/>
  <c r="D47" i="64"/>
  <c r="G36" i="64"/>
  <c r="J14" i="64"/>
  <c r="F47" i="64"/>
  <c r="I25" i="64"/>
  <c r="I46" i="64"/>
  <c r="P4" i="64"/>
  <c r="O27" i="64"/>
  <c r="R4" i="64"/>
  <c r="J24" i="64"/>
  <c r="L24" i="64"/>
  <c r="L25" i="64" s="1"/>
  <c r="G46" i="64"/>
  <c r="I36" i="64"/>
  <c r="C47" i="64"/>
  <c r="G25" i="64"/>
  <c r="M27" i="64"/>
  <c r="R21" i="64" l="1"/>
  <c r="R12" i="64"/>
  <c r="R20" i="64"/>
  <c r="R11" i="64"/>
  <c r="R19" i="64"/>
  <c r="R10" i="64"/>
  <c r="R22" i="64"/>
  <c r="R13" i="64"/>
  <c r="R9" i="64"/>
  <c r="P23" i="64"/>
  <c r="P19" i="64"/>
  <c r="P12" i="64"/>
  <c r="P22" i="64"/>
  <c r="P18" i="64"/>
  <c r="P11" i="64"/>
  <c r="P21" i="64"/>
  <c r="P17" i="64"/>
  <c r="P9" i="64"/>
  <c r="P10" i="64"/>
  <c r="P20" i="64"/>
  <c r="P16" i="64"/>
  <c r="P13" i="64"/>
  <c r="J36" i="64"/>
  <c r="J25" i="64"/>
  <c r="I47" i="64"/>
  <c r="M43" i="64"/>
  <c r="M39" i="64"/>
  <c r="M35" i="64"/>
  <c r="M31" i="64"/>
  <c r="M42" i="64"/>
  <c r="M38" i="64"/>
  <c r="M34" i="64"/>
  <c r="M45" i="64"/>
  <c r="M41" i="64"/>
  <c r="M33" i="64"/>
  <c r="M44" i="64"/>
  <c r="M40" i="64"/>
  <c r="M32" i="64"/>
  <c r="O43" i="64"/>
  <c r="O39" i="64"/>
  <c r="O32" i="64"/>
  <c r="O42" i="64"/>
  <c r="O38" i="64"/>
  <c r="O35" i="64"/>
  <c r="O45" i="64"/>
  <c r="O41" i="64"/>
  <c r="O34" i="64"/>
  <c r="O44" i="64"/>
  <c r="O40" i="64"/>
  <c r="O33" i="64"/>
  <c r="O31" i="64"/>
  <c r="G47" i="64"/>
  <c r="O24" i="64"/>
  <c r="J46" i="64"/>
  <c r="M24" i="64"/>
  <c r="O14" i="64"/>
  <c r="R27" i="64"/>
  <c r="S4" i="64"/>
  <c r="M14" i="64"/>
  <c r="L36" i="64"/>
  <c r="L46" i="64"/>
  <c r="P27" i="64"/>
  <c r="J47" i="64" l="1"/>
  <c r="M46" i="64"/>
  <c r="S23" i="64"/>
  <c r="S19" i="64"/>
  <c r="S13" i="64"/>
  <c r="S9" i="64"/>
  <c r="S22" i="64"/>
  <c r="S18" i="64"/>
  <c r="S12" i="64"/>
  <c r="S21" i="64"/>
  <c r="S17" i="64"/>
  <c r="S11" i="64"/>
  <c r="S20" i="64"/>
  <c r="S16" i="64"/>
  <c r="S10" i="64"/>
  <c r="M25" i="64"/>
  <c r="O25" i="64"/>
  <c r="O46" i="64"/>
  <c r="P43" i="64"/>
  <c r="P39" i="64"/>
  <c r="P34" i="64"/>
  <c r="P42" i="64"/>
  <c r="P38" i="64"/>
  <c r="P33" i="64"/>
  <c r="P45" i="64"/>
  <c r="P41" i="64"/>
  <c r="P32" i="64"/>
  <c r="P44" i="64"/>
  <c r="P40" i="64"/>
  <c r="P35" i="64"/>
  <c r="P31" i="64"/>
  <c r="R43" i="64"/>
  <c r="R39" i="64"/>
  <c r="R35" i="64"/>
  <c r="R31" i="64"/>
  <c r="R34" i="64"/>
  <c r="R33" i="64"/>
  <c r="R42" i="64"/>
  <c r="R38" i="64"/>
  <c r="R45" i="64"/>
  <c r="R41" i="64"/>
  <c r="R44" i="64"/>
  <c r="R40" i="64"/>
  <c r="R32" i="64"/>
  <c r="L47" i="64"/>
  <c r="M36" i="64"/>
  <c r="M47" i="64" s="1"/>
  <c r="R24" i="64"/>
  <c r="P14" i="64"/>
  <c r="R14" i="64"/>
  <c r="O36" i="64"/>
  <c r="S27" i="64"/>
  <c r="P24" i="64"/>
  <c r="O47" i="64" l="1"/>
  <c r="R25" i="64"/>
  <c r="P46" i="64"/>
  <c r="S43" i="64"/>
  <c r="S39" i="64"/>
  <c r="S33" i="64"/>
  <c r="S42" i="64"/>
  <c r="S38" i="64"/>
  <c r="S46" i="64" s="1"/>
  <c r="S47" i="64" s="1"/>
  <c r="S32" i="64"/>
  <c r="S45" i="64"/>
  <c r="S41" i="64"/>
  <c r="S35" i="64"/>
  <c r="S31" i="64"/>
  <c r="S44" i="64"/>
  <c r="S40" i="64"/>
  <c r="S34" i="64"/>
  <c r="S24" i="64"/>
  <c r="P36" i="64"/>
  <c r="R46" i="64"/>
  <c r="R36" i="64"/>
  <c r="S14" i="64"/>
  <c r="P47" i="64" l="1"/>
  <c r="S36" i="64"/>
  <c r="S25" i="64"/>
  <c r="R47" i="64"/>
  <c r="B52" i="6" l="1"/>
  <c r="J51" i="6"/>
  <c r="J52" i="6" s="1"/>
  <c r="J54" i="6" s="1"/>
  <c r="O21" i="59" l="1"/>
  <c r="P21" i="59" s="1"/>
  <c r="N17" i="59"/>
  <c r="M17" i="59"/>
  <c r="L17" i="59"/>
  <c r="K17" i="59"/>
  <c r="O16" i="59"/>
  <c r="P16" i="59" s="1"/>
  <c r="O15" i="59"/>
  <c r="P15" i="59" s="1"/>
  <c r="J17" i="59"/>
  <c r="I17" i="59"/>
  <c r="H17" i="59"/>
  <c r="G17" i="59"/>
  <c r="F17" i="59"/>
  <c r="E17" i="59"/>
  <c r="D17" i="59"/>
  <c r="O13" i="59"/>
  <c r="P13" i="59" s="1"/>
  <c r="O12" i="59"/>
  <c r="P12" i="59" s="1"/>
  <c r="O11" i="59"/>
  <c r="P11" i="59" s="1"/>
  <c r="O10" i="59"/>
  <c r="P10" i="59" s="1"/>
  <c r="O9" i="59"/>
  <c r="P9" i="59" s="1"/>
  <c r="O8" i="59"/>
  <c r="P8" i="59" s="1"/>
  <c r="O7" i="59"/>
  <c r="P7" i="59" s="1"/>
  <c r="O14" i="59" l="1"/>
  <c r="C17" i="59"/>
  <c r="P14" i="59" l="1"/>
  <c r="P17" i="59" s="1"/>
  <c r="O17" i="59"/>
  <c r="C36" i="6" l="1"/>
  <c r="G36" i="6" s="1"/>
  <c r="K36" i="6" s="1"/>
  <c r="S36" i="6" s="1"/>
  <c r="W36" i="6" s="1"/>
  <c r="C39" i="6" l="1"/>
  <c r="G39" i="6" s="1"/>
  <c r="K39" i="6" s="1"/>
  <c r="O39" i="6" s="1"/>
  <c r="S39" i="6" s="1"/>
  <c r="C38" i="6"/>
  <c r="G38" i="6" s="1"/>
  <c r="K38" i="6" s="1"/>
  <c r="O38" i="6" s="1"/>
  <c r="S38" i="6" s="1"/>
  <c r="C37" i="6"/>
  <c r="G37" i="6" s="1"/>
  <c r="K37" i="6" s="1"/>
  <c r="O37" i="6" s="1"/>
  <c r="S37" i="6" s="1"/>
  <c r="C35" i="6"/>
  <c r="G35" i="6" s="1"/>
  <c r="K35" i="6" s="1"/>
  <c r="O35" i="6" s="1"/>
  <c r="S35" i="6" s="1"/>
  <c r="C33" i="6"/>
  <c r="G33" i="6" s="1"/>
  <c r="K33" i="6" s="1"/>
  <c r="O33" i="6" s="1"/>
  <c r="S33" i="6" s="1"/>
  <c r="C32" i="6"/>
  <c r="G32" i="6" s="1"/>
  <c r="K32" i="6" s="1"/>
  <c r="O32" i="6" s="1"/>
  <c r="S32" i="6" s="1"/>
  <c r="K7" i="6" l="1"/>
  <c r="K8" i="6"/>
  <c r="K9" i="6"/>
  <c r="K10" i="6"/>
  <c r="K11" i="6"/>
  <c r="K12" i="6"/>
  <c r="O15" i="49" l="1"/>
  <c r="P15" i="49" s="1"/>
  <c r="K58" i="53"/>
  <c r="L58" i="53"/>
  <c r="M58" i="53"/>
  <c r="O58" i="53"/>
  <c r="D58" i="53"/>
  <c r="E58" i="53"/>
  <c r="F58" i="53"/>
  <c r="G58" i="53"/>
  <c r="H58" i="53"/>
  <c r="I58" i="53"/>
  <c r="J58" i="53"/>
  <c r="N58" i="54" l="1"/>
  <c r="M58" i="54"/>
  <c r="L58" i="54"/>
  <c r="K58" i="54"/>
  <c r="J58" i="54"/>
  <c r="I58" i="54"/>
  <c r="H58" i="54"/>
  <c r="G58" i="54"/>
  <c r="F58" i="54"/>
  <c r="E58" i="54"/>
  <c r="D58" i="54"/>
  <c r="C58" i="54"/>
  <c r="O57" i="54"/>
  <c r="P57" i="54" s="1"/>
  <c r="O56" i="54"/>
  <c r="P56" i="54" s="1"/>
  <c r="O55" i="54"/>
  <c r="P55" i="54" s="1"/>
  <c r="O54" i="54"/>
  <c r="N51" i="54"/>
  <c r="M51" i="54"/>
  <c r="L51" i="54"/>
  <c r="K51" i="54"/>
  <c r="J51" i="54"/>
  <c r="I51" i="54"/>
  <c r="H51" i="54"/>
  <c r="G51" i="54"/>
  <c r="F51" i="54"/>
  <c r="E51" i="54"/>
  <c r="D51" i="54"/>
  <c r="C51" i="54"/>
  <c r="O50" i="54"/>
  <c r="P50" i="54" s="1"/>
  <c r="O49" i="54"/>
  <c r="P49" i="54" s="1"/>
  <c r="O48" i="54"/>
  <c r="P48" i="54" s="1"/>
  <c r="O47" i="54"/>
  <c r="P47" i="54" s="1"/>
  <c r="O46" i="54"/>
  <c r="P46" i="54" s="1"/>
  <c r="O30" i="54"/>
  <c r="P30" i="54" s="1"/>
  <c r="P29" i="54"/>
  <c r="O29" i="54"/>
  <c r="O28" i="54"/>
  <c r="P28" i="54" s="1"/>
  <c r="O27" i="54"/>
  <c r="P27" i="54" s="1"/>
  <c r="O26" i="54"/>
  <c r="P26" i="54" s="1"/>
  <c r="N25" i="54"/>
  <c r="N43" i="54" s="1"/>
  <c r="M25" i="54"/>
  <c r="M43" i="54" s="1"/>
  <c r="L25" i="54"/>
  <c r="L43" i="54" s="1"/>
  <c r="K25" i="54"/>
  <c r="K43" i="54" s="1"/>
  <c r="J25" i="54"/>
  <c r="J43" i="54" s="1"/>
  <c r="I25" i="54"/>
  <c r="I43" i="54" s="1"/>
  <c r="H25" i="54"/>
  <c r="H43" i="54" s="1"/>
  <c r="G25" i="54"/>
  <c r="G43" i="54" s="1"/>
  <c r="F25" i="54"/>
  <c r="F43" i="54" s="1"/>
  <c r="E25" i="54"/>
  <c r="E43" i="54" s="1"/>
  <c r="D25" i="54"/>
  <c r="D43" i="54" s="1"/>
  <c r="C25" i="54"/>
  <c r="C43" i="54" s="1"/>
  <c r="O22" i="54"/>
  <c r="P22" i="54" s="1"/>
  <c r="O20" i="54"/>
  <c r="P20" i="54" s="1"/>
  <c r="O17" i="54"/>
  <c r="P17" i="54" s="1"/>
  <c r="O15" i="54"/>
  <c r="P15" i="54" s="1"/>
  <c r="O13" i="54"/>
  <c r="P13" i="54" s="1"/>
  <c r="N6" i="54"/>
  <c r="M6" i="54"/>
  <c r="L6" i="54"/>
  <c r="K6" i="54"/>
  <c r="J6" i="54"/>
  <c r="I6" i="54"/>
  <c r="H6" i="54"/>
  <c r="G6" i="54"/>
  <c r="F6" i="54"/>
  <c r="E6" i="54"/>
  <c r="D6" i="54"/>
  <c r="C6" i="54"/>
  <c r="O5" i="54"/>
  <c r="P5" i="54" s="1"/>
  <c r="O4" i="54"/>
  <c r="P4" i="54" s="1"/>
  <c r="P6" i="54" s="1"/>
  <c r="O58" i="54" l="1"/>
  <c r="O6" i="54"/>
  <c r="P51" i="54"/>
  <c r="P25" i="54"/>
  <c r="P43" i="54" s="1"/>
  <c r="P54" i="54"/>
  <c r="P58" i="54" s="1"/>
  <c r="O25" i="54"/>
  <c r="O43" i="54" s="1"/>
  <c r="O51" i="54"/>
  <c r="P60" i="53" l="1"/>
  <c r="Q60" i="53" s="1"/>
  <c r="S58" i="53"/>
  <c r="S60" i="53" s="1"/>
  <c r="R58" i="53"/>
  <c r="C58" i="53"/>
  <c r="P57" i="53"/>
  <c r="Q57" i="53" s="1"/>
  <c r="T57" i="53" s="1"/>
  <c r="P56" i="53"/>
  <c r="Q56" i="53" s="1"/>
  <c r="T56" i="53" s="1"/>
  <c r="P55" i="53"/>
  <c r="S52" i="53"/>
  <c r="R52" i="53"/>
  <c r="O52" i="53"/>
  <c r="M52" i="53"/>
  <c r="L52" i="53"/>
  <c r="K52" i="53"/>
  <c r="J52" i="53"/>
  <c r="I52" i="53"/>
  <c r="H52" i="53"/>
  <c r="G52" i="53"/>
  <c r="F52" i="53"/>
  <c r="E52" i="53"/>
  <c r="D52" i="53"/>
  <c r="C52" i="53"/>
  <c r="P51" i="53"/>
  <c r="Q51" i="53" s="1"/>
  <c r="T51" i="53" s="1"/>
  <c r="P50" i="53"/>
  <c r="S47" i="53"/>
  <c r="R47" i="53"/>
  <c r="O47" i="53"/>
  <c r="M47" i="53"/>
  <c r="L47" i="53"/>
  <c r="K47" i="53"/>
  <c r="J47" i="53"/>
  <c r="I47" i="53"/>
  <c r="H47" i="53"/>
  <c r="G47" i="53"/>
  <c r="F47" i="53"/>
  <c r="E47" i="53"/>
  <c r="D47" i="53"/>
  <c r="C47" i="53"/>
  <c r="P46" i="53"/>
  <c r="Q46" i="53" s="1"/>
  <c r="T46" i="53" s="1"/>
  <c r="P45" i="53"/>
  <c r="Q45" i="53" s="1"/>
  <c r="T45" i="53" s="1"/>
  <c r="P44" i="53"/>
  <c r="Q44" i="53" s="1"/>
  <c r="T44" i="53" s="1"/>
  <c r="P43" i="53"/>
  <c r="S40" i="53"/>
  <c r="R40" i="53"/>
  <c r="O40" i="53"/>
  <c r="M40" i="53"/>
  <c r="L40" i="53"/>
  <c r="K40" i="53"/>
  <c r="J40" i="53"/>
  <c r="I40" i="53"/>
  <c r="H40" i="53"/>
  <c r="G40" i="53"/>
  <c r="F40" i="53"/>
  <c r="E40" i="53"/>
  <c r="D40" i="53"/>
  <c r="C40" i="53"/>
  <c r="P39" i="53"/>
  <c r="P38" i="53"/>
  <c r="Q38" i="53" s="1"/>
  <c r="P37" i="53"/>
  <c r="Q37" i="53" s="1"/>
  <c r="S34" i="53"/>
  <c r="R34" i="53"/>
  <c r="O34" i="53"/>
  <c r="M34" i="53"/>
  <c r="L34" i="53"/>
  <c r="K34" i="53"/>
  <c r="J34" i="53"/>
  <c r="I34" i="53"/>
  <c r="H34" i="53"/>
  <c r="G34" i="53"/>
  <c r="F34" i="53"/>
  <c r="E34" i="53"/>
  <c r="D34" i="53"/>
  <c r="C34" i="53"/>
  <c r="P33" i="53"/>
  <c r="Q33" i="53" s="1"/>
  <c r="S30" i="53"/>
  <c r="R30" i="53"/>
  <c r="O30" i="53"/>
  <c r="M30" i="53"/>
  <c r="L30" i="53"/>
  <c r="K30" i="53"/>
  <c r="J30" i="53"/>
  <c r="I30" i="53"/>
  <c r="H30" i="53"/>
  <c r="G30" i="53"/>
  <c r="F30" i="53"/>
  <c r="D30" i="53"/>
  <c r="C30" i="53"/>
  <c r="P29" i="53"/>
  <c r="Q29" i="53" s="1"/>
  <c r="T29" i="53" s="1"/>
  <c r="P28" i="53"/>
  <c r="Q28" i="53" s="1"/>
  <c r="T28" i="53" s="1"/>
  <c r="E27" i="53"/>
  <c r="P27" i="53" s="1"/>
  <c r="S24" i="53"/>
  <c r="R24" i="53"/>
  <c r="O24" i="53"/>
  <c r="M24" i="53"/>
  <c r="L24" i="53"/>
  <c r="K24" i="53"/>
  <c r="J24" i="53"/>
  <c r="I24" i="53"/>
  <c r="H24" i="53"/>
  <c r="G24" i="53"/>
  <c r="F24" i="53"/>
  <c r="E24" i="53"/>
  <c r="D24" i="53"/>
  <c r="C24" i="53"/>
  <c r="P23" i="53"/>
  <c r="Q23" i="53" s="1"/>
  <c r="T23" i="53" s="1"/>
  <c r="P22" i="53"/>
  <c r="Q22" i="53" s="1"/>
  <c r="S19" i="53"/>
  <c r="R19" i="53"/>
  <c r="O19" i="53"/>
  <c r="M19" i="53"/>
  <c r="L19" i="53"/>
  <c r="K19" i="53"/>
  <c r="J19" i="53"/>
  <c r="I19" i="53"/>
  <c r="H19" i="53"/>
  <c r="G19" i="53"/>
  <c r="F19" i="53"/>
  <c r="E19" i="53"/>
  <c r="D19" i="53"/>
  <c r="C19" i="53"/>
  <c r="P18" i="53"/>
  <c r="Q18" i="53" s="1"/>
  <c r="S15" i="53"/>
  <c r="R15" i="53"/>
  <c r="O15" i="53"/>
  <c r="M15" i="53"/>
  <c r="L15" i="53"/>
  <c r="K15" i="53"/>
  <c r="J15" i="53"/>
  <c r="I15" i="53"/>
  <c r="H15" i="53"/>
  <c r="G15" i="53"/>
  <c r="F15" i="53"/>
  <c r="E15" i="53"/>
  <c r="D15" i="53"/>
  <c r="C15" i="53"/>
  <c r="P14" i="53"/>
  <c r="Q14" i="53" s="1"/>
  <c r="T14" i="53" s="1"/>
  <c r="P13" i="53"/>
  <c r="Q13" i="53" s="1"/>
  <c r="T13" i="53" s="1"/>
  <c r="P12" i="53"/>
  <c r="S9" i="53"/>
  <c r="R9" i="53"/>
  <c r="R61" i="53" s="1"/>
  <c r="O9" i="53"/>
  <c r="O61" i="53" s="1"/>
  <c r="M9" i="53"/>
  <c r="L9" i="53"/>
  <c r="K9" i="53"/>
  <c r="J9" i="53"/>
  <c r="I9" i="53"/>
  <c r="H9" i="53"/>
  <c r="H61" i="53" s="1"/>
  <c r="G9" i="53"/>
  <c r="G61" i="53" s="1"/>
  <c r="F9" i="53"/>
  <c r="E9" i="53"/>
  <c r="D9" i="53"/>
  <c r="D61" i="53" s="1"/>
  <c r="C9" i="53"/>
  <c r="P8" i="53"/>
  <c r="Q8" i="53" s="1"/>
  <c r="T8" i="53" s="1"/>
  <c r="P7" i="53"/>
  <c r="Q7" i="53" s="1"/>
  <c r="P52" i="53" l="1"/>
  <c r="L61" i="53"/>
  <c r="K61" i="53"/>
  <c r="I61" i="53"/>
  <c r="M61" i="53"/>
  <c r="S61" i="53"/>
  <c r="P40" i="53"/>
  <c r="F61" i="53"/>
  <c r="C61" i="53"/>
  <c r="P58" i="53"/>
  <c r="Q55" i="53"/>
  <c r="Q58" i="53" s="1"/>
  <c r="T58" i="53" s="1"/>
  <c r="Q50" i="53"/>
  <c r="Q52" i="53" s="1"/>
  <c r="T52" i="53" s="1"/>
  <c r="P47" i="53"/>
  <c r="J61" i="53"/>
  <c r="P15" i="53"/>
  <c r="T18" i="53"/>
  <c r="Q19" i="53"/>
  <c r="T19" i="53" s="1"/>
  <c r="T22" i="53"/>
  <c r="Q24" i="53"/>
  <c r="T24" i="53" s="1"/>
  <c r="Q27" i="53"/>
  <c r="P30" i="53"/>
  <c r="T7" i="53"/>
  <c r="Q9" i="53"/>
  <c r="T33" i="53"/>
  <c r="Q34" i="53"/>
  <c r="T34" i="53" s="1"/>
  <c r="P9" i="53"/>
  <c r="P19" i="53"/>
  <c r="P24" i="53"/>
  <c r="T37" i="53"/>
  <c r="Q39" i="53"/>
  <c r="T39" i="53" s="1"/>
  <c r="E30" i="53"/>
  <c r="E61" i="53" s="1"/>
  <c r="P34" i="53"/>
  <c r="Q43" i="53"/>
  <c r="Q12" i="53"/>
  <c r="T50" i="53" l="1"/>
  <c r="T55" i="53"/>
  <c r="P61" i="53"/>
  <c r="T12" i="53"/>
  <c r="Q15" i="53"/>
  <c r="T15" i="53" s="1"/>
  <c r="Q47" i="53"/>
  <c r="T47" i="53" s="1"/>
  <c r="T43" i="53"/>
  <c r="Q30" i="53"/>
  <c r="T30" i="53" s="1"/>
  <c r="T27" i="53"/>
  <c r="T9" i="53"/>
  <c r="Q40" i="53"/>
  <c r="T40" i="53" s="1"/>
  <c r="O12" i="49"/>
  <c r="P12" i="49" s="1"/>
  <c r="K6" i="6"/>
  <c r="S6" i="6"/>
  <c r="L6" i="6"/>
  <c r="P6" i="6" s="1"/>
  <c r="T6" i="6" s="1"/>
  <c r="U6" i="6" s="1"/>
  <c r="E6" i="6"/>
  <c r="I6" i="6"/>
  <c r="F17" i="49"/>
  <c r="F20" i="49" s="1"/>
  <c r="F10" i="49"/>
  <c r="L17" i="6"/>
  <c r="P17" i="6"/>
  <c r="T17" i="6"/>
  <c r="L18" i="6"/>
  <c r="P18" i="6" s="1"/>
  <c r="L16" i="6"/>
  <c r="K17" i="6"/>
  <c r="O17" i="6" s="1"/>
  <c r="K18" i="6"/>
  <c r="O18" i="6" s="1"/>
  <c r="S18" i="6" s="1"/>
  <c r="K16" i="6"/>
  <c r="O16" i="6" s="1"/>
  <c r="L5" i="6"/>
  <c r="L7" i="6"/>
  <c r="P7" i="6"/>
  <c r="L8" i="6"/>
  <c r="P8" i="6" s="1"/>
  <c r="L9" i="6"/>
  <c r="P9" i="6" s="1"/>
  <c r="T9" i="6" s="1"/>
  <c r="L10" i="6"/>
  <c r="P10" i="6" s="1"/>
  <c r="L11" i="6"/>
  <c r="P11" i="6" s="1"/>
  <c r="L12" i="6"/>
  <c r="P12" i="6"/>
  <c r="T12" i="6" s="1"/>
  <c r="O7" i="6"/>
  <c r="S7" i="6" s="1"/>
  <c r="C34" i="6" s="1"/>
  <c r="G34" i="6" s="1"/>
  <c r="K34" i="6" s="1"/>
  <c r="S34" i="6" s="1"/>
  <c r="O8" i="6"/>
  <c r="S8" i="6"/>
  <c r="O9" i="6"/>
  <c r="S9" i="6" s="1"/>
  <c r="U9" i="6" s="1"/>
  <c r="O10" i="6"/>
  <c r="S10" i="6" s="1"/>
  <c r="O11" i="6"/>
  <c r="S11" i="6" s="1"/>
  <c r="O12" i="6"/>
  <c r="S12" i="6"/>
  <c r="F24" i="6"/>
  <c r="D9" i="49"/>
  <c r="D17" i="49"/>
  <c r="O17" i="49" s="1"/>
  <c r="P17" i="49" s="1"/>
  <c r="D20" i="49"/>
  <c r="C5" i="6"/>
  <c r="G5" i="6"/>
  <c r="B20" i="49"/>
  <c r="B26" i="50"/>
  <c r="O24" i="49"/>
  <c r="P24" i="49" s="1"/>
  <c r="N20" i="49"/>
  <c r="L20" i="49"/>
  <c r="K20" i="49"/>
  <c r="J20" i="49"/>
  <c r="I20" i="49"/>
  <c r="H20" i="49"/>
  <c r="G20" i="49"/>
  <c r="E20" i="49"/>
  <c r="C20" i="49"/>
  <c r="O19" i="49"/>
  <c r="P19" i="49" s="1"/>
  <c r="O18" i="49"/>
  <c r="P18" i="49" s="1"/>
  <c r="O16" i="49"/>
  <c r="P16" i="49" s="1"/>
  <c r="O14" i="49"/>
  <c r="P14" i="49" s="1"/>
  <c r="O13" i="49"/>
  <c r="P13" i="49" s="1"/>
  <c r="O11" i="49"/>
  <c r="P11" i="49" s="1"/>
  <c r="O10" i="49"/>
  <c r="P10" i="49" s="1"/>
  <c r="O9" i="49"/>
  <c r="P9" i="49" s="1"/>
  <c r="O7" i="49"/>
  <c r="P7" i="49" s="1"/>
  <c r="O8" i="49"/>
  <c r="P8" i="49" s="1"/>
  <c r="H13" i="6"/>
  <c r="H19" i="6"/>
  <c r="D19" i="6"/>
  <c r="D13" i="6"/>
  <c r="D21" i="6" s="1"/>
  <c r="C19" i="6"/>
  <c r="C20" i="6"/>
  <c r="C21" i="6" s="1"/>
  <c r="G19" i="6"/>
  <c r="N52" i="6"/>
  <c r="N54" i="6"/>
  <c r="R25" i="6"/>
  <c r="R27" i="6" s="1"/>
  <c r="M7" i="6"/>
  <c r="I18" i="6"/>
  <c r="M17" i="6"/>
  <c r="I16" i="6"/>
  <c r="E7" i="6"/>
  <c r="E8" i="6"/>
  <c r="E9" i="6"/>
  <c r="E10" i="6"/>
  <c r="E11" i="6"/>
  <c r="E12" i="6"/>
  <c r="F52" i="6"/>
  <c r="F54" i="6" s="1"/>
  <c r="B54" i="6"/>
  <c r="V52" i="6"/>
  <c r="V54" i="6" s="1"/>
  <c r="R52" i="6"/>
  <c r="R54" i="6" s="1"/>
  <c r="Y46" i="6"/>
  <c r="V25" i="6"/>
  <c r="V27" i="6" s="1"/>
  <c r="B25" i="6"/>
  <c r="B27" i="6" s="1"/>
  <c r="E18" i="6"/>
  <c r="E17" i="6"/>
  <c r="E16" i="6"/>
  <c r="E19" i="6" s="1"/>
  <c r="I11" i="6"/>
  <c r="I8" i="6"/>
  <c r="I9" i="6"/>
  <c r="M9" i="6"/>
  <c r="M18" i="6"/>
  <c r="M11" i="6"/>
  <c r="I10" i="6"/>
  <c r="I17" i="6"/>
  <c r="I7" i="6"/>
  <c r="Q9" i="6"/>
  <c r="M12" i="6"/>
  <c r="M8" i="6"/>
  <c r="I12" i="6"/>
  <c r="M10" i="6"/>
  <c r="Q12" i="6"/>
  <c r="K19" i="6"/>
  <c r="Y44" i="6"/>
  <c r="G40" i="6"/>
  <c r="K40" i="6"/>
  <c r="O40" i="6"/>
  <c r="P46" i="6"/>
  <c r="S40" i="6"/>
  <c r="Y45" i="6"/>
  <c r="T46" i="6"/>
  <c r="I19" i="6"/>
  <c r="C13" i="6"/>
  <c r="E5" i="6"/>
  <c r="E13" i="6" s="1"/>
  <c r="K5" i="6"/>
  <c r="O5" i="6"/>
  <c r="I5" i="6"/>
  <c r="I13" i="6" s="1"/>
  <c r="I21" i="6" s="1"/>
  <c r="G13" i="6"/>
  <c r="H21" i="6"/>
  <c r="K13" i="6"/>
  <c r="K21" i="6" s="1"/>
  <c r="O6" i="6"/>
  <c r="M6" i="6"/>
  <c r="S5" i="6"/>
  <c r="O13" i="6"/>
  <c r="T8" i="6" l="1"/>
  <c r="U8" i="6" s="1"/>
  <c r="Q8" i="6"/>
  <c r="S17" i="6"/>
  <c r="U17" i="6" s="1"/>
  <c r="O19" i="6"/>
  <c r="Q17" i="6"/>
  <c r="G21" i="6"/>
  <c r="X12" i="6"/>
  <c r="D39" i="6"/>
  <c r="H39" i="6" s="1"/>
  <c r="P5" i="6"/>
  <c r="M5" i="6"/>
  <c r="L13" i="6"/>
  <c r="Q18" i="6"/>
  <c r="T18" i="6"/>
  <c r="T10" i="6"/>
  <c r="Q10" i="6"/>
  <c r="S16" i="6"/>
  <c r="C44" i="6"/>
  <c r="W17" i="6"/>
  <c r="D44" i="6"/>
  <c r="H44" i="6" s="1"/>
  <c r="L44" i="6" s="1"/>
  <c r="X17" i="6"/>
  <c r="E21" i="6"/>
  <c r="U10" i="6"/>
  <c r="X9" i="6"/>
  <c r="D36" i="6"/>
  <c r="H36" i="6" s="1"/>
  <c r="T7" i="6"/>
  <c r="U7" i="6" s="1"/>
  <c r="Q7" i="6"/>
  <c r="C45" i="6"/>
  <c r="G45" i="6" s="1"/>
  <c r="W18" i="6"/>
  <c r="F25" i="6"/>
  <c r="J24" i="6"/>
  <c r="N24" i="6" s="1"/>
  <c r="N25" i="6" s="1"/>
  <c r="N27" i="6" s="1"/>
  <c r="U12" i="6"/>
  <c r="T11" i="6"/>
  <c r="Q11" i="6"/>
  <c r="D35" i="6"/>
  <c r="H35" i="6" s="1"/>
  <c r="P16" i="6"/>
  <c r="L19" i="6"/>
  <c r="M16" i="6"/>
  <c r="M19" i="6" s="1"/>
  <c r="O21" i="6"/>
  <c r="Q6" i="6"/>
  <c r="W13" i="6"/>
  <c r="Y12" i="6"/>
  <c r="E39" i="6"/>
  <c r="Y9" i="6"/>
  <c r="E36" i="6"/>
  <c r="S13" i="6"/>
  <c r="M13" i="6"/>
  <c r="M21" i="6" s="1"/>
  <c r="U11" i="6"/>
  <c r="X6" i="6"/>
  <c r="D33" i="6"/>
  <c r="H33" i="6" s="1"/>
  <c r="P20" i="49"/>
  <c r="O20" i="49"/>
  <c r="Q61" i="53"/>
  <c r="T61" i="53" s="1"/>
  <c r="L35" i="6" l="1"/>
  <c r="I35" i="6"/>
  <c r="K45" i="6"/>
  <c r="E35" i="6"/>
  <c r="X8" i="6"/>
  <c r="Y8" i="6" s="1"/>
  <c r="L33" i="6"/>
  <c r="I33" i="6"/>
  <c r="E44" i="6"/>
  <c r="G44" i="6"/>
  <c r="L36" i="6"/>
  <c r="I36" i="6"/>
  <c r="L39" i="6"/>
  <c r="I39" i="6"/>
  <c r="C43" i="6"/>
  <c r="G43" i="6" s="1"/>
  <c r="S19" i="6"/>
  <c r="W16" i="6"/>
  <c r="P19" i="6"/>
  <c r="T16" i="6"/>
  <c r="D38" i="6"/>
  <c r="X11" i="6"/>
  <c r="Y11" i="6" s="1"/>
  <c r="Y17" i="6"/>
  <c r="Q16" i="6"/>
  <c r="Q19" i="6" s="1"/>
  <c r="L21" i="6"/>
  <c r="J25" i="6"/>
  <c r="F27" i="6"/>
  <c r="J27" i="6" s="1"/>
  <c r="D34" i="6"/>
  <c r="X7" i="6"/>
  <c r="Y7" i="6" s="1"/>
  <c r="S21" i="6"/>
  <c r="D37" i="6"/>
  <c r="X10" i="6"/>
  <c r="Y10" i="6" s="1"/>
  <c r="D45" i="6"/>
  <c r="X18" i="6"/>
  <c r="Y18" i="6" s="1"/>
  <c r="U18" i="6"/>
  <c r="T5" i="6"/>
  <c r="Q5" i="6"/>
  <c r="Q13" i="6" s="1"/>
  <c r="Q21" i="6" s="1"/>
  <c r="P13" i="6"/>
  <c r="C40" i="6"/>
  <c r="E33" i="6"/>
  <c r="Y6" i="6"/>
  <c r="E37" i="6" l="1"/>
  <c r="H37" i="6"/>
  <c r="P36" i="6"/>
  <c r="M36" i="6"/>
  <c r="P33" i="6"/>
  <c r="M33" i="6"/>
  <c r="O45" i="6"/>
  <c r="P21" i="6"/>
  <c r="K44" i="6"/>
  <c r="I44" i="6"/>
  <c r="E45" i="6"/>
  <c r="H45" i="6"/>
  <c r="E38" i="6"/>
  <c r="H38" i="6"/>
  <c r="P39" i="6"/>
  <c r="M39" i="6"/>
  <c r="P35" i="6"/>
  <c r="M35" i="6"/>
  <c r="E34" i="6"/>
  <c r="H34" i="6"/>
  <c r="K43" i="6"/>
  <c r="G46" i="6"/>
  <c r="G48" i="6" s="1"/>
  <c r="D32" i="6"/>
  <c r="H32" i="6" s="1"/>
  <c r="X5" i="6"/>
  <c r="U5" i="6"/>
  <c r="U13" i="6" s="1"/>
  <c r="T13" i="6"/>
  <c r="X16" i="6"/>
  <c r="X19" i="6" s="1"/>
  <c r="D43" i="6"/>
  <c r="E43" i="6" s="1"/>
  <c r="E46" i="6" s="1"/>
  <c r="T19" i="6"/>
  <c r="C46" i="6"/>
  <c r="C48" i="6" s="1"/>
  <c r="U16" i="6"/>
  <c r="U19" i="6" s="1"/>
  <c r="Y16" i="6"/>
  <c r="Y19" i="6" s="1"/>
  <c r="W19" i="6"/>
  <c r="W21" i="6" s="1"/>
  <c r="S45" i="6" l="1"/>
  <c r="U45" i="6" s="1"/>
  <c r="Q45" i="6"/>
  <c r="T35" i="6"/>
  <c r="Q35" i="6"/>
  <c r="O44" i="6"/>
  <c r="M44" i="6"/>
  <c r="L37" i="6"/>
  <c r="I37" i="6"/>
  <c r="T39" i="6"/>
  <c r="Q39" i="6"/>
  <c r="L38" i="6"/>
  <c r="I38" i="6"/>
  <c r="T36" i="6"/>
  <c r="Q36" i="6"/>
  <c r="D46" i="6"/>
  <c r="H43" i="6"/>
  <c r="O43" i="6"/>
  <c r="K46" i="6"/>
  <c r="L32" i="6"/>
  <c r="I32" i="6"/>
  <c r="I40" i="6" s="1"/>
  <c r="H40" i="6"/>
  <c r="L34" i="6"/>
  <c r="I34" i="6"/>
  <c r="L45" i="6"/>
  <c r="M45" i="6" s="1"/>
  <c r="I45" i="6"/>
  <c r="T33" i="6"/>
  <c r="Q33" i="6"/>
  <c r="Y5" i="6"/>
  <c r="Y13" i="6" s="1"/>
  <c r="Y21" i="6" s="1"/>
  <c r="X13" i="6"/>
  <c r="X21" i="6" s="1"/>
  <c r="E32" i="6"/>
  <c r="E40" i="6" s="1"/>
  <c r="E48" i="6" s="1"/>
  <c r="D40" i="6"/>
  <c r="T21" i="6"/>
  <c r="U21" i="6"/>
  <c r="U33" i="6" l="1"/>
  <c r="P34" i="6"/>
  <c r="M34" i="6"/>
  <c r="P38" i="6"/>
  <c r="M38" i="6"/>
  <c r="P37" i="6"/>
  <c r="M37" i="6"/>
  <c r="U35" i="6"/>
  <c r="H48" i="6"/>
  <c r="K48" i="6"/>
  <c r="S43" i="6"/>
  <c r="Q43" i="6"/>
  <c r="O46" i="6"/>
  <c r="U36" i="6"/>
  <c r="U39" i="6"/>
  <c r="S44" i="6"/>
  <c r="U44" i="6" s="1"/>
  <c r="Q44" i="6"/>
  <c r="D48" i="6"/>
  <c r="P32" i="6"/>
  <c r="L40" i="6"/>
  <c r="M32" i="6"/>
  <c r="M40" i="6" s="1"/>
  <c r="L43" i="6"/>
  <c r="H46" i="6"/>
  <c r="I43" i="6"/>
  <c r="I46" i="6" s="1"/>
  <c r="I48" i="6" s="1"/>
  <c r="T34" i="6" l="1"/>
  <c r="Q34" i="6"/>
  <c r="Q46" i="6"/>
  <c r="O48" i="6"/>
  <c r="L46" i="6"/>
  <c r="M46" i="6" s="1"/>
  <c r="M48" i="6" s="1"/>
  <c r="M43" i="6"/>
  <c r="Y39" i="6"/>
  <c r="S46" i="6"/>
  <c r="U43" i="6"/>
  <c r="T37" i="6"/>
  <c r="Q37" i="6"/>
  <c r="L48" i="6"/>
  <c r="Y36" i="6"/>
  <c r="T32" i="6"/>
  <c r="Q32" i="6"/>
  <c r="P40" i="6"/>
  <c r="P48" i="6" s="1"/>
  <c r="Y35" i="6"/>
  <c r="T38" i="6"/>
  <c r="Q38" i="6"/>
  <c r="Y33" i="6"/>
  <c r="U38" i="6" l="1"/>
  <c r="Q40" i="6"/>
  <c r="Q48" i="6" s="1"/>
  <c r="S48" i="6"/>
  <c r="U46" i="6"/>
  <c r="U34" i="6"/>
  <c r="U32" i="6"/>
  <c r="T40" i="6"/>
  <c r="T48" i="6" s="1"/>
  <c r="U37" i="6"/>
  <c r="Y37" i="6" l="1"/>
  <c r="Y34" i="6"/>
  <c r="U40" i="6"/>
  <c r="U48" i="6"/>
  <c r="Y38" i="6"/>
  <c r="Y32" i="6"/>
  <c r="W40" i="6"/>
  <c r="W48" i="6" s="1"/>
  <c r="Y40" i="6" l="1"/>
  <c r="Y48" i="6" s="1"/>
  <c r="X40" i="6"/>
  <c r="X48" i="6" s="1"/>
</calcChain>
</file>

<file path=xl/sharedStrings.xml><?xml version="1.0" encoding="utf-8"?>
<sst xmlns="http://schemas.openxmlformats.org/spreadsheetml/2006/main" count="1642" uniqueCount="406">
  <si>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</si>
  <si>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</si>
  <si>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</si>
  <si>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</si>
  <si>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</si>
  <si>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</si>
  <si>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</si>
  <si>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</si>
  <si>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</si>
  <si>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</si>
  <si>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</si>
  <si>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Programs</t>
  </si>
  <si>
    <r>
      <t xml:space="preserve">Service Accounts </t>
    </r>
    <r>
      <rPr>
        <b/>
        <vertAlign val="superscript"/>
        <sz val="10"/>
        <rFont val="Arial"/>
        <family val="2"/>
      </rPr>
      <t>3</t>
    </r>
  </si>
  <si>
    <r>
      <t xml:space="preserve">Ex Ante Estimated MW </t>
    </r>
    <r>
      <rPr>
        <b/>
        <vertAlign val="superscript"/>
        <sz val="10"/>
        <rFont val="Arial"/>
        <family val="2"/>
      </rPr>
      <t xml:space="preserve">1 </t>
    </r>
  </si>
  <si>
    <r>
      <t xml:space="preserve">Ex Post Estimated MW </t>
    </r>
    <r>
      <rPr>
        <b/>
        <vertAlign val="superscript"/>
        <sz val="10"/>
        <rFont val="Arial"/>
        <family val="2"/>
      </rPr>
      <t>2</t>
    </r>
  </si>
  <si>
    <r>
      <rPr>
        <b/>
        <vertAlign val="superscript"/>
        <sz val="10"/>
        <rFont val="Arial"/>
        <family val="2"/>
      </rPr>
      <t xml:space="preserve">3 </t>
    </r>
    <r>
      <rPr>
        <b/>
        <sz val="10"/>
        <rFont val="Arial"/>
        <family val="2"/>
      </rPr>
      <t>Eligible Accounts as of
Jan 1, 2016</t>
    </r>
  </si>
  <si>
    <t>Interruptible/Reliability</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</si>
  <si>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</si>
  <si>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</si>
  <si>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</si>
  <si>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</si>
  <si>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</si>
  <si>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</si>
  <si>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</si>
  <si>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Price Response</t>
  </si>
  <si>
    <t>AMP - Day Of</t>
  </si>
  <si>
    <t>CBP - Day Ahead</t>
  </si>
  <si>
    <t>CBP - Day Of</t>
  </si>
  <si>
    <t>DBP</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</si>
  <si>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</si>
  <si>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</si>
  <si>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</si>
  <si>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</si>
  <si>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</si>
  <si>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</si>
  <si>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</si>
  <si>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</si>
  <si>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</si>
  <si>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</si>
  <si>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</si>
  <si>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</si>
  <si>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</si>
  <si>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r>
      <t xml:space="preserve">Ex Ante Estimate MW </t>
    </r>
    <r>
      <rPr>
        <b/>
        <vertAlign val="superscript"/>
        <sz val="10"/>
        <rFont val="Arial"/>
        <family val="2"/>
      </rPr>
      <t>1</t>
    </r>
  </si>
  <si>
    <t>BIP - Day of</t>
  </si>
  <si>
    <r>
      <t xml:space="preserve">1 </t>
    </r>
    <r>
      <rPr>
        <sz val="8"/>
        <rFont val="Calibri"/>
        <family val="2"/>
      </rPr>
      <t>Ex Ante Estimated MW = In compliance with Decision 08-04-050, the values presented herein are based on the April 1, 2015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programs, e.g., AMP and CBP are the monthly nominated MW during the event season May through October.</t>
    </r>
  </si>
  <si>
    <r>
      <t xml:space="preserve">2 </t>
    </r>
    <r>
      <rPr>
        <sz val="8"/>
        <rFont val="Calibri"/>
        <family val="2"/>
      </rPr>
      <t>Ex Post Estimated MW = In compliance with Decision 08-04-050, the values presented herein are based on the April 1, 2015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</si>
  <si>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r>
      <rPr>
        <vertAlign val="superscript"/>
        <sz val="8"/>
        <rFont val="Calibri"/>
        <family val="2"/>
      </rPr>
      <t>3</t>
    </r>
    <r>
      <rPr>
        <sz val="8"/>
        <rFont val="Calibri"/>
        <family val="2"/>
      </rPr>
      <t xml:space="preserve"> The March 2016 ILP provides the available 2015-2016 data for Eligible Accounts and Program Eligibility for Ex Ante and Expost Average Load Impacts.</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</si>
  <si>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</si>
  <si>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Program Eligibility and Ex Ante Average Load Impacts</t>
  </si>
  <si>
    <t>Program</t>
  </si>
  <si>
    <t>Average Ex Ante Load Impact kW / Customer</t>
  </si>
  <si>
    <r>
      <t xml:space="preserve">Eligible Accounts as of Jan 1, 2016 </t>
    </r>
    <r>
      <rPr>
        <b/>
        <vertAlign val="superscript"/>
        <sz val="10"/>
        <rFont val="Arial"/>
        <family val="2"/>
      </rPr>
      <t>1</t>
    </r>
  </si>
  <si>
    <t xml:space="preserve">August </t>
  </si>
  <si>
    <t xml:space="preserve">September </t>
  </si>
  <si>
    <t xml:space="preserve">November </t>
  </si>
  <si>
    <t>Eligibility Criteria (Refer to tariff for specifics)</t>
  </si>
  <si>
    <t>This schedule is available to bundled-service, Community Choice Aggregation (CCA) Service, and Direct Access (DA) commercial, industrial, and agricultural customers. Each customer, both directly enrolled and those enrolled in an aggregator’s portfolio, must take service under the provisions of a demand time-of-use rate schedule toparticipate in the Program and have at least an average monthly demand of 100 kilowatt (kW). Customers being served under Schedules AG-R or AG-V are not eligible for this program. Customers taking service under DA must meet the metering requirements prescribed in the Metering Equipment section of this rate schedule.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</si>
  <si>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</si>
  <si>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(kW).Customers must commit to minimum 15% of baseline usage, with a minimum load reduction of 100 kW. </t>
  </si>
  <si>
    <t>Small and medium business customers taking service under applicable rate schedules equipped with central or packaged DX air conditioning equipment. Closed to new enrollment.</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</si>
  <si>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</si>
  <si>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</si>
  <si>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A customer may participate in either the Day-Ahead or Day-Of option. A customer with multipleservice agreements (SA) may nominate demand reductions from a single SA to either the Day-ofoption or Day-ahead option. A SA may not be nominated to both the Day-of and Day-aheadoption during a single program month.Customers that receive electric power from third parties (other than through direct access andCommunity Choice Aggregation) and customers billed for standby service are not eligible forSchedule E-CBP. Eligible customers include those receiving partial standby service or servicespursuant to one or more of the Net Energy Metering Service schedules except NEMCCSF.</t>
  </si>
  <si>
    <t>This schedule is available to individual PG&amp;E bundled-service customers, Community Choice Aggregation Service (CCA Service) customers, and Direct Access (DA)customers. Each customer must take service under the provisions of their otherwiseapplicable rate schedule. Customers participating in the Program must be on an eligible rate schedule and able to reduce load by at least 10 kW during an E-DBP event. Prior to May 1, 2013, customers with SAs throughout PG&amp;E’s electric service territory with individual meters with demands less than 200 kW (as described in the Applicability Section) had the option to participate in this Program under the provisions stated in the Aggregated Group Section of this rate schedule. Those SAs participating as an Aggregated Group as of May 1, 2013, may continue to participate as an Aggregated Group.</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</si>
  <si>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</si>
  <si>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 xml:space="preserve">A voluntary rate supplement to residential customers' otherwise applicable schedule. Available to Bundled-Service customers served on a single family residential electric rate schedule. </t>
  </si>
  <si>
    <r>
      <t xml:space="preserve">The average ex ante load impacts per customer are based on the load impacts filing on April 1, 2016 (R.13-09-011). Estimated Average Ex Ante Load Impact kW/Customer = Average kW / Customer, under 1-in-2 weather conditions, of an event that would occur from 1 - 6 pm for April through October, and 4 - 9 pm for November through March, on the PG&amp;E system peak day of the month. </t>
    </r>
    <r>
      <rPr>
        <vertAlign val="superscript"/>
        <sz val="10"/>
        <rFont val="Arial"/>
        <family val="2"/>
      </rPr>
      <t xml:space="preserve">1 </t>
    </r>
    <r>
      <rPr>
        <sz val="10"/>
        <rFont val="Arial"/>
        <family val="2"/>
      </rPr>
      <t>The March 2016 ILP provides the available 2015-2016 data for Eligible Accounts and Program Eligibility for Ex Ante and Expost Average Load Impacts</t>
    </r>
  </si>
  <si>
    <t>Program Eligibility and Ex Post Average Load Impacts</t>
  </si>
  <si>
    <t>Average Ex Post Load Impact kW / Customer</t>
  </si>
  <si>
    <t xml:space="preserve">Bundled, DA and CCA non-residential customer service accounts that have at least an average monthly demand of 100 kW. </t>
  </si>
  <si>
    <t xml:space="preserve">Non-residential Customers 200 kW or above on a demand TOU rate schedule, not on rate schedule AG-R, AG-V or S. Eligible customers include PG&amp;E Bundled, Direct Access (DA; ESP), and Community Choice Aggregation Service. Non-residential Customers' accounts &lt; 200 kW may participate as aggregated group for service accounts with same Federal Taxpayer ID Number. </t>
  </si>
  <si>
    <t>The average ex post load impacts per customer are based on the load impacts filing on April 1, 2016 (R.13-09-011).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 Commercial SmartAC was not called in 2015; its average-customer impact reported here is from the April 2, 2012 filing.</t>
  </si>
  <si>
    <r>
      <rPr>
        <vertAlign val="superscript"/>
        <sz val="10"/>
        <rFont val="Arial"/>
        <family val="2"/>
      </rPr>
      <t xml:space="preserve">1 </t>
    </r>
    <r>
      <rPr>
        <sz val="10"/>
        <rFont val="Arial"/>
        <family val="2"/>
      </rPr>
      <t>The March 2016 ILP provides the available 2015-2016 data for Eligible Accounts and Program Eligibility for Ex Ante and Expost Average Load Impacts.</t>
    </r>
  </si>
  <si>
    <t>Detailed Breakdown of MWs To Date in TA/Auto DR/TI Programs</t>
  </si>
  <si>
    <t>Price Responsive</t>
  </si>
  <si>
    <t>TA Identified MWs</t>
  </si>
  <si>
    <t>Auto DR Verified MWs</t>
  </si>
  <si>
    <t>TI Verified MWs</t>
  </si>
  <si>
    <t>Total Technology MWs</t>
  </si>
  <si>
    <t>PDP</t>
  </si>
  <si>
    <t>SmartRate™ - Residential</t>
  </si>
  <si>
    <t>SmartAC™ - Commercial</t>
  </si>
  <si>
    <t>SmartAC™ - Residential</t>
  </si>
  <si>
    <t>Total</t>
  </si>
  <si>
    <t>General Program</t>
  </si>
  <si>
    <t>TA (may also be enrolled in TI and AutoDR)</t>
  </si>
  <si>
    <t>Total TA MWs</t>
  </si>
  <si>
    <t>NOTE: Projects for which applications were approved in the previous funding cycle are charged to that funding cycle; however, installed megawatts are at the time of installation regardless of funding cycle.</t>
  </si>
  <si>
    <t>Correction in May 2016 ILP moved March Auto DR under CBP to AMP DO. Removed AMP Day Ahead. Program no longer exists.</t>
  </si>
  <si>
    <t>2015-2016 Program Expenditures</t>
  </si>
  <si>
    <t>Cost Item</t>
  </si>
  <si>
    <t>2015 Expenditures</t>
  </si>
  <si>
    <r>
      <t xml:space="preserve">January </t>
    </r>
    <r>
      <rPr>
        <b/>
        <vertAlign val="superscript"/>
        <sz val="9"/>
        <rFont val="Arial"/>
        <family val="2"/>
      </rPr>
      <t>6</t>
    </r>
  </si>
  <si>
    <t>Year-to-Date  2016 Expenditures</t>
  </si>
  <si>
    <t>Program-to-Date Expenditures</t>
  </si>
  <si>
    <r>
      <t xml:space="preserve">2-Year Funding </t>
    </r>
    <r>
      <rPr>
        <b/>
        <vertAlign val="superscript"/>
        <sz val="9"/>
        <rFont val="Arial"/>
        <family val="2"/>
      </rPr>
      <t>7</t>
    </r>
  </si>
  <si>
    <r>
      <t xml:space="preserve">Fundshift Adjustments </t>
    </r>
    <r>
      <rPr>
        <b/>
        <vertAlign val="superscript"/>
        <sz val="9"/>
        <rFont val="Arial"/>
        <family val="2"/>
      </rPr>
      <t>8</t>
    </r>
  </si>
  <si>
    <t>Percent Funding</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</si>
  <si>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</si>
  <si>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</si>
  <si>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</si>
  <si>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</si>
  <si>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</si>
  <si>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</si>
  <si>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</si>
  <si>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DEMAND BIDD</t>
  </si>
  <si>
    <r>
      <t>Demand Bidding Program (DBP)</t>
    </r>
    <r>
      <rPr>
        <b/>
        <sz val="9"/>
        <rFont val="Arial"/>
        <family val="2"/>
      </rPr>
      <t/>
    </r>
  </si>
  <si>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</si>
  <si>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</si>
  <si>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</si>
  <si>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</si>
  <si>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</si>
  <si>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</si>
  <si>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</si>
  <si>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</si>
  <si>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</si>
  <si>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</si>
  <si>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</si>
  <si>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</si>
  <si>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</si>
  <si>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</si>
  <si>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</si>
  <si>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T&amp;D DR</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</si>
  <si>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</si>
  <si>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</si>
  <si>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</si>
  <si>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</si>
  <si>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</si>
  <si>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</si>
  <si>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</si>
  <si>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</si>
  <si>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</si>
  <si>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r>
      <t xml:space="preserve">DR Core Marketing and Outreach </t>
    </r>
    <r>
      <rPr>
        <vertAlign val="superscript"/>
        <sz val="9"/>
        <rFont val="Arial"/>
        <family val="2"/>
      </rPr>
      <t>1</t>
    </r>
  </si>
  <si>
    <r>
      <t>SmartAC</t>
    </r>
    <r>
      <rPr>
        <vertAlign val="superscript"/>
        <sz val="9"/>
        <rFont val="Arial"/>
        <family val="2"/>
      </rPr>
      <t>TM</t>
    </r>
    <r>
      <rPr>
        <sz val="9"/>
        <rFont val="Arial"/>
        <family val="2"/>
      </rPr>
      <t xml:space="preserve"> ME&amp;O </t>
    </r>
    <r>
      <rPr>
        <vertAlign val="superscript"/>
        <sz val="9"/>
        <rFont val="Arial"/>
        <family val="2"/>
      </rPr>
      <t>2</t>
    </r>
  </si>
  <si>
    <t>DR CORE E&amp;T</t>
  </si>
  <si>
    <t>Education and Training</t>
  </si>
  <si>
    <t xml:space="preserve"> Budget Category 7 Total</t>
  </si>
  <si>
    <t>Category 8:  DR System Support Activities</t>
  </si>
  <si>
    <t>INTERACT</t>
  </si>
  <si>
    <t>InterAct / DR Forecasting Tool</t>
  </si>
  <si>
    <t>DR ONLN EROL</t>
  </si>
  <si>
    <t>DR Enrollment &amp; Support</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</si>
  <si>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</si>
  <si>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</si>
  <si>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</si>
  <si>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</si>
  <si>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</si>
  <si>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r>
      <t xml:space="preserve">Technology Incentives - IDSM </t>
    </r>
    <r>
      <rPr>
        <vertAlign val="superscript"/>
        <sz val="9"/>
        <rFont val="Arial"/>
        <family val="2"/>
      </rPr>
      <t>3</t>
    </r>
  </si>
  <si>
    <t>INTG ENE AUD</t>
  </si>
  <si>
    <r>
      <t xml:space="preserve">Integrated Energy Audits </t>
    </r>
    <r>
      <rPr>
        <vertAlign val="superscript"/>
        <sz val="9"/>
        <rFont val="Arial"/>
        <family val="2"/>
      </rPr>
      <t>3</t>
    </r>
  </si>
  <si>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</si>
  <si>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</si>
  <si>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</si>
  <si>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</si>
  <si>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</si>
  <si>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</si>
  <si>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r>
      <t xml:space="preserve">Total Incremental Cost </t>
    </r>
    <r>
      <rPr>
        <b/>
        <vertAlign val="superscript"/>
        <sz val="9"/>
        <rFont val="Arial"/>
        <family val="2"/>
      </rPr>
      <t>5</t>
    </r>
  </si>
  <si>
    <r>
      <rPr>
        <vertAlign val="superscript"/>
        <sz val="9"/>
        <rFont val="Arial"/>
        <family val="2"/>
      </rPr>
      <t>2</t>
    </r>
    <r>
      <rPr>
        <sz val="9"/>
        <rFont val="Arial"/>
        <family val="2"/>
      </rPr>
      <t xml:space="preserve"> The budget for SmartAC marketing, education, and outreach costs are included in the 2015-16 approved budget for DR Core Marketing and Outreach; however, the expenses are separated to differentiate the ME&amp;O efforts targeting residential and small commercial customers. SmartAC is now closed to non-residential customers. The "percent funding" calculation shown on the DR Core Marketing and Outreach line includes SmartAC marketing expenditures.  February credit is attributable to adjustment of prior month's financials.</t>
    </r>
  </si>
  <si>
    <r>
      <rPr>
        <vertAlign val="superscript"/>
        <sz val="9"/>
        <rFont val="Arial"/>
        <family val="2"/>
      </rPr>
      <t>5</t>
    </r>
    <r>
      <rPr>
        <sz val="9"/>
        <rFont val="Arial"/>
        <family val="2"/>
      </rPr>
      <t xml:space="preserve"> Total Incremental Cost excludes incentives.  Incentives are reported on Table I-5.</t>
    </r>
  </si>
  <si>
    <r>
      <rPr>
        <vertAlign val="superscript"/>
        <sz val="9"/>
        <rFont val="Arial"/>
        <family val="2"/>
      </rPr>
      <t>8</t>
    </r>
    <r>
      <rPr>
        <sz val="9"/>
        <rFont val="Arial"/>
        <family val="2"/>
      </rPr>
      <t xml:space="preserve"> Fundshift Adjustments reflect funds shifted between programs since start of the funding cycle.</t>
    </r>
  </si>
  <si>
    <t>Program Category</t>
  </si>
  <si>
    <t>Program Name</t>
  </si>
  <si>
    <t>Month</t>
  </si>
  <si>
    <t>Event Date</t>
  </si>
  <si>
    <t>Program Type</t>
  </si>
  <si>
    <t>Trigger</t>
  </si>
  <si>
    <t># of Accounts</t>
  </si>
  <si>
    <t>Event Start Time (PDT)</t>
  </si>
  <si>
    <t>Event End Time (PDT)</t>
  </si>
  <si>
    <t>Program Tolled Hours</t>
  </si>
  <si>
    <t>SmartAC</t>
  </si>
  <si>
    <t>Annual Total Cost</t>
  </si>
  <si>
    <r>
      <t>Year-to-Date</t>
    </r>
    <r>
      <rPr>
        <b/>
        <strike/>
        <sz val="10"/>
        <rFont val="Arial"/>
        <family val="2"/>
      </rPr>
      <t xml:space="preserve"> </t>
    </r>
    <r>
      <rPr>
        <b/>
        <sz val="10"/>
        <rFont val="Arial"/>
        <family val="2"/>
      </rPr>
      <t>2016 Total Cost</t>
    </r>
  </si>
  <si>
    <t>Program-to-Date</t>
  </si>
  <si>
    <t>Program Incentives</t>
  </si>
  <si>
    <r>
      <t>Aggregator Managed Portfolio (AMP)</t>
    </r>
    <r>
      <rPr>
        <vertAlign val="superscript"/>
        <sz val="10"/>
        <rFont val="Arial"/>
        <family val="2"/>
      </rPr>
      <t>1</t>
    </r>
  </si>
  <si>
    <t>Automatic Demand Response (AutoDR)</t>
  </si>
  <si>
    <r>
      <t xml:space="preserve">Capacity Bidding Program (CBP) </t>
    </r>
    <r>
      <rPr>
        <vertAlign val="superscript"/>
        <sz val="10"/>
        <rFont val="Arial"/>
        <family val="2"/>
      </rPr>
      <t>3</t>
    </r>
  </si>
  <si>
    <t>Excess Supply Pilot</t>
  </si>
  <si>
    <r>
      <t>Optional Binding Mandatory Curtailment / Scheduled Load Reduction Program (OBMC / SLRP)</t>
    </r>
    <r>
      <rPr>
        <vertAlign val="superscript"/>
        <sz val="10"/>
        <rFont val="Arial"/>
        <family val="2"/>
      </rPr>
      <t>1</t>
    </r>
  </si>
  <si>
    <r>
      <t>SmartAC</t>
    </r>
    <r>
      <rPr>
        <vertAlign val="superscript"/>
        <sz val="10"/>
        <rFont val="Arial"/>
        <family val="2"/>
      </rPr>
      <t>TM</t>
    </r>
  </si>
  <si>
    <t>Technology Incentive (TI)</t>
  </si>
  <si>
    <t>Transmission and Distribution Pilot (T&amp;D DR)</t>
  </si>
  <si>
    <t xml:space="preserve">  Total Cost of Incentives</t>
  </si>
  <si>
    <t xml:space="preserve"> PG&amp;E's ME&amp;O Actual Expenditures</t>
  </si>
  <si>
    <r>
      <t>2015-2016</t>
    </r>
    <r>
      <rPr>
        <b/>
        <sz val="12"/>
        <color rgb="FFC00000"/>
        <rFont val="Calibri"/>
        <family val="2"/>
      </rPr>
      <t xml:space="preserve"> </t>
    </r>
    <r>
      <rPr>
        <b/>
        <sz val="12"/>
        <rFont val="Calibri"/>
        <family val="2"/>
      </rPr>
      <t>Funding Cycle Customer Communication, Marketing, and Outreach</t>
    </r>
  </si>
  <si>
    <t>Year-to-Date 2016 Expenditures</t>
  </si>
  <si>
    <t>2015-2016 Inception-to-Date Expenditures</t>
  </si>
  <si>
    <t>2015-2016  Authorized Budget (if Applicable)</t>
  </si>
  <si>
    <t xml:space="preserve"> 2015 Total Costs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</si>
  <si>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</si>
  <si>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</si>
  <si>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</si>
  <si>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</si>
  <si>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</si>
  <si>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 FOR 2015-2016</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</si>
  <si>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</si>
  <si>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</si>
  <si>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</si>
  <si>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</si>
  <si>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</si>
  <si>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</si>
  <si>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</si>
  <si>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</si>
  <si>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</si>
  <si>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</si>
  <si>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</si>
  <si>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</si>
  <si>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</si>
  <si>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</si>
  <si>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</si>
  <si>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</si>
  <si>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</si>
  <si>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</si>
  <si>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</si>
  <si>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</si>
  <si>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</si>
  <si>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</si>
  <si>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</si>
  <si>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</si>
  <si>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</si>
  <si>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</si>
  <si>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</si>
  <si>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t>Notes:</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</si>
  <si>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</si>
  <si>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</si>
  <si>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</si>
  <si>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</si>
  <si>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</si>
  <si>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</si>
  <si>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</si>
  <si>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</si>
  <si>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</si>
  <si>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</si>
  <si>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</si>
  <si>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</si>
  <si>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</si>
  <si>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</si>
  <si>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</si>
  <si>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Category 9:  Integrated Programs and Activities</t>
  </si>
  <si>
    <t>The transferred funds support Demand Response Auction Mechanism pilot pursuant to Ordering Paragraph 5 of Decision 14-12-014.</t>
  </si>
  <si>
    <t>Day Of</t>
  </si>
  <si>
    <t>Heat rate</t>
  </si>
  <si>
    <t>Base Interruptible Program</t>
  </si>
  <si>
    <t>Peak Day Pricing</t>
  </si>
  <si>
    <t>SmartRate</t>
  </si>
  <si>
    <t>Aggregator Managed Portfolio</t>
  </si>
  <si>
    <t>JUNE</t>
  </si>
  <si>
    <t>Capacity Bidding Program</t>
  </si>
  <si>
    <t>Day Ahead</t>
  </si>
  <si>
    <t>CAISO load</t>
  </si>
  <si>
    <t>Temperature</t>
  </si>
  <si>
    <r>
      <t xml:space="preserve">Demand Response Auction Mechanism Pilot Phase 1 </t>
    </r>
    <r>
      <rPr>
        <vertAlign val="superscript"/>
        <sz val="10"/>
        <rFont val="Arial"/>
        <family val="2"/>
      </rPr>
      <t>4</t>
    </r>
  </si>
  <si>
    <r>
      <t xml:space="preserve">Demand Response Auction Mechanism Pilot Phase 2 </t>
    </r>
    <r>
      <rPr>
        <vertAlign val="superscript"/>
        <sz val="10"/>
        <rFont val="Arial"/>
        <family val="2"/>
      </rPr>
      <t>4</t>
    </r>
  </si>
  <si>
    <r>
      <t>Zones</t>
    </r>
    <r>
      <rPr>
        <b/>
        <vertAlign val="superscript"/>
        <sz val="10"/>
        <rFont val="Calibri"/>
        <family val="2"/>
        <scheme val="minor"/>
      </rPr>
      <t>1</t>
    </r>
  </si>
  <si>
    <t>System</t>
  </si>
  <si>
    <t>Fresno, Los Padres, North Valley, Sacramento Valley, Sierra, Stockton</t>
  </si>
  <si>
    <t>Fresno, Los Padres</t>
  </si>
  <si>
    <t xml:space="preserve">Optional Bidding Mandatory Curtailment/
Scheduled Load Reduction </t>
  </si>
  <si>
    <r>
      <t>Event No.</t>
    </r>
    <r>
      <rPr>
        <sz val="10"/>
        <rFont val="Calibri"/>
        <family val="2"/>
        <scheme val="minor"/>
      </rPr>
      <t xml:space="preserve"> (by Program Type)</t>
    </r>
  </si>
  <si>
    <r>
      <t xml:space="preserve">Demand Bidding Program (DBP) </t>
    </r>
    <r>
      <rPr>
        <vertAlign val="superscript"/>
        <sz val="10"/>
        <rFont val="Arial"/>
        <family val="2"/>
      </rPr>
      <t>4</t>
    </r>
  </si>
  <si>
    <r>
      <t>PROGRAMS, RATES &amp; ACTIVITES WHICH DO NOT REQUIRE ITEMIZED ACCOUNTING</t>
    </r>
    <r>
      <rPr>
        <b/>
        <vertAlign val="superscript"/>
        <sz val="10"/>
        <rFont val="Calibri"/>
        <family val="2"/>
      </rPr>
      <t>2</t>
    </r>
  </si>
  <si>
    <r>
      <t>SmartAC</t>
    </r>
    <r>
      <rPr>
        <vertAlign val="superscript"/>
        <sz val="9"/>
        <rFont val="Arial"/>
        <family val="2"/>
      </rPr>
      <t>TM  9</t>
    </r>
  </si>
  <si>
    <t>North Valley, Sierra,  Sacramento Valley,  Stockton,  San Joaquin, Fresno, Los Padres, Humboldt, North Coast</t>
  </si>
  <si>
    <t>All except San Francisco Bay Area</t>
  </si>
  <si>
    <r>
      <rPr>
        <vertAlign val="superscript"/>
        <sz val="8"/>
        <rFont val="Calibri"/>
        <family val="2"/>
        <scheme val="minor"/>
      </rPr>
      <t>1</t>
    </r>
    <r>
      <rPr>
        <sz val="8"/>
        <rFont val="Calibri"/>
        <family val="2"/>
        <scheme val="minor"/>
      </rPr>
      <t xml:space="preserve">  Identifies location of event (SubLAP) for locally-dispatchable programs. Non-locally-dispatchable programs are listed as System. Serials listed can be throughout the territory, not a specific sublap (device serial last digits have a number from 0 to 9). For example, SmartAC 6/27 event Zone lists Serials 0,1,2,3,4,9; 6/10 of the entire device population installed got dispatched.</t>
    </r>
  </si>
  <si>
    <t>6 Serials: 0, 1, 2, 3, 4, 9</t>
  </si>
  <si>
    <r>
      <rPr>
        <vertAlign val="superscript"/>
        <sz val="8"/>
        <rFont val="Arial"/>
        <family val="2"/>
      </rPr>
      <t xml:space="preserve">2 </t>
    </r>
    <r>
      <rPr>
        <sz val="8"/>
        <rFont val="Arial"/>
        <family val="2"/>
      </rPr>
      <t xml:space="preserve">Load reduction amount is based on available meter data and may vary by month pending the collection of all data. </t>
    </r>
  </si>
  <si>
    <r>
      <rPr>
        <vertAlign val="superscript"/>
        <sz val="8"/>
        <rFont val="Arial"/>
        <family val="2"/>
      </rPr>
      <t xml:space="preserve">3 </t>
    </r>
    <r>
      <rPr>
        <sz val="8"/>
        <rFont val="Arial"/>
        <family val="2"/>
      </rPr>
      <t>Pursuant to Commission guidance in D.14-05-016, p.118 and Finding of Fact 17, PG&amp;E will redact</t>
    </r>
    <r>
      <rPr>
        <strike/>
        <sz val="8"/>
        <rFont val="Arial"/>
        <family val="2"/>
      </rPr>
      <t xml:space="preserve"> </t>
    </r>
    <r>
      <rPr>
        <sz val="8"/>
        <rFont val="Arial"/>
        <family val="2"/>
      </rPr>
      <t>the load reduction MW (Max Hourly) in the Public Version due to having less than 15 customers involved or a single customer in the group account for more than 15 percent of the aggregated total.</t>
    </r>
  </si>
  <si>
    <r>
      <t xml:space="preserve">Capacity Bidding Program </t>
    </r>
    <r>
      <rPr>
        <vertAlign val="superscript"/>
        <sz val="10"/>
        <rFont val="Calibri"/>
        <family val="2"/>
        <scheme val="minor"/>
      </rPr>
      <t>3</t>
    </r>
  </si>
  <si>
    <r>
      <t>Capacity Bidding Program</t>
    </r>
    <r>
      <rPr>
        <vertAlign val="superscript"/>
        <sz val="10"/>
        <rFont val="Calibri"/>
        <family val="2"/>
        <scheme val="minor"/>
      </rPr>
      <t xml:space="preserve"> 3</t>
    </r>
  </si>
  <si>
    <r>
      <t xml:space="preserve">Demand Bidding Program </t>
    </r>
    <r>
      <rPr>
        <vertAlign val="superscript"/>
        <sz val="10"/>
        <rFont val="Calibri"/>
        <family val="2"/>
        <scheme val="minor"/>
      </rPr>
      <t>3</t>
    </r>
  </si>
  <si>
    <r>
      <t>Peak Day Pricing</t>
    </r>
    <r>
      <rPr>
        <vertAlign val="superscript"/>
        <sz val="10"/>
        <rFont val="Calibri"/>
        <family val="2"/>
        <scheme val="minor"/>
      </rPr>
      <t xml:space="preserve"> 3</t>
    </r>
  </si>
  <si>
    <t>Heat Rate</t>
  </si>
  <si>
    <t>JULY</t>
  </si>
  <si>
    <t>5 Serials: 1, 2, 3, 6, 9</t>
  </si>
  <si>
    <t>2 Serials: 2, 3</t>
  </si>
  <si>
    <t>CAISO Load</t>
  </si>
  <si>
    <t>Annual Curtailment Test</t>
  </si>
  <si>
    <t>3 Serial: 1, 2, 3</t>
  </si>
  <si>
    <r>
      <rPr>
        <vertAlign val="superscript"/>
        <sz val="8"/>
        <rFont val="Arial"/>
        <family val="2"/>
      </rPr>
      <t xml:space="preserve">3  </t>
    </r>
    <r>
      <rPr>
        <sz val="8"/>
        <rFont val="Arial"/>
        <family val="2"/>
      </rPr>
      <t>Pursuant to Commission guidance in D.14-05-016, p.118 and Finding of Fact 17, PG&amp;E will redact</t>
    </r>
    <r>
      <rPr>
        <strike/>
        <sz val="8"/>
        <rFont val="Arial"/>
        <family val="2"/>
      </rPr>
      <t xml:space="preserve"> </t>
    </r>
    <r>
      <rPr>
        <sz val="8"/>
        <rFont val="Arial"/>
        <family val="2"/>
      </rPr>
      <t>the load reduction MW (Max Hourly) in the Public Version due to having less than 15 customers involved or a single customer in the group account for more than 15 percent of the aggregated total.</t>
    </r>
  </si>
  <si>
    <r>
      <rPr>
        <vertAlign val="superscript"/>
        <sz val="8"/>
        <rFont val="Arial"/>
        <family val="2"/>
      </rPr>
      <t xml:space="preserve">2  </t>
    </r>
    <r>
      <rPr>
        <sz val="8"/>
        <rFont val="Arial"/>
        <family val="2"/>
      </rPr>
      <t xml:space="preserve">Load reduction amount is based on available meter data and may vary by month pending the collection of all data. </t>
    </r>
  </si>
  <si>
    <r>
      <rPr>
        <vertAlign val="superscript"/>
        <sz val="8"/>
        <rFont val="Arial"/>
        <family val="2"/>
      </rPr>
      <t xml:space="preserve">4  </t>
    </r>
    <r>
      <rPr>
        <sz val="8"/>
        <rFont val="Calibri"/>
        <family val="2"/>
        <scheme val="minor"/>
      </rPr>
      <t>Load reduction from Demand Bidding event on 7/26/16 HE 16 - HE 19 accounted for under Base Interruptible Program event on the same day.</t>
    </r>
  </si>
  <si>
    <t>3 Serials: 4, 5, 7</t>
  </si>
  <si>
    <t>3 Serials: 6, 7, 8</t>
  </si>
  <si>
    <t>Sierra, Sacramento Valley, Stockton, San Joaquin, Fresno, Los Padres, Humboldt, North Coast</t>
  </si>
  <si>
    <r>
      <t>Category 2:  Price-Responsive Programs</t>
    </r>
    <r>
      <rPr>
        <b/>
        <sz val="10"/>
        <rFont val="Calibri"/>
        <family val="2"/>
        <scheme val="minor"/>
      </rPr>
      <t xml:space="preserve"> (Cont'd)</t>
    </r>
  </si>
  <si>
    <t>Permanent Load Shift</t>
  </si>
  <si>
    <t>IV. UTILITY MARKETING BY CUSTOMER SEGMENT</t>
  </si>
  <si>
    <r>
      <rPr>
        <vertAlign val="superscript"/>
        <sz val="10"/>
        <rFont val="Calibri"/>
        <family val="2"/>
      </rPr>
      <t>2</t>
    </r>
    <r>
      <rPr>
        <sz val="10"/>
        <rFont val="Calibri"/>
        <family val="2"/>
      </rPr>
      <t>Jan, Feb, and Jun Demand Bidding Program, Permanent Load Shifting, and Enabling Technologies costs are updated to reflect direct costs attributable to these programs.</t>
    </r>
  </si>
  <si>
    <r>
      <t xml:space="preserve">Load Reduction MW (Max Hourly) </t>
    </r>
    <r>
      <rPr>
        <b/>
        <vertAlign val="superscript"/>
        <sz val="10"/>
        <rFont val="Calibri"/>
        <family val="2"/>
        <scheme val="minor"/>
      </rPr>
      <t>2,3</t>
    </r>
  </si>
  <si>
    <r>
      <rPr>
        <vertAlign val="superscript"/>
        <sz val="9"/>
        <rFont val="Arial"/>
        <family val="2"/>
      </rPr>
      <t>6</t>
    </r>
    <r>
      <rPr>
        <sz val="9"/>
        <rFont val="Arial"/>
        <family val="2"/>
      </rPr>
      <t xml:space="preserve"> Credits are attributable to prior months’ adjustments; adjustments are normal course of business and may result in a positive or negative number. </t>
    </r>
  </si>
  <si>
    <t>AUGUST</t>
  </si>
  <si>
    <r>
      <t>Peak Day Pricing</t>
    </r>
    <r>
      <rPr>
        <vertAlign val="superscript"/>
        <sz val="10"/>
        <rFont val="Calibri"/>
        <family val="2"/>
        <scheme val="minor"/>
      </rPr>
      <t xml:space="preserve"> 3, 5</t>
    </r>
  </si>
  <si>
    <r>
      <t xml:space="preserve">Peak Day Pricing </t>
    </r>
    <r>
      <rPr>
        <vertAlign val="superscript"/>
        <sz val="10"/>
        <rFont val="Calibri"/>
        <family val="2"/>
        <scheme val="minor"/>
      </rPr>
      <t>5</t>
    </r>
  </si>
  <si>
    <r>
      <t xml:space="preserve">Peak Day Pricing </t>
    </r>
    <r>
      <rPr>
        <vertAlign val="superscript"/>
        <sz val="10"/>
        <rFont val="Calibri"/>
        <family val="2"/>
        <scheme val="minor"/>
      </rPr>
      <t>3, 5</t>
    </r>
  </si>
  <si>
    <r>
      <rPr>
        <vertAlign val="superscript"/>
        <sz val="8"/>
        <rFont val="Arial"/>
        <family val="2"/>
      </rPr>
      <t>5</t>
    </r>
    <r>
      <rPr>
        <sz val="8"/>
        <rFont val="Arial"/>
        <family val="2"/>
      </rPr>
      <t xml:space="preserve"> Values have been revised due to updates in interval data</t>
    </r>
  </si>
  <si>
    <t>North Valley</t>
  </si>
  <si>
    <t>North Coast, Sacramento</t>
  </si>
  <si>
    <t>East Bay, Sierra</t>
  </si>
  <si>
    <r>
      <t>Peak Day Pricing</t>
    </r>
    <r>
      <rPr>
        <vertAlign val="superscript"/>
        <sz val="10"/>
        <rFont val="Calibri"/>
        <family val="2"/>
        <scheme val="minor"/>
      </rPr>
      <t xml:space="preserve"> </t>
    </r>
  </si>
  <si>
    <t xml:space="preserve">SmartAC </t>
  </si>
  <si>
    <t xml:space="preserve"> InterAct / DR Forecasting Tool to DR Enrollment &amp; Support</t>
  </si>
  <si>
    <t xml:space="preserve">The transferred funds support CAISO integration work pursuant to Ordering Paragraph 1 of D.15-11-042 </t>
  </si>
  <si>
    <r>
      <rPr>
        <vertAlign val="superscript"/>
        <sz val="9"/>
        <rFont val="Arial"/>
        <family val="2"/>
      </rPr>
      <t>9</t>
    </r>
    <r>
      <rPr>
        <sz val="9"/>
        <rFont val="Arial"/>
        <family val="2"/>
      </rPr>
      <t xml:space="preserve"> June SmartAC expense is adjusted due to over-accrual. July and August expenses are adjusted due to timing of accrual.</t>
    </r>
  </si>
  <si>
    <t>Page 1 of 3</t>
  </si>
  <si>
    <t>Page 2 of 3</t>
  </si>
  <si>
    <t>Page 3 of 3</t>
  </si>
  <si>
    <t>SEPTEMBER</t>
  </si>
  <si>
    <t>6 Serials: 0, 1, 2, 3, 5, 6</t>
  </si>
  <si>
    <r>
      <t xml:space="preserve">Cost Item </t>
    </r>
    <r>
      <rPr>
        <b/>
        <vertAlign val="superscript"/>
        <sz val="9"/>
        <rFont val="Arial"/>
        <family val="2"/>
      </rPr>
      <t>1</t>
    </r>
  </si>
  <si>
    <t>Carry-Over Expenditures incurred in 2015</t>
  </si>
  <si>
    <t>Carry-Over Expenditures incurred in 2016</t>
  </si>
  <si>
    <t>Carry-Over Expenditures incurred in 2015-2016</t>
  </si>
  <si>
    <t>PEAK CHOICE</t>
  </si>
  <si>
    <t>Peak Choice</t>
  </si>
  <si>
    <r>
      <t>SmartAC</t>
    </r>
    <r>
      <rPr>
        <vertAlign val="superscript"/>
        <sz val="9"/>
        <rFont val="Arial"/>
        <family val="2"/>
      </rPr>
      <t>TM</t>
    </r>
  </si>
  <si>
    <t>Critical Peak Pricing (CPP)</t>
  </si>
  <si>
    <t>Auto DR</t>
  </si>
  <si>
    <t>IRR Phase 2</t>
  </si>
  <si>
    <t>Plug-in Hybrid EV/EV (incl. HAN-EV)</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</si>
  <si>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</si>
  <si>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</si>
  <si>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</si>
  <si>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</si>
  <si>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PEAK_01</t>
  </si>
  <si>
    <t>PEAK</t>
  </si>
  <si>
    <t>INTGRTED MKT</t>
  </si>
  <si>
    <t>Integrated Marketing &amp; Outreach</t>
  </si>
  <si>
    <t>INTGRTED E&amp;T</t>
  </si>
  <si>
    <t>Integrated Education &amp; Training</t>
  </si>
  <si>
    <t>INTG SALES T</t>
  </si>
  <si>
    <t>Integrated Sales Training</t>
  </si>
  <si>
    <t>Integrated Energy Audits</t>
  </si>
  <si>
    <t>Integrated Emerging Technology</t>
  </si>
  <si>
    <t>DR-HAN Integration (excl. HAN-EV)</t>
  </si>
  <si>
    <t>Total Incremental Cost</t>
  </si>
  <si>
    <t>Technical Assistance &amp; Technology Incentives (TA&amp;TI) Identified as of December 2014.</t>
  </si>
  <si>
    <r>
      <rPr>
        <vertAlign val="superscript"/>
        <sz val="10"/>
        <rFont val="Arial"/>
        <family val="2"/>
      </rPr>
      <t>1</t>
    </r>
    <r>
      <rPr>
        <sz val="10"/>
        <rFont val="Arial"/>
        <family val="2"/>
      </rPr>
      <t xml:space="preserve"> Expenditures on this page reflect expenses incurred in 2016 from all prior funding cycles</t>
    </r>
  </si>
  <si>
    <r>
      <t xml:space="preserve">Cost Item </t>
    </r>
    <r>
      <rPr>
        <b/>
        <vertAlign val="superscript"/>
        <sz val="10"/>
        <rFont val="Arial"/>
        <family val="2"/>
      </rPr>
      <t>1</t>
    </r>
  </si>
  <si>
    <t>Carry-Over Incentives incurred in 2015</t>
  </si>
  <si>
    <t>Carry-Over Incentives incurred in 2016</t>
  </si>
  <si>
    <t>Carry-Over Incentives incurred in 2015-2016</t>
  </si>
  <si>
    <t>Demand Bidding Program (DBP)</t>
  </si>
  <si>
    <t>PHEV/EV Pilots</t>
  </si>
  <si>
    <t>Revenues from Penalties</t>
  </si>
  <si>
    <r>
      <t>1</t>
    </r>
    <r>
      <rPr>
        <sz val="10"/>
        <rFont val="Arial"/>
        <family val="2"/>
      </rPr>
      <t xml:space="preserve"> Incentives on this page reflect expenses incurred in 2016 from all prior funding cycles</t>
    </r>
  </si>
  <si>
    <r>
      <t xml:space="preserve">DRAM Phase 1 </t>
    </r>
    <r>
      <rPr>
        <vertAlign val="superscript"/>
        <sz val="10"/>
        <rFont val="Arial"/>
        <family val="2"/>
      </rPr>
      <t>5</t>
    </r>
  </si>
  <si>
    <r>
      <t>SmartAC</t>
    </r>
    <r>
      <rPr>
        <vertAlign val="superscript"/>
        <sz val="10"/>
        <rFont val="Arial"/>
        <family val="2"/>
      </rPr>
      <t>TM 6</t>
    </r>
  </si>
  <si>
    <t>All sublaps except: Central Coast, Humboldt, San Francisco (Bay Area), San Joaquin</t>
  </si>
  <si>
    <t>Humboldt,  Los Padres</t>
  </si>
  <si>
    <r>
      <t xml:space="preserve">February </t>
    </r>
    <r>
      <rPr>
        <b/>
        <vertAlign val="superscript"/>
        <sz val="9"/>
        <rFont val="Arial"/>
        <family val="2"/>
      </rPr>
      <t>6</t>
    </r>
  </si>
  <si>
    <r>
      <t xml:space="preserve">September </t>
    </r>
    <r>
      <rPr>
        <b/>
        <vertAlign val="superscript"/>
        <sz val="9"/>
        <rFont val="Arial"/>
        <family val="2"/>
      </rPr>
      <t>6</t>
    </r>
  </si>
  <si>
    <t>NOTE: For 2015 Results for AMP, CBP, DBP, BIP, and PDP include load reduction from participants that are enrolled in multiple programs. For 2016 the Results for AMP, CBP, DBP and BIP include load reduction from participants that are enrolled in multiple programs and the Results for PDP exclude load reduction from participants that are enrolled in multiple programs.</t>
  </si>
  <si>
    <r>
      <t xml:space="preserve">1 </t>
    </r>
    <r>
      <rPr>
        <sz val="10"/>
        <rFont val="Arial"/>
        <family val="2"/>
      </rPr>
      <t xml:space="preserve">Amounts reported are for incentive costs that are not recorded in the Demand Response Expenditures Balancing Account. Starting in 2016, incentives are reported on an accrual basis. Year-to-Date 2015 Total Cost has been adjusted to reflect accrual accounting. </t>
    </r>
  </si>
  <si>
    <r>
      <t xml:space="preserve">2 </t>
    </r>
    <r>
      <rPr>
        <sz val="10"/>
        <rFont val="Arial"/>
        <family val="2"/>
      </rPr>
      <t xml:space="preserve">Amounts reported are for incentive costs that are not recorded in the Demand Response Expenditures Balancing Account. Starting in 2016, incentives are reported on an accrual basis. Year-to-Date 2015 Total Cost has been adjusted to reflect accrual accounting. </t>
    </r>
  </si>
  <si>
    <r>
      <rPr>
        <vertAlign val="superscript"/>
        <sz val="10"/>
        <color theme="1"/>
        <rFont val="Arial"/>
        <family val="2"/>
      </rPr>
      <t xml:space="preserve">6 </t>
    </r>
    <r>
      <rPr>
        <sz val="10"/>
        <color theme="1"/>
        <rFont val="Arial"/>
        <family val="2"/>
      </rPr>
      <t>September SmartAC amount was adjusted to report incentive costs incurred.</t>
    </r>
  </si>
  <si>
    <r>
      <t>Year-to-Date</t>
    </r>
    <r>
      <rPr>
        <b/>
        <strike/>
        <sz val="10"/>
        <rFont val="Arial"/>
        <family val="2"/>
      </rPr>
      <t xml:space="preserve"> </t>
    </r>
    <r>
      <rPr>
        <b/>
        <sz val="10"/>
        <rFont val="Arial"/>
        <family val="2"/>
      </rPr>
      <t xml:space="preserve">2015 Total Cost </t>
    </r>
  </si>
  <si>
    <r>
      <t>Base Interruptible Program (BIP)</t>
    </r>
    <r>
      <rPr>
        <vertAlign val="superscript"/>
        <sz val="10"/>
        <rFont val="Arial"/>
        <family val="2"/>
      </rPr>
      <t xml:space="preserve"> 2, 8, 9</t>
    </r>
  </si>
  <si>
    <r>
      <rPr>
        <vertAlign val="superscript"/>
        <sz val="10"/>
        <rFont val="Arial"/>
        <family val="2"/>
      </rPr>
      <t>8</t>
    </r>
    <r>
      <rPr>
        <sz val="10"/>
        <rFont val="Arial"/>
        <family val="2"/>
      </rPr>
      <t xml:space="preserve"> Year-to-Date 2015 BIP Incentives/Penalties were adjusted in September 2016 to report aggregator incentives/penalties at the aggregator level.</t>
    </r>
  </si>
  <si>
    <r>
      <t xml:space="preserve">Revenues from Penalties </t>
    </r>
    <r>
      <rPr>
        <vertAlign val="superscript"/>
        <sz val="10"/>
        <rFont val="Arial"/>
        <family val="2"/>
      </rPr>
      <t>7, 8, 9</t>
    </r>
  </si>
  <si>
    <r>
      <rPr>
        <vertAlign val="superscript"/>
        <sz val="9"/>
        <rFont val="Arial"/>
        <family val="2"/>
      </rPr>
      <t>7</t>
    </r>
    <r>
      <rPr>
        <sz val="9"/>
        <rFont val="Arial"/>
        <family val="2"/>
      </rPr>
      <t xml:space="preserve"> 2-Year Funding includes employee benefits costs approved in the GRC (D.14-08-032), Decision Authorizing PG&amp;E’s General Rate Case Revenue Requirement for 2014-2016 (issued on August 20, 2014), and fundshift adjustments.</t>
    </r>
  </si>
  <si>
    <t>AMP incentives accrual was overestimated in September thereby resulting in a negative amount in October due to reversal.</t>
  </si>
  <si>
    <r>
      <t xml:space="preserve">October </t>
    </r>
    <r>
      <rPr>
        <b/>
        <vertAlign val="superscript"/>
        <sz val="9"/>
        <rFont val="Arial"/>
        <family val="2"/>
      </rPr>
      <t>6</t>
    </r>
  </si>
  <si>
    <r>
      <t xml:space="preserve">Auto DR </t>
    </r>
    <r>
      <rPr>
        <vertAlign val="superscript"/>
        <sz val="9"/>
        <rFont val="Arial"/>
        <family val="2"/>
      </rPr>
      <t>10</t>
    </r>
  </si>
  <si>
    <r>
      <t xml:space="preserve">Service Accounts </t>
    </r>
    <r>
      <rPr>
        <b/>
        <vertAlign val="superscript"/>
        <sz val="10"/>
        <rFont val="Arial"/>
        <family val="2"/>
      </rPr>
      <t>3 4</t>
    </r>
  </si>
  <si>
    <r>
      <rPr>
        <vertAlign val="superscript"/>
        <sz val="9"/>
        <rFont val="Arial"/>
        <family val="2"/>
      </rPr>
      <t>3</t>
    </r>
    <r>
      <rPr>
        <sz val="9"/>
        <rFont val="Arial"/>
        <family val="2"/>
      </rPr>
      <t xml:space="preserve"> Additional funding for Technology Incentives and Integrated Energy Audits was approved in Energy Efficiency Decision 14-10-046.  October Technology Incentives – IDSM expense is negative due to over-accrual in September.</t>
    </r>
  </si>
  <si>
    <r>
      <rPr>
        <vertAlign val="superscript"/>
        <sz val="10"/>
        <rFont val="Arial"/>
        <family val="2"/>
      </rPr>
      <t>9</t>
    </r>
    <r>
      <rPr>
        <sz val="10"/>
        <rFont val="Arial"/>
        <family val="2"/>
      </rPr>
      <t xml:space="preserve"> July incentives and penalties were adjusted in September ILP to report aggregator incentives/penalties at the aggregator level.  October penalties include true-up of July penalties.</t>
    </r>
  </si>
  <si>
    <t>2017 Program Expenditures</t>
  </si>
  <si>
    <t xml:space="preserve">January </t>
  </si>
  <si>
    <t xml:space="preserve">February </t>
  </si>
  <si>
    <t>2017 Funding</t>
  </si>
  <si>
    <t>Fundshift Adjustments</t>
  </si>
  <si>
    <r>
      <t>SmartAC</t>
    </r>
    <r>
      <rPr>
        <vertAlign val="superscript"/>
        <sz val="9"/>
        <rFont val="Arial"/>
        <family val="2"/>
      </rPr>
      <t xml:space="preserve">TM  </t>
    </r>
  </si>
  <si>
    <t>DR Research</t>
  </si>
  <si>
    <t xml:space="preserve">DR Core Marketing and Outreach </t>
  </si>
  <si>
    <t xml:space="preserve">Technology Incentives - IDSM </t>
  </si>
  <si>
    <r>
      <t xml:space="preserve">Demand Response Auction Mechanism Pilot Phase 3 </t>
    </r>
    <r>
      <rPr>
        <vertAlign val="superscript"/>
        <sz val="9"/>
        <rFont val="Arial"/>
        <family val="2"/>
      </rPr>
      <t>2</t>
    </r>
  </si>
  <si>
    <t>Rule 24 O&amp;M</t>
  </si>
  <si>
    <r>
      <rPr>
        <vertAlign val="superscript"/>
        <sz val="9"/>
        <rFont val="Arial"/>
        <family val="2"/>
      </rPr>
      <t>2</t>
    </r>
    <r>
      <rPr>
        <sz val="9"/>
        <rFont val="Arial"/>
        <family val="2"/>
      </rPr>
      <t xml:space="preserve"> Per D. 16-06-029 DRAM funds from the 2017 Funding Cycle are available beginning in 2016 to ensure that the 2017 auction will take place in time for 2018 delivery.</t>
    </r>
  </si>
  <si>
    <r>
      <rPr>
        <vertAlign val="superscript"/>
        <sz val="9"/>
        <rFont val="Arial"/>
        <family val="2"/>
      </rPr>
      <t>4</t>
    </r>
    <r>
      <rPr>
        <sz val="9"/>
        <rFont val="Arial"/>
        <family val="2"/>
      </rPr>
      <t xml:space="preserve"> $4 Million DRAM pilot funding for 2016 was approved in Resolution E-4728 and an additional $6 Million was approved to expend in 2017 in Resolution E-4754 .  IOUs are directed to reserve these funds within the existing authorized 2015-2016 program year budgets and fund shift from existing DR programs.  $10M authorized budget for DRAM is not reflected in the 2-Year Funding field due to no change in overall DREBA funding. July credit is attributable to adjustment of prior month's financials. September and October DRAM Phase 2 expenses were adjusted to include corrections.</t>
    </r>
  </si>
  <si>
    <r>
      <rPr>
        <vertAlign val="superscript"/>
        <sz val="10"/>
        <rFont val="Arial"/>
        <family val="2"/>
      </rPr>
      <t xml:space="preserve">3 </t>
    </r>
    <r>
      <rPr>
        <sz val="10"/>
        <rFont val="Arial"/>
        <family val="2"/>
      </rPr>
      <t>Incentives reported are net of penalties paid by the aggregators. YTD 2015 Total Cost includes correction made in April 2016. CBP incentives accrual was overestimated in October thereby resulting in a negative amount in November due to reversal.</t>
    </r>
  </si>
  <si>
    <r>
      <rPr>
        <vertAlign val="superscript"/>
        <sz val="10"/>
        <rFont val="Arial"/>
        <family val="2"/>
      </rPr>
      <t>5</t>
    </r>
    <r>
      <rPr>
        <sz val="11"/>
        <rFont val="Calibri"/>
        <family val="2"/>
        <scheme val="minor"/>
      </rPr>
      <t xml:space="preserve"> </t>
    </r>
    <r>
      <rPr>
        <sz val="10"/>
        <rFont val="Arial"/>
        <family val="2"/>
      </rPr>
      <t>DRAM Phase 1 September Incentives are negative due to an over-accrual in August that is reversed in September. November ILP the DRAM incentives are confidential and redacted for the public version. The MWs under contract are known, and the costs are being paid under the contracts that won in the RFO.  DRAM Phase incentives accrual was overestimated in October thereby resulting in a negative amount in November due to reversal.</t>
    </r>
  </si>
  <si>
    <t>Permanent Load Shifting to Demand Response Auction Mechanism Pilot Phase 1</t>
  </si>
  <si>
    <t>Permanent Load Shifting to Demand Response Auction Mechanism Pilot Phase 2</t>
  </si>
  <si>
    <r>
      <t xml:space="preserve">7 </t>
    </r>
    <r>
      <rPr>
        <sz val="10"/>
        <rFont val="Arial"/>
        <family val="2"/>
      </rPr>
      <t>Revenues from Penalties denote penalty/default payments made by aggregators and charges to direct enrolled customers enrolled in AMP and BIP programs. Year-to-Date 2015 Total Cost has been adjusted to reflect penalties on an accrual basis.</t>
    </r>
  </si>
  <si>
    <r>
      <rPr>
        <vertAlign val="superscript"/>
        <sz val="10"/>
        <color theme="1"/>
        <rFont val="Arial"/>
        <family val="2"/>
      </rPr>
      <t>4</t>
    </r>
    <r>
      <rPr>
        <sz val="11"/>
        <color theme="1"/>
        <rFont val="Calibri"/>
        <family val="2"/>
        <scheme val="minor"/>
      </rPr>
      <t xml:space="preserve"> </t>
    </r>
    <r>
      <rPr>
        <sz val="10"/>
        <color theme="1"/>
        <rFont val="Arial"/>
        <family val="2"/>
      </rPr>
      <t>DBP incentives are processed as bill credits to the Distribution Revenue Adjustment Mechanism Balancing Account Asset. Incentive costs will be reclassed to Demand Response Expenditures Balancing Account in November. July amount was updated to reflect missing data.</t>
    </r>
  </si>
  <si>
    <r>
      <rPr>
        <vertAlign val="superscript"/>
        <sz val="8"/>
        <rFont val="Calibri"/>
        <family val="2"/>
        <scheme val="minor"/>
      </rPr>
      <t>3</t>
    </r>
    <r>
      <rPr>
        <sz val="8"/>
        <rFont val="Calibri"/>
        <family val="2"/>
        <scheme val="minor"/>
      </rPr>
      <t xml:space="preserve"> NOTE:  Corrections were made in November ILP according to the 15/15 rule having a single customer in the group account for more than 15 percent of the aggregated total. Correctios were for CBP Day Ahead events in the months of July and September to redact the load reduction MW (Max Hourly). </t>
    </r>
  </si>
  <si>
    <r>
      <rPr>
        <vertAlign val="superscript"/>
        <sz val="9"/>
        <rFont val="Arial"/>
        <family val="2"/>
      </rPr>
      <t>1</t>
    </r>
    <r>
      <rPr>
        <sz val="9"/>
        <rFont val="Arial"/>
        <family val="2"/>
      </rPr>
      <t xml:space="preserve"> The administrative expenditures listed are in support of PG&amp;E's DR programs for large commercial, industrial and agricultural customers, excluding the aggregator-managed programs. Disclosure complies with OP 24 of D.12-04-045. The 2015-16 approved budget for DR Core Marketing and Outreach includes funding for SmartAC marketing, education and outreach activities.</t>
    </r>
  </si>
  <si>
    <r>
      <rPr>
        <vertAlign val="superscript"/>
        <sz val="9"/>
        <rFont val="Arial"/>
        <family val="2"/>
      </rPr>
      <t>1</t>
    </r>
    <r>
      <rPr>
        <sz val="9"/>
        <rFont val="Arial"/>
        <family val="2"/>
      </rPr>
      <t xml:space="preserve"> The administrative expenditures listed are in support of PG&amp;E's DR programs for large commercial, industrial and agricultural customers, excluding the aggregator-managed programs. Disclosure complies with OP 24 of D.12-04-045. </t>
    </r>
  </si>
  <si>
    <t>Programs for December 2016</t>
  </si>
  <si>
    <t>Technical Assistance &amp; Technology Incentives (TA&amp;TI) Identified as of December 2016.</t>
  </si>
  <si>
    <r>
      <rPr>
        <vertAlign val="superscript"/>
        <sz val="8"/>
        <rFont val="Calibri"/>
        <family val="2"/>
        <scheme val="minor"/>
      </rPr>
      <t xml:space="preserve">1 </t>
    </r>
    <r>
      <rPr>
        <sz val="8"/>
        <rFont val="Calibri"/>
        <family val="2"/>
        <scheme val="minor"/>
      </rPr>
      <t>Identifies location of event (SubLAP) for locally-dispatchable programs. Non-locally-dispatchable programs are listed as System. Serials listed can be throughout the territory, not a specific sublap (device serial last digits have a number from 0 to 9). For example, SmartAC 6/27 event Zone lists Serials 0,1,2,3,4,9; 6/10 of the entire device population installed got dispatched.</t>
    </r>
  </si>
  <si>
    <r>
      <rPr>
        <vertAlign val="superscript"/>
        <sz val="9"/>
        <rFont val="Arial"/>
        <family val="2"/>
      </rPr>
      <t>10</t>
    </r>
    <r>
      <rPr>
        <sz val="9"/>
        <rFont val="Arial"/>
        <family val="2"/>
      </rPr>
      <t xml:space="preserve"> July, August, October and December expenses are adjusted due to timing of accrual. </t>
    </r>
  </si>
  <si>
    <t>January 20, 2017</t>
  </si>
  <si>
    <r>
      <t xml:space="preserve">            Pacific Gas and Electric Company (“PG&amp;E”) hereby submits this report on Interruptible Load and Demand Response Programs for December This report is being sent to the Energy Division via EnergyDivisionCentralFiles@cpuc.ca.gov and served on the service list for A.11-03-001 </t>
    </r>
    <r>
      <rPr>
        <strike/>
        <sz val="12"/>
        <rFont val="Arial"/>
        <family val="2"/>
      </rPr>
      <t xml:space="preserve"> </t>
    </r>
  </si>
  <si>
    <t>Redacted</t>
  </si>
  <si>
    <r>
      <rPr>
        <vertAlign val="superscript"/>
        <sz val="8"/>
        <rFont val="Calibri"/>
        <family val="2"/>
        <scheme val="minor"/>
      </rPr>
      <t xml:space="preserve">4 </t>
    </r>
    <r>
      <rPr>
        <sz val="8"/>
        <rFont val="Calibri"/>
        <family val="2"/>
        <scheme val="minor"/>
      </rPr>
      <t>December ILP provides end-of-year revisions made to CBP events on September 19, 26, and 27th to the # of Accounts and Load Reduction MW (Max Hourly).</t>
    </r>
  </si>
  <si>
    <r>
      <t xml:space="preserve">Capacity Bidding Program </t>
    </r>
    <r>
      <rPr>
        <vertAlign val="superscript"/>
        <sz val="10"/>
        <rFont val="Calibri"/>
        <family val="2"/>
        <scheme val="minor"/>
      </rPr>
      <t>4</t>
    </r>
  </si>
  <si>
    <r>
      <t>Aggregator Managed Portfolio</t>
    </r>
    <r>
      <rPr>
        <vertAlign val="superscript"/>
        <sz val="10"/>
        <rFont val="Calibri"/>
        <family val="2"/>
        <scheme val="minor"/>
      </rPr>
      <t xml:space="preserve"> 5</t>
    </r>
  </si>
  <si>
    <r>
      <rPr>
        <vertAlign val="superscript"/>
        <sz val="8"/>
        <rFont val="Calibri"/>
        <family val="2"/>
        <scheme val="minor"/>
      </rPr>
      <t xml:space="preserve">5 </t>
    </r>
    <r>
      <rPr>
        <sz val="8"/>
        <rFont val="Calibri"/>
        <family val="2"/>
        <scheme val="minor"/>
      </rPr>
      <t>December ILP provides end-of-year revisions made to AMP events on September 19, 26 and 27th to the # of Accounts and Load Reduction MW (Max Hourly).</t>
    </r>
  </si>
  <si>
    <r>
      <rPr>
        <vertAlign val="superscript"/>
        <sz val="8"/>
        <rFont val="Calibri"/>
        <family val="2"/>
        <scheme val="minor"/>
      </rPr>
      <t xml:space="preserve">6 </t>
    </r>
    <r>
      <rPr>
        <sz val="8"/>
        <rFont val="Calibri"/>
        <family val="2"/>
        <scheme val="minor"/>
      </rPr>
      <t>December ILP provides end-of-year revisions made to PDP event on July 27th to the Load Reduction MW (Max Hourly).</t>
    </r>
  </si>
  <si>
    <t>Public</t>
  </si>
  <si>
    <r>
      <t xml:space="preserve">Peak Day Pricing </t>
    </r>
    <r>
      <rPr>
        <vertAlign val="superscript"/>
        <sz val="10"/>
        <rFont val="Calibri"/>
        <family val="2"/>
        <scheme val="minor"/>
      </rPr>
      <t>6</t>
    </r>
  </si>
  <si>
    <r>
      <t xml:space="preserve">Demand Bidding Program </t>
    </r>
    <r>
      <rPr>
        <vertAlign val="superscript"/>
        <sz val="10"/>
        <rFont val="Calibri"/>
        <family val="2"/>
        <scheme val="minor"/>
      </rPr>
      <t>3, 4</t>
    </r>
  </si>
  <si>
    <r>
      <t xml:space="preserve">Aggregator Managed Portfolio </t>
    </r>
    <r>
      <rPr>
        <vertAlign val="superscript"/>
        <sz val="10"/>
        <rFont val="Calibri"/>
        <family val="2"/>
        <scheme val="minor"/>
      </rPr>
      <t>3, 5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</si>
</sst>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_(* #,##0.0_);_(* \(#,##0.0\);_(* &quot;-&quot;??_);_(@_)"/>
    <numFmt numFmtId="169" formatCode="0.0%"/>
    <numFmt numFmtId="170" formatCode="m/d/yyyy;@"/>
    <numFmt numFmtId="171" formatCode="&quot;$&quot;#,##0.0_);[Red]\(&quot;$&quot;#,##0.0\)"/>
    <numFmt numFmtId="172" formatCode="&quot;$&quot;#,##0"/>
    <numFmt numFmtId="173" formatCode="_(&quot;$&quot;* #,##0_);_(&quot;$&quot;* \(#,##0\);_(&quot;$&quot;* &quot;-&quot;??_);_(@_)"/>
    <numFmt numFmtId="174" formatCode="[$-F400]h:mm:ss\ AM/PM"/>
    <numFmt numFmtId="175" formatCode="[$-409]h:mm\ AM/PM;@"/>
    <numFmt numFmtId="176" formatCode="[=0]\ 0;[&lt;0.95]\ 0.#;#,###"/>
    <numFmt numFmtId="177" formatCode="mmmm\ yyyy"/>
    <numFmt numFmtId="178" formatCode="0_);[Red]\(0\)"/>
    <numFmt numFmtId="179" formatCode="m/d/yy;@"/>
    <numFmt numFmtId="180" formatCode="_(* #,##0.0_);_(* \(#,##0.0\);_(* &quot;-&quot;?_);_(@_)"/>
    <numFmt numFmtId="181" formatCode="[$-409]m/d/yy\ h:mm\ AM/PM;@"/>
    <numFmt numFmtId="182" formatCode="mmmddyyyy"/>
    <numFmt numFmtId="183" formatCode="#,##0;\(#,##0\)"/>
    <numFmt numFmtId="184" formatCode="m\-d\-yy"/>
    <numFmt numFmtId="185" formatCode="0.0%;_(* &quot;-&quot;_)"/>
    <numFmt numFmtId="186" formatCode="0.0000000000"/>
    <numFmt numFmtId="187" formatCode="#,##0.0,,,&quot;bn&quot;"/>
    <numFmt numFmtId="188" formatCode="#,##0;\-#,##0;&quot;-&quot;"/>
    <numFmt numFmtId="189" formatCode="&quot;$&quot;#,\);\(&quot;$&quot;#,##0\)"/>
    <numFmt numFmtId="190" formatCode="hh:mm"/>
    <numFmt numFmtId="191" formatCode="00000"/>
    <numFmt numFmtId="192" formatCode="&quot;$&quot;#,##0.00_);\-&quot;$&quot;#,##0.00_)"/>
    <numFmt numFmtId="193" formatCode="&quot;$&quot;#,##0\ ;\(&quot;$&quot;#,##0\)"/>
    <numFmt numFmtId="194" formatCode="&quot;$&quot;\ #,##0.00_);\(&quot;$&quot;\ #,##0.00\)"/>
    <numFmt numFmtId="195" formatCode="m/d"/>
    <numFmt numFmtId="196" formatCode="#,##0.00;[Red]#,##0.00"/>
    <numFmt numFmtId="197" formatCode="_([$€-2]* #,##0.00_);_([$€-2]* \(#,##0.00\);_([$€-2]* &quot;-&quot;??_)"/>
    <numFmt numFmtId="198" formatCode="\€#,##0.00"/>
    <numFmt numFmtId="199" formatCode="\€#,##0.0,,,&quot;bn&quot;"/>
    <numFmt numFmtId="200" formatCode="\€#,##0.0,,&quot;m&quot;"/>
    <numFmt numFmtId="201" formatCode="\€#,##0.0,&quot;k&quot;"/>
    <numFmt numFmtId="202" formatCode="_-* #,##0.0_-;\-* #,##0.0_-;_-* &quot;-&quot;??_-;_-@_-"/>
    <numFmt numFmtId="203" formatCode="yyyy"/>
    <numFmt numFmtId="204" formatCode="\£#,##0.00"/>
    <numFmt numFmtId="205" formatCode="\£#,##0.0,,,&quot;bn&quot;"/>
    <numFmt numFmtId="206" formatCode="\£#,##0.0,,&quot;m&quot;"/>
    <numFmt numFmtId="207" formatCode="\£#,##0.0,&quot;k&quot;"/>
    <numFmt numFmtId="208" formatCode="#,##0.00&quot; $&quot;;\-#,##0.00&quot; $&quot;"/>
    <numFmt numFmtId="209" formatCode=";;;"/>
    <numFmt numFmtId="210" formatCode="General_)"/>
    <numFmt numFmtId="211" formatCode="@*."/>
    <numFmt numFmtId="212" formatCode="_ * #,##0_ ;_ * \-#,##0_ ;_ * &quot;-&quot;_ ;_ @_ "/>
    <numFmt numFmtId="213" formatCode="_ * #,##0.00_ ;_ * \-#,##0.00_ ;_ * &quot;-&quot;??_ ;_ @_ "/>
    <numFmt numFmtId="214" formatCode="#,##0.0,,&quot;m&quot;"/>
    <numFmt numFmtId="215" formatCode="0.00_)"/>
    <numFmt numFmtId="216" formatCode="0.0%;_(&quot;-&quot;_)"/>
    <numFmt numFmtId="217" formatCode="0.000000"/>
    <numFmt numFmtId="218" formatCode="0.00%_);\-0.00%_)"/>
    <numFmt numFmtId="219" formatCode="0.0000%"/>
    <numFmt numFmtId="220" formatCode="mmm\-yyyy"/>
    <numFmt numFmtId="221" formatCode="#,###,##0,&quot;k&quot;"/>
    <numFmt numFmtId="222" formatCode="#,##0,_);\(#,##0,\)"/>
    <numFmt numFmtId="223" formatCode="[$$-409]#,##0.00"/>
    <numFmt numFmtId="224" formatCode="\$#,##0.0,,,&quot;bn&quot;"/>
    <numFmt numFmtId="225" formatCode="\$#,##0.0,,&quot;m&quot;"/>
    <numFmt numFmtId="226" formatCode="\$#,##0.0,&quot;k&quot;"/>
  </numFmts>
  <fonts count="22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b/>
      <strike/>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sz val="10"/>
      <color theme="0" tint="-0.499984740745262"/>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vertAlign val="superscript"/>
      <sz val="8"/>
      <name val="Calibri"/>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sz val="8"/>
      <name val="Calibri"/>
      <family val="2"/>
      <scheme val="minor"/>
    </font>
    <font>
      <strike/>
      <sz val="8"/>
      <name val="Calibri"/>
      <family val="2"/>
    </font>
    <font>
      <b/>
      <strike/>
      <sz val="10"/>
      <name val="Arial"/>
      <family val="2"/>
    </font>
    <font>
      <strike/>
      <sz val="10"/>
      <color theme="1"/>
      <name val="Arial"/>
      <family val="2"/>
    </font>
    <font>
      <b/>
      <sz val="12"/>
      <color rgb="FFC00000"/>
      <name val="Calibri"/>
      <family val="2"/>
    </font>
    <font>
      <vertAlign val="superscript"/>
      <sz val="10"/>
      <color theme="1"/>
      <name val="Arial"/>
      <family val="2"/>
    </font>
    <font>
      <b/>
      <sz val="10"/>
      <color theme="0"/>
      <name val="Arial"/>
      <family val="2"/>
    </font>
    <font>
      <sz val="10"/>
      <color theme="0"/>
      <name val="Arial"/>
      <family val="2"/>
    </font>
    <font>
      <sz val="9"/>
      <color rgb="FFC0000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vertAlign val="superscript"/>
      <sz val="8"/>
      <name val="Calibri"/>
      <family val="2"/>
      <scheme val="minor"/>
    </font>
    <font>
      <b/>
      <vertAlign val="superscript"/>
      <sz val="10"/>
      <name val="Calibri"/>
      <family val="2"/>
      <scheme val="minor"/>
    </font>
    <font>
      <sz val="9"/>
      <name val="Arial Narrow"/>
      <family val="2"/>
    </font>
    <font>
      <b/>
      <sz val="10"/>
      <color theme="1"/>
      <name val="Calibri"/>
      <family val="2"/>
      <scheme val="minor"/>
    </font>
    <font>
      <sz val="11"/>
      <name val="Calibri"/>
      <family val="2"/>
    </font>
    <font>
      <b/>
      <vertAlign val="superscript"/>
      <sz val="10"/>
      <name val="Calibri"/>
      <family val="2"/>
    </font>
    <font>
      <vertAlign val="superscript"/>
      <sz val="8"/>
      <name val="Arial"/>
      <family val="2"/>
    </font>
    <font>
      <strike/>
      <sz val="8"/>
      <name val="Arial"/>
      <family val="2"/>
    </font>
    <font>
      <vertAlign val="superscript"/>
      <sz val="10"/>
      <name val="Calibri"/>
      <family val="2"/>
      <scheme val="minor"/>
    </font>
    <font>
      <sz val="8"/>
      <color theme="4" tint="-0.249977111117893"/>
      <name val="Arial"/>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trike/>
      <sz val="10"/>
      <name val="Arial"/>
      <family val="2"/>
    </font>
    <font>
      <sz val="10"/>
      <color rgb="FF00B050"/>
      <name val="Arial"/>
      <family val="2"/>
    </font>
    <font>
      <sz val="9"/>
      <color rgb="FF00B050"/>
      <name val="Arial"/>
      <family val="2"/>
    </font>
    <font>
      <strike/>
      <sz val="9"/>
      <color rgb="FFFF0000"/>
      <name val="Arial"/>
      <family val="2"/>
    </font>
    <font>
      <sz val="10"/>
      <color rgb="FFFF0000"/>
      <name val="Arial"/>
      <family val="2"/>
    </font>
    <font>
      <b/>
      <sz val="11"/>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1"/>
      <name val="Calibri"/>
      <family val="2"/>
      <scheme val="minor"/>
    </font>
    <font>
      <sz val="8"/>
      <color rgb="FFC00000"/>
      <name val="Arial"/>
      <family val="2"/>
    </font>
  </fonts>
  <fills count="12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CCFFFF"/>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rgb="FFFFFFCC"/>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rgb="FFFFFF00"/>
        <bgColor indexed="64"/>
      </patternFill>
    </fill>
  </fills>
  <borders count="159">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medium">
        <color indexed="64"/>
      </bottom>
      <diagonal/>
    </border>
    <border>
      <left/>
      <right style="thin">
        <color auto="1"/>
      </right>
      <top style="thin">
        <color auto="1"/>
      </top>
      <bottom style="medium">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theme="0" tint="-0.24994659260841701"/>
      </left>
      <right/>
      <top style="medium">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top style="thin">
        <color indexed="64"/>
      </top>
      <bottom style="medium">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style="thin">
        <color indexed="64"/>
      </top>
      <bottom style="medium">
        <color indexed="64"/>
      </bottom>
      <diagonal/>
    </border>
    <border>
      <left/>
      <right/>
      <top style="thin">
        <color auto="1"/>
      </top>
      <bottom style="medium">
        <color indexed="64"/>
      </bottom>
      <diagonal/>
    </border>
    <border>
      <left style="thin">
        <color theme="0" tint="-0.24994659260841701"/>
      </left>
      <right/>
      <top style="thin">
        <color auto="1"/>
      </top>
      <bottom style="medium">
        <color indexed="64"/>
      </bottom>
      <diagonal/>
    </border>
    <border>
      <left style="thin">
        <color theme="0" tint="-0.2499465926084170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7570">
    <xf numFmtId="0" fontId="0" fillId="0" borderId="0"/>
    <xf numFmtId="43" fontId="24"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8" fillId="0" borderId="0"/>
    <xf numFmtId="0" fontId="24" fillId="0" borderId="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4" fontId="25" fillId="18" borderId="4" applyNumberFormat="0" applyProtection="0">
      <alignment horizontal="right" vertical="center" wrapText="1"/>
    </xf>
    <xf numFmtId="4" fontId="26" fillId="19" borderId="27" applyNumberFormat="0" applyProtection="0">
      <alignment vertical="center"/>
    </xf>
    <xf numFmtId="4" fontId="27" fillId="20" borderId="28">
      <alignment vertical="center"/>
    </xf>
    <xf numFmtId="4" fontId="28" fillId="20" borderId="28">
      <alignment vertical="center"/>
    </xf>
    <xf numFmtId="4" fontId="27" fillId="21" borderId="28">
      <alignment vertical="center"/>
    </xf>
    <xf numFmtId="4" fontId="28" fillId="21" borderId="28">
      <alignment vertical="center"/>
    </xf>
    <xf numFmtId="4" fontId="25" fillId="18" borderId="4" applyNumberFormat="0" applyProtection="0">
      <alignment horizontal="left" vertical="center" indent="1"/>
    </xf>
    <xf numFmtId="0" fontId="11" fillId="19" borderId="27" applyNumberFormat="0" applyProtection="0">
      <alignment horizontal="left" vertical="top" indent="1"/>
    </xf>
    <xf numFmtId="4" fontId="19" fillId="22" borderId="4" applyNumberFormat="0" applyProtection="0">
      <alignment horizontal="left" vertical="center"/>
    </xf>
    <xf numFmtId="4" fontId="21" fillId="23" borderId="4" applyNumberFormat="0">
      <alignment horizontal="right" vertical="center"/>
    </xf>
    <xf numFmtId="4" fontId="10" fillId="24" borderId="27" applyNumberFormat="0" applyProtection="0">
      <alignment horizontal="right" vertical="center"/>
    </xf>
    <xf numFmtId="4" fontId="10" fillId="25" borderId="27" applyNumberFormat="0" applyProtection="0">
      <alignment horizontal="right" vertical="center"/>
    </xf>
    <xf numFmtId="4" fontId="10" fillId="26" borderId="27" applyNumberFormat="0" applyProtection="0">
      <alignment horizontal="right" vertical="center"/>
    </xf>
    <xf numFmtId="4" fontId="10" fillId="27" borderId="27" applyNumberFormat="0" applyProtection="0">
      <alignment horizontal="right" vertical="center"/>
    </xf>
    <xf numFmtId="4" fontId="10" fillId="28" borderId="27" applyNumberFormat="0" applyProtection="0">
      <alignment horizontal="right" vertical="center"/>
    </xf>
    <xf numFmtId="4" fontId="10" fillId="29" borderId="27" applyNumberFormat="0" applyProtection="0">
      <alignment horizontal="right" vertical="center"/>
    </xf>
    <xf numFmtId="4" fontId="10" fillId="30" borderId="27" applyNumberFormat="0" applyProtection="0">
      <alignment horizontal="right" vertical="center"/>
    </xf>
    <xf numFmtId="4" fontId="10" fillId="31" borderId="27" applyNumberFormat="0" applyProtection="0">
      <alignment horizontal="right" vertical="center"/>
    </xf>
    <xf numFmtId="4" fontId="10" fillId="32" borderId="27" applyNumberFormat="0" applyProtection="0">
      <alignment horizontal="right" vertical="center"/>
    </xf>
    <xf numFmtId="4" fontId="11" fillId="33" borderId="4" applyNumberFormat="0" applyProtection="0">
      <alignment horizontal="left" vertical="center" indent="1"/>
    </xf>
    <xf numFmtId="4" fontId="10" fillId="34" borderId="4" applyNumberFormat="0" applyProtection="0">
      <alignment horizontal="left" vertical="center" indent="1"/>
    </xf>
    <xf numFmtId="4" fontId="29" fillId="35" borderId="0" applyNumberFormat="0" applyProtection="0">
      <alignment horizontal="left" vertical="center" indent="1"/>
    </xf>
    <xf numFmtId="4" fontId="10" fillId="36" borderId="27" applyNumberFormat="0" applyProtection="0">
      <alignment horizontal="right" vertical="center"/>
    </xf>
    <xf numFmtId="4" fontId="30" fillId="37" borderId="29">
      <alignment horizontal="left" vertical="center" indent="1"/>
    </xf>
    <xf numFmtId="4" fontId="18" fillId="0" borderId="0" applyNumberFormat="0" applyProtection="0">
      <alignment horizontal="left" vertical="center" indent="1"/>
    </xf>
    <xf numFmtId="4" fontId="19" fillId="0" borderId="0" applyNumberFormat="0" applyProtection="0">
      <alignment horizontal="left" vertical="center" indent="1"/>
    </xf>
    <xf numFmtId="0" fontId="18" fillId="0" borderId="4" applyNumberFormat="0" applyProtection="0">
      <alignment horizontal="left" vertical="center" indent="2"/>
    </xf>
    <xf numFmtId="0" fontId="14" fillId="35" borderId="27" applyNumberFormat="0" applyProtection="0">
      <alignment horizontal="left" vertical="top" indent="1"/>
    </xf>
    <xf numFmtId="0" fontId="18" fillId="0" borderId="4" applyNumberFormat="0" applyProtection="0">
      <alignment horizontal="left" vertical="center" indent="2"/>
    </xf>
    <xf numFmtId="0" fontId="14" fillId="38" borderId="27" applyNumberFormat="0" applyProtection="0">
      <alignment horizontal="left" vertical="top" indent="1"/>
    </xf>
    <xf numFmtId="0" fontId="18" fillId="0" borderId="4" applyNumberFormat="0" applyProtection="0">
      <alignment horizontal="left" vertical="center" indent="2"/>
    </xf>
    <xf numFmtId="0" fontId="14" fillId="39" borderId="27" applyNumberFormat="0" applyProtection="0">
      <alignment horizontal="left" vertical="top" indent="1"/>
    </xf>
    <xf numFmtId="0" fontId="18" fillId="0" borderId="4" applyNumberFormat="0" applyProtection="0">
      <alignment horizontal="left" vertical="center" indent="2"/>
    </xf>
    <xf numFmtId="0" fontId="14" fillId="3" borderId="27" applyNumberFormat="0" applyProtection="0">
      <alignment horizontal="left" vertical="top" indent="1"/>
    </xf>
    <xf numFmtId="4" fontId="10" fillId="40" borderId="27" applyNumberFormat="0" applyProtection="0">
      <alignment vertical="center"/>
    </xf>
    <xf numFmtId="4" fontId="31" fillId="40" borderId="27" applyNumberFormat="0" applyProtection="0">
      <alignment vertical="center"/>
    </xf>
    <xf numFmtId="4" fontId="32" fillId="20" borderId="29">
      <alignment vertical="center"/>
    </xf>
    <xf numFmtId="4" fontId="33" fillId="20" borderId="29">
      <alignment vertical="center"/>
    </xf>
    <xf numFmtId="4" fontId="32" fillId="21" borderId="29">
      <alignment vertical="center"/>
    </xf>
    <xf numFmtId="4" fontId="33" fillId="21" borderId="29">
      <alignment vertical="center"/>
    </xf>
    <xf numFmtId="4" fontId="34" fillId="0" borderId="0" applyNumberFormat="0" applyProtection="0">
      <alignment horizontal="left" vertical="center" indent="1"/>
    </xf>
    <xf numFmtId="0" fontId="10" fillId="40" borderId="27" applyNumberFormat="0" applyProtection="0">
      <alignment horizontal="left" vertical="top" indent="1"/>
    </xf>
    <xf numFmtId="0" fontId="21" fillId="23" borderId="4" applyNumberFormat="0">
      <alignment horizontal="left" vertical="center"/>
    </xf>
    <xf numFmtId="4" fontId="16" fillId="0" borderId="4" applyNumberFormat="0" applyProtection="0">
      <alignment horizontal="left" vertical="center" indent="1"/>
    </xf>
    <xf numFmtId="4" fontId="34" fillId="0" borderId="0" applyNumberFormat="0" applyProtection="0">
      <alignment horizontal="right" vertical="center" wrapText="1"/>
    </xf>
    <xf numFmtId="4" fontId="17" fillId="0" borderId="4" applyNumberFormat="0" applyProtection="0">
      <alignment horizontal="right" vertical="center" wrapText="1"/>
    </xf>
    <xf numFmtId="4" fontId="31" fillId="41" borderId="27" applyNumberFormat="0" applyProtection="0">
      <alignment horizontal="right" vertical="center"/>
    </xf>
    <xf numFmtId="4" fontId="35" fillId="20" borderId="29">
      <alignment vertical="center"/>
    </xf>
    <xf numFmtId="4" fontId="36" fillId="20" borderId="29">
      <alignment vertical="center"/>
    </xf>
    <xf numFmtId="4" fontId="35" fillId="21" borderId="29">
      <alignment vertical="center"/>
    </xf>
    <xf numFmtId="4" fontId="36" fillId="42" borderId="29">
      <alignment vertical="center"/>
    </xf>
    <xf numFmtId="4" fontId="17" fillId="0" borderId="4" applyNumberFormat="0" applyProtection="0">
      <alignment horizontal="left" vertical="center" indent="1"/>
    </xf>
    <xf numFmtId="0" fontId="19" fillId="43" borderId="4" applyNumberFormat="0" applyProtection="0">
      <alignment horizontal="center" vertical="center" wrapText="1"/>
    </xf>
    <xf numFmtId="0" fontId="19" fillId="44" borderId="4" applyNumberFormat="0" applyProtection="0">
      <alignment horizontal="center" vertical="top" wrapText="1"/>
    </xf>
    <xf numFmtId="4" fontId="37" fillId="37" borderId="30">
      <alignment vertical="center"/>
    </xf>
    <xf numFmtId="4" fontId="38" fillId="37" borderId="30">
      <alignment vertical="center"/>
    </xf>
    <xf numFmtId="4" fontId="27" fillId="20" borderId="30">
      <alignment vertical="center"/>
    </xf>
    <xf numFmtId="4" fontId="28" fillId="20" borderId="30">
      <alignment vertical="center"/>
    </xf>
    <xf numFmtId="4" fontId="27" fillId="21" borderId="29">
      <alignment vertical="center"/>
    </xf>
    <xf numFmtId="4" fontId="28" fillId="21" borderId="29">
      <alignment vertical="center"/>
    </xf>
    <xf numFmtId="4" fontId="39" fillId="40" borderId="30">
      <alignment horizontal="left" vertical="center" indent="1"/>
    </xf>
    <xf numFmtId="4" fontId="12" fillId="0" borderId="0" applyNumberFormat="0" applyProtection="0">
      <alignment vertical="center"/>
    </xf>
    <xf numFmtId="4" fontId="40" fillId="41" borderId="27" applyNumberFormat="0" applyProtection="0">
      <alignment horizontal="right" vertical="center"/>
    </xf>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0" fillId="0" borderId="0"/>
    <xf numFmtId="0" fontId="54" fillId="0" borderId="0"/>
    <xf numFmtId="44" fontId="54" fillId="0" borderId="0" applyFont="0" applyFill="0" applyBorder="0" applyAlignment="0" applyProtection="0"/>
    <xf numFmtId="174" fontId="14" fillId="0" borderId="0"/>
    <xf numFmtId="174" fontId="14" fillId="0" borderId="0"/>
    <xf numFmtId="174" fontId="14" fillId="0" borderId="0"/>
    <xf numFmtId="43" fontId="14" fillId="0" borderId="0" applyFont="0" applyFill="0" applyBorder="0" applyAlignment="0" applyProtection="0"/>
    <xf numFmtId="0" fontId="64" fillId="59" borderId="0" applyNumberFormat="0" applyBorder="0" applyAlignment="0" applyProtection="0"/>
    <xf numFmtId="0" fontId="64" fillId="61" borderId="0" applyNumberFormat="0" applyBorder="0" applyAlignment="0" applyProtection="0"/>
    <xf numFmtId="0" fontId="64" fillId="63" borderId="0" applyNumberFormat="0" applyBorder="0" applyAlignment="0" applyProtection="0"/>
    <xf numFmtId="0" fontId="64" fillId="65" borderId="0" applyNumberFormat="0" applyBorder="0" applyAlignment="0" applyProtection="0"/>
    <xf numFmtId="0" fontId="64" fillId="67" borderId="0" applyNumberFormat="0" applyBorder="0" applyAlignment="0" applyProtection="0"/>
    <xf numFmtId="0" fontId="64" fillId="69" borderId="0" applyNumberFormat="0" applyBorder="0" applyAlignment="0" applyProtection="0"/>
    <xf numFmtId="0" fontId="65" fillId="71" borderId="0" applyNumberFormat="0" applyBorder="0" applyAlignment="0" applyProtection="0"/>
    <xf numFmtId="0" fontId="65" fillId="72" borderId="0" applyNumberFormat="0" applyBorder="0" applyAlignment="0" applyProtection="0"/>
    <xf numFmtId="0" fontId="66" fillId="73"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5" fillId="74" borderId="0" applyNumberFormat="0" applyBorder="0" applyAlignment="0" applyProtection="0"/>
    <xf numFmtId="0" fontId="65" fillId="75" borderId="0" applyNumberFormat="0" applyBorder="0" applyAlignment="0" applyProtection="0"/>
    <xf numFmtId="0" fontId="66" fillId="76"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5" fillId="77" borderId="0" applyNumberFormat="0" applyBorder="0" applyAlignment="0" applyProtection="0"/>
    <xf numFmtId="0" fontId="65" fillId="78" borderId="0" applyNumberFormat="0" applyBorder="0" applyAlignment="0" applyProtection="0"/>
    <xf numFmtId="0" fontId="66" fillId="79"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5" fillId="78" borderId="0" applyNumberFormat="0" applyBorder="0" applyAlignment="0" applyProtection="0"/>
    <xf numFmtId="0" fontId="65" fillId="79" borderId="0" applyNumberFormat="0" applyBorder="0" applyAlignment="0" applyProtection="0"/>
    <xf numFmtId="0" fontId="66" fillId="79"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71" borderId="0" applyNumberFormat="0" applyBorder="0" applyAlignment="0" applyProtection="0"/>
    <xf numFmtId="0" fontId="65" fillId="72" borderId="0" applyNumberFormat="0" applyBorder="0" applyAlignment="0" applyProtection="0"/>
    <xf numFmtId="0" fontId="66" fillId="72"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5" fillId="80" borderId="0" applyNumberFormat="0" applyBorder="0" applyAlignment="0" applyProtection="0"/>
    <xf numFmtId="0" fontId="65" fillId="75" borderId="0" applyNumberFormat="0" applyBorder="0" applyAlignment="0" applyProtection="0"/>
    <xf numFmtId="0" fontId="66" fillId="81"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7" fillId="53" borderId="0" applyNumberFormat="0" applyBorder="0" applyAlignment="0" applyProtection="0"/>
    <xf numFmtId="0" fontId="68" fillId="56" borderId="49" applyNumberFormat="0" applyAlignment="0" applyProtection="0"/>
    <xf numFmtId="0" fontId="69" fillId="57" borderId="52" applyNumberFormat="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1" fillId="0" borderId="0" applyNumberFormat="0" applyFill="0" applyBorder="0" applyAlignment="0" applyProtection="0"/>
    <xf numFmtId="0" fontId="72" fillId="52" borderId="0" applyNumberFormat="0" applyBorder="0" applyAlignment="0" applyProtection="0"/>
    <xf numFmtId="0" fontId="73" fillId="0" borderId="46" applyNumberFormat="0" applyFill="0" applyAlignment="0" applyProtection="0"/>
    <xf numFmtId="0" fontId="74" fillId="0" borderId="47" applyNumberFormat="0" applyFill="0" applyAlignment="0" applyProtection="0"/>
    <xf numFmtId="0" fontId="75" fillId="0" borderId="48" applyNumberFormat="0" applyFill="0" applyAlignment="0" applyProtection="0"/>
    <xf numFmtId="0" fontId="75" fillId="0" borderId="0" applyNumberFormat="0" applyFill="0" applyBorder="0" applyAlignment="0" applyProtection="0"/>
    <xf numFmtId="0" fontId="76" fillId="55" borderId="49" applyNumberFormat="0" applyAlignment="0" applyProtection="0"/>
    <xf numFmtId="0" fontId="77" fillId="0" borderId="51" applyNumberFormat="0" applyFill="0" applyAlignment="0" applyProtection="0"/>
    <xf numFmtId="0" fontId="78" fillId="54" borderId="0" applyNumberFormat="0" applyBorder="0" applyAlignment="0" applyProtection="0"/>
    <xf numFmtId="0" fontId="79" fillId="56" borderId="50" applyNumberFormat="0" applyAlignment="0" applyProtection="0"/>
    <xf numFmtId="0" fontId="14" fillId="85" borderId="4" applyNumberFormat="0">
      <protection locked="0"/>
    </xf>
    <xf numFmtId="0" fontId="80" fillId="0" borderId="0" applyNumberFormat="0" applyFill="0" applyBorder="0" applyAlignment="0" applyProtection="0"/>
    <xf numFmtId="0" fontId="63" fillId="0" borderId="0" applyNumberFormat="0" applyFill="0" applyBorder="0" applyAlignment="0" applyProtection="0"/>
    <xf numFmtId="0" fontId="81" fillId="0" borderId="53" applyNumberFormat="0" applyFill="0" applyAlignment="0" applyProtection="0"/>
    <xf numFmtId="0" fontId="82" fillId="0" borderId="0" applyNumberFormat="0" applyFill="0" applyBorder="0" applyAlignment="0" applyProtection="0"/>
    <xf numFmtId="4" fontId="17" fillId="0" borderId="57" applyNumberFormat="0" applyProtection="0">
      <alignment horizontal="left" vertical="center" indent="1"/>
    </xf>
    <xf numFmtId="0" fontId="14" fillId="0" borderId="0">
      <alignment horizontal="left" wrapText="1"/>
    </xf>
    <xf numFmtId="0" fontId="90" fillId="0" borderId="0" applyNumberFormat="0" applyFill="0" applyBorder="0" applyAlignment="0" applyProtection="0">
      <alignment horizontal="left" wrapText="1"/>
    </xf>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9" fillId="0" borderId="0"/>
    <xf numFmtId="0" fontId="8" fillId="0" borderId="0"/>
    <xf numFmtId="4" fontId="25" fillId="18" borderId="57" applyNumberFormat="0" applyProtection="0">
      <alignment horizontal="right" vertical="center" wrapText="1"/>
    </xf>
    <xf numFmtId="4" fontId="26" fillId="19" borderId="64" applyNumberFormat="0" applyProtection="0">
      <alignment vertical="center"/>
    </xf>
    <xf numFmtId="4" fontId="25" fillId="18" borderId="57" applyNumberFormat="0" applyProtection="0">
      <alignment horizontal="left" vertical="center" indent="1"/>
    </xf>
    <xf numFmtId="0" fontId="11" fillId="19" borderId="64" applyNumberFormat="0" applyProtection="0">
      <alignment horizontal="left" vertical="top" indent="1"/>
    </xf>
    <xf numFmtId="4" fontId="19" fillId="22" borderId="57" applyNumberFormat="0" applyProtection="0">
      <alignment horizontal="left" vertical="center"/>
    </xf>
    <xf numFmtId="4" fontId="10" fillId="24" borderId="64" applyNumberFormat="0" applyProtection="0">
      <alignment horizontal="right" vertical="center"/>
    </xf>
    <xf numFmtId="4" fontId="10" fillId="25" borderId="64" applyNumberFormat="0" applyProtection="0">
      <alignment horizontal="right" vertical="center"/>
    </xf>
    <xf numFmtId="4" fontId="10" fillId="26" borderId="64" applyNumberFormat="0" applyProtection="0">
      <alignment horizontal="right" vertical="center"/>
    </xf>
    <xf numFmtId="4" fontId="10" fillId="27" borderId="64" applyNumberFormat="0" applyProtection="0">
      <alignment horizontal="right" vertical="center"/>
    </xf>
    <xf numFmtId="4" fontId="10" fillId="28" borderId="64" applyNumberFormat="0" applyProtection="0">
      <alignment horizontal="right" vertical="center"/>
    </xf>
    <xf numFmtId="4" fontId="10" fillId="29" borderId="64" applyNumberFormat="0" applyProtection="0">
      <alignment horizontal="right" vertical="center"/>
    </xf>
    <xf numFmtId="4" fontId="10" fillId="30" borderId="64" applyNumberFormat="0" applyProtection="0">
      <alignment horizontal="right" vertical="center"/>
    </xf>
    <xf numFmtId="4" fontId="10" fillId="31" borderId="64" applyNumberFormat="0" applyProtection="0">
      <alignment horizontal="right" vertical="center"/>
    </xf>
    <xf numFmtId="4" fontId="10" fillId="32" borderId="64" applyNumberFormat="0" applyProtection="0">
      <alignment horizontal="right" vertical="center"/>
    </xf>
    <xf numFmtId="4" fontId="11" fillId="33" borderId="57" applyNumberFormat="0" applyProtection="0">
      <alignment horizontal="left" vertical="center" indent="1"/>
    </xf>
    <xf numFmtId="4" fontId="10" fillId="34" borderId="57" applyNumberFormat="0" applyProtection="0">
      <alignment horizontal="left" vertical="center" indent="1"/>
    </xf>
    <xf numFmtId="4" fontId="10" fillId="36" borderId="64" applyNumberFormat="0" applyProtection="0">
      <alignment horizontal="right" vertical="center"/>
    </xf>
    <xf numFmtId="0" fontId="18" fillId="0" borderId="57" applyNumberFormat="0" applyProtection="0">
      <alignment horizontal="left" vertical="center" indent="2"/>
    </xf>
    <xf numFmtId="0" fontId="14" fillId="35" borderId="64" applyNumberFormat="0" applyProtection="0">
      <alignment horizontal="left" vertical="top" indent="1"/>
    </xf>
    <xf numFmtId="0" fontId="18" fillId="0" borderId="57" applyNumberFormat="0" applyProtection="0">
      <alignment horizontal="left" vertical="center" indent="2"/>
    </xf>
    <xf numFmtId="0" fontId="14" fillId="38" borderId="64" applyNumberFormat="0" applyProtection="0">
      <alignment horizontal="left" vertical="top" indent="1"/>
    </xf>
    <xf numFmtId="0" fontId="18" fillId="0" borderId="57" applyNumberFormat="0" applyProtection="0">
      <alignment horizontal="left" vertical="center" indent="2"/>
    </xf>
    <xf numFmtId="0" fontId="14" fillId="39" borderId="64" applyNumberFormat="0" applyProtection="0">
      <alignment horizontal="left" vertical="top" indent="1"/>
    </xf>
    <xf numFmtId="0" fontId="18" fillId="0" borderId="57" applyNumberFormat="0" applyProtection="0">
      <alignment horizontal="left" vertical="center" indent="2"/>
    </xf>
    <xf numFmtId="0" fontId="14" fillId="3" borderId="64" applyNumberFormat="0" applyProtection="0">
      <alignment horizontal="left" vertical="top" indent="1"/>
    </xf>
    <xf numFmtId="4" fontId="10" fillId="40" borderId="64" applyNumberFormat="0" applyProtection="0">
      <alignment vertical="center"/>
    </xf>
    <xf numFmtId="4" fontId="31" fillId="40" borderId="64" applyNumberFormat="0" applyProtection="0">
      <alignment vertical="center"/>
    </xf>
    <xf numFmtId="0" fontId="10" fillId="40" borderId="64" applyNumberFormat="0" applyProtection="0">
      <alignment horizontal="left" vertical="top" indent="1"/>
    </xf>
    <xf numFmtId="4" fontId="17" fillId="0" borderId="57" applyNumberFormat="0" applyProtection="0">
      <alignment horizontal="right" vertical="center" wrapText="1"/>
    </xf>
    <xf numFmtId="4" fontId="31" fillId="41" borderId="64" applyNumberFormat="0" applyProtection="0">
      <alignment horizontal="right" vertical="center"/>
    </xf>
    <xf numFmtId="0" fontId="19" fillId="43" borderId="57" applyNumberFormat="0" applyProtection="0">
      <alignment horizontal="center" vertical="center" wrapText="1"/>
    </xf>
    <xf numFmtId="0" fontId="19" fillId="44" borderId="57" applyNumberFormat="0" applyProtection="0">
      <alignment horizontal="center" vertical="top" wrapText="1"/>
    </xf>
    <xf numFmtId="4" fontId="40" fillId="41" borderId="64" applyNumberFormat="0" applyProtection="0">
      <alignment horizontal="right" vertical="center"/>
    </xf>
    <xf numFmtId="0" fontId="7" fillId="0" borderId="0"/>
    <xf numFmtId="44" fontId="7" fillId="0" borderId="0" applyFont="0" applyFill="0" applyBorder="0" applyAlignment="0" applyProtection="0"/>
    <xf numFmtId="4" fontId="40" fillId="41" borderId="66" applyNumberFormat="0" applyProtection="0">
      <alignment horizontal="right" vertical="center"/>
    </xf>
    <xf numFmtId="4" fontId="31" fillId="41" borderId="66" applyNumberFormat="0" applyProtection="0">
      <alignment horizontal="right" vertical="center"/>
    </xf>
    <xf numFmtId="0" fontId="10" fillId="40" borderId="66" applyNumberFormat="0" applyProtection="0">
      <alignment horizontal="left" vertical="top" indent="1"/>
    </xf>
    <xf numFmtId="4" fontId="31" fillId="40" borderId="66" applyNumberFormat="0" applyProtection="0">
      <alignment vertical="center"/>
    </xf>
    <xf numFmtId="4" fontId="10" fillId="40" borderId="66" applyNumberFormat="0" applyProtection="0">
      <alignment vertical="center"/>
    </xf>
    <xf numFmtId="0" fontId="14" fillId="3" borderId="66" applyNumberFormat="0" applyProtection="0">
      <alignment horizontal="left" vertical="top" indent="1"/>
    </xf>
    <xf numFmtId="0" fontId="14" fillId="39" borderId="66" applyNumberFormat="0" applyProtection="0">
      <alignment horizontal="left" vertical="top" indent="1"/>
    </xf>
    <xf numFmtId="0" fontId="14" fillId="38" borderId="66" applyNumberFormat="0" applyProtection="0">
      <alignment horizontal="left" vertical="top" indent="1"/>
    </xf>
    <xf numFmtId="0" fontId="14" fillId="35" borderId="66" applyNumberFormat="0" applyProtection="0">
      <alignment horizontal="left" vertical="top" indent="1"/>
    </xf>
    <xf numFmtId="4" fontId="10" fillId="36" borderId="66" applyNumberFormat="0" applyProtection="0">
      <alignment horizontal="right" vertical="center"/>
    </xf>
    <xf numFmtId="4" fontId="10" fillId="32" borderId="66" applyNumberFormat="0" applyProtection="0">
      <alignment horizontal="right" vertical="center"/>
    </xf>
    <xf numFmtId="4" fontId="10" fillId="31" borderId="66" applyNumberFormat="0" applyProtection="0">
      <alignment horizontal="right" vertical="center"/>
    </xf>
    <xf numFmtId="4" fontId="10" fillId="30" borderId="66" applyNumberFormat="0" applyProtection="0">
      <alignment horizontal="right" vertical="center"/>
    </xf>
    <xf numFmtId="4" fontId="10" fillId="29" borderId="66" applyNumberFormat="0" applyProtection="0">
      <alignment horizontal="right" vertical="center"/>
    </xf>
    <xf numFmtId="4" fontId="10" fillId="28" borderId="66" applyNumberFormat="0" applyProtection="0">
      <alignment horizontal="right" vertical="center"/>
    </xf>
    <xf numFmtId="4" fontId="10" fillId="27" borderId="66" applyNumberFormat="0" applyProtection="0">
      <alignment horizontal="right" vertical="center"/>
    </xf>
    <xf numFmtId="4" fontId="10" fillId="26" borderId="66" applyNumberFormat="0" applyProtection="0">
      <alignment horizontal="right" vertical="center"/>
    </xf>
    <xf numFmtId="4" fontId="10" fillId="25" borderId="66" applyNumberFormat="0" applyProtection="0">
      <alignment horizontal="right" vertical="center"/>
    </xf>
    <xf numFmtId="4" fontId="10" fillId="24" borderId="66" applyNumberFormat="0" applyProtection="0">
      <alignment horizontal="right" vertical="center"/>
    </xf>
    <xf numFmtId="0" fontId="11" fillId="19" borderId="66" applyNumberFormat="0" applyProtection="0">
      <alignment horizontal="left" vertical="top" indent="1"/>
    </xf>
    <xf numFmtId="4" fontId="26" fillId="19" borderId="66" applyNumberFormat="0" applyProtection="0">
      <alignment vertical="center"/>
    </xf>
    <xf numFmtId="0" fontId="14" fillId="85" borderId="57" applyNumberFormat="0">
      <protection locked="0"/>
    </xf>
    <xf numFmtId="4" fontId="17" fillId="0" borderId="65" applyNumberFormat="0" applyProtection="0">
      <alignment horizontal="left" vertical="center" indent="1"/>
    </xf>
    <xf numFmtId="0" fontId="7" fillId="0" borderId="0"/>
    <xf numFmtId="0" fontId="7" fillId="0" borderId="0"/>
    <xf numFmtId="4" fontId="17" fillId="0" borderId="67" applyNumberFormat="0" applyProtection="0">
      <alignment horizontal="left" vertical="center" indent="1"/>
    </xf>
    <xf numFmtId="4" fontId="19" fillId="22" borderId="82" applyNumberFormat="0" applyProtection="0">
      <alignment horizontal="left" vertical="center"/>
    </xf>
    <xf numFmtId="0" fontId="18" fillId="0" borderId="73" applyNumberFormat="0" applyProtection="0">
      <alignment horizontal="left" vertical="center" indent="2"/>
    </xf>
    <xf numFmtId="4" fontId="25" fillId="18" borderId="73" applyNumberFormat="0" applyProtection="0">
      <alignment horizontal="right" vertical="center" wrapText="1"/>
    </xf>
    <xf numFmtId="4" fontId="10" fillId="31" borderId="83" applyNumberFormat="0" applyProtection="0">
      <alignment horizontal="right" vertical="center"/>
    </xf>
    <xf numFmtId="0" fontId="14" fillId="39" borderId="83" applyNumberFormat="0" applyProtection="0">
      <alignment horizontal="left" vertical="top" indent="1"/>
    </xf>
    <xf numFmtId="0" fontId="14" fillId="85" borderId="73" applyNumberFormat="0">
      <protection locked="0"/>
    </xf>
    <xf numFmtId="4" fontId="19" fillId="22" borderId="73" applyNumberFormat="0" applyProtection="0">
      <alignment horizontal="left" vertical="center"/>
    </xf>
    <xf numFmtId="4" fontId="25" fillId="18" borderId="73" applyNumberFormat="0" applyProtection="0">
      <alignment horizontal="right" vertical="center" wrapText="1"/>
    </xf>
    <xf numFmtId="0" fontId="11" fillId="19" borderId="83" applyNumberFormat="0" applyProtection="0">
      <alignment horizontal="left" vertical="top" indent="1"/>
    </xf>
    <xf numFmtId="4" fontId="26" fillId="19" borderId="83" applyNumberFormat="0" applyProtection="0">
      <alignment vertical="center"/>
    </xf>
    <xf numFmtId="0" fontId="6" fillId="0" borderId="0"/>
    <xf numFmtId="44" fontId="6" fillId="0" borderId="0" applyFont="0" applyFill="0" applyBorder="0" applyAlignment="0" applyProtection="0"/>
    <xf numFmtId="4" fontId="10" fillId="34" borderId="73" applyNumberFormat="0" applyProtection="0">
      <alignment horizontal="left" vertical="center" indent="1"/>
    </xf>
    <xf numFmtId="4" fontId="25" fillId="18" borderId="82" applyNumberFormat="0" applyProtection="0">
      <alignment horizontal="left" vertical="center" indent="1"/>
    </xf>
    <xf numFmtId="0" fontId="18" fillId="0" borderId="82" applyNumberFormat="0" applyProtection="0">
      <alignment horizontal="left" vertical="center" indent="2"/>
    </xf>
    <xf numFmtId="0" fontId="14" fillId="38" borderId="83" applyNumberFormat="0" applyProtection="0">
      <alignment horizontal="left" vertical="top" indent="1"/>
    </xf>
    <xf numFmtId="0" fontId="18" fillId="0" borderId="82" applyNumberFormat="0" applyProtection="0">
      <alignment horizontal="left" vertical="center" indent="2"/>
    </xf>
    <xf numFmtId="0" fontId="14" fillId="35" borderId="83" applyNumberFormat="0" applyProtection="0">
      <alignment horizontal="left" vertical="top" indent="1"/>
    </xf>
    <xf numFmtId="0" fontId="18" fillId="0" borderId="82" applyNumberFormat="0" applyProtection="0">
      <alignment horizontal="left" vertical="center" indent="2"/>
    </xf>
    <xf numFmtId="4" fontId="10" fillId="36" borderId="83" applyNumberFormat="0" applyProtection="0">
      <alignment horizontal="right" vertical="center"/>
    </xf>
    <xf numFmtId="4" fontId="10" fillId="34" borderId="82" applyNumberFormat="0" applyProtection="0">
      <alignment horizontal="left" vertical="center" indent="1"/>
    </xf>
    <xf numFmtId="4" fontId="11" fillId="33" borderId="82" applyNumberFormat="0" applyProtection="0">
      <alignment horizontal="left" vertical="center" indent="1"/>
    </xf>
    <xf numFmtId="4" fontId="10" fillId="32" borderId="83" applyNumberFormat="0" applyProtection="0">
      <alignment horizontal="right" vertical="center"/>
    </xf>
    <xf numFmtId="0" fontId="19" fillId="44" borderId="73" applyNumberFormat="0" applyProtection="0">
      <alignment horizontal="center" vertical="top" wrapText="1"/>
    </xf>
    <xf numFmtId="0" fontId="19" fillId="43" borderId="73" applyNumberFormat="0" applyProtection="0">
      <alignment horizontal="center" vertical="center" wrapText="1"/>
    </xf>
    <xf numFmtId="4" fontId="10" fillId="30" borderId="83" applyNumberFormat="0" applyProtection="0">
      <alignment horizontal="right" vertical="center"/>
    </xf>
    <xf numFmtId="4" fontId="10" fillId="29" borderId="83" applyNumberFormat="0" applyProtection="0">
      <alignment horizontal="right" vertical="center"/>
    </xf>
    <xf numFmtId="4" fontId="10" fillId="28" borderId="83" applyNumberFormat="0" applyProtection="0">
      <alignment horizontal="right" vertical="center"/>
    </xf>
    <xf numFmtId="4" fontId="10" fillId="27" borderId="83" applyNumberFormat="0" applyProtection="0">
      <alignment horizontal="right" vertical="center"/>
    </xf>
    <xf numFmtId="4" fontId="10" fillId="26" borderId="83" applyNumberFormat="0" applyProtection="0">
      <alignment horizontal="right" vertical="center"/>
    </xf>
    <xf numFmtId="4" fontId="10" fillId="25" borderId="83" applyNumberFormat="0" applyProtection="0">
      <alignment horizontal="right" vertical="center"/>
    </xf>
    <xf numFmtId="4" fontId="17" fillId="0" borderId="73" applyNumberFormat="0" applyProtection="0">
      <alignment horizontal="right" vertical="center" wrapText="1"/>
    </xf>
    <xf numFmtId="4" fontId="10" fillId="24" borderId="83" applyNumberFormat="0" applyProtection="0">
      <alignment horizontal="right" vertical="center"/>
    </xf>
    <xf numFmtId="4" fontId="25" fillId="18" borderId="82" applyNumberFormat="0" applyProtection="0">
      <alignment horizontal="right" vertical="center" wrapText="1"/>
    </xf>
    <xf numFmtId="0" fontId="18" fillId="0" borderId="73" applyNumberFormat="0" applyProtection="0">
      <alignment horizontal="left" vertical="center" indent="2"/>
    </xf>
    <xf numFmtId="0" fontId="18" fillId="0" borderId="73" applyNumberFormat="0" applyProtection="0">
      <alignment horizontal="left" vertical="center" indent="2"/>
    </xf>
    <xf numFmtId="0" fontId="18" fillId="0" borderId="73" applyNumberFormat="0" applyProtection="0">
      <alignment horizontal="left" vertical="center" indent="2"/>
    </xf>
    <xf numFmtId="4" fontId="25" fillId="18" borderId="73" applyNumberFormat="0" applyProtection="0">
      <alignment horizontal="left" vertical="center" indent="1"/>
    </xf>
    <xf numFmtId="4" fontId="11" fillId="33" borderId="73" applyNumberFormat="0" applyProtection="0">
      <alignment horizontal="left" vertical="center" indent="1"/>
    </xf>
    <xf numFmtId="0" fontId="6" fillId="0" borderId="0"/>
    <xf numFmtId="0" fontId="6" fillId="0" borderId="0"/>
    <xf numFmtId="4" fontId="26" fillId="19" borderId="70" applyNumberFormat="0" applyProtection="0">
      <alignment vertical="center"/>
    </xf>
    <xf numFmtId="0" fontId="11" fillId="19" borderId="70" applyNumberFormat="0" applyProtection="0">
      <alignment horizontal="left" vertical="top" indent="1"/>
    </xf>
    <xf numFmtId="4" fontId="10" fillId="24" borderId="70" applyNumberFormat="0" applyProtection="0">
      <alignment horizontal="right" vertical="center"/>
    </xf>
    <xf numFmtId="4" fontId="10" fillId="25" borderId="70" applyNumberFormat="0" applyProtection="0">
      <alignment horizontal="right" vertical="center"/>
    </xf>
    <xf numFmtId="4" fontId="10" fillId="26" borderId="70" applyNumberFormat="0" applyProtection="0">
      <alignment horizontal="right" vertical="center"/>
    </xf>
    <xf numFmtId="4" fontId="10" fillId="27" borderId="70" applyNumberFormat="0" applyProtection="0">
      <alignment horizontal="right" vertical="center"/>
    </xf>
    <xf numFmtId="4" fontId="10" fillId="28" borderId="70" applyNumberFormat="0" applyProtection="0">
      <alignment horizontal="right" vertical="center"/>
    </xf>
    <xf numFmtId="4" fontId="10" fillId="29" borderId="70" applyNumberFormat="0" applyProtection="0">
      <alignment horizontal="right" vertical="center"/>
    </xf>
    <xf numFmtId="4" fontId="10" fillId="30" borderId="70" applyNumberFormat="0" applyProtection="0">
      <alignment horizontal="right" vertical="center"/>
    </xf>
    <xf numFmtId="4" fontId="10" fillId="31" borderId="70" applyNumberFormat="0" applyProtection="0">
      <alignment horizontal="right" vertical="center"/>
    </xf>
    <xf numFmtId="4" fontId="10" fillId="32" borderId="70" applyNumberFormat="0" applyProtection="0">
      <alignment horizontal="right" vertical="center"/>
    </xf>
    <xf numFmtId="4" fontId="10" fillId="36" borderId="70" applyNumberFormat="0" applyProtection="0">
      <alignment horizontal="right" vertical="center"/>
    </xf>
    <xf numFmtId="0" fontId="14" fillId="35" borderId="70" applyNumberFormat="0" applyProtection="0">
      <alignment horizontal="left" vertical="top" indent="1"/>
    </xf>
    <xf numFmtId="0" fontId="14" fillId="38" borderId="70" applyNumberFormat="0" applyProtection="0">
      <alignment horizontal="left" vertical="top" indent="1"/>
    </xf>
    <xf numFmtId="0" fontId="14" fillId="39" borderId="70" applyNumberFormat="0" applyProtection="0">
      <alignment horizontal="left" vertical="top" indent="1"/>
    </xf>
    <xf numFmtId="0" fontId="14" fillId="3" borderId="70" applyNumberFormat="0" applyProtection="0">
      <alignment horizontal="left" vertical="top" indent="1"/>
    </xf>
    <xf numFmtId="4" fontId="10" fillId="40" borderId="70" applyNumberFormat="0" applyProtection="0">
      <alignment vertical="center"/>
    </xf>
    <xf numFmtId="4" fontId="31" fillId="40" borderId="70" applyNumberFormat="0" applyProtection="0">
      <alignment vertical="center"/>
    </xf>
    <xf numFmtId="0" fontId="10" fillId="40" borderId="70" applyNumberFormat="0" applyProtection="0">
      <alignment horizontal="left" vertical="top" indent="1"/>
    </xf>
    <xf numFmtId="4" fontId="31" fillId="41" borderId="70" applyNumberFormat="0" applyProtection="0">
      <alignment horizontal="right" vertical="center"/>
    </xf>
    <xf numFmtId="4" fontId="40" fillId="41" borderId="70" applyNumberFormat="0" applyProtection="0">
      <alignment horizontal="right" vertical="center"/>
    </xf>
    <xf numFmtId="0" fontId="6" fillId="0" borderId="0"/>
    <xf numFmtId="44" fontId="6" fillId="0" borderId="0" applyFont="0" applyFill="0" applyBorder="0" applyAlignment="0" applyProtection="0"/>
    <xf numFmtId="4" fontId="40" fillId="41" borderId="72" applyNumberFormat="0" applyProtection="0">
      <alignment horizontal="right" vertical="center"/>
    </xf>
    <xf numFmtId="4" fontId="31" fillId="41" borderId="72" applyNumberFormat="0" applyProtection="0">
      <alignment horizontal="right" vertical="center"/>
    </xf>
    <xf numFmtId="0" fontId="10" fillId="40" borderId="72" applyNumberFormat="0" applyProtection="0">
      <alignment horizontal="left" vertical="top" indent="1"/>
    </xf>
    <xf numFmtId="4" fontId="31" fillId="40" borderId="72" applyNumberFormat="0" applyProtection="0">
      <alignment vertical="center"/>
    </xf>
    <xf numFmtId="4" fontId="10" fillId="40" borderId="72" applyNumberFormat="0" applyProtection="0">
      <alignment vertical="center"/>
    </xf>
    <xf numFmtId="0" fontId="14" fillId="3" borderId="72" applyNumberFormat="0" applyProtection="0">
      <alignment horizontal="left" vertical="top" indent="1"/>
    </xf>
    <xf numFmtId="0" fontId="14" fillId="39" borderId="72" applyNumberFormat="0" applyProtection="0">
      <alignment horizontal="left" vertical="top" indent="1"/>
    </xf>
    <xf numFmtId="0" fontId="14" fillId="38" borderId="72" applyNumberFormat="0" applyProtection="0">
      <alignment horizontal="left" vertical="top" indent="1"/>
    </xf>
    <xf numFmtId="0" fontId="14" fillId="35" borderId="72" applyNumberFormat="0" applyProtection="0">
      <alignment horizontal="left" vertical="top" indent="1"/>
    </xf>
    <xf numFmtId="4" fontId="10" fillId="36" borderId="72" applyNumberFormat="0" applyProtection="0">
      <alignment horizontal="right" vertical="center"/>
    </xf>
    <xf numFmtId="4" fontId="10" fillId="32" borderId="72" applyNumberFormat="0" applyProtection="0">
      <alignment horizontal="right" vertical="center"/>
    </xf>
    <xf numFmtId="4" fontId="10" fillId="31" borderId="72" applyNumberFormat="0" applyProtection="0">
      <alignment horizontal="right" vertical="center"/>
    </xf>
    <xf numFmtId="4" fontId="10" fillId="30" borderId="72" applyNumberFormat="0" applyProtection="0">
      <alignment horizontal="right" vertical="center"/>
    </xf>
    <xf numFmtId="4" fontId="10" fillId="29" borderId="72" applyNumberFormat="0" applyProtection="0">
      <alignment horizontal="right" vertical="center"/>
    </xf>
    <xf numFmtId="4" fontId="10" fillId="28" borderId="72" applyNumberFormat="0" applyProtection="0">
      <alignment horizontal="right" vertical="center"/>
    </xf>
    <xf numFmtId="4" fontId="10" fillId="27" borderId="72" applyNumberFormat="0" applyProtection="0">
      <alignment horizontal="right" vertical="center"/>
    </xf>
    <xf numFmtId="4" fontId="10" fillId="26" borderId="72" applyNumberFormat="0" applyProtection="0">
      <alignment horizontal="right" vertical="center"/>
    </xf>
    <xf numFmtId="4" fontId="10" fillId="25" borderId="72" applyNumberFormat="0" applyProtection="0">
      <alignment horizontal="right" vertical="center"/>
    </xf>
    <xf numFmtId="4" fontId="10" fillId="24" borderId="72" applyNumberFormat="0" applyProtection="0">
      <alignment horizontal="right" vertical="center"/>
    </xf>
    <xf numFmtId="0" fontId="11" fillId="19" borderId="72" applyNumberFormat="0" applyProtection="0">
      <alignment horizontal="left" vertical="top" indent="1"/>
    </xf>
    <xf numFmtId="4" fontId="26" fillId="19" borderId="72" applyNumberFormat="0" applyProtection="0">
      <alignment vertical="center"/>
    </xf>
    <xf numFmtId="4" fontId="17" fillId="0" borderId="71" applyNumberFormat="0" applyProtection="0">
      <alignment horizontal="left" vertical="center" indent="1"/>
    </xf>
    <xf numFmtId="0" fontId="6" fillId="0" borderId="0"/>
    <xf numFmtId="0" fontId="6" fillId="0" borderId="0"/>
    <xf numFmtId="4" fontId="17" fillId="0" borderId="73" applyNumberFormat="0" applyProtection="0">
      <alignment horizontal="left" vertical="center" indent="1"/>
    </xf>
    <xf numFmtId="0" fontId="6" fillId="0" borderId="0"/>
    <xf numFmtId="44" fontId="6" fillId="0" borderId="0" applyFont="0" applyFill="0" applyBorder="0" applyAlignment="0" applyProtection="0"/>
    <xf numFmtId="4" fontId="10" fillId="24" borderId="74" applyNumberFormat="0" applyProtection="0">
      <alignment horizontal="right" vertical="center"/>
    </xf>
    <xf numFmtId="4" fontId="26" fillId="19" borderId="74" applyNumberFormat="0" applyProtection="0">
      <alignment vertical="center"/>
    </xf>
    <xf numFmtId="4" fontId="10" fillId="36" borderId="74" applyNumberFormat="0" applyProtection="0">
      <alignment horizontal="right" vertical="center"/>
    </xf>
    <xf numFmtId="0" fontId="14" fillId="35" borderId="74" applyNumberFormat="0" applyProtection="0">
      <alignment horizontal="left" vertical="top" indent="1"/>
    </xf>
    <xf numFmtId="0" fontId="14" fillId="38" borderId="74" applyNumberFormat="0" applyProtection="0">
      <alignment horizontal="left" vertical="top" indent="1"/>
    </xf>
    <xf numFmtId="0" fontId="14" fillId="39" borderId="74" applyNumberFormat="0" applyProtection="0">
      <alignment horizontal="left" vertical="top" indent="1"/>
    </xf>
    <xf numFmtId="0" fontId="14" fillId="3" borderId="74" applyNumberFormat="0" applyProtection="0">
      <alignment horizontal="left" vertical="top" indent="1"/>
    </xf>
    <xf numFmtId="4" fontId="10" fillId="40" borderId="74" applyNumberFormat="0" applyProtection="0">
      <alignment vertical="center"/>
    </xf>
    <xf numFmtId="4" fontId="31" fillId="40" borderId="74" applyNumberFormat="0" applyProtection="0">
      <alignment vertical="center"/>
    </xf>
    <xf numFmtId="0" fontId="10" fillId="40" borderId="74" applyNumberFormat="0" applyProtection="0">
      <alignment horizontal="left" vertical="top" indent="1"/>
    </xf>
    <xf numFmtId="4" fontId="31" fillId="41" borderId="74" applyNumberFormat="0" applyProtection="0">
      <alignment horizontal="right" vertical="center"/>
    </xf>
    <xf numFmtId="4" fontId="40" fillId="41" borderId="74" applyNumberFormat="0" applyProtection="0">
      <alignment horizontal="right" vertical="center"/>
    </xf>
    <xf numFmtId="4" fontId="10" fillId="30" borderId="74" applyNumberFormat="0" applyProtection="0">
      <alignment horizontal="right" vertical="center"/>
    </xf>
    <xf numFmtId="0" fontId="6" fillId="0" borderId="0"/>
    <xf numFmtId="44" fontId="6" fillId="0" borderId="0" applyFont="0" applyFill="0" applyBorder="0" applyAlignment="0" applyProtection="0"/>
    <xf numFmtId="4" fontId="10" fillId="32" borderId="74" applyNumberFormat="0" applyProtection="0">
      <alignment horizontal="right" vertical="center"/>
    </xf>
    <xf numFmtId="4" fontId="10" fillId="29" borderId="74" applyNumberFormat="0" applyProtection="0">
      <alignment horizontal="right" vertical="center"/>
    </xf>
    <xf numFmtId="4" fontId="10" fillId="25" borderId="74" applyNumberFormat="0" applyProtection="0">
      <alignment horizontal="right" vertical="center"/>
    </xf>
    <xf numFmtId="4" fontId="10" fillId="27" borderId="74" applyNumberFormat="0" applyProtection="0">
      <alignment horizontal="right" vertical="center"/>
    </xf>
    <xf numFmtId="0" fontId="11" fillId="19" borderId="74" applyNumberFormat="0" applyProtection="0">
      <alignment horizontal="left" vertical="top" indent="1"/>
    </xf>
    <xf numFmtId="0" fontId="6" fillId="0" borderId="0"/>
    <xf numFmtId="0" fontId="6" fillId="0" borderId="0"/>
    <xf numFmtId="4" fontId="10" fillId="28" borderId="74" applyNumberFormat="0" applyProtection="0">
      <alignment horizontal="right" vertical="center"/>
    </xf>
    <xf numFmtId="4" fontId="10" fillId="31" borderId="74" applyNumberFormat="0" applyProtection="0">
      <alignment horizontal="right" vertical="center"/>
    </xf>
    <xf numFmtId="4" fontId="10" fillId="26" borderId="74" applyNumberFormat="0" applyProtection="0">
      <alignment horizontal="right" vertical="center"/>
    </xf>
    <xf numFmtId="4" fontId="26" fillId="19" borderId="74" applyNumberFormat="0" applyProtection="0">
      <alignment vertical="center"/>
    </xf>
    <xf numFmtId="4" fontId="25" fillId="18" borderId="73" applyNumberFormat="0" applyProtection="0">
      <alignment horizontal="left" vertical="center" indent="1"/>
    </xf>
    <xf numFmtId="0" fontId="11" fillId="19" borderId="74" applyNumberFormat="0" applyProtection="0">
      <alignment horizontal="left" vertical="top" indent="1"/>
    </xf>
    <xf numFmtId="4" fontId="19" fillId="22" borderId="73" applyNumberFormat="0" applyProtection="0">
      <alignment horizontal="left" vertical="center"/>
    </xf>
    <xf numFmtId="4" fontId="10" fillId="24" borderId="74" applyNumberFormat="0" applyProtection="0">
      <alignment horizontal="right" vertical="center"/>
    </xf>
    <xf numFmtId="4" fontId="10" fillId="25" borderId="74" applyNumberFormat="0" applyProtection="0">
      <alignment horizontal="right" vertical="center"/>
    </xf>
    <xf numFmtId="4" fontId="10" fillId="26" borderId="74" applyNumberFormat="0" applyProtection="0">
      <alignment horizontal="right" vertical="center"/>
    </xf>
    <xf numFmtId="4" fontId="10" fillId="27" borderId="74" applyNumberFormat="0" applyProtection="0">
      <alignment horizontal="right" vertical="center"/>
    </xf>
    <xf numFmtId="4" fontId="10" fillId="28" borderId="74" applyNumberFormat="0" applyProtection="0">
      <alignment horizontal="right" vertical="center"/>
    </xf>
    <xf numFmtId="4" fontId="10" fillId="29" borderId="74" applyNumberFormat="0" applyProtection="0">
      <alignment horizontal="right" vertical="center"/>
    </xf>
    <xf numFmtId="4" fontId="10" fillId="30" borderId="74" applyNumberFormat="0" applyProtection="0">
      <alignment horizontal="right" vertical="center"/>
    </xf>
    <xf numFmtId="4" fontId="10" fillId="31" borderId="74" applyNumberFormat="0" applyProtection="0">
      <alignment horizontal="right" vertical="center"/>
    </xf>
    <xf numFmtId="4" fontId="10" fillId="32" borderId="74" applyNumberFormat="0" applyProtection="0">
      <alignment horizontal="right" vertical="center"/>
    </xf>
    <xf numFmtId="4" fontId="11" fillId="33" borderId="73" applyNumberFormat="0" applyProtection="0">
      <alignment horizontal="left" vertical="center" indent="1"/>
    </xf>
    <xf numFmtId="4" fontId="10" fillId="34" borderId="73" applyNumberFormat="0" applyProtection="0">
      <alignment horizontal="left" vertical="center" indent="1"/>
    </xf>
    <xf numFmtId="4" fontId="10" fillId="36" borderId="74" applyNumberFormat="0" applyProtection="0">
      <alignment horizontal="right" vertical="center"/>
    </xf>
    <xf numFmtId="0" fontId="18" fillId="0" borderId="73" applyNumberFormat="0" applyProtection="0">
      <alignment horizontal="left" vertical="center" indent="2"/>
    </xf>
    <xf numFmtId="0" fontId="14" fillId="35" borderId="74" applyNumberFormat="0" applyProtection="0">
      <alignment horizontal="left" vertical="top" indent="1"/>
    </xf>
    <xf numFmtId="0" fontId="18" fillId="0" borderId="73" applyNumberFormat="0" applyProtection="0">
      <alignment horizontal="left" vertical="center" indent="2"/>
    </xf>
    <xf numFmtId="0" fontId="14" fillId="38" borderId="74" applyNumberFormat="0" applyProtection="0">
      <alignment horizontal="left" vertical="top" indent="1"/>
    </xf>
    <xf numFmtId="0" fontId="18" fillId="0" borderId="73" applyNumberFormat="0" applyProtection="0">
      <alignment horizontal="left" vertical="center" indent="2"/>
    </xf>
    <xf numFmtId="0" fontId="14" fillId="39" borderId="74" applyNumberFormat="0" applyProtection="0">
      <alignment horizontal="left" vertical="top" indent="1"/>
    </xf>
    <xf numFmtId="0" fontId="18" fillId="0" borderId="73" applyNumberFormat="0" applyProtection="0">
      <alignment horizontal="left" vertical="center" indent="2"/>
    </xf>
    <xf numFmtId="0" fontId="14" fillId="3" borderId="74" applyNumberFormat="0" applyProtection="0">
      <alignment horizontal="left" vertical="top" indent="1"/>
    </xf>
    <xf numFmtId="4" fontId="10" fillId="40" borderId="74" applyNumberFormat="0" applyProtection="0">
      <alignment vertical="center"/>
    </xf>
    <xf numFmtId="4" fontId="31" fillId="40" borderId="74" applyNumberFormat="0" applyProtection="0">
      <alignment vertical="center"/>
    </xf>
    <xf numFmtId="0" fontId="10" fillId="40" borderId="74" applyNumberFormat="0" applyProtection="0">
      <alignment horizontal="left" vertical="top" indent="1"/>
    </xf>
    <xf numFmtId="4" fontId="17" fillId="0" borderId="73" applyNumberFormat="0" applyProtection="0">
      <alignment horizontal="right" vertical="center" wrapText="1"/>
    </xf>
    <xf numFmtId="4" fontId="31" fillId="41" borderId="74" applyNumberFormat="0" applyProtection="0">
      <alignment horizontal="right" vertical="center"/>
    </xf>
    <xf numFmtId="0" fontId="19" fillId="43" borderId="73" applyNumberFormat="0" applyProtection="0">
      <alignment horizontal="center" vertical="center" wrapText="1"/>
    </xf>
    <xf numFmtId="0" fontId="19" fillId="44" borderId="73" applyNumberFormat="0" applyProtection="0">
      <alignment horizontal="center" vertical="top" wrapText="1"/>
    </xf>
    <xf numFmtId="4" fontId="40" fillId="41" borderId="74" applyNumberFormat="0" applyProtection="0">
      <alignment horizontal="right" vertical="center"/>
    </xf>
    <xf numFmtId="4" fontId="40" fillId="41" borderId="76" applyNumberFormat="0" applyProtection="0">
      <alignment horizontal="right" vertical="center"/>
    </xf>
    <xf numFmtId="4" fontId="31" fillId="41" borderId="76" applyNumberFormat="0" applyProtection="0">
      <alignment horizontal="right" vertical="center"/>
    </xf>
    <xf numFmtId="0" fontId="10" fillId="40" borderId="76" applyNumberFormat="0" applyProtection="0">
      <alignment horizontal="left" vertical="top" indent="1"/>
    </xf>
    <xf numFmtId="4" fontId="31" fillId="40" borderId="76" applyNumberFormat="0" applyProtection="0">
      <alignment vertical="center"/>
    </xf>
    <xf numFmtId="4" fontId="10" fillId="40" borderId="76" applyNumberFormat="0" applyProtection="0">
      <alignment vertical="center"/>
    </xf>
    <xf numFmtId="0" fontId="14" fillId="3" borderId="76" applyNumberFormat="0" applyProtection="0">
      <alignment horizontal="left" vertical="top" indent="1"/>
    </xf>
    <xf numFmtId="0" fontId="14" fillId="39" borderId="76" applyNumberFormat="0" applyProtection="0">
      <alignment horizontal="left" vertical="top" indent="1"/>
    </xf>
    <xf numFmtId="0" fontId="14" fillId="38" borderId="76" applyNumberFormat="0" applyProtection="0">
      <alignment horizontal="left" vertical="top" indent="1"/>
    </xf>
    <xf numFmtId="0" fontId="14" fillId="35" borderId="76" applyNumberFormat="0" applyProtection="0">
      <alignment horizontal="left" vertical="top" indent="1"/>
    </xf>
    <xf numFmtId="4" fontId="10" fillId="36" borderId="76" applyNumberFormat="0" applyProtection="0">
      <alignment horizontal="right" vertical="center"/>
    </xf>
    <xf numFmtId="4" fontId="10" fillId="32" borderId="76" applyNumberFormat="0" applyProtection="0">
      <alignment horizontal="right" vertical="center"/>
    </xf>
    <xf numFmtId="4" fontId="10" fillId="31" borderId="76" applyNumberFormat="0" applyProtection="0">
      <alignment horizontal="right" vertical="center"/>
    </xf>
    <xf numFmtId="4" fontId="10" fillId="30" borderId="76" applyNumberFormat="0" applyProtection="0">
      <alignment horizontal="right" vertical="center"/>
    </xf>
    <xf numFmtId="4" fontId="10" fillId="29" borderId="76" applyNumberFormat="0" applyProtection="0">
      <alignment horizontal="right" vertical="center"/>
    </xf>
    <xf numFmtId="4" fontId="10" fillId="28" borderId="76" applyNumberFormat="0" applyProtection="0">
      <alignment horizontal="right" vertical="center"/>
    </xf>
    <xf numFmtId="4" fontId="10" fillId="27" borderId="76" applyNumberFormat="0" applyProtection="0">
      <alignment horizontal="right" vertical="center"/>
    </xf>
    <xf numFmtId="4" fontId="10" fillId="26" borderId="76" applyNumberFormat="0" applyProtection="0">
      <alignment horizontal="right" vertical="center"/>
    </xf>
    <xf numFmtId="4" fontId="10" fillId="25" borderId="76" applyNumberFormat="0" applyProtection="0">
      <alignment horizontal="right" vertical="center"/>
    </xf>
    <xf numFmtId="4" fontId="10" fillId="24" borderId="76" applyNumberFormat="0" applyProtection="0">
      <alignment horizontal="right" vertical="center"/>
    </xf>
    <xf numFmtId="0" fontId="11" fillId="19" borderId="76" applyNumberFormat="0" applyProtection="0">
      <alignment horizontal="left" vertical="top" indent="1"/>
    </xf>
    <xf numFmtId="4" fontId="26" fillId="19" borderId="76" applyNumberFormat="0" applyProtection="0">
      <alignment vertical="center"/>
    </xf>
    <xf numFmtId="0" fontId="14" fillId="85" borderId="73" applyNumberFormat="0">
      <protection locked="0"/>
    </xf>
    <xf numFmtId="4" fontId="17" fillId="0" borderId="75" applyNumberFormat="0" applyProtection="0">
      <alignment horizontal="left" vertical="center" indent="1"/>
    </xf>
    <xf numFmtId="4" fontId="17" fillId="0" borderId="77" applyNumberFormat="0" applyProtection="0">
      <alignment horizontal="left" vertical="center" indent="1"/>
    </xf>
    <xf numFmtId="4" fontId="10" fillId="24" borderId="76" applyNumberFormat="0" applyProtection="0">
      <alignment horizontal="right" vertical="center"/>
    </xf>
    <xf numFmtId="4" fontId="26" fillId="19" borderId="76" applyNumberFormat="0" applyProtection="0">
      <alignment vertical="center"/>
    </xf>
    <xf numFmtId="4" fontId="10" fillId="36" borderId="76" applyNumberFormat="0" applyProtection="0">
      <alignment horizontal="right" vertical="center"/>
    </xf>
    <xf numFmtId="0" fontId="14" fillId="35" borderId="76" applyNumberFormat="0" applyProtection="0">
      <alignment horizontal="left" vertical="top" indent="1"/>
    </xf>
    <xf numFmtId="0" fontId="14" fillId="38" borderId="76" applyNumberFormat="0" applyProtection="0">
      <alignment horizontal="left" vertical="top" indent="1"/>
    </xf>
    <xf numFmtId="0" fontId="14" fillId="39" borderId="76" applyNumberFormat="0" applyProtection="0">
      <alignment horizontal="left" vertical="top" indent="1"/>
    </xf>
    <xf numFmtId="0" fontId="14" fillId="3" borderId="76" applyNumberFormat="0" applyProtection="0">
      <alignment horizontal="left" vertical="top" indent="1"/>
    </xf>
    <xf numFmtId="4" fontId="10" fillId="40" borderId="76" applyNumberFormat="0" applyProtection="0">
      <alignment vertical="center"/>
    </xf>
    <xf numFmtId="4" fontId="31" fillId="40" borderId="76" applyNumberFormat="0" applyProtection="0">
      <alignment vertical="center"/>
    </xf>
    <xf numFmtId="0" fontId="10" fillId="40" borderId="76" applyNumberFormat="0" applyProtection="0">
      <alignment horizontal="left" vertical="top" indent="1"/>
    </xf>
    <xf numFmtId="4" fontId="31" fillId="41" borderId="76" applyNumberFormat="0" applyProtection="0">
      <alignment horizontal="right" vertical="center"/>
    </xf>
    <xf numFmtId="4" fontId="40" fillId="41" borderId="76" applyNumberFormat="0" applyProtection="0">
      <alignment horizontal="right" vertical="center"/>
    </xf>
    <xf numFmtId="4" fontId="10" fillId="30" borderId="76" applyNumberFormat="0" applyProtection="0">
      <alignment horizontal="right" vertical="center"/>
    </xf>
    <xf numFmtId="4" fontId="10" fillId="32" borderId="76" applyNumberFormat="0" applyProtection="0">
      <alignment horizontal="right" vertical="center"/>
    </xf>
    <xf numFmtId="4" fontId="10" fillId="29" borderId="76" applyNumberFormat="0" applyProtection="0">
      <alignment horizontal="right" vertical="center"/>
    </xf>
    <xf numFmtId="4" fontId="10" fillId="25" borderId="76" applyNumberFormat="0" applyProtection="0">
      <alignment horizontal="right" vertical="center"/>
    </xf>
    <xf numFmtId="4" fontId="10" fillId="27" borderId="76" applyNumberFormat="0" applyProtection="0">
      <alignment horizontal="right" vertical="center"/>
    </xf>
    <xf numFmtId="0" fontId="11" fillId="19" borderId="76" applyNumberFormat="0" applyProtection="0">
      <alignment horizontal="left" vertical="top" indent="1"/>
    </xf>
    <xf numFmtId="4" fontId="10" fillId="28" borderId="76" applyNumberFormat="0" applyProtection="0">
      <alignment horizontal="right" vertical="center"/>
    </xf>
    <xf numFmtId="4" fontId="10" fillId="31" borderId="76" applyNumberFormat="0" applyProtection="0">
      <alignment horizontal="right" vertical="center"/>
    </xf>
    <xf numFmtId="4" fontId="10" fillId="26" borderId="76" applyNumberFormat="0" applyProtection="0">
      <alignment horizontal="right" vertical="center"/>
    </xf>
    <xf numFmtId="4" fontId="26" fillId="19" borderId="79" applyNumberFormat="0" applyProtection="0">
      <alignment vertical="center"/>
    </xf>
    <xf numFmtId="0" fontId="11" fillId="19" borderId="79" applyNumberFormat="0" applyProtection="0">
      <alignment horizontal="left" vertical="top" indent="1"/>
    </xf>
    <xf numFmtId="4" fontId="10" fillId="24" borderId="79" applyNumberFormat="0" applyProtection="0">
      <alignment horizontal="right" vertical="center"/>
    </xf>
    <xf numFmtId="4" fontId="10" fillId="25" borderId="79" applyNumberFormat="0" applyProtection="0">
      <alignment horizontal="right" vertical="center"/>
    </xf>
    <xf numFmtId="4" fontId="10" fillId="26" borderId="79" applyNumberFormat="0" applyProtection="0">
      <alignment horizontal="right" vertical="center"/>
    </xf>
    <xf numFmtId="4" fontId="10" fillId="27" borderId="79" applyNumberFormat="0" applyProtection="0">
      <alignment horizontal="right" vertical="center"/>
    </xf>
    <xf numFmtId="4" fontId="10" fillId="28" borderId="79" applyNumberFormat="0" applyProtection="0">
      <alignment horizontal="right" vertical="center"/>
    </xf>
    <xf numFmtId="4" fontId="10" fillId="29" borderId="79" applyNumberFormat="0" applyProtection="0">
      <alignment horizontal="right" vertical="center"/>
    </xf>
    <xf numFmtId="4" fontId="10" fillId="30" borderId="79" applyNumberFormat="0" applyProtection="0">
      <alignment horizontal="right" vertical="center"/>
    </xf>
    <xf numFmtId="4" fontId="10" fillId="31" borderId="79" applyNumberFormat="0" applyProtection="0">
      <alignment horizontal="right" vertical="center"/>
    </xf>
    <xf numFmtId="4" fontId="10" fillId="32" borderId="79" applyNumberFormat="0" applyProtection="0">
      <alignment horizontal="right" vertical="center"/>
    </xf>
    <xf numFmtId="4" fontId="10" fillId="36" borderId="79" applyNumberFormat="0" applyProtection="0">
      <alignment horizontal="right" vertical="center"/>
    </xf>
    <xf numFmtId="0" fontId="14" fillId="35" borderId="79" applyNumberFormat="0" applyProtection="0">
      <alignment horizontal="left" vertical="top" indent="1"/>
    </xf>
    <xf numFmtId="0" fontId="14" fillId="38" borderId="79" applyNumberFormat="0" applyProtection="0">
      <alignment horizontal="left" vertical="top" indent="1"/>
    </xf>
    <xf numFmtId="0" fontId="14" fillId="39" borderId="79" applyNumberFormat="0" applyProtection="0">
      <alignment horizontal="left" vertical="top" indent="1"/>
    </xf>
    <xf numFmtId="0" fontId="14" fillId="3" borderId="79" applyNumberFormat="0" applyProtection="0">
      <alignment horizontal="left" vertical="top" indent="1"/>
    </xf>
    <xf numFmtId="4" fontId="10" fillId="40" borderId="79" applyNumberFormat="0" applyProtection="0">
      <alignment vertical="center"/>
    </xf>
    <xf numFmtId="4" fontId="31" fillId="40" borderId="79" applyNumberFormat="0" applyProtection="0">
      <alignment vertical="center"/>
    </xf>
    <xf numFmtId="0" fontId="10" fillId="40" borderId="79" applyNumberFormat="0" applyProtection="0">
      <alignment horizontal="left" vertical="top" indent="1"/>
    </xf>
    <xf numFmtId="4" fontId="31" fillId="41" borderId="79" applyNumberFormat="0" applyProtection="0">
      <alignment horizontal="right" vertical="center"/>
    </xf>
    <xf numFmtId="4" fontId="40" fillId="41" borderId="79" applyNumberFormat="0" applyProtection="0">
      <alignment horizontal="right" vertical="center"/>
    </xf>
    <xf numFmtId="4" fontId="40" fillId="41" borderId="81" applyNumberFormat="0" applyProtection="0">
      <alignment horizontal="right" vertical="center"/>
    </xf>
    <xf numFmtId="4" fontId="31" fillId="41" borderId="81" applyNumberFormat="0" applyProtection="0">
      <alignment horizontal="right" vertical="center"/>
    </xf>
    <xf numFmtId="0" fontId="10" fillId="40" borderId="81" applyNumberFormat="0" applyProtection="0">
      <alignment horizontal="left" vertical="top" indent="1"/>
    </xf>
    <xf numFmtId="4" fontId="31" fillId="40" borderId="81" applyNumberFormat="0" applyProtection="0">
      <alignment vertical="center"/>
    </xf>
    <xf numFmtId="4" fontId="10" fillId="40" borderId="81" applyNumberFormat="0" applyProtection="0">
      <alignment vertical="center"/>
    </xf>
    <xf numFmtId="0" fontId="14" fillId="3" borderId="81" applyNumberFormat="0" applyProtection="0">
      <alignment horizontal="left" vertical="top" indent="1"/>
    </xf>
    <xf numFmtId="0" fontId="14" fillId="39" borderId="81" applyNumberFormat="0" applyProtection="0">
      <alignment horizontal="left" vertical="top" indent="1"/>
    </xf>
    <xf numFmtId="0" fontId="14" fillId="38" borderId="81" applyNumberFormat="0" applyProtection="0">
      <alignment horizontal="left" vertical="top" indent="1"/>
    </xf>
    <xf numFmtId="0" fontId="14" fillId="35" borderId="81" applyNumberFormat="0" applyProtection="0">
      <alignment horizontal="left" vertical="top" indent="1"/>
    </xf>
    <xf numFmtId="4" fontId="10" fillId="36" borderId="81" applyNumberFormat="0" applyProtection="0">
      <alignment horizontal="right" vertical="center"/>
    </xf>
    <xf numFmtId="4" fontId="10" fillId="32" borderId="81" applyNumberFormat="0" applyProtection="0">
      <alignment horizontal="right" vertical="center"/>
    </xf>
    <xf numFmtId="4" fontId="10" fillId="31" borderId="81" applyNumberFormat="0" applyProtection="0">
      <alignment horizontal="right" vertical="center"/>
    </xf>
    <xf numFmtId="4" fontId="10" fillId="30" borderId="81" applyNumberFormat="0" applyProtection="0">
      <alignment horizontal="right" vertical="center"/>
    </xf>
    <xf numFmtId="4" fontId="10" fillId="29" borderId="81" applyNumberFormat="0" applyProtection="0">
      <alignment horizontal="right" vertical="center"/>
    </xf>
    <xf numFmtId="4" fontId="10" fillId="28" borderId="81" applyNumberFormat="0" applyProtection="0">
      <alignment horizontal="right" vertical="center"/>
    </xf>
    <xf numFmtId="4" fontId="10" fillId="27" borderId="81" applyNumberFormat="0" applyProtection="0">
      <alignment horizontal="right" vertical="center"/>
    </xf>
    <xf numFmtId="4" fontId="10" fillId="26" borderId="81" applyNumberFormat="0" applyProtection="0">
      <alignment horizontal="right" vertical="center"/>
    </xf>
    <xf numFmtId="4" fontId="10" fillId="25" borderId="81" applyNumberFormat="0" applyProtection="0">
      <alignment horizontal="right" vertical="center"/>
    </xf>
    <xf numFmtId="4" fontId="10" fillId="24" borderId="81" applyNumberFormat="0" applyProtection="0">
      <alignment horizontal="right" vertical="center"/>
    </xf>
    <xf numFmtId="0" fontId="11" fillId="19" borderId="81" applyNumberFormat="0" applyProtection="0">
      <alignment horizontal="left" vertical="top" indent="1"/>
    </xf>
    <xf numFmtId="4" fontId="26" fillId="19" borderId="81" applyNumberFormat="0" applyProtection="0">
      <alignment vertical="center"/>
    </xf>
    <xf numFmtId="4" fontId="17" fillId="0" borderId="80" applyNumberFormat="0" applyProtection="0">
      <alignment horizontal="left" vertical="center" indent="1"/>
    </xf>
    <xf numFmtId="4" fontId="17" fillId="0" borderId="82" applyNumberFormat="0" applyProtection="0">
      <alignment horizontal="left" vertical="center" indent="1"/>
    </xf>
    <xf numFmtId="4" fontId="10" fillId="24" borderId="81" applyNumberFormat="0" applyProtection="0">
      <alignment horizontal="right" vertical="center"/>
    </xf>
    <xf numFmtId="4" fontId="26" fillId="19" borderId="81" applyNumberFormat="0" applyProtection="0">
      <alignment vertical="center"/>
    </xf>
    <xf numFmtId="4" fontId="10" fillId="36" borderId="81" applyNumberFormat="0" applyProtection="0">
      <alignment horizontal="right" vertical="center"/>
    </xf>
    <xf numFmtId="0" fontId="14" fillId="35" borderId="81" applyNumberFormat="0" applyProtection="0">
      <alignment horizontal="left" vertical="top" indent="1"/>
    </xf>
    <xf numFmtId="0" fontId="14" fillId="38" borderId="81" applyNumberFormat="0" applyProtection="0">
      <alignment horizontal="left" vertical="top" indent="1"/>
    </xf>
    <xf numFmtId="0" fontId="14" fillId="39" borderId="81" applyNumberFormat="0" applyProtection="0">
      <alignment horizontal="left" vertical="top" indent="1"/>
    </xf>
    <xf numFmtId="0" fontId="14" fillId="3" borderId="81" applyNumberFormat="0" applyProtection="0">
      <alignment horizontal="left" vertical="top" indent="1"/>
    </xf>
    <xf numFmtId="4" fontId="10" fillId="40" borderId="81" applyNumberFormat="0" applyProtection="0">
      <alignment vertical="center"/>
    </xf>
    <xf numFmtId="4" fontId="31" fillId="40" borderId="81" applyNumberFormat="0" applyProtection="0">
      <alignment vertical="center"/>
    </xf>
    <xf numFmtId="0" fontId="10" fillId="40" borderId="81" applyNumberFormat="0" applyProtection="0">
      <alignment horizontal="left" vertical="top" indent="1"/>
    </xf>
    <xf numFmtId="4" fontId="31" fillId="41" borderId="81" applyNumberFormat="0" applyProtection="0">
      <alignment horizontal="right" vertical="center"/>
    </xf>
    <xf numFmtId="4" fontId="40" fillId="41" borderId="81" applyNumberFormat="0" applyProtection="0">
      <alignment horizontal="right" vertical="center"/>
    </xf>
    <xf numFmtId="4" fontId="10" fillId="30" borderId="81" applyNumberFormat="0" applyProtection="0">
      <alignment horizontal="right" vertical="center"/>
    </xf>
    <xf numFmtId="4" fontId="10" fillId="32" borderId="81" applyNumberFormat="0" applyProtection="0">
      <alignment horizontal="right" vertical="center"/>
    </xf>
    <xf numFmtId="4" fontId="10" fillId="29" borderId="81" applyNumberFormat="0" applyProtection="0">
      <alignment horizontal="right" vertical="center"/>
    </xf>
    <xf numFmtId="4" fontId="10" fillId="25" borderId="81" applyNumberFormat="0" applyProtection="0">
      <alignment horizontal="right" vertical="center"/>
    </xf>
    <xf numFmtId="4" fontId="10" fillId="27" borderId="81" applyNumberFormat="0" applyProtection="0">
      <alignment horizontal="right" vertical="center"/>
    </xf>
    <xf numFmtId="0" fontId="11" fillId="19" borderId="81" applyNumberFormat="0" applyProtection="0">
      <alignment horizontal="left" vertical="top" indent="1"/>
    </xf>
    <xf numFmtId="4" fontId="10" fillId="28" borderId="81" applyNumberFormat="0" applyProtection="0">
      <alignment horizontal="right" vertical="center"/>
    </xf>
    <xf numFmtId="4" fontId="10" fillId="31" borderId="81" applyNumberFormat="0" applyProtection="0">
      <alignment horizontal="right" vertical="center"/>
    </xf>
    <xf numFmtId="4" fontId="10" fillId="26" borderId="81" applyNumberFormat="0" applyProtection="0">
      <alignment horizontal="right" vertical="center"/>
    </xf>
    <xf numFmtId="0" fontId="18" fillId="0" borderId="82" applyNumberFormat="0" applyProtection="0">
      <alignment horizontal="left" vertical="center" indent="2"/>
    </xf>
    <xf numFmtId="0" fontId="14" fillId="3" borderId="83" applyNumberFormat="0" applyProtection="0">
      <alignment horizontal="left" vertical="top" indent="1"/>
    </xf>
    <xf numFmtId="4" fontId="10" fillId="40" borderId="83" applyNumberFormat="0" applyProtection="0">
      <alignment vertical="center"/>
    </xf>
    <xf numFmtId="4" fontId="31" fillId="40" borderId="83" applyNumberFormat="0" applyProtection="0">
      <alignment vertical="center"/>
    </xf>
    <xf numFmtId="0" fontId="10" fillId="40" borderId="83" applyNumberFormat="0" applyProtection="0">
      <alignment horizontal="left" vertical="top" indent="1"/>
    </xf>
    <xf numFmtId="4" fontId="17" fillId="0" borderId="82" applyNumberFormat="0" applyProtection="0">
      <alignment horizontal="right" vertical="center" wrapText="1"/>
    </xf>
    <xf numFmtId="4" fontId="31" fillId="41" borderId="83" applyNumberFormat="0" applyProtection="0">
      <alignment horizontal="right" vertical="center"/>
    </xf>
    <xf numFmtId="0" fontId="19" fillId="43" borderId="82" applyNumberFormat="0" applyProtection="0">
      <alignment horizontal="center" vertical="center" wrapText="1"/>
    </xf>
    <xf numFmtId="0" fontId="19" fillId="44" borderId="82" applyNumberFormat="0" applyProtection="0">
      <alignment horizontal="center" vertical="top" wrapText="1"/>
    </xf>
    <xf numFmtId="4" fontId="40" fillId="41" borderId="83" applyNumberFormat="0" applyProtection="0">
      <alignment horizontal="right" vertical="center"/>
    </xf>
    <xf numFmtId="4" fontId="40" fillId="41" borderId="85" applyNumberFormat="0" applyProtection="0">
      <alignment horizontal="right" vertical="center"/>
    </xf>
    <xf numFmtId="4" fontId="31" fillId="41" borderId="85" applyNumberFormat="0" applyProtection="0">
      <alignment horizontal="right" vertical="center"/>
    </xf>
    <xf numFmtId="0" fontId="10" fillId="40" borderId="85" applyNumberFormat="0" applyProtection="0">
      <alignment horizontal="left" vertical="top" indent="1"/>
    </xf>
    <xf numFmtId="4" fontId="31" fillId="40" borderId="85" applyNumberFormat="0" applyProtection="0">
      <alignment vertical="center"/>
    </xf>
    <xf numFmtId="4" fontId="10" fillId="40" borderId="85" applyNumberFormat="0" applyProtection="0">
      <alignment vertical="center"/>
    </xf>
    <xf numFmtId="0" fontId="14" fillId="3" borderId="85" applyNumberFormat="0" applyProtection="0">
      <alignment horizontal="left" vertical="top" indent="1"/>
    </xf>
    <xf numFmtId="0" fontId="14" fillId="39" borderId="85" applyNumberFormat="0" applyProtection="0">
      <alignment horizontal="left" vertical="top" indent="1"/>
    </xf>
    <xf numFmtId="0" fontId="14" fillId="38" borderId="85" applyNumberFormat="0" applyProtection="0">
      <alignment horizontal="left" vertical="top" indent="1"/>
    </xf>
    <xf numFmtId="0" fontId="14" fillId="35" borderId="85" applyNumberFormat="0" applyProtection="0">
      <alignment horizontal="left" vertical="top" indent="1"/>
    </xf>
    <xf numFmtId="4" fontId="10" fillId="36" borderId="85" applyNumberFormat="0" applyProtection="0">
      <alignment horizontal="right" vertical="center"/>
    </xf>
    <xf numFmtId="4" fontId="10" fillId="32" borderId="85" applyNumberFormat="0" applyProtection="0">
      <alignment horizontal="right" vertical="center"/>
    </xf>
    <xf numFmtId="4" fontId="10" fillId="31" borderId="85" applyNumberFormat="0" applyProtection="0">
      <alignment horizontal="right" vertical="center"/>
    </xf>
    <xf numFmtId="4" fontId="10" fillId="30" borderId="85" applyNumberFormat="0" applyProtection="0">
      <alignment horizontal="right" vertical="center"/>
    </xf>
    <xf numFmtId="4" fontId="10" fillId="29" borderId="85" applyNumberFormat="0" applyProtection="0">
      <alignment horizontal="right" vertical="center"/>
    </xf>
    <xf numFmtId="4" fontId="10" fillId="28" borderId="85" applyNumberFormat="0" applyProtection="0">
      <alignment horizontal="right" vertical="center"/>
    </xf>
    <xf numFmtId="4" fontId="10" fillId="27" borderId="85" applyNumberFormat="0" applyProtection="0">
      <alignment horizontal="right" vertical="center"/>
    </xf>
    <xf numFmtId="4" fontId="10" fillId="26" borderId="85" applyNumberFormat="0" applyProtection="0">
      <alignment horizontal="right" vertical="center"/>
    </xf>
    <xf numFmtId="4" fontId="10" fillId="25" borderId="85" applyNumberFormat="0" applyProtection="0">
      <alignment horizontal="right" vertical="center"/>
    </xf>
    <xf numFmtId="4" fontId="10" fillId="24" borderId="85" applyNumberFormat="0" applyProtection="0">
      <alignment horizontal="right" vertical="center"/>
    </xf>
    <xf numFmtId="0" fontId="11" fillId="19" borderId="85" applyNumberFormat="0" applyProtection="0">
      <alignment horizontal="left" vertical="top" indent="1"/>
    </xf>
    <xf numFmtId="4" fontId="26" fillId="19" borderId="85" applyNumberFormat="0" applyProtection="0">
      <alignment vertical="center"/>
    </xf>
    <xf numFmtId="0" fontId="14" fillId="85" borderId="82" applyNumberFormat="0">
      <protection locked="0"/>
    </xf>
    <xf numFmtId="4" fontId="17" fillId="0" borderId="84" applyNumberFormat="0" applyProtection="0">
      <alignment horizontal="left" vertical="center" indent="1"/>
    </xf>
    <xf numFmtId="4" fontId="17" fillId="0" borderId="86" applyNumberFormat="0" applyProtection="0">
      <alignment horizontal="left" vertical="center" indent="1"/>
    </xf>
    <xf numFmtId="4" fontId="10" fillId="24" borderId="87" applyNumberFormat="0" applyProtection="0">
      <alignment horizontal="right" vertical="center"/>
    </xf>
    <xf numFmtId="4" fontId="26" fillId="19" borderId="87" applyNumberFormat="0" applyProtection="0">
      <alignment vertical="center"/>
    </xf>
    <xf numFmtId="4" fontId="10" fillId="36" borderId="87" applyNumberFormat="0" applyProtection="0">
      <alignment horizontal="right" vertical="center"/>
    </xf>
    <xf numFmtId="0" fontId="14" fillId="35" borderId="87" applyNumberFormat="0" applyProtection="0">
      <alignment horizontal="left" vertical="top" indent="1"/>
    </xf>
    <xf numFmtId="0" fontId="14" fillId="38" borderId="87" applyNumberFormat="0" applyProtection="0">
      <alignment horizontal="left" vertical="top" indent="1"/>
    </xf>
    <xf numFmtId="0" fontId="14" fillId="39" borderId="87" applyNumberFormat="0" applyProtection="0">
      <alignment horizontal="left" vertical="top" indent="1"/>
    </xf>
    <xf numFmtId="0" fontId="14" fillId="3" borderId="87" applyNumberFormat="0" applyProtection="0">
      <alignment horizontal="left" vertical="top" indent="1"/>
    </xf>
    <xf numFmtId="4" fontId="10" fillId="40" borderId="87" applyNumberFormat="0" applyProtection="0">
      <alignment vertical="center"/>
    </xf>
    <xf numFmtId="4" fontId="31" fillId="40" borderId="87" applyNumberFormat="0" applyProtection="0">
      <alignment vertical="center"/>
    </xf>
    <xf numFmtId="0" fontId="10" fillId="40" borderId="87" applyNumberFormat="0" applyProtection="0">
      <alignment horizontal="left" vertical="top" indent="1"/>
    </xf>
    <xf numFmtId="4" fontId="31" fillId="41" borderId="87" applyNumberFormat="0" applyProtection="0">
      <alignment horizontal="right" vertical="center"/>
    </xf>
    <xf numFmtId="4" fontId="40" fillId="41" borderId="87" applyNumberFormat="0" applyProtection="0">
      <alignment horizontal="right" vertical="center"/>
    </xf>
    <xf numFmtId="4" fontId="10" fillId="30" borderId="87" applyNumberFormat="0" applyProtection="0">
      <alignment horizontal="right" vertical="center"/>
    </xf>
    <xf numFmtId="4" fontId="10" fillId="32" borderId="87" applyNumberFormat="0" applyProtection="0">
      <alignment horizontal="right" vertical="center"/>
    </xf>
    <xf numFmtId="4" fontId="10" fillId="29" borderId="87" applyNumberFormat="0" applyProtection="0">
      <alignment horizontal="right" vertical="center"/>
    </xf>
    <xf numFmtId="4" fontId="10" fillId="25" borderId="87" applyNumberFormat="0" applyProtection="0">
      <alignment horizontal="right" vertical="center"/>
    </xf>
    <xf numFmtId="4" fontId="10" fillId="27" borderId="87" applyNumberFormat="0" applyProtection="0">
      <alignment horizontal="right" vertical="center"/>
    </xf>
    <xf numFmtId="0" fontId="11" fillId="19" borderId="87" applyNumberFormat="0" applyProtection="0">
      <alignment horizontal="left" vertical="top" indent="1"/>
    </xf>
    <xf numFmtId="4" fontId="10" fillId="28" borderId="87" applyNumberFormat="0" applyProtection="0">
      <alignment horizontal="right" vertical="center"/>
    </xf>
    <xf numFmtId="4" fontId="10" fillId="31" borderId="87" applyNumberFormat="0" applyProtection="0">
      <alignment horizontal="right" vertical="center"/>
    </xf>
    <xf numFmtId="4" fontId="10" fillId="26" borderId="87" applyNumberFormat="0" applyProtection="0">
      <alignment horizontal="right" vertical="center"/>
    </xf>
    <xf numFmtId="0" fontId="5" fillId="0" borderId="0"/>
    <xf numFmtId="4" fontId="17" fillId="0" borderId="77" applyNumberFormat="0" applyProtection="0">
      <alignment horizontal="left" vertical="center" indent="1"/>
    </xf>
    <xf numFmtId="0" fontId="114" fillId="0" borderId="0"/>
    <xf numFmtId="0" fontId="63" fillId="0" borderId="0" applyNumberFormat="0" applyFill="0" applyBorder="0" applyAlignment="0" applyProtection="0"/>
    <xf numFmtId="0" fontId="116" fillId="0" borderId="46" applyNumberFormat="0" applyFill="0" applyAlignment="0" applyProtection="0"/>
    <xf numFmtId="0" fontId="117" fillId="0" borderId="47" applyNumberFormat="0" applyFill="0" applyAlignment="0" applyProtection="0"/>
    <xf numFmtId="0" fontId="118" fillId="0" borderId="48" applyNumberFormat="0" applyFill="0" applyAlignment="0" applyProtection="0"/>
    <xf numFmtId="0" fontId="118" fillId="0" borderId="0" applyNumberFormat="0" applyFill="0" applyBorder="0" applyAlignment="0" applyProtection="0"/>
    <xf numFmtId="0" fontId="119"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2" fillId="55" borderId="49" applyNumberFormat="0" applyAlignment="0" applyProtection="0"/>
    <xf numFmtId="0" fontId="123" fillId="56" borderId="50" applyNumberFormat="0" applyAlignment="0" applyProtection="0"/>
    <xf numFmtId="0" fontId="124" fillId="56" borderId="49" applyNumberFormat="0" applyAlignment="0" applyProtection="0"/>
    <xf numFmtId="0" fontId="125" fillId="0" borderId="51" applyNumberFormat="0" applyFill="0" applyAlignment="0" applyProtection="0"/>
    <xf numFmtId="0" fontId="126" fillId="57" borderId="52" applyNumberFormat="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9" fillId="0" borderId="53" applyNumberFormat="0" applyFill="0" applyAlignment="0" applyProtection="0"/>
    <xf numFmtId="0" fontId="130" fillId="58"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30" fillId="59" borderId="0" applyNumberFormat="0" applyBorder="0" applyAlignment="0" applyProtection="0"/>
    <xf numFmtId="0" fontId="130" fillId="6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130" fillId="61" borderId="0" applyNumberFormat="0" applyBorder="0" applyAlignment="0" applyProtection="0"/>
    <xf numFmtId="0" fontId="130" fillId="6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30" fillId="63" borderId="0" applyNumberFormat="0" applyBorder="0" applyAlignment="0" applyProtection="0"/>
    <xf numFmtId="0" fontId="130" fillId="64"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30" fillId="65" borderId="0" applyNumberFormat="0" applyBorder="0" applyAlignment="0" applyProtection="0"/>
    <xf numFmtId="0" fontId="130" fillId="66"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30" fillId="67" borderId="0" applyNumberFormat="0" applyBorder="0" applyAlignment="0" applyProtection="0"/>
    <xf numFmtId="0" fontId="130" fillId="68"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30" fillId="69" borderId="0" applyNumberFormat="0" applyBorder="0" applyAlignment="0" applyProtection="0"/>
    <xf numFmtId="0" fontId="14" fillId="0" borderId="0"/>
    <xf numFmtId="181" fontId="14" fillId="0" borderId="0"/>
    <xf numFmtId="0" fontId="14" fillId="0" borderId="0"/>
    <xf numFmtId="181" fontId="14" fillId="0" borderId="0"/>
    <xf numFmtId="0" fontId="14" fillId="0" borderId="0"/>
    <xf numFmtId="0" fontId="4" fillId="0" borderId="0"/>
    <xf numFmtId="9" fontId="14" fillId="0" borderId="0" applyFont="0" applyFill="0" applyBorder="0" applyAlignment="0" applyProtection="0"/>
    <xf numFmtId="43" fontId="14" fillId="0" borderId="0" applyFont="0" applyFill="0" applyBorder="0" applyAlignment="0" applyProtection="0"/>
    <xf numFmtId="0" fontId="4" fillId="0" borderId="0"/>
    <xf numFmtId="43" fontId="14" fillId="0" borderId="0" applyFont="0" applyFill="0" applyBorder="0" applyAlignment="0" applyProtection="0"/>
    <xf numFmtId="181" fontId="14" fillId="0" borderId="0"/>
    <xf numFmtId="181" fontId="14" fillId="0" borderId="0"/>
    <xf numFmtId="0" fontId="108" fillId="0" borderId="0"/>
    <xf numFmtId="43" fontId="108" fillId="0" borderId="0" applyFont="0" applyFill="0" applyBorder="0" applyAlignment="0" applyProtection="0"/>
    <xf numFmtId="0" fontId="4" fillId="0" borderId="0"/>
    <xf numFmtId="43" fontId="4" fillId="0" borderId="0" applyFont="0" applyFill="0" applyBorder="0" applyAlignment="0" applyProtection="0"/>
    <xf numFmtId="43" fontId="108" fillId="0" borderId="0" applyFont="0" applyFill="0" applyBorder="0" applyAlignment="0" applyProtection="0"/>
    <xf numFmtId="0" fontId="4" fillId="5" borderId="26" applyNumberFormat="0" applyFont="0" applyAlignment="0" applyProtection="0"/>
    <xf numFmtId="0" fontId="108" fillId="0" borderId="0"/>
    <xf numFmtId="9" fontId="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108" fillId="0" borderId="0"/>
    <xf numFmtId="44" fontId="24" fillId="0" borderId="0" applyFont="0" applyFill="0" applyBorder="0" applyAlignment="0" applyProtection="0"/>
    <xf numFmtId="4" fontId="25" fillId="18" borderId="77" applyNumberFormat="0" applyProtection="0">
      <alignment horizontal="right" vertical="center" wrapText="1"/>
    </xf>
    <xf numFmtId="4" fontId="26" fillId="19" borderId="122" applyNumberFormat="0" applyProtection="0">
      <alignment vertical="center"/>
    </xf>
    <xf numFmtId="4" fontId="25" fillId="18" borderId="77" applyNumberFormat="0" applyProtection="0">
      <alignment horizontal="left" vertical="center" indent="1"/>
    </xf>
    <xf numFmtId="0" fontId="11" fillId="19" borderId="122" applyNumberFormat="0" applyProtection="0">
      <alignment horizontal="left" vertical="top" indent="1"/>
    </xf>
    <xf numFmtId="4" fontId="19" fillId="22" borderId="77" applyNumberFormat="0" applyProtection="0">
      <alignment horizontal="left" vertical="center"/>
    </xf>
    <xf numFmtId="4" fontId="10" fillId="24" borderId="122" applyNumberFormat="0" applyProtection="0">
      <alignment horizontal="right" vertical="center"/>
    </xf>
    <xf numFmtId="4" fontId="10" fillId="25" borderId="122" applyNumberFormat="0" applyProtection="0">
      <alignment horizontal="right" vertical="center"/>
    </xf>
    <xf numFmtId="4" fontId="10" fillId="26" borderId="122" applyNumberFormat="0" applyProtection="0">
      <alignment horizontal="right" vertical="center"/>
    </xf>
    <xf numFmtId="4" fontId="10" fillId="27" borderId="122" applyNumberFormat="0" applyProtection="0">
      <alignment horizontal="right" vertical="center"/>
    </xf>
    <xf numFmtId="4" fontId="10" fillId="28" borderId="122" applyNumberFormat="0" applyProtection="0">
      <alignment horizontal="right" vertical="center"/>
    </xf>
    <xf numFmtId="4" fontId="10" fillId="29" borderId="122" applyNumberFormat="0" applyProtection="0">
      <alignment horizontal="right" vertical="center"/>
    </xf>
    <xf numFmtId="4" fontId="10" fillId="30" borderId="122" applyNumberFormat="0" applyProtection="0">
      <alignment horizontal="right" vertical="center"/>
    </xf>
    <xf numFmtId="4" fontId="10" fillId="31" borderId="122" applyNumberFormat="0" applyProtection="0">
      <alignment horizontal="right" vertical="center"/>
    </xf>
    <xf numFmtId="4" fontId="10" fillId="32" borderId="122" applyNumberFormat="0" applyProtection="0">
      <alignment horizontal="right" vertical="center"/>
    </xf>
    <xf numFmtId="4" fontId="11" fillId="33" borderId="77" applyNumberFormat="0" applyProtection="0">
      <alignment horizontal="left" vertical="center" indent="1"/>
    </xf>
    <xf numFmtId="4" fontId="10" fillId="34" borderId="77" applyNumberFormat="0" applyProtection="0">
      <alignment horizontal="left" vertical="center" indent="1"/>
    </xf>
    <xf numFmtId="4" fontId="10" fillId="36" borderId="122" applyNumberFormat="0" applyProtection="0">
      <alignment horizontal="right" vertical="center"/>
    </xf>
    <xf numFmtId="0" fontId="18" fillId="0" borderId="77" applyNumberFormat="0" applyProtection="0">
      <alignment horizontal="left" vertical="center" indent="2"/>
    </xf>
    <xf numFmtId="0" fontId="14" fillId="35" borderId="122" applyNumberFormat="0" applyProtection="0">
      <alignment horizontal="left" vertical="top" indent="1"/>
    </xf>
    <xf numFmtId="0" fontId="18" fillId="0" borderId="77" applyNumberFormat="0" applyProtection="0">
      <alignment horizontal="left" vertical="center" indent="2"/>
    </xf>
    <xf numFmtId="0" fontId="14" fillId="38" borderId="122" applyNumberFormat="0" applyProtection="0">
      <alignment horizontal="left" vertical="top" indent="1"/>
    </xf>
    <xf numFmtId="0" fontId="18" fillId="0" borderId="77" applyNumberFormat="0" applyProtection="0">
      <alignment horizontal="left" vertical="center" indent="2"/>
    </xf>
    <xf numFmtId="0" fontId="14" fillId="39" borderId="122" applyNumberFormat="0" applyProtection="0">
      <alignment horizontal="left" vertical="top" indent="1"/>
    </xf>
    <xf numFmtId="0" fontId="18" fillId="0" borderId="77" applyNumberFormat="0" applyProtection="0">
      <alignment horizontal="left" vertical="center" indent="2"/>
    </xf>
    <xf numFmtId="0" fontId="14" fillId="3" borderId="122" applyNumberFormat="0" applyProtection="0">
      <alignment horizontal="left" vertical="top" indent="1"/>
    </xf>
    <xf numFmtId="4" fontId="10" fillId="40" borderId="122" applyNumberFormat="0" applyProtection="0">
      <alignment vertical="center"/>
    </xf>
    <xf numFmtId="4" fontId="31" fillId="40" borderId="122" applyNumberFormat="0" applyProtection="0">
      <alignment vertical="center"/>
    </xf>
    <xf numFmtId="0" fontId="10" fillId="40" borderId="122" applyNumberFormat="0" applyProtection="0">
      <alignment horizontal="left" vertical="top" indent="1"/>
    </xf>
    <xf numFmtId="4" fontId="17" fillId="0" borderId="77" applyNumberFormat="0" applyProtection="0">
      <alignment horizontal="right" vertical="center" wrapText="1"/>
    </xf>
    <xf numFmtId="4" fontId="31" fillId="41" borderId="122" applyNumberFormat="0" applyProtection="0">
      <alignment horizontal="right" vertical="center"/>
    </xf>
    <xf numFmtId="0" fontId="19" fillId="43" borderId="77" applyNumberFormat="0" applyProtection="0">
      <alignment horizontal="center" vertical="center" wrapText="1"/>
    </xf>
    <xf numFmtId="0" fontId="19" fillId="44" borderId="77" applyNumberFormat="0" applyProtection="0">
      <alignment horizontal="center" vertical="top" wrapText="1"/>
    </xf>
    <xf numFmtId="4" fontId="40" fillId="41" borderId="122" applyNumberFormat="0" applyProtection="0">
      <alignment horizontal="right" vertical="center"/>
    </xf>
    <xf numFmtId="0" fontId="3" fillId="0" borderId="0"/>
    <xf numFmtId="44" fontId="3" fillId="0" borderId="0" applyFont="0" applyFill="0" applyBorder="0" applyAlignment="0" applyProtection="0"/>
    <xf numFmtId="0" fontId="14" fillId="85" borderId="77" applyNumberFormat="0">
      <protection locked="0"/>
    </xf>
    <xf numFmtId="0" fontId="3" fillId="0" borderId="0"/>
    <xf numFmtId="0" fontId="3" fillId="0" borderId="0"/>
    <xf numFmtId="4" fontId="25" fillId="18" borderId="77" applyNumberFormat="0" applyProtection="0">
      <alignment horizontal="right" vertical="center" wrapText="1"/>
    </xf>
    <xf numFmtId="4" fontId="26" fillId="19" borderId="123" applyNumberFormat="0" applyProtection="0">
      <alignment vertical="center"/>
    </xf>
    <xf numFmtId="4" fontId="25" fillId="18" borderId="77" applyNumberFormat="0" applyProtection="0">
      <alignment horizontal="left" vertical="center" indent="1"/>
    </xf>
    <xf numFmtId="0" fontId="11" fillId="19" borderId="123" applyNumberFormat="0" applyProtection="0">
      <alignment horizontal="left" vertical="top" indent="1"/>
    </xf>
    <xf numFmtId="4" fontId="19" fillId="22" borderId="77" applyNumberFormat="0" applyProtection="0">
      <alignment horizontal="left" vertical="center"/>
    </xf>
    <xf numFmtId="4" fontId="10" fillId="24" borderId="123" applyNumberFormat="0" applyProtection="0">
      <alignment horizontal="right" vertical="center"/>
    </xf>
    <xf numFmtId="4" fontId="10" fillId="25" borderId="123" applyNumberFormat="0" applyProtection="0">
      <alignment horizontal="right" vertical="center"/>
    </xf>
    <xf numFmtId="4" fontId="10" fillId="26" borderId="123" applyNumberFormat="0" applyProtection="0">
      <alignment horizontal="right" vertical="center"/>
    </xf>
    <xf numFmtId="4" fontId="10" fillId="27" borderId="123" applyNumberFormat="0" applyProtection="0">
      <alignment horizontal="right" vertical="center"/>
    </xf>
    <xf numFmtId="4" fontId="10" fillId="28" borderId="123" applyNumberFormat="0" applyProtection="0">
      <alignment horizontal="right" vertical="center"/>
    </xf>
    <xf numFmtId="4" fontId="10" fillId="29" borderId="123" applyNumberFormat="0" applyProtection="0">
      <alignment horizontal="right" vertical="center"/>
    </xf>
    <xf numFmtId="4" fontId="10" fillId="30" borderId="123" applyNumberFormat="0" applyProtection="0">
      <alignment horizontal="right" vertical="center"/>
    </xf>
    <xf numFmtId="4" fontId="10" fillId="31" borderId="123" applyNumberFormat="0" applyProtection="0">
      <alignment horizontal="right" vertical="center"/>
    </xf>
    <xf numFmtId="4" fontId="10" fillId="32" borderId="123" applyNumberFormat="0" applyProtection="0">
      <alignment horizontal="right" vertical="center"/>
    </xf>
    <xf numFmtId="4" fontId="11" fillId="33" borderId="77" applyNumberFormat="0" applyProtection="0">
      <alignment horizontal="left" vertical="center" indent="1"/>
    </xf>
    <xf numFmtId="4" fontId="10" fillId="34" borderId="77" applyNumberFormat="0" applyProtection="0">
      <alignment horizontal="left" vertical="center" indent="1"/>
    </xf>
    <xf numFmtId="4" fontId="10" fillId="36" borderId="123" applyNumberFormat="0" applyProtection="0">
      <alignment horizontal="right" vertical="center"/>
    </xf>
    <xf numFmtId="0" fontId="18" fillId="0" borderId="77" applyNumberFormat="0" applyProtection="0">
      <alignment horizontal="left" vertical="center" indent="2"/>
    </xf>
    <xf numFmtId="0" fontId="14" fillId="35" borderId="123" applyNumberFormat="0" applyProtection="0">
      <alignment horizontal="left" vertical="top" indent="1"/>
    </xf>
    <xf numFmtId="0" fontId="18" fillId="0" borderId="77" applyNumberFormat="0" applyProtection="0">
      <alignment horizontal="left" vertical="center" indent="2"/>
    </xf>
    <xf numFmtId="0" fontId="14" fillId="38" borderId="123" applyNumberFormat="0" applyProtection="0">
      <alignment horizontal="left" vertical="top" indent="1"/>
    </xf>
    <xf numFmtId="0" fontId="18" fillId="0" borderId="77" applyNumberFormat="0" applyProtection="0">
      <alignment horizontal="left" vertical="center" indent="2"/>
    </xf>
    <xf numFmtId="0" fontId="14" fillId="39" borderId="123" applyNumberFormat="0" applyProtection="0">
      <alignment horizontal="left" vertical="top" indent="1"/>
    </xf>
    <xf numFmtId="0" fontId="18" fillId="0" borderId="77" applyNumberFormat="0" applyProtection="0">
      <alignment horizontal="left" vertical="center" indent="2"/>
    </xf>
    <xf numFmtId="0" fontId="14" fillId="3" borderId="123" applyNumberFormat="0" applyProtection="0">
      <alignment horizontal="left" vertical="top" indent="1"/>
    </xf>
    <xf numFmtId="4" fontId="10" fillId="40" borderId="123" applyNumberFormat="0" applyProtection="0">
      <alignment vertical="center"/>
    </xf>
    <xf numFmtId="4" fontId="31" fillId="40" borderId="123" applyNumberFormat="0" applyProtection="0">
      <alignment vertical="center"/>
    </xf>
    <xf numFmtId="0" fontId="10" fillId="40" borderId="123" applyNumberFormat="0" applyProtection="0">
      <alignment horizontal="left" vertical="top" indent="1"/>
    </xf>
    <xf numFmtId="4" fontId="17" fillId="0" borderId="77" applyNumberFormat="0" applyProtection="0">
      <alignment horizontal="right" vertical="center" wrapText="1"/>
    </xf>
    <xf numFmtId="4" fontId="31" fillId="41" borderId="123" applyNumberFormat="0" applyProtection="0">
      <alignment horizontal="right" vertical="center"/>
    </xf>
    <xf numFmtId="0" fontId="19" fillId="43" borderId="77" applyNumberFormat="0" applyProtection="0">
      <alignment horizontal="center" vertical="center" wrapText="1"/>
    </xf>
    <xf numFmtId="0" fontId="19" fillId="44" borderId="77" applyNumberFormat="0" applyProtection="0">
      <alignment horizontal="center" vertical="top" wrapText="1"/>
    </xf>
    <xf numFmtId="4" fontId="40" fillId="41" borderId="123" applyNumberFormat="0" applyProtection="0">
      <alignment horizontal="right" vertical="center"/>
    </xf>
    <xf numFmtId="0" fontId="3" fillId="0" borderId="0"/>
    <xf numFmtId="44" fontId="3" fillId="0" borderId="0" applyFont="0" applyFill="0" applyBorder="0" applyAlignment="0" applyProtection="0"/>
    <xf numFmtId="4" fontId="40" fillId="41" borderId="123" applyNumberFormat="0" applyProtection="0">
      <alignment horizontal="right" vertical="center"/>
    </xf>
    <xf numFmtId="4" fontId="31" fillId="41" borderId="123" applyNumberFormat="0" applyProtection="0">
      <alignment horizontal="right" vertical="center"/>
    </xf>
    <xf numFmtId="0" fontId="10" fillId="40" borderId="123" applyNumberFormat="0" applyProtection="0">
      <alignment horizontal="left" vertical="top" indent="1"/>
    </xf>
    <xf numFmtId="4" fontId="31" fillId="40" borderId="123" applyNumberFormat="0" applyProtection="0">
      <alignment vertical="center"/>
    </xf>
    <xf numFmtId="4" fontId="10" fillId="40" borderId="123" applyNumberFormat="0" applyProtection="0">
      <alignment vertical="center"/>
    </xf>
    <xf numFmtId="0" fontId="14" fillId="3" borderId="123" applyNumberFormat="0" applyProtection="0">
      <alignment horizontal="left" vertical="top" indent="1"/>
    </xf>
    <xf numFmtId="0" fontId="14" fillId="39" borderId="123" applyNumberFormat="0" applyProtection="0">
      <alignment horizontal="left" vertical="top" indent="1"/>
    </xf>
    <xf numFmtId="0" fontId="14" fillId="38" borderId="123" applyNumberFormat="0" applyProtection="0">
      <alignment horizontal="left" vertical="top" indent="1"/>
    </xf>
    <xf numFmtId="0" fontId="14" fillId="35" borderId="123" applyNumberFormat="0" applyProtection="0">
      <alignment horizontal="left" vertical="top" indent="1"/>
    </xf>
    <xf numFmtId="4" fontId="10" fillId="36" borderId="123" applyNumberFormat="0" applyProtection="0">
      <alignment horizontal="right" vertical="center"/>
    </xf>
    <xf numFmtId="4" fontId="10" fillId="32" borderId="123" applyNumberFormat="0" applyProtection="0">
      <alignment horizontal="right" vertical="center"/>
    </xf>
    <xf numFmtId="4" fontId="10" fillId="31" borderId="123" applyNumberFormat="0" applyProtection="0">
      <alignment horizontal="right" vertical="center"/>
    </xf>
    <xf numFmtId="4" fontId="10" fillId="30" borderId="123" applyNumberFormat="0" applyProtection="0">
      <alignment horizontal="right" vertical="center"/>
    </xf>
    <xf numFmtId="4" fontId="10" fillId="29" borderId="123" applyNumberFormat="0" applyProtection="0">
      <alignment horizontal="right" vertical="center"/>
    </xf>
    <xf numFmtId="4" fontId="10" fillId="28" borderId="123" applyNumberFormat="0" applyProtection="0">
      <alignment horizontal="right" vertical="center"/>
    </xf>
    <xf numFmtId="4" fontId="10" fillId="27" borderId="123" applyNumberFormat="0" applyProtection="0">
      <alignment horizontal="right" vertical="center"/>
    </xf>
    <xf numFmtId="4" fontId="10" fillId="26" borderId="123" applyNumberFormat="0" applyProtection="0">
      <alignment horizontal="right" vertical="center"/>
    </xf>
    <xf numFmtId="4" fontId="10" fillId="25" borderId="123" applyNumberFormat="0" applyProtection="0">
      <alignment horizontal="right" vertical="center"/>
    </xf>
    <xf numFmtId="4" fontId="10" fillId="24" borderId="123" applyNumberFormat="0" applyProtection="0">
      <alignment horizontal="right" vertical="center"/>
    </xf>
    <xf numFmtId="0" fontId="11" fillId="19" borderId="123" applyNumberFormat="0" applyProtection="0">
      <alignment horizontal="left" vertical="top" indent="1"/>
    </xf>
    <xf numFmtId="4" fontId="26" fillId="19" borderId="123" applyNumberFormat="0" applyProtection="0">
      <alignment vertical="center"/>
    </xf>
    <xf numFmtId="0" fontId="14" fillId="85" borderId="77" applyNumberFormat="0">
      <protection locked="0"/>
    </xf>
    <xf numFmtId="0" fontId="3" fillId="0" borderId="0"/>
    <xf numFmtId="0" fontId="3" fillId="0" borderId="0"/>
    <xf numFmtId="4" fontId="19" fillId="22" borderId="125" applyNumberFormat="0" applyProtection="0">
      <alignment horizontal="left" vertical="center"/>
    </xf>
    <xf numFmtId="0" fontId="18" fillId="0" borderId="86" applyNumberFormat="0" applyProtection="0">
      <alignment horizontal="left" vertical="center" indent="2"/>
    </xf>
    <xf numFmtId="4" fontId="25" fillId="18" borderId="86" applyNumberFormat="0" applyProtection="0">
      <alignment horizontal="right" vertical="center" wrapText="1"/>
    </xf>
    <xf numFmtId="4" fontId="10" fillId="31" borderId="124" applyNumberFormat="0" applyProtection="0">
      <alignment horizontal="right" vertical="center"/>
    </xf>
    <xf numFmtId="0" fontId="14" fillId="39" borderId="124" applyNumberFormat="0" applyProtection="0">
      <alignment horizontal="left" vertical="top" indent="1"/>
    </xf>
    <xf numFmtId="0" fontId="14" fillId="85" borderId="86" applyNumberFormat="0">
      <protection locked="0"/>
    </xf>
    <xf numFmtId="4" fontId="19" fillId="22" borderId="86" applyNumberFormat="0" applyProtection="0">
      <alignment horizontal="left" vertical="center"/>
    </xf>
    <xf numFmtId="4" fontId="25" fillId="18" borderId="86" applyNumberFormat="0" applyProtection="0">
      <alignment horizontal="right" vertical="center" wrapText="1"/>
    </xf>
    <xf numFmtId="0" fontId="11" fillId="19" borderId="124" applyNumberFormat="0" applyProtection="0">
      <alignment horizontal="left" vertical="top" indent="1"/>
    </xf>
    <xf numFmtId="4" fontId="26" fillId="19" borderId="124" applyNumberFormat="0" applyProtection="0">
      <alignment vertical="center"/>
    </xf>
    <xf numFmtId="0" fontId="3" fillId="0" borderId="0"/>
    <xf numFmtId="44" fontId="3" fillId="0" borderId="0" applyFont="0" applyFill="0" applyBorder="0" applyAlignment="0" applyProtection="0"/>
    <xf numFmtId="4" fontId="10" fillId="34" borderId="86" applyNumberFormat="0" applyProtection="0">
      <alignment horizontal="left" vertical="center" indent="1"/>
    </xf>
    <xf numFmtId="4" fontId="25" fillId="18" borderId="125" applyNumberFormat="0" applyProtection="0">
      <alignment horizontal="left" vertical="center" indent="1"/>
    </xf>
    <xf numFmtId="0" fontId="18" fillId="0" borderId="125" applyNumberFormat="0" applyProtection="0">
      <alignment horizontal="left" vertical="center" indent="2"/>
    </xf>
    <xf numFmtId="0" fontId="14" fillId="38" borderId="124" applyNumberFormat="0" applyProtection="0">
      <alignment horizontal="left" vertical="top" indent="1"/>
    </xf>
    <xf numFmtId="0" fontId="18" fillId="0" borderId="125" applyNumberFormat="0" applyProtection="0">
      <alignment horizontal="left" vertical="center" indent="2"/>
    </xf>
    <xf numFmtId="0" fontId="14" fillId="35" borderId="124" applyNumberFormat="0" applyProtection="0">
      <alignment horizontal="left" vertical="top" indent="1"/>
    </xf>
    <xf numFmtId="0" fontId="18" fillId="0" borderId="125" applyNumberFormat="0" applyProtection="0">
      <alignment horizontal="left" vertical="center" indent="2"/>
    </xf>
    <xf numFmtId="4" fontId="10" fillId="36" borderId="124" applyNumberFormat="0" applyProtection="0">
      <alignment horizontal="right" vertical="center"/>
    </xf>
    <xf numFmtId="4" fontId="10" fillId="34" borderId="125" applyNumberFormat="0" applyProtection="0">
      <alignment horizontal="left" vertical="center" indent="1"/>
    </xf>
    <xf numFmtId="4" fontId="11" fillId="33" borderId="125" applyNumberFormat="0" applyProtection="0">
      <alignment horizontal="left" vertical="center" indent="1"/>
    </xf>
    <xf numFmtId="4" fontId="10" fillId="32" borderId="124" applyNumberFormat="0" applyProtection="0">
      <alignment horizontal="right" vertical="center"/>
    </xf>
    <xf numFmtId="0" fontId="19" fillId="44" borderId="86" applyNumberFormat="0" applyProtection="0">
      <alignment horizontal="center" vertical="top" wrapText="1"/>
    </xf>
    <xf numFmtId="0" fontId="19" fillId="43" borderId="86" applyNumberFormat="0" applyProtection="0">
      <alignment horizontal="center" vertical="center" wrapText="1"/>
    </xf>
    <xf numFmtId="4" fontId="10" fillId="30" borderId="124" applyNumberFormat="0" applyProtection="0">
      <alignment horizontal="right" vertical="center"/>
    </xf>
    <xf numFmtId="4" fontId="10" fillId="29" borderId="124" applyNumberFormat="0" applyProtection="0">
      <alignment horizontal="right" vertical="center"/>
    </xf>
    <xf numFmtId="4" fontId="10" fillId="28" borderId="124" applyNumberFormat="0" applyProtection="0">
      <alignment horizontal="right" vertical="center"/>
    </xf>
    <xf numFmtId="4" fontId="10" fillId="27" borderId="124" applyNumberFormat="0" applyProtection="0">
      <alignment horizontal="right" vertical="center"/>
    </xf>
    <xf numFmtId="4" fontId="10" fillId="26" borderId="124" applyNumberFormat="0" applyProtection="0">
      <alignment horizontal="right" vertical="center"/>
    </xf>
    <xf numFmtId="4" fontId="10" fillId="25" borderId="124" applyNumberFormat="0" applyProtection="0">
      <alignment horizontal="right" vertical="center"/>
    </xf>
    <xf numFmtId="4" fontId="17" fillId="0" borderId="86" applyNumberFormat="0" applyProtection="0">
      <alignment horizontal="right" vertical="center" wrapText="1"/>
    </xf>
    <xf numFmtId="4" fontId="10" fillId="24" borderId="124" applyNumberFormat="0" applyProtection="0">
      <alignment horizontal="right" vertical="center"/>
    </xf>
    <xf numFmtId="4" fontId="25" fillId="18" borderId="125" applyNumberFormat="0" applyProtection="0">
      <alignment horizontal="right" vertical="center" wrapText="1"/>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4" fontId="25" fillId="18" borderId="86" applyNumberFormat="0" applyProtection="0">
      <alignment horizontal="left" vertical="center" indent="1"/>
    </xf>
    <xf numFmtId="4" fontId="11" fillId="33" borderId="86" applyNumberFormat="0" applyProtection="0">
      <alignment horizontal="left" vertical="center" indent="1"/>
    </xf>
    <xf numFmtId="0" fontId="3" fillId="0" borderId="0"/>
    <xf numFmtId="0" fontId="3" fillId="0" borderId="0"/>
    <xf numFmtId="4" fontId="26" fillId="19" borderId="87" applyNumberFormat="0" applyProtection="0">
      <alignment vertical="center"/>
    </xf>
    <xf numFmtId="0" fontId="11" fillId="19" borderId="87" applyNumberFormat="0" applyProtection="0">
      <alignment horizontal="left" vertical="top" indent="1"/>
    </xf>
    <xf numFmtId="4" fontId="10" fillId="24" borderId="87" applyNumberFormat="0" applyProtection="0">
      <alignment horizontal="right" vertical="center"/>
    </xf>
    <xf numFmtId="4" fontId="10" fillId="25" borderId="87" applyNumberFormat="0" applyProtection="0">
      <alignment horizontal="right" vertical="center"/>
    </xf>
    <xf numFmtId="4" fontId="10" fillId="26" borderId="87" applyNumberFormat="0" applyProtection="0">
      <alignment horizontal="right" vertical="center"/>
    </xf>
    <xf numFmtId="4" fontId="10" fillId="27" borderId="87" applyNumberFormat="0" applyProtection="0">
      <alignment horizontal="right" vertical="center"/>
    </xf>
    <xf numFmtId="4" fontId="10" fillId="28" borderId="87" applyNumberFormat="0" applyProtection="0">
      <alignment horizontal="right" vertical="center"/>
    </xf>
    <xf numFmtId="4" fontId="10" fillId="29" borderId="87" applyNumberFormat="0" applyProtection="0">
      <alignment horizontal="right" vertical="center"/>
    </xf>
    <xf numFmtId="4" fontId="10" fillId="30" borderId="87" applyNumberFormat="0" applyProtection="0">
      <alignment horizontal="right" vertical="center"/>
    </xf>
    <xf numFmtId="4" fontId="10" fillId="31" borderId="87" applyNumberFormat="0" applyProtection="0">
      <alignment horizontal="right" vertical="center"/>
    </xf>
    <xf numFmtId="4" fontId="10" fillId="32" borderId="87" applyNumberFormat="0" applyProtection="0">
      <alignment horizontal="right" vertical="center"/>
    </xf>
    <xf numFmtId="4" fontId="10" fillId="36" borderId="87" applyNumberFormat="0" applyProtection="0">
      <alignment horizontal="right" vertical="center"/>
    </xf>
    <xf numFmtId="0" fontId="14" fillId="35" borderId="87" applyNumberFormat="0" applyProtection="0">
      <alignment horizontal="left" vertical="top" indent="1"/>
    </xf>
    <xf numFmtId="0" fontId="14" fillId="38" borderId="87" applyNumberFormat="0" applyProtection="0">
      <alignment horizontal="left" vertical="top" indent="1"/>
    </xf>
    <xf numFmtId="0" fontId="14" fillId="39" borderId="87" applyNumberFormat="0" applyProtection="0">
      <alignment horizontal="left" vertical="top" indent="1"/>
    </xf>
    <xf numFmtId="0" fontId="14" fillId="3" borderId="87" applyNumberFormat="0" applyProtection="0">
      <alignment horizontal="left" vertical="top" indent="1"/>
    </xf>
    <xf numFmtId="4" fontId="10" fillId="40" borderId="87" applyNumberFormat="0" applyProtection="0">
      <alignment vertical="center"/>
    </xf>
    <xf numFmtId="4" fontId="31" fillId="40" borderId="87" applyNumberFormat="0" applyProtection="0">
      <alignment vertical="center"/>
    </xf>
    <xf numFmtId="0" fontId="10" fillId="40" borderId="87" applyNumberFormat="0" applyProtection="0">
      <alignment horizontal="left" vertical="top" indent="1"/>
    </xf>
    <xf numFmtId="4" fontId="31" fillId="41" borderId="87" applyNumberFormat="0" applyProtection="0">
      <alignment horizontal="right" vertical="center"/>
    </xf>
    <xf numFmtId="4" fontId="40" fillId="41" borderId="87" applyNumberFormat="0" applyProtection="0">
      <alignment horizontal="right" vertical="center"/>
    </xf>
    <xf numFmtId="0" fontId="3" fillId="0" borderId="0"/>
    <xf numFmtId="44" fontId="3" fillId="0" borderId="0" applyFont="0" applyFill="0" applyBorder="0" applyAlignment="0" applyProtection="0"/>
    <xf numFmtId="4" fontId="40" fillId="41" borderId="87" applyNumberFormat="0" applyProtection="0">
      <alignment horizontal="right" vertical="center"/>
    </xf>
    <xf numFmtId="4" fontId="31" fillId="41" borderId="87" applyNumberFormat="0" applyProtection="0">
      <alignment horizontal="right" vertical="center"/>
    </xf>
    <xf numFmtId="0" fontId="10" fillId="40" borderId="87" applyNumberFormat="0" applyProtection="0">
      <alignment horizontal="left" vertical="top" indent="1"/>
    </xf>
    <xf numFmtId="4" fontId="31" fillId="40" borderId="87" applyNumberFormat="0" applyProtection="0">
      <alignment vertical="center"/>
    </xf>
    <xf numFmtId="4" fontId="10" fillId="40" borderId="87" applyNumberFormat="0" applyProtection="0">
      <alignment vertical="center"/>
    </xf>
    <xf numFmtId="0" fontId="14" fillId="3" borderId="87" applyNumberFormat="0" applyProtection="0">
      <alignment horizontal="left" vertical="top" indent="1"/>
    </xf>
    <xf numFmtId="0" fontId="14" fillId="39" borderId="87" applyNumberFormat="0" applyProtection="0">
      <alignment horizontal="left" vertical="top" indent="1"/>
    </xf>
    <xf numFmtId="0" fontId="14" fillId="38" borderId="87" applyNumberFormat="0" applyProtection="0">
      <alignment horizontal="left" vertical="top" indent="1"/>
    </xf>
    <xf numFmtId="0" fontId="14" fillId="35" borderId="87" applyNumberFormat="0" applyProtection="0">
      <alignment horizontal="left" vertical="top" indent="1"/>
    </xf>
    <xf numFmtId="4" fontId="10" fillId="36" borderId="87" applyNumberFormat="0" applyProtection="0">
      <alignment horizontal="right" vertical="center"/>
    </xf>
    <xf numFmtId="4" fontId="10" fillId="32" borderId="87" applyNumberFormat="0" applyProtection="0">
      <alignment horizontal="right" vertical="center"/>
    </xf>
    <xf numFmtId="4" fontId="10" fillId="31" borderId="87" applyNumberFormat="0" applyProtection="0">
      <alignment horizontal="right" vertical="center"/>
    </xf>
    <xf numFmtId="4" fontId="10" fillId="30" borderId="87" applyNumberFormat="0" applyProtection="0">
      <alignment horizontal="right" vertical="center"/>
    </xf>
    <xf numFmtId="4" fontId="10" fillId="29" borderId="87" applyNumberFormat="0" applyProtection="0">
      <alignment horizontal="right" vertical="center"/>
    </xf>
    <xf numFmtId="4" fontId="10" fillId="28" borderId="87" applyNumberFormat="0" applyProtection="0">
      <alignment horizontal="right" vertical="center"/>
    </xf>
    <xf numFmtId="4" fontId="10" fillId="27" borderId="87" applyNumberFormat="0" applyProtection="0">
      <alignment horizontal="right" vertical="center"/>
    </xf>
    <xf numFmtId="4" fontId="10" fillId="26" borderId="87" applyNumberFormat="0" applyProtection="0">
      <alignment horizontal="right" vertical="center"/>
    </xf>
    <xf numFmtId="4" fontId="10" fillId="25" borderId="87" applyNumberFormat="0" applyProtection="0">
      <alignment horizontal="right" vertical="center"/>
    </xf>
    <xf numFmtId="4" fontId="10" fillId="24" borderId="87" applyNumberFormat="0" applyProtection="0">
      <alignment horizontal="right" vertical="center"/>
    </xf>
    <xf numFmtId="0" fontId="11" fillId="19" borderId="87" applyNumberFormat="0" applyProtection="0">
      <alignment horizontal="left" vertical="top" indent="1"/>
    </xf>
    <xf numFmtId="4" fontId="26" fillId="19" borderId="87" applyNumberFormat="0" applyProtection="0">
      <alignment vertical="center"/>
    </xf>
    <xf numFmtId="4" fontId="17" fillId="0" borderId="86" applyNumberFormat="0" applyProtection="0">
      <alignment horizontal="left" vertical="center" indent="1"/>
    </xf>
    <xf numFmtId="0" fontId="3" fillId="0" borderId="0"/>
    <xf numFmtId="0" fontId="3" fillId="0" borderId="0"/>
    <xf numFmtId="4" fontId="17" fillId="0" borderId="86"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26" fillId="19" borderId="87" applyNumberFormat="0" applyProtection="0">
      <alignment vertical="center"/>
    </xf>
    <xf numFmtId="4" fontId="25" fillId="18" borderId="86" applyNumberFormat="0" applyProtection="0">
      <alignment horizontal="left" vertical="center" indent="1"/>
    </xf>
    <xf numFmtId="0" fontId="11" fillId="19" borderId="87" applyNumberFormat="0" applyProtection="0">
      <alignment horizontal="left" vertical="top" indent="1"/>
    </xf>
    <xf numFmtId="4" fontId="19" fillId="22" borderId="86" applyNumberFormat="0" applyProtection="0">
      <alignment horizontal="left" vertical="center"/>
    </xf>
    <xf numFmtId="4" fontId="10" fillId="24" borderId="87" applyNumberFormat="0" applyProtection="0">
      <alignment horizontal="right" vertical="center"/>
    </xf>
    <xf numFmtId="4" fontId="10" fillId="25" borderId="87" applyNumberFormat="0" applyProtection="0">
      <alignment horizontal="right" vertical="center"/>
    </xf>
    <xf numFmtId="4" fontId="10" fillId="26" borderId="87" applyNumberFormat="0" applyProtection="0">
      <alignment horizontal="right" vertical="center"/>
    </xf>
    <xf numFmtId="4" fontId="10" fillId="27" borderId="87" applyNumberFormat="0" applyProtection="0">
      <alignment horizontal="right" vertical="center"/>
    </xf>
    <xf numFmtId="4" fontId="10" fillId="28" borderId="87" applyNumberFormat="0" applyProtection="0">
      <alignment horizontal="right" vertical="center"/>
    </xf>
    <xf numFmtId="4" fontId="10" fillId="29" borderId="87" applyNumberFormat="0" applyProtection="0">
      <alignment horizontal="right" vertical="center"/>
    </xf>
    <xf numFmtId="4" fontId="10" fillId="30" borderId="87" applyNumberFormat="0" applyProtection="0">
      <alignment horizontal="right" vertical="center"/>
    </xf>
    <xf numFmtId="4" fontId="10" fillId="31" borderId="87" applyNumberFormat="0" applyProtection="0">
      <alignment horizontal="right" vertical="center"/>
    </xf>
    <xf numFmtId="4" fontId="10" fillId="32" borderId="87" applyNumberFormat="0" applyProtection="0">
      <alignment horizontal="right" vertical="center"/>
    </xf>
    <xf numFmtId="4" fontId="11" fillId="33" borderId="86" applyNumberFormat="0" applyProtection="0">
      <alignment horizontal="left" vertical="center" indent="1"/>
    </xf>
    <xf numFmtId="4" fontId="10" fillId="34" borderId="86" applyNumberFormat="0" applyProtection="0">
      <alignment horizontal="left" vertical="center" indent="1"/>
    </xf>
    <xf numFmtId="4" fontId="10" fillId="36" borderId="87" applyNumberFormat="0" applyProtection="0">
      <alignment horizontal="right" vertical="center"/>
    </xf>
    <xf numFmtId="0" fontId="18" fillId="0" borderId="86" applyNumberFormat="0" applyProtection="0">
      <alignment horizontal="left" vertical="center" indent="2"/>
    </xf>
    <xf numFmtId="0" fontId="14" fillId="35" borderId="87" applyNumberFormat="0" applyProtection="0">
      <alignment horizontal="left" vertical="top" indent="1"/>
    </xf>
    <xf numFmtId="0" fontId="18" fillId="0" borderId="86" applyNumberFormat="0" applyProtection="0">
      <alignment horizontal="left" vertical="center" indent="2"/>
    </xf>
    <xf numFmtId="0" fontId="14" fillId="38" borderId="87" applyNumberFormat="0" applyProtection="0">
      <alignment horizontal="left" vertical="top" indent="1"/>
    </xf>
    <xf numFmtId="0" fontId="18" fillId="0" borderId="86" applyNumberFormat="0" applyProtection="0">
      <alignment horizontal="left" vertical="center" indent="2"/>
    </xf>
    <xf numFmtId="0" fontId="14" fillId="39" borderId="87" applyNumberFormat="0" applyProtection="0">
      <alignment horizontal="left" vertical="top" indent="1"/>
    </xf>
    <xf numFmtId="0" fontId="18" fillId="0" borderId="86" applyNumberFormat="0" applyProtection="0">
      <alignment horizontal="left" vertical="center" indent="2"/>
    </xf>
    <xf numFmtId="0" fontId="14" fillId="3" borderId="87" applyNumberFormat="0" applyProtection="0">
      <alignment horizontal="left" vertical="top" indent="1"/>
    </xf>
    <xf numFmtId="4" fontId="10" fillId="40" borderId="87" applyNumberFormat="0" applyProtection="0">
      <alignment vertical="center"/>
    </xf>
    <xf numFmtId="4" fontId="31" fillId="40" borderId="87" applyNumberFormat="0" applyProtection="0">
      <alignment vertical="center"/>
    </xf>
    <xf numFmtId="0" fontId="10" fillId="40" borderId="87" applyNumberFormat="0" applyProtection="0">
      <alignment horizontal="left" vertical="top" indent="1"/>
    </xf>
    <xf numFmtId="4" fontId="17" fillId="0" borderId="86" applyNumberFormat="0" applyProtection="0">
      <alignment horizontal="right" vertical="center" wrapText="1"/>
    </xf>
    <xf numFmtId="4" fontId="31" fillId="41" borderId="87" applyNumberFormat="0" applyProtection="0">
      <alignment horizontal="right" vertical="center"/>
    </xf>
    <xf numFmtId="0" fontId="19" fillId="43" borderId="86" applyNumberFormat="0" applyProtection="0">
      <alignment horizontal="center" vertical="center" wrapText="1"/>
    </xf>
    <xf numFmtId="0" fontId="19" fillId="44" borderId="86" applyNumberFormat="0" applyProtection="0">
      <alignment horizontal="center" vertical="top" wrapText="1"/>
    </xf>
    <xf numFmtId="4" fontId="40" fillId="41" borderId="87" applyNumberFormat="0" applyProtection="0">
      <alignment horizontal="right" vertical="center"/>
    </xf>
    <xf numFmtId="4" fontId="40" fillId="41" borderId="87" applyNumberFormat="0" applyProtection="0">
      <alignment horizontal="right" vertical="center"/>
    </xf>
    <xf numFmtId="4" fontId="31" fillId="41" borderId="87" applyNumberFormat="0" applyProtection="0">
      <alignment horizontal="right" vertical="center"/>
    </xf>
    <xf numFmtId="0" fontId="10" fillId="40" borderId="87" applyNumberFormat="0" applyProtection="0">
      <alignment horizontal="left" vertical="top" indent="1"/>
    </xf>
    <xf numFmtId="4" fontId="31" fillId="40" borderId="87" applyNumberFormat="0" applyProtection="0">
      <alignment vertical="center"/>
    </xf>
    <xf numFmtId="4" fontId="10" fillId="40" borderId="87" applyNumberFormat="0" applyProtection="0">
      <alignment vertical="center"/>
    </xf>
    <xf numFmtId="0" fontId="14" fillId="3" borderId="87" applyNumberFormat="0" applyProtection="0">
      <alignment horizontal="left" vertical="top" indent="1"/>
    </xf>
    <xf numFmtId="0" fontId="14" fillId="39" borderId="87" applyNumberFormat="0" applyProtection="0">
      <alignment horizontal="left" vertical="top" indent="1"/>
    </xf>
    <xf numFmtId="0" fontId="14" fillId="38" borderId="87" applyNumberFormat="0" applyProtection="0">
      <alignment horizontal="left" vertical="top" indent="1"/>
    </xf>
    <xf numFmtId="0" fontId="14" fillId="35" borderId="87" applyNumberFormat="0" applyProtection="0">
      <alignment horizontal="left" vertical="top" indent="1"/>
    </xf>
    <xf numFmtId="4" fontId="10" fillId="36" borderId="87" applyNumberFormat="0" applyProtection="0">
      <alignment horizontal="right" vertical="center"/>
    </xf>
    <xf numFmtId="4" fontId="10" fillId="32" borderId="87" applyNumberFormat="0" applyProtection="0">
      <alignment horizontal="right" vertical="center"/>
    </xf>
    <xf numFmtId="4" fontId="10" fillId="31" borderId="87" applyNumberFormat="0" applyProtection="0">
      <alignment horizontal="right" vertical="center"/>
    </xf>
    <xf numFmtId="4" fontId="10" fillId="30" borderId="87" applyNumberFormat="0" applyProtection="0">
      <alignment horizontal="right" vertical="center"/>
    </xf>
    <xf numFmtId="4" fontId="10" fillId="29" borderId="87" applyNumberFormat="0" applyProtection="0">
      <alignment horizontal="right" vertical="center"/>
    </xf>
    <xf numFmtId="4" fontId="10" fillId="28" borderId="87" applyNumberFormat="0" applyProtection="0">
      <alignment horizontal="right" vertical="center"/>
    </xf>
    <xf numFmtId="4" fontId="10" fillId="27" borderId="87" applyNumberFormat="0" applyProtection="0">
      <alignment horizontal="right" vertical="center"/>
    </xf>
    <xf numFmtId="4" fontId="10" fillId="26" borderId="87" applyNumberFormat="0" applyProtection="0">
      <alignment horizontal="right" vertical="center"/>
    </xf>
    <xf numFmtId="4" fontId="10" fillId="25" borderId="87" applyNumberFormat="0" applyProtection="0">
      <alignment horizontal="right" vertical="center"/>
    </xf>
    <xf numFmtId="4" fontId="10" fillId="24" borderId="87" applyNumberFormat="0" applyProtection="0">
      <alignment horizontal="right" vertical="center"/>
    </xf>
    <xf numFmtId="0" fontId="11" fillId="19" borderId="87" applyNumberFormat="0" applyProtection="0">
      <alignment horizontal="left" vertical="top" indent="1"/>
    </xf>
    <xf numFmtId="4" fontId="26" fillId="19" borderId="87" applyNumberFormat="0" applyProtection="0">
      <alignment vertical="center"/>
    </xf>
    <xf numFmtId="0" fontId="14" fillId="85" borderId="86" applyNumberFormat="0">
      <protection locked="0"/>
    </xf>
    <xf numFmtId="4" fontId="17" fillId="0" borderId="86" applyNumberFormat="0" applyProtection="0">
      <alignment horizontal="left" vertical="center" indent="1"/>
    </xf>
    <xf numFmtId="4" fontId="17" fillId="0" borderId="86" applyNumberFormat="0" applyProtection="0">
      <alignment horizontal="left" vertical="center" indent="1"/>
    </xf>
    <xf numFmtId="4" fontId="10" fillId="24" borderId="87" applyNumberFormat="0" applyProtection="0">
      <alignment horizontal="right" vertical="center"/>
    </xf>
    <xf numFmtId="4" fontId="26" fillId="19" borderId="87" applyNumberFormat="0" applyProtection="0">
      <alignment vertical="center"/>
    </xf>
    <xf numFmtId="4" fontId="10" fillId="36" borderId="87" applyNumberFormat="0" applyProtection="0">
      <alignment horizontal="right" vertical="center"/>
    </xf>
    <xf numFmtId="0" fontId="14" fillId="35" borderId="87" applyNumberFormat="0" applyProtection="0">
      <alignment horizontal="left" vertical="top" indent="1"/>
    </xf>
    <xf numFmtId="0" fontId="14" fillId="38" borderId="87" applyNumberFormat="0" applyProtection="0">
      <alignment horizontal="left" vertical="top" indent="1"/>
    </xf>
    <xf numFmtId="0" fontId="14" fillId="39" borderId="87" applyNumberFormat="0" applyProtection="0">
      <alignment horizontal="left" vertical="top" indent="1"/>
    </xf>
    <xf numFmtId="0" fontId="14" fillId="3" borderId="87" applyNumberFormat="0" applyProtection="0">
      <alignment horizontal="left" vertical="top" indent="1"/>
    </xf>
    <xf numFmtId="4" fontId="10" fillId="40" borderId="87" applyNumberFormat="0" applyProtection="0">
      <alignment vertical="center"/>
    </xf>
    <xf numFmtId="4" fontId="31" fillId="40" borderId="87" applyNumberFormat="0" applyProtection="0">
      <alignment vertical="center"/>
    </xf>
    <xf numFmtId="0" fontId="10" fillId="40" borderId="87" applyNumberFormat="0" applyProtection="0">
      <alignment horizontal="left" vertical="top" indent="1"/>
    </xf>
    <xf numFmtId="4" fontId="31" fillId="41" borderId="87" applyNumberFormat="0" applyProtection="0">
      <alignment horizontal="right" vertical="center"/>
    </xf>
    <xf numFmtId="4" fontId="40" fillId="41" borderId="87" applyNumberFormat="0" applyProtection="0">
      <alignment horizontal="right" vertical="center"/>
    </xf>
    <xf numFmtId="4" fontId="10" fillId="30" borderId="87" applyNumberFormat="0" applyProtection="0">
      <alignment horizontal="right" vertical="center"/>
    </xf>
    <xf numFmtId="4" fontId="10" fillId="32" borderId="87" applyNumberFormat="0" applyProtection="0">
      <alignment horizontal="right" vertical="center"/>
    </xf>
    <xf numFmtId="4" fontId="10" fillId="29" borderId="87" applyNumberFormat="0" applyProtection="0">
      <alignment horizontal="right" vertical="center"/>
    </xf>
    <xf numFmtId="4" fontId="10" fillId="25" borderId="87" applyNumberFormat="0" applyProtection="0">
      <alignment horizontal="right" vertical="center"/>
    </xf>
    <xf numFmtId="4" fontId="10" fillId="27" borderId="87" applyNumberFormat="0" applyProtection="0">
      <alignment horizontal="right" vertical="center"/>
    </xf>
    <xf numFmtId="0" fontId="11" fillId="19" borderId="87" applyNumberFormat="0" applyProtection="0">
      <alignment horizontal="left" vertical="top" indent="1"/>
    </xf>
    <xf numFmtId="4" fontId="10" fillId="28" borderId="87" applyNumberFormat="0" applyProtection="0">
      <alignment horizontal="right" vertical="center"/>
    </xf>
    <xf numFmtId="4" fontId="10" fillId="31" borderId="87" applyNumberFormat="0" applyProtection="0">
      <alignment horizontal="right" vertical="center"/>
    </xf>
    <xf numFmtId="4" fontId="10" fillId="26" borderId="87" applyNumberFormat="0" applyProtection="0">
      <alignment horizontal="right" vertical="center"/>
    </xf>
    <xf numFmtId="4" fontId="26" fillId="19" borderId="124" applyNumberFormat="0" applyProtection="0">
      <alignment vertical="center"/>
    </xf>
    <xf numFmtId="0" fontId="11" fillId="19" borderId="124" applyNumberFormat="0" applyProtection="0">
      <alignment horizontal="left" vertical="top" indent="1"/>
    </xf>
    <xf numFmtId="4" fontId="10" fillId="24" borderId="124" applyNumberFormat="0" applyProtection="0">
      <alignment horizontal="right" vertical="center"/>
    </xf>
    <xf numFmtId="4" fontId="10" fillId="25" borderId="124" applyNumberFormat="0" applyProtection="0">
      <alignment horizontal="right" vertical="center"/>
    </xf>
    <xf numFmtId="4" fontId="10" fillId="26" borderId="124" applyNumberFormat="0" applyProtection="0">
      <alignment horizontal="right" vertical="center"/>
    </xf>
    <xf numFmtId="4" fontId="10" fillId="27" borderId="124" applyNumberFormat="0" applyProtection="0">
      <alignment horizontal="right" vertical="center"/>
    </xf>
    <xf numFmtId="4" fontId="10" fillId="28" borderId="124" applyNumberFormat="0" applyProtection="0">
      <alignment horizontal="right" vertical="center"/>
    </xf>
    <xf numFmtId="4" fontId="10" fillId="29" borderId="124" applyNumberFormat="0" applyProtection="0">
      <alignment horizontal="right" vertical="center"/>
    </xf>
    <xf numFmtId="4" fontId="10" fillId="30" borderId="124" applyNumberFormat="0" applyProtection="0">
      <alignment horizontal="right" vertical="center"/>
    </xf>
    <xf numFmtId="4" fontId="10" fillId="31" borderId="124" applyNumberFormat="0" applyProtection="0">
      <alignment horizontal="right" vertical="center"/>
    </xf>
    <xf numFmtId="4" fontId="10" fillId="32" borderId="124" applyNumberFormat="0" applyProtection="0">
      <alignment horizontal="right" vertical="center"/>
    </xf>
    <xf numFmtId="4" fontId="10" fillId="36" borderId="124" applyNumberFormat="0" applyProtection="0">
      <alignment horizontal="right" vertical="center"/>
    </xf>
    <xf numFmtId="0" fontId="14" fillId="35" borderId="124" applyNumberFormat="0" applyProtection="0">
      <alignment horizontal="left" vertical="top" indent="1"/>
    </xf>
    <xf numFmtId="0" fontId="14" fillId="38" borderId="124" applyNumberFormat="0" applyProtection="0">
      <alignment horizontal="left" vertical="top" indent="1"/>
    </xf>
    <xf numFmtId="0" fontId="14" fillId="39" borderId="124" applyNumberFormat="0" applyProtection="0">
      <alignment horizontal="left" vertical="top" indent="1"/>
    </xf>
    <xf numFmtId="0" fontId="14" fillId="3" borderId="124" applyNumberFormat="0" applyProtection="0">
      <alignment horizontal="left" vertical="top" indent="1"/>
    </xf>
    <xf numFmtId="4" fontId="10" fillId="40" borderId="124" applyNumberFormat="0" applyProtection="0">
      <alignment vertical="center"/>
    </xf>
    <xf numFmtId="4" fontId="31" fillId="40" borderId="124" applyNumberFormat="0" applyProtection="0">
      <alignment vertical="center"/>
    </xf>
    <xf numFmtId="0" fontId="10" fillId="40" borderId="124" applyNumberFormat="0" applyProtection="0">
      <alignment horizontal="left" vertical="top" indent="1"/>
    </xf>
    <xf numFmtId="4" fontId="31" fillId="41" borderId="124" applyNumberFormat="0" applyProtection="0">
      <alignment horizontal="right" vertical="center"/>
    </xf>
    <xf numFmtId="4" fontId="40" fillId="41" borderId="124" applyNumberFormat="0" applyProtection="0">
      <alignment horizontal="right" vertical="center"/>
    </xf>
    <xf numFmtId="4" fontId="40" fillId="41" borderId="124" applyNumberFormat="0" applyProtection="0">
      <alignment horizontal="right" vertical="center"/>
    </xf>
    <xf numFmtId="4" fontId="31" fillId="41" borderId="124" applyNumberFormat="0" applyProtection="0">
      <alignment horizontal="right" vertical="center"/>
    </xf>
    <xf numFmtId="0" fontId="10" fillId="40" borderId="124" applyNumberFormat="0" applyProtection="0">
      <alignment horizontal="left" vertical="top" indent="1"/>
    </xf>
    <xf numFmtId="4" fontId="31" fillId="40" borderId="124" applyNumberFormat="0" applyProtection="0">
      <alignment vertical="center"/>
    </xf>
    <xf numFmtId="4" fontId="10" fillId="40" borderId="124" applyNumberFormat="0" applyProtection="0">
      <alignment vertical="center"/>
    </xf>
    <xf numFmtId="0" fontId="14" fillId="3" borderId="124" applyNumberFormat="0" applyProtection="0">
      <alignment horizontal="left" vertical="top" indent="1"/>
    </xf>
    <xf numFmtId="0" fontId="14" fillId="39" borderId="124" applyNumberFormat="0" applyProtection="0">
      <alignment horizontal="left" vertical="top" indent="1"/>
    </xf>
    <xf numFmtId="0" fontId="14" fillId="38" borderId="124" applyNumberFormat="0" applyProtection="0">
      <alignment horizontal="left" vertical="top" indent="1"/>
    </xf>
    <xf numFmtId="0" fontId="14" fillId="35" borderId="124" applyNumberFormat="0" applyProtection="0">
      <alignment horizontal="left" vertical="top" indent="1"/>
    </xf>
    <xf numFmtId="4" fontId="10" fillId="36" borderId="124" applyNumberFormat="0" applyProtection="0">
      <alignment horizontal="right" vertical="center"/>
    </xf>
    <xf numFmtId="4" fontId="10" fillId="32" borderId="124" applyNumberFormat="0" applyProtection="0">
      <alignment horizontal="right" vertical="center"/>
    </xf>
    <xf numFmtId="4" fontId="10" fillId="31" borderId="124" applyNumberFormat="0" applyProtection="0">
      <alignment horizontal="right" vertical="center"/>
    </xf>
    <xf numFmtId="4" fontId="10" fillId="30" borderId="124" applyNumberFormat="0" applyProtection="0">
      <alignment horizontal="right" vertical="center"/>
    </xf>
    <xf numFmtId="4" fontId="10" fillId="29" borderId="124" applyNumberFormat="0" applyProtection="0">
      <alignment horizontal="right" vertical="center"/>
    </xf>
    <xf numFmtId="4" fontId="10" fillId="28" borderId="124" applyNumberFormat="0" applyProtection="0">
      <alignment horizontal="right" vertical="center"/>
    </xf>
    <xf numFmtId="4" fontId="10" fillId="27" borderId="124" applyNumberFormat="0" applyProtection="0">
      <alignment horizontal="right" vertical="center"/>
    </xf>
    <xf numFmtId="4" fontId="10" fillId="26" borderId="124" applyNumberFormat="0" applyProtection="0">
      <alignment horizontal="right" vertical="center"/>
    </xf>
    <xf numFmtId="4" fontId="10" fillId="25" borderId="124" applyNumberFormat="0" applyProtection="0">
      <alignment horizontal="right" vertical="center"/>
    </xf>
    <xf numFmtId="4" fontId="10" fillId="24" borderId="124" applyNumberFormat="0" applyProtection="0">
      <alignment horizontal="right" vertical="center"/>
    </xf>
    <xf numFmtId="0" fontId="11" fillId="19" borderId="124" applyNumberFormat="0" applyProtection="0">
      <alignment horizontal="left" vertical="top" indent="1"/>
    </xf>
    <xf numFmtId="4" fontId="26" fillId="19" borderId="124" applyNumberFormat="0" applyProtection="0">
      <alignment vertical="center"/>
    </xf>
    <xf numFmtId="4" fontId="17" fillId="0" borderId="125" applyNumberFormat="0" applyProtection="0">
      <alignment horizontal="left" vertical="center" indent="1"/>
    </xf>
    <xf numFmtId="4" fontId="17" fillId="0" borderId="125" applyNumberFormat="0" applyProtection="0">
      <alignment horizontal="left" vertical="center" indent="1"/>
    </xf>
    <xf numFmtId="4" fontId="10" fillId="24" borderId="124" applyNumberFormat="0" applyProtection="0">
      <alignment horizontal="right" vertical="center"/>
    </xf>
    <xf numFmtId="4" fontId="26" fillId="19" borderId="124" applyNumberFormat="0" applyProtection="0">
      <alignment vertical="center"/>
    </xf>
    <xf numFmtId="4" fontId="10" fillId="36" borderId="124" applyNumberFormat="0" applyProtection="0">
      <alignment horizontal="right" vertical="center"/>
    </xf>
    <xf numFmtId="0" fontId="14" fillId="35" borderId="124" applyNumberFormat="0" applyProtection="0">
      <alignment horizontal="left" vertical="top" indent="1"/>
    </xf>
    <xf numFmtId="0" fontId="14" fillId="38" borderId="124" applyNumberFormat="0" applyProtection="0">
      <alignment horizontal="left" vertical="top" indent="1"/>
    </xf>
    <xf numFmtId="0" fontId="14" fillId="39" borderId="124" applyNumberFormat="0" applyProtection="0">
      <alignment horizontal="left" vertical="top" indent="1"/>
    </xf>
    <xf numFmtId="0" fontId="14" fillId="3" borderId="124" applyNumberFormat="0" applyProtection="0">
      <alignment horizontal="left" vertical="top" indent="1"/>
    </xf>
    <xf numFmtId="4" fontId="10" fillId="40" borderId="124" applyNumberFormat="0" applyProtection="0">
      <alignment vertical="center"/>
    </xf>
    <xf numFmtId="4" fontId="31" fillId="40" borderId="124" applyNumberFormat="0" applyProtection="0">
      <alignment vertical="center"/>
    </xf>
    <xf numFmtId="0" fontId="10" fillId="40" borderId="124" applyNumberFormat="0" applyProtection="0">
      <alignment horizontal="left" vertical="top" indent="1"/>
    </xf>
    <xf numFmtId="4" fontId="31" fillId="41" borderId="124" applyNumberFormat="0" applyProtection="0">
      <alignment horizontal="right" vertical="center"/>
    </xf>
    <xf numFmtId="4" fontId="40" fillId="41" borderId="124" applyNumberFormat="0" applyProtection="0">
      <alignment horizontal="right" vertical="center"/>
    </xf>
    <xf numFmtId="4" fontId="10" fillId="30" borderId="124" applyNumberFormat="0" applyProtection="0">
      <alignment horizontal="right" vertical="center"/>
    </xf>
    <xf numFmtId="4" fontId="10" fillId="32" borderId="124" applyNumberFormat="0" applyProtection="0">
      <alignment horizontal="right" vertical="center"/>
    </xf>
    <xf numFmtId="4" fontId="10" fillId="29" borderId="124" applyNumberFormat="0" applyProtection="0">
      <alignment horizontal="right" vertical="center"/>
    </xf>
    <xf numFmtId="4" fontId="10" fillId="25" borderId="124" applyNumberFormat="0" applyProtection="0">
      <alignment horizontal="right" vertical="center"/>
    </xf>
    <xf numFmtId="4" fontId="10" fillId="27" borderId="124" applyNumberFormat="0" applyProtection="0">
      <alignment horizontal="right" vertical="center"/>
    </xf>
    <xf numFmtId="0" fontId="11" fillId="19" borderId="124" applyNumberFormat="0" applyProtection="0">
      <alignment horizontal="left" vertical="top" indent="1"/>
    </xf>
    <xf numFmtId="4" fontId="10" fillId="28" borderId="124" applyNumberFormat="0" applyProtection="0">
      <alignment horizontal="right" vertical="center"/>
    </xf>
    <xf numFmtId="4" fontId="10" fillId="31" borderId="124" applyNumberFormat="0" applyProtection="0">
      <alignment horizontal="right" vertical="center"/>
    </xf>
    <xf numFmtId="4" fontId="10" fillId="26" borderId="124" applyNumberFormat="0" applyProtection="0">
      <alignment horizontal="right" vertical="center"/>
    </xf>
    <xf numFmtId="0" fontId="18" fillId="0" borderId="125" applyNumberFormat="0" applyProtection="0">
      <alignment horizontal="left" vertical="center" indent="2"/>
    </xf>
    <xf numFmtId="0" fontId="14" fillId="3" borderId="124" applyNumberFormat="0" applyProtection="0">
      <alignment horizontal="left" vertical="top" indent="1"/>
    </xf>
    <xf numFmtId="4" fontId="10" fillId="40" borderId="124" applyNumberFormat="0" applyProtection="0">
      <alignment vertical="center"/>
    </xf>
    <xf numFmtId="4" fontId="31" fillId="40" borderId="124" applyNumberFormat="0" applyProtection="0">
      <alignment vertical="center"/>
    </xf>
    <xf numFmtId="0" fontId="10" fillId="40" borderId="124" applyNumberFormat="0" applyProtection="0">
      <alignment horizontal="left" vertical="top" indent="1"/>
    </xf>
    <xf numFmtId="4" fontId="17" fillId="0" borderId="125" applyNumberFormat="0" applyProtection="0">
      <alignment horizontal="right" vertical="center" wrapText="1"/>
    </xf>
    <xf numFmtId="4" fontId="31" fillId="41" borderId="124" applyNumberFormat="0" applyProtection="0">
      <alignment horizontal="right" vertical="center"/>
    </xf>
    <xf numFmtId="0" fontId="19" fillId="43" borderId="125" applyNumberFormat="0" applyProtection="0">
      <alignment horizontal="center" vertical="center" wrapText="1"/>
    </xf>
    <xf numFmtId="0" fontId="19" fillId="44" borderId="125" applyNumberFormat="0" applyProtection="0">
      <alignment horizontal="center" vertical="top" wrapText="1"/>
    </xf>
    <xf numFmtId="4" fontId="40" fillId="41" borderId="124" applyNumberFormat="0" applyProtection="0">
      <alignment horizontal="right" vertical="center"/>
    </xf>
    <xf numFmtId="4" fontId="40" fillId="41" borderId="124" applyNumberFormat="0" applyProtection="0">
      <alignment horizontal="right" vertical="center"/>
    </xf>
    <xf numFmtId="4" fontId="31" fillId="41" borderId="124" applyNumberFormat="0" applyProtection="0">
      <alignment horizontal="right" vertical="center"/>
    </xf>
    <xf numFmtId="0" fontId="10" fillId="40" borderId="124" applyNumberFormat="0" applyProtection="0">
      <alignment horizontal="left" vertical="top" indent="1"/>
    </xf>
    <xf numFmtId="4" fontId="31" fillId="40" borderId="124" applyNumberFormat="0" applyProtection="0">
      <alignment vertical="center"/>
    </xf>
    <xf numFmtId="4" fontId="10" fillId="40" borderId="124" applyNumberFormat="0" applyProtection="0">
      <alignment vertical="center"/>
    </xf>
    <xf numFmtId="0" fontId="14" fillId="3" borderId="124" applyNumberFormat="0" applyProtection="0">
      <alignment horizontal="left" vertical="top" indent="1"/>
    </xf>
    <xf numFmtId="0" fontId="14" fillId="39" borderId="124" applyNumberFormat="0" applyProtection="0">
      <alignment horizontal="left" vertical="top" indent="1"/>
    </xf>
    <xf numFmtId="0" fontId="14" fillId="38" borderId="124" applyNumberFormat="0" applyProtection="0">
      <alignment horizontal="left" vertical="top" indent="1"/>
    </xf>
    <xf numFmtId="0" fontId="14" fillId="35" borderId="124" applyNumberFormat="0" applyProtection="0">
      <alignment horizontal="left" vertical="top" indent="1"/>
    </xf>
    <xf numFmtId="4" fontId="10" fillId="36" borderId="124" applyNumberFormat="0" applyProtection="0">
      <alignment horizontal="right" vertical="center"/>
    </xf>
    <xf numFmtId="4" fontId="10" fillId="32" borderId="124" applyNumberFormat="0" applyProtection="0">
      <alignment horizontal="right" vertical="center"/>
    </xf>
    <xf numFmtId="4" fontId="10" fillId="31" borderId="124" applyNumberFormat="0" applyProtection="0">
      <alignment horizontal="right" vertical="center"/>
    </xf>
    <xf numFmtId="4" fontId="10" fillId="30" borderId="124" applyNumberFormat="0" applyProtection="0">
      <alignment horizontal="right" vertical="center"/>
    </xf>
    <xf numFmtId="4" fontId="10" fillId="29" borderId="124" applyNumberFormat="0" applyProtection="0">
      <alignment horizontal="right" vertical="center"/>
    </xf>
    <xf numFmtId="4" fontId="10" fillId="28" borderId="124" applyNumberFormat="0" applyProtection="0">
      <alignment horizontal="right" vertical="center"/>
    </xf>
    <xf numFmtId="4" fontId="10" fillId="27" borderId="124" applyNumberFormat="0" applyProtection="0">
      <alignment horizontal="right" vertical="center"/>
    </xf>
    <xf numFmtId="4" fontId="10" fillId="26" borderId="124" applyNumberFormat="0" applyProtection="0">
      <alignment horizontal="right" vertical="center"/>
    </xf>
    <xf numFmtId="4" fontId="10" fillId="25" borderId="124" applyNumberFormat="0" applyProtection="0">
      <alignment horizontal="right" vertical="center"/>
    </xf>
    <xf numFmtId="4" fontId="10" fillId="24" borderId="124" applyNumberFormat="0" applyProtection="0">
      <alignment horizontal="right" vertical="center"/>
    </xf>
    <xf numFmtId="0" fontId="11" fillId="19" borderId="124" applyNumberFormat="0" applyProtection="0">
      <alignment horizontal="left" vertical="top" indent="1"/>
    </xf>
    <xf numFmtId="4" fontId="26" fillId="19" borderId="124" applyNumberFormat="0" applyProtection="0">
      <alignment vertical="center"/>
    </xf>
    <xf numFmtId="0" fontId="14" fillId="85" borderId="125" applyNumberFormat="0">
      <protection locked="0"/>
    </xf>
    <xf numFmtId="4" fontId="17" fillId="0" borderId="125" applyNumberFormat="0" applyProtection="0">
      <alignment horizontal="left" vertical="center" indent="1"/>
    </xf>
    <xf numFmtId="4" fontId="17" fillId="0" borderId="125" applyNumberFormat="0" applyProtection="0">
      <alignment horizontal="left" vertical="center" indent="1"/>
    </xf>
    <xf numFmtId="4" fontId="10" fillId="24" borderId="124" applyNumberFormat="0" applyProtection="0">
      <alignment horizontal="right" vertical="center"/>
    </xf>
    <xf numFmtId="4" fontId="26" fillId="19" borderId="124" applyNumberFormat="0" applyProtection="0">
      <alignment vertical="center"/>
    </xf>
    <xf numFmtId="4" fontId="10" fillId="36" borderId="124" applyNumberFormat="0" applyProtection="0">
      <alignment horizontal="right" vertical="center"/>
    </xf>
    <xf numFmtId="0" fontId="14" fillId="35" borderId="124" applyNumberFormat="0" applyProtection="0">
      <alignment horizontal="left" vertical="top" indent="1"/>
    </xf>
    <xf numFmtId="0" fontId="14" fillId="38" borderId="124" applyNumberFormat="0" applyProtection="0">
      <alignment horizontal="left" vertical="top" indent="1"/>
    </xf>
    <xf numFmtId="0" fontId="14" fillId="39" borderId="124" applyNumberFormat="0" applyProtection="0">
      <alignment horizontal="left" vertical="top" indent="1"/>
    </xf>
    <xf numFmtId="0" fontId="14" fillId="3" borderId="124" applyNumberFormat="0" applyProtection="0">
      <alignment horizontal="left" vertical="top" indent="1"/>
    </xf>
    <xf numFmtId="4" fontId="10" fillId="40" borderId="124" applyNumberFormat="0" applyProtection="0">
      <alignment vertical="center"/>
    </xf>
    <xf numFmtId="4" fontId="31" fillId="40" borderId="124" applyNumberFormat="0" applyProtection="0">
      <alignment vertical="center"/>
    </xf>
    <xf numFmtId="0" fontId="10" fillId="40" borderId="124" applyNumberFormat="0" applyProtection="0">
      <alignment horizontal="left" vertical="top" indent="1"/>
    </xf>
    <xf numFmtId="4" fontId="31" fillId="41" borderId="124" applyNumberFormat="0" applyProtection="0">
      <alignment horizontal="right" vertical="center"/>
    </xf>
    <xf numFmtId="4" fontId="40" fillId="41" borderId="124" applyNumberFormat="0" applyProtection="0">
      <alignment horizontal="right" vertical="center"/>
    </xf>
    <xf numFmtId="4" fontId="10" fillId="30" borderId="124" applyNumberFormat="0" applyProtection="0">
      <alignment horizontal="right" vertical="center"/>
    </xf>
    <xf numFmtId="4" fontId="10" fillId="32" borderId="124" applyNumberFormat="0" applyProtection="0">
      <alignment horizontal="right" vertical="center"/>
    </xf>
    <xf numFmtId="4" fontId="10" fillId="29" borderId="124" applyNumberFormat="0" applyProtection="0">
      <alignment horizontal="right" vertical="center"/>
    </xf>
    <xf numFmtId="4" fontId="10" fillId="25" borderId="124" applyNumberFormat="0" applyProtection="0">
      <alignment horizontal="right" vertical="center"/>
    </xf>
    <xf numFmtId="4" fontId="10" fillId="27" borderId="124" applyNumberFormat="0" applyProtection="0">
      <alignment horizontal="right" vertical="center"/>
    </xf>
    <xf numFmtId="0" fontId="11" fillId="19" borderId="124" applyNumberFormat="0" applyProtection="0">
      <alignment horizontal="left" vertical="top" indent="1"/>
    </xf>
    <xf numFmtId="4" fontId="10" fillId="28" borderId="124" applyNumberFormat="0" applyProtection="0">
      <alignment horizontal="right" vertical="center"/>
    </xf>
    <xf numFmtId="4" fontId="10" fillId="31" borderId="124" applyNumberFormat="0" applyProtection="0">
      <alignment horizontal="right" vertical="center"/>
    </xf>
    <xf numFmtId="4" fontId="10" fillId="26" borderId="124" applyNumberFormat="0" applyProtection="0">
      <alignment horizontal="right" vertical="center"/>
    </xf>
    <xf numFmtId="0" fontId="3" fillId="0" borderId="0"/>
    <xf numFmtId="4" fontId="17" fillId="0" borderId="86"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26" applyNumberFormat="0" applyFont="0" applyAlignment="0" applyProtection="0"/>
    <xf numFmtId="9" fontId="3" fillId="0" borderId="0" applyFont="0" applyFill="0" applyBorder="0" applyAlignment="0" applyProtection="0"/>
    <xf numFmtId="4" fontId="17" fillId="0" borderId="4" applyNumberFormat="0" applyProtection="0">
      <alignment horizontal="left" vertical="center" indent="1"/>
    </xf>
    <xf numFmtId="4" fontId="17" fillId="0" borderId="4" applyNumberFormat="0" applyProtection="0">
      <alignment horizontal="left" vertical="center" indent="1"/>
    </xf>
    <xf numFmtId="0" fontId="14" fillId="0" borderId="0"/>
    <xf numFmtId="0" fontId="14" fillId="0" borderId="0"/>
    <xf numFmtId="0" fontId="137" fillId="0" borderId="0" applyNumberFormat="0" applyFill="0" applyBorder="0" applyAlignment="0" applyProtection="0">
      <alignment vertical="top"/>
    </xf>
    <xf numFmtId="0" fontId="138" fillId="0" borderId="0" applyNumberFormat="0" applyFill="0" applyBorder="0" applyAlignment="0" applyProtection="0">
      <alignment vertical="top"/>
    </xf>
    <xf numFmtId="0" fontId="14" fillId="0" borderId="0" applyNumberFormat="0" applyFill="0" applyBorder="0" applyAlignment="0" applyProtection="0"/>
    <xf numFmtId="0" fontId="139" fillId="0" borderId="0" applyNumberFormat="0" applyFill="0" applyBorder="0" applyAlignment="0" applyProtection="0">
      <alignment vertical="top"/>
    </xf>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182" fontId="14" fillId="0" borderId="0" applyFont="0" applyFill="0" applyBorder="0" applyAlignment="0" applyProtection="0"/>
    <xf numFmtId="0" fontId="140" fillId="0" borderId="0" applyNumberFormat="0" applyFill="0" applyBorder="0" applyAlignment="0" applyProtection="0">
      <alignment vertical="top"/>
      <protection locked="0"/>
    </xf>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2" fillId="0" borderId="0"/>
    <xf numFmtId="0" fontId="142" fillId="0" borderId="0"/>
    <xf numFmtId="0" fontId="142" fillId="0" borderId="0"/>
    <xf numFmtId="0" fontId="14" fillId="0" borderId="0"/>
    <xf numFmtId="0" fontId="14" fillId="0" borderId="0"/>
    <xf numFmtId="0" fontId="14" fillId="0" borderId="0"/>
    <xf numFmtId="0" fontId="14" fillId="0" borderId="0"/>
    <xf numFmtId="0" fontId="14" fillId="0" borderId="0"/>
    <xf numFmtId="0" fontId="142"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3" fontId="14" fillId="0" borderId="0" applyBorder="0"/>
    <xf numFmtId="0" fontId="14" fillId="0" borderId="0" applyFont="0" applyFill="0" applyBorder="0" applyProtection="0"/>
    <xf numFmtId="0" fontId="14" fillId="0" borderId="0" applyFont="0" applyFill="0" applyBorder="0" applyProtection="0"/>
    <xf numFmtId="0" fontId="14" fillId="0" borderId="0" applyFont="0" applyFill="0" applyBorder="0" applyProtection="0"/>
    <xf numFmtId="0" fontId="14" fillId="0" borderId="0" applyFont="0" applyFill="0" applyBorder="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5" fillId="91"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4"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4"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5" fillId="24"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65" fillId="92"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4"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4"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5" fillId="9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65" fillId="96"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97"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97"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2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2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2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2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2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65" fillId="97" borderId="0" applyNumberFormat="0" applyBorder="0" applyAlignment="0" applyProtection="0"/>
    <xf numFmtId="0" fontId="24" fillId="16" borderId="0" applyNumberFormat="0" applyBorder="0" applyAlignment="0" applyProtection="0"/>
    <xf numFmtId="39" fontId="143" fillId="0" borderId="0" applyFont="0" applyFill="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8"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8"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65" fillId="98"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65" fillId="25"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65" fillId="32"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9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9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3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3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3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3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3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65" fillId="94"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65" fillId="98"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2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2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9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9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9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9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9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65" fillId="27" borderId="0" applyNumberFormat="0" applyBorder="0" applyAlignment="0" applyProtection="0"/>
    <xf numFmtId="0" fontId="24" fillId="17" borderId="0" applyNumberFormat="0" applyBorder="0" applyAlignment="0" applyProtection="0"/>
    <xf numFmtId="0" fontId="14" fillId="0" borderId="0" applyFont="0" applyFill="0" applyBorder="0" applyProtection="0"/>
    <xf numFmtId="0" fontId="14" fillId="0" borderId="0" applyFont="0" applyFill="0" applyBorder="0" applyProtection="0"/>
    <xf numFmtId="0" fontId="14" fillId="0" borderId="0" applyFont="0" applyFill="0" applyBorder="0" applyProtection="0"/>
    <xf numFmtId="0" fontId="14" fillId="0" borderId="0" applyFont="0" applyFill="0" applyBorder="0" applyProtection="0"/>
    <xf numFmtId="0" fontId="64" fillId="59" borderId="0" applyNumberFormat="0" applyBorder="0" applyAlignment="0" applyProtection="0"/>
    <xf numFmtId="0" fontId="66" fillId="100" borderId="0" applyNumberFormat="0" applyBorder="0" applyAlignment="0" applyProtection="0"/>
    <xf numFmtId="0" fontId="87" fillId="59" borderId="0" applyNumberFormat="0" applyBorder="0" applyAlignment="0" applyProtection="0"/>
    <xf numFmtId="0" fontId="66" fillId="99" borderId="0" applyNumberFormat="0" applyBorder="0" applyAlignment="0" applyProtection="0"/>
    <xf numFmtId="0" fontId="98" fillId="59" borderId="0" applyNumberFormat="0" applyBorder="0" applyAlignment="0" applyProtection="0"/>
    <xf numFmtId="0" fontId="66" fillId="99" borderId="0" applyNumberFormat="0" applyBorder="0" applyAlignment="0" applyProtection="0"/>
    <xf numFmtId="0" fontId="66" fillId="100" borderId="0" applyNumberFormat="0" applyBorder="0" applyAlignment="0" applyProtection="0"/>
    <xf numFmtId="0" fontId="66" fillId="99" borderId="0" applyNumberFormat="0" applyBorder="0" applyAlignment="0" applyProtection="0"/>
    <xf numFmtId="0" fontId="66" fillId="99" borderId="0" applyNumberFormat="0" applyBorder="0" applyAlignment="0" applyProtection="0"/>
    <xf numFmtId="0" fontId="66" fillId="99" borderId="0" applyNumberFormat="0" applyBorder="0" applyAlignment="0" applyProtection="0"/>
    <xf numFmtId="0" fontId="98" fillId="59" borderId="0" applyNumberFormat="0" applyBorder="0" applyAlignment="0" applyProtection="0"/>
    <xf numFmtId="0" fontId="64" fillId="61" borderId="0" applyNumberFormat="0" applyBorder="0" applyAlignment="0" applyProtection="0"/>
    <xf numFmtId="0" fontId="87" fillId="61" borderId="0" applyNumberFormat="0" applyBorder="0" applyAlignment="0" applyProtection="0"/>
    <xf numFmtId="0" fontId="66" fillId="25" borderId="0" applyNumberFormat="0" applyBorder="0" applyAlignment="0" applyProtection="0"/>
    <xf numFmtId="0" fontId="98" fillId="61"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98" fillId="61" borderId="0" applyNumberFormat="0" applyBorder="0" applyAlignment="0" applyProtection="0"/>
    <xf numFmtId="0" fontId="64" fillId="63" borderId="0" applyNumberFormat="0" applyBorder="0" applyAlignment="0" applyProtection="0"/>
    <xf numFmtId="0" fontId="87" fillId="63" borderId="0" applyNumberFormat="0" applyBorder="0" applyAlignment="0" applyProtection="0"/>
    <xf numFmtId="0" fontId="66" fillId="30" borderId="0" applyNumberFormat="0" applyBorder="0" applyAlignment="0" applyProtection="0"/>
    <xf numFmtId="0" fontId="98" fillId="63" borderId="0" applyNumberFormat="0" applyBorder="0" applyAlignment="0" applyProtection="0"/>
    <xf numFmtId="0" fontId="66" fillId="30" borderId="0" applyNumberFormat="0" applyBorder="0" applyAlignment="0" applyProtection="0"/>
    <xf numFmtId="0" fontId="66" fillId="3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98" fillId="63" borderId="0" applyNumberFormat="0" applyBorder="0" applyAlignment="0" applyProtection="0"/>
    <xf numFmtId="0" fontId="64" fillId="65" borderId="0" applyNumberFormat="0" applyBorder="0" applyAlignment="0" applyProtection="0"/>
    <xf numFmtId="0" fontId="87" fillId="65" borderId="0" applyNumberFormat="0" applyBorder="0" applyAlignment="0" applyProtection="0"/>
    <xf numFmtId="0" fontId="66" fillId="34" borderId="0" applyNumberFormat="0" applyBorder="0" applyAlignment="0" applyProtection="0"/>
    <xf numFmtId="0" fontId="98" fillId="65" borderId="0" applyNumberFormat="0" applyBorder="0" applyAlignment="0" applyProtection="0"/>
    <xf numFmtId="0" fontId="66" fillId="34" borderId="0" applyNumberFormat="0" applyBorder="0" applyAlignment="0" applyProtection="0"/>
    <xf numFmtId="0" fontId="66" fillId="101"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98" fillId="65" borderId="0" applyNumberFormat="0" applyBorder="0" applyAlignment="0" applyProtection="0"/>
    <xf numFmtId="0" fontId="64" fillId="67" borderId="0" applyNumberFormat="0" applyBorder="0" applyAlignment="0" applyProtection="0"/>
    <xf numFmtId="0" fontId="87" fillId="67" borderId="0" applyNumberFormat="0" applyBorder="0" applyAlignment="0" applyProtection="0"/>
    <xf numFmtId="0" fontId="66" fillId="102" borderId="0" applyNumberFormat="0" applyBorder="0" applyAlignment="0" applyProtection="0"/>
    <xf numFmtId="0" fontId="98" fillId="67"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98" fillId="67" borderId="0" applyNumberFormat="0" applyBorder="0" applyAlignment="0" applyProtection="0"/>
    <xf numFmtId="0" fontId="64" fillId="69" borderId="0" applyNumberFormat="0" applyBorder="0" applyAlignment="0" applyProtection="0"/>
    <xf numFmtId="0" fontId="87" fillId="69" borderId="0" applyNumberFormat="0" applyBorder="0" applyAlignment="0" applyProtection="0"/>
    <xf numFmtId="0" fontId="66" fillId="97" borderId="0" applyNumberFormat="0" applyBorder="0" applyAlignment="0" applyProtection="0"/>
    <xf numFmtId="0" fontId="98" fillId="69" borderId="0" applyNumberFormat="0" applyBorder="0" applyAlignment="0" applyProtection="0"/>
    <xf numFmtId="0" fontId="66" fillId="97" borderId="0" applyNumberFormat="0" applyBorder="0" applyAlignment="0" applyProtection="0"/>
    <xf numFmtId="0" fontId="66" fillId="28"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98" fillId="69"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6" fillId="102" borderId="0" applyNumberFormat="0" applyBorder="0" applyAlignment="0" applyProtection="0"/>
    <xf numFmtId="0" fontId="64" fillId="58" borderId="0" applyNumberFormat="0" applyBorder="0" applyAlignment="0" applyProtection="0"/>
    <xf numFmtId="0" fontId="66" fillId="102" borderId="0" applyNumberFormat="0" applyBorder="0" applyAlignment="0" applyProtection="0"/>
    <xf numFmtId="0" fontId="64" fillId="58" borderId="0" applyNumberFormat="0" applyBorder="0" applyAlignment="0" applyProtection="0"/>
    <xf numFmtId="0" fontId="66" fillId="102" borderId="0" applyNumberFormat="0" applyBorder="0" applyAlignment="0" applyProtection="0"/>
    <xf numFmtId="0" fontId="64" fillId="58" borderId="0" applyNumberFormat="0" applyBorder="0" applyAlignment="0" applyProtection="0"/>
    <xf numFmtId="0" fontId="66" fillId="102" borderId="0" applyNumberFormat="0" applyBorder="0" applyAlignment="0" applyProtection="0"/>
    <xf numFmtId="0" fontId="64" fillId="58" borderId="0" applyNumberFormat="0" applyBorder="0" applyAlignment="0" applyProtection="0"/>
    <xf numFmtId="0" fontId="66" fillId="102" borderId="0" applyNumberFormat="0" applyBorder="0" applyAlignment="0" applyProtection="0"/>
    <xf numFmtId="0" fontId="98" fillId="58"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66" fillId="26" borderId="0" applyNumberFormat="0" applyBorder="0" applyAlignment="0" applyProtection="0"/>
    <xf numFmtId="0" fontId="64" fillId="60" borderId="0" applyNumberFormat="0" applyBorder="0" applyAlignment="0" applyProtection="0"/>
    <xf numFmtId="0" fontId="98" fillId="60"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66" fillId="30" borderId="0" applyNumberFormat="0" applyBorder="0" applyAlignment="0" applyProtection="0"/>
    <xf numFmtId="0" fontId="64" fillId="62" borderId="0" applyNumberFormat="0" applyBorder="0" applyAlignment="0" applyProtection="0"/>
    <xf numFmtId="0" fontId="98" fillId="6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6" fillId="103" borderId="0" applyNumberFormat="0" applyBorder="0" applyAlignment="0" applyProtection="0"/>
    <xf numFmtId="0" fontId="64" fillId="64" borderId="0" applyNumberFormat="0" applyBorder="0" applyAlignment="0" applyProtection="0"/>
    <xf numFmtId="0" fontId="66" fillId="103" borderId="0" applyNumberFormat="0" applyBorder="0" applyAlignment="0" applyProtection="0"/>
    <xf numFmtId="0" fontId="64" fillId="64" borderId="0" applyNumberFormat="0" applyBorder="0" applyAlignment="0" applyProtection="0"/>
    <xf numFmtId="0" fontId="66" fillId="103" borderId="0" applyNumberFormat="0" applyBorder="0" applyAlignment="0" applyProtection="0"/>
    <xf numFmtId="0" fontId="64" fillId="64" borderId="0" applyNumberFormat="0" applyBorder="0" applyAlignment="0" applyProtection="0"/>
    <xf numFmtId="0" fontId="66" fillId="103" borderId="0" applyNumberFormat="0" applyBorder="0" applyAlignment="0" applyProtection="0"/>
    <xf numFmtId="0" fontId="64" fillId="64" borderId="0" applyNumberFormat="0" applyBorder="0" applyAlignment="0" applyProtection="0"/>
    <xf numFmtId="0" fontId="66" fillId="103" borderId="0" applyNumberFormat="0" applyBorder="0" applyAlignment="0" applyProtection="0"/>
    <xf numFmtId="0" fontId="98" fillId="64"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6" fillId="102" borderId="0" applyNumberFormat="0" applyBorder="0" applyAlignment="0" applyProtection="0"/>
    <xf numFmtId="0" fontId="64" fillId="66" borderId="0" applyNumberFormat="0" applyBorder="0" applyAlignment="0" applyProtection="0"/>
    <xf numFmtId="0" fontId="66" fillId="102" borderId="0" applyNumberFormat="0" applyBorder="0" applyAlignment="0" applyProtection="0"/>
    <xf numFmtId="0" fontId="64" fillId="66" borderId="0" applyNumberFormat="0" applyBorder="0" applyAlignment="0" applyProtection="0"/>
    <xf numFmtId="0" fontId="66" fillId="102" borderId="0" applyNumberFormat="0" applyBorder="0" applyAlignment="0" applyProtection="0"/>
    <xf numFmtId="0" fontId="64" fillId="66" borderId="0" applyNumberFormat="0" applyBorder="0" applyAlignment="0" applyProtection="0"/>
    <xf numFmtId="0" fontId="66" fillId="102" borderId="0" applyNumberFormat="0" applyBorder="0" applyAlignment="0" applyProtection="0"/>
    <xf numFmtId="0" fontId="64" fillId="66" borderId="0" applyNumberFormat="0" applyBorder="0" applyAlignment="0" applyProtection="0"/>
    <xf numFmtId="0" fontId="98" fillId="66"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64" fillId="68" borderId="0" applyNumberFormat="0" applyBorder="0" applyAlignment="0" applyProtection="0"/>
    <xf numFmtId="0" fontId="66" fillId="27" borderId="0" applyNumberFormat="0" applyBorder="0" applyAlignment="0" applyProtection="0"/>
    <xf numFmtId="0" fontId="98" fillId="68" borderId="0" applyNumberFormat="0" applyBorder="0" applyAlignment="0" applyProtection="0"/>
    <xf numFmtId="184" fontId="15" fillId="39" borderId="132">
      <alignment horizontal="center" vertical="center"/>
    </xf>
    <xf numFmtId="185" fontId="14" fillId="39" borderId="132">
      <alignment horizontal="center" vertical="center"/>
    </xf>
    <xf numFmtId="185" fontId="14" fillId="39" borderId="132">
      <alignment horizontal="center" vertical="center"/>
    </xf>
    <xf numFmtId="185" fontId="14" fillId="39" borderId="132">
      <alignment horizontal="center" vertical="center"/>
    </xf>
    <xf numFmtId="185" fontId="14" fillId="39" borderId="132">
      <alignment horizontal="center" vertical="center"/>
    </xf>
    <xf numFmtId="186" fontId="144" fillId="39" borderId="132">
      <alignment horizontal="center" vertical="center"/>
    </xf>
    <xf numFmtId="185" fontId="14" fillId="39" borderId="132">
      <alignment horizontal="center" vertical="center"/>
    </xf>
    <xf numFmtId="0" fontId="144" fillId="34" borderId="11" applyNumberFormat="0" applyFont="0" applyBorder="0" applyAlignment="0" applyProtection="0">
      <protection hidden="1"/>
    </xf>
    <xf numFmtId="0" fontId="67" fillId="53" borderId="0" applyNumberFormat="0" applyBorder="0" applyAlignment="0" applyProtection="0"/>
    <xf numFmtId="0" fontId="145" fillId="53" borderId="0" applyNumberFormat="0" applyBorder="0" applyAlignment="0" applyProtection="0"/>
    <xf numFmtId="0" fontId="146" fillId="94" borderId="0" applyNumberFormat="0" applyBorder="0" applyAlignment="0" applyProtection="0"/>
    <xf numFmtId="0" fontId="147" fillId="53" borderId="0" applyNumberFormat="0" applyBorder="0" applyAlignment="0" applyProtection="0"/>
    <xf numFmtId="0" fontId="146" fillId="94" borderId="0" applyNumberFormat="0" applyBorder="0" applyAlignment="0" applyProtection="0"/>
    <xf numFmtId="0" fontId="147" fillId="53" borderId="0" applyNumberFormat="0" applyBorder="0" applyAlignment="0" applyProtection="0"/>
    <xf numFmtId="0" fontId="146" fillId="94" borderId="0" applyNumberFormat="0" applyBorder="0" applyAlignment="0" applyProtection="0"/>
    <xf numFmtId="0" fontId="146" fillId="24" borderId="0" applyNumberFormat="0" applyBorder="0" applyAlignment="0" applyProtection="0"/>
    <xf numFmtId="0" fontId="146" fillId="94" borderId="0" applyNumberFormat="0" applyBorder="0" applyAlignment="0" applyProtection="0"/>
    <xf numFmtId="0" fontId="146" fillId="94" borderId="0" applyNumberFormat="0" applyBorder="0" applyAlignment="0" applyProtection="0"/>
    <xf numFmtId="0" fontId="120" fillId="53" borderId="0" applyNumberFormat="0" applyBorder="0" applyAlignment="0" applyProtection="0"/>
    <xf numFmtId="0" fontId="147" fillId="53" borderId="0" applyNumberFormat="0" applyBorder="0" applyAlignment="0" applyProtection="0"/>
    <xf numFmtId="3" fontId="148" fillId="0" borderId="0" applyFill="0" applyBorder="0" applyProtection="0">
      <alignment horizontal="right"/>
    </xf>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15" fillId="0" borderId="0" applyNumberFormat="0" applyFont="0" applyAlignment="0"/>
    <xf numFmtId="188" fontId="10" fillId="0" borderId="0" applyFill="0" applyBorder="0" applyAlignment="0"/>
    <xf numFmtId="0" fontId="68" fillId="56" borderId="49" applyNumberFormat="0" applyAlignment="0" applyProtection="0"/>
    <xf numFmtId="0" fontId="149" fillId="34" borderId="133" applyNumberFormat="0" applyAlignment="0" applyProtection="0"/>
    <xf numFmtId="0" fontId="150" fillId="56" borderId="49" applyNumberFormat="0" applyAlignment="0" applyProtection="0"/>
    <xf numFmtId="0" fontId="151" fillId="95" borderId="133" applyNumberFormat="0" applyAlignment="0" applyProtection="0"/>
    <xf numFmtId="0" fontId="152" fillId="56" borderId="49" applyNumberFormat="0" applyAlignment="0" applyProtection="0"/>
    <xf numFmtId="0" fontId="151" fillId="95" borderId="133" applyNumberFormat="0" applyAlignment="0" applyProtection="0"/>
    <xf numFmtId="0" fontId="149" fillId="34" borderId="133" applyNumberFormat="0" applyAlignment="0" applyProtection="0"/>
    <xf numFmtId="0" fontId="151" fillId="95" borderId="133" applyNumberFormat="0" applyAlignment="0" applyProtection="0"/>
    <xf numFmtId="0" fontId="151" fillId="95" borderId="133" applyNumberFormat="0" applyAlignment="0" applyProtection="0"/>
    <xf numFmtId="0" fontId="151" fillId="95" borderId="133" applyNumberFormat="0" applyAlignment="0" applyProtection="0"/>
    <xf numFmtId="0" fontId="151" fillId="95" borderId="133" applyNumberFormat="0" applyAlignment="0" applyProtection="0"/>
    <xf numFmtId="0" fontId="151" fillId="95" borderId="133" applyNumberFormat="0" applyAlignment="0" applyProtection="0"/>
    <xf numFmtId="0" fontId="152" fillId="56" borderId="49" applyNumberFormat="0" applyAlignment="0" applyProtection="0"/>
    <xf numFmtId="0" fontId="153" fillId="104" borderId="0" applyNumberFormat="0" applyFont="0" applyBorder="0" applyAlignment="0" applyProtection="0">
      <alignment vertical="center"/>
    </xf>
    <xf numFmtId="0" fontId="69" fillId="57" borderId="52" applyNumberFormat="0" applyAlignment="0" applyProtection="0"/>
    <xf numFmtId="0" fontId="86" fillId="57" borderId="52" applyNumberFormat="0" applyAlignment="0" applyProtection="0"/>
    <xf numFmtId="0" fontId="154" fillId="105" borderId="134" applyNumberFormat="0" applyAlignment="0" applyProtection="0"/>
    <xf numFmtId="0" fontId="97" fillId="57" borderId="52" applyNumberFormat="0" applyAlignment="0" applyProtection="0"/>
    <xf numFmtId="0" fontId="154" fillId="105" borderId="134" applyNumberFormat="0" applyAlignment="0" applyProtection="0"/>
    <xf numFmtId="0" fontId="154" fillId="99" borderId="134" applyNumberFormat="0" applyAlignment="0" applyProtection="0"/>
    <xf numFmtId="0" fontId="154" fillId="105" borderId="134" applyNumberFormat="0" applyAlignment="0" applyProtection="0"/>
    <xf numFmtId="0" fontId="154" fillId="105" borderId="134" applyNumberFormat="0" applyAlignment="0" applyProtection="0"/>
    <xf numFmtId="0" fontId="154" fillId="105" borderId="134" applyNumberFormat="0" applyAlignment="0" applyProtection="0"/>
    <xf numFmtId="0" fontId="97" fillId="57" borderId="52" applyNumberFormat="0" applyAlignment="0" applyProtection="0"/>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41" fontId="143"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6" fillId="0" borderId="0" applyFont="0" applyFill="0" applyBorder="0" applyAlignment="0" applyProtection="0"/>
    <xf numFmtId="43" fontId="153" fillId="0" borderId="0" applyFont="0" applyFill="0" applyBorder="0" applyAlignment="0" applyProtection="0"/>
    <xf numFmtId="43" fontId="10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57" fillId="0" borderId="0" applyNumberFormat="0" applyAlignment="0">
      <alignment horizontal="left"/>
    </xf>
    <xf numFmtId="190" fontId="14" fillId="0" borderId="0" applyFont="0" applyFill="0" applyBorder="0" applyAlignment="0" applyProtection="0"/>
    <xf numFmtId="191" fontId="158" fillId="0" borderId="0" applyFont="0" applyFill="0" applyBorder="0" applyAlignment="0" applyProtection="0"/>
    <xf numFmtId="44" fontId="65" fillId="0" borderId="0" applyFont="0" applyFill="0" applyBorder="0" applyAlignment="0" applyProtection="0"/>
    <xf numFmtId="44" fontId="143" fillId="0" borderId="0" applyFont="0" applyFill="0" applyBorder="0" applyAlignment="0" applyProtection="0"/>
    <xf numFmtId="44" fontId="10" fillId="0" borderId="0" applyFont="0" applyFill="0" applyBorder="0" applyAlignment="0" applyProtection="0"/>
    <xf numFmtId="44" fontId="6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4" fillId="0" borderId="0" applyFont="0" applyFill="0" applyBorder="0" applyAlignment="0" applyProtection="0"/>
    <xf numFmtId="44" fontId="156" fillId="0" borderId="0" applyFont="0" applyFill="0" applyBorder="0" applyAlignment="0" applyProtection="0"/>
    <xf numFmtId="44" fontId="65" fillId="0" borderId="0" applyFont="0" applyFill="0" applyBorder="0" applyAlignment="0" applyProtection="0"/>
    <xf numFmtId="44" fontId="159" fillId="0" borderId="0" applyFont="0" applyFill="0" applyBorder="0" applyAlignment="0" applyProtection="0"/>
    <xf numFmtId="44" fontId="143" fillId="0" borderId="0" applyFont="0" applyFill="0" applyBorder="0" applyAlignment="0" applyProtection="0"/>
    <xf numFmtId="44" fontId="18" fillId="0" borderId="0" applyFont="0" applyFill="0" applyBorder="0" applyAlignment="0" applyProtection="0"/>
    <xf numFmtId="44" fontId="143" fillId="0" borderId="0" applyFont="0" applyFill="0" applyBorder="0" applyAlignment="0" applyProtection="0"/>
    <xf numFmtId="44" fontId="18" fillId="0" borderId="0" applyFont="0" applyFill="0" applyBorder="0" applyAlignment="0" applyProtection="0"/>
    <xf numFmtId="192" fontId="2" fillId="0" borderId="0" applyFont="0" applyFill="0" applyBorder="0" applyProtection="0">
      <alignment horizontal="right" vertical="center"/>
    </xf>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2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4" fillId="0" borderId="0" applyFont="0" applyFill="0" applyBorder="0" applyAlignment="0" applyProtection="0"/>
    <xf numFmtId="44" fontId="143"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8"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14" fillId="0" borderId="0" applyFont="0" applyFill="0" applyBorder="0" applyAlignment="0" applyProtection="0"/>
    <xf numFmtId="44" fontId="143"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10" fillId="0" borderId="0" applyFont="0" applyFill="0" applyBorder="0" applyAlignment="0" applyProtection="0"/>
    <xf numFmtId="44" fontId="1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3" fontId="14" fillId="0" borderId="0" applyFont="0" applyFill="0" applyBorder="0" applyAlignment="0" applyProtection="0"/>
    <xf numFmtId="5" fontId="160" fillId="0" borderId="0" applyFont="0" applyFill="0" applyBorder="0" applyAlignment="0" applyProtection="0"/>
    <xf numFmtId="194" fontId="143" fillId="0" borderId="0" applyFont="0" applyFill="0" applyBorder="0" applyAlignment="0" applyProtection="0"/>
    <xf numFmtId="6" fontId="161" fillId="0" borderId="0">
      <protection locked="0"/>
    </xf>
    <xf numFmtId="195" fontId="14" fillId="0" borderId="0" applyFont="0" applyFill="0" applyBorder="0" applyAlignment="0" applyProtection="0"/>
    <xf numFmtId="196" fontId="162" fillId="0" borderId="0">
      <alignment horizontal="right"/>
      <protection locked="0"/>
    </xf>
    <xf numFmtId="0" fontId="163" fillId="0" borderId="0" applyNumberFormat="0" applyAlignment="0">
      <alignment horizontal="left"/>
    </xf>
    <xf numFmtId="197"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8" fontId="14" fillId="0" borderId="0" applyFont="0" applyFill="0" applyBorder="0" applyAlignment="0" applyProtection="0"/>
    <xf numFmtId="0" fontId="71"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202" fontId="14" fillId="0" borderId="0">
      <protection locked="0"/>
    </xf>
    <xf numFmtId="202" fontId="14" fillId="0" borderId="0">
      <protection locked="0"/>
    </xf>
    <xf numFmtId="202" fontId="14" fillId="0" borderId="0">
      <protection locked="0"/>
    </xf>
    <xf numFmtId="202" fontId="14" fillId="0" borderId="0">
      <protection locked="0"/>
    </xf>
    <xf numFmtId="202" fontId="14" fillId="0" borderId="0">
      <protection locked="0"/>
    </xf>
    <xf numFmtId="202" fontId="14" fillId="0" borderId="0">
      <protection locked="0"/>
    </xf>
    <xf numFmtId="2" fontId="14" fillId="0" borderId="0" applyFont="0" applyFill="0" applyBorder="0" applyAlignment="0" applyProtection="0"/>
    <xf numFmtId="202" fontId="14" fillId="0" borderId="0">
      <protection locked="0"/>
    </xf>
    <xf numFmtId="38" fontId="16" fillId="0" borderId="135">
      <alignment horizontal="right"/>
    </xf>
    <xf numFmtId="167" fontId="158" fillId="0" borderId="0" applyFont="0" applyFill="0" applyBorder="0" applyAlignment="0" applyProtection="0"/>
    <xf numFmtId="203" fontId="14" fillId="0" borderId="0" applyFont="0" applyFill="0" applyBorder="0" applyAlignment="0" applyProtection="0">
      <alignment horizontal="center"/>
    </xf>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4" fontId="14" fillId="0" borderId="0" applyFont="0" applyFill="0" applyBorder="0" applyAlignment="0" applyProtection="0"/>
    <xf numFmtId="205" fontId="167"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207" fontId="167" fillId="0" borderId="0" applyFont="0" applyFill="0" applyBorder="0" applyAlignment="0" applyProtection="0"/>
    <xf numFmtId="0" fontId="14" fillId="0" borderId="0" applyFont="0" applyFill="0" applyBorder="0"/>
    <xf numFmtId="0" fontId="14" fillId="0" borderId="0" applyFont="0" applyFill="0" applyBorder="0"/>
    <xf numFmtId="0" fontId="14" fillId="0" borderId="0" applyFont="0" applyFill="0" applyBorder="0"/>
    <xf numFmtId="0" fontId="14" fillId="0" borderId="0" applyFont="0" applyFill="0" applyBorder="0"/>
    <xf numFmtId="0" fontId="72" fillId="52" borderId="0" applyNumberFormat="0" applyBorder="0" applyAlignment="0" applyProtection="0"/>
    <xf numFmtId="0" fontId="168" fillId="52" borderId="0" applyNumberFormat="0" applyBorder="0" applyAlignment="0" applyProtection="0"/>
    <xf numFmtId="0" fontId="169" fillId="31" borderId="0" applyNumberFormat="0" applyBorder="0" applyAlignment="0" applyProtection="0"/>
    <xf numFmtId="0" fontId="170" fillId="52" borderId="0" applyNumberFormat="0" applyBorder="0" applyAlignment="0" applyProtection="0"/>
    <xf numFmtId="0" fontId="169" fillId="31" borderId="0" applyNumberFormat="0" applyBorder="0" applyAlignment="0" applyProtection="0"/>
    <xf numFmtId="0" fontId="169" fillId="92" borderId="0" applyNumberFormat="0" applyBorder="0" applyAlignment="0" applyProtection="0"/>
    <xf numFmtId="0" fontId="169" fillId="31" borderId="0" applyNumberFormat="0" applyBorder="0" applyAlignment="0" applyProtection="0"/>
    <xf numFmtId="0" fontId="169" fillId="31" borderId="0" applyNumberFormat="0" applyBorder="0" applyAlignment="0" applyProtection="0"/>
    <xf numFmtId="0" fontId="169" fillId="31" borderId="0" applyNumberFormat="0" applyBorder="0" applyAlignment="0" applyProtection="0"/>
    <xf numFmtId="0" fontId="170" fillId="52" borderId="0" applyNumberFormat="0" applyBorder="0" applyAlignment="0" applyProtection="0"/>
    <xf numFmtId="38" fontId="16" fillId="106" borderId="0" applyNumberFormat="0" applyBorder="0" applyAlignment="0" applyProtection="0"/>
    <xf numFmtId="38" fontId="16" fillId="106" borderId="0" applyNumberFormat="0" applyBorder="0" applyAlignment="0" applyProtection="0"/>
    <xf numFmtId="38" fontId="16" fillId="106" borderId="0" applyNumberFormat="0" applyBorder="0" applyAlignment="0" applyProtection="0"/>
    <xf numFmtId="0" fontId="171" fillId="0" borderId="0" applyNumberFormat="0" applyFill="0" applyBorder="0" applyAlignment="0" applyProtection="0"/>
    <xf numFmtId="0" fontId="172" fillId="0" borderId="21" applyNumberFormat="0" applyAlignment="0" applyProtection="0">
      <alignment horizontal="left" vertical="center"/>
    </xf>
    <xf numFmtId="0" fontId="172" fillId="0" borderId="127">
      <alignment horizontal="left" vertical="center"/>
    </xf>
    <xf numFmtId="0" fontId="172" fillId="0" borderId="127">
      <alignment horizontal="left" vertical="center"/>
    </xf>
    <xf numFmtId="0" fontId="172" fillId="0" borderId="127">
      <alignment horizontal="left" vertical="center"/>
    </xf>
    <xf numFmtId="0" fontId="172" fillId="0" borderId="127">
      <alignment horizontal="left" vertical="center"/>
    </xf>
    <xf numFmtId="0" fontId="172" fillId="0" borderId="127">
      <alignment horizontal="left" vertical="center"/>
    </xf>
    <xf numFmtId="0" fontId="172" fillId="0" borderId="127">
      <alignment horizontal="left" vertical="center"/>
    </xf>
    <xf numFmtId="0" fontId="173" fillId="0" borderId="0" applyNumberFormat="0" applyFont="0" applyFill="0" applyAlignment="0" applyProtection="0"/>
    <xf numFmtId="0" fontId="173" fillId="0" borderId="0" applyNumberFormat="0" applyFont="0" applyFill="0" applyAlignment="0" applyProtection="0"/>
    <xf numFmtId="0" fontId="173" fillId="0" borderId="0" applyNumberFormat="0" applyFont="0" applyFill="0" applyAlignment="0" applyProtection="0"/>
    <xf numFmtId="0" fontId="173" fillId="0" borderId="0" applyNumberFormat="0" applyFont="0" applyFill="0" applyAlignment="0" applyProtection="0"/>
    <xf numFmtId="0" fontId="173" fillId="0" borderId="0" applyNumberFormat="0" applyFont="0" applyFill="0" applyAlignment="0" applyProtection="0"/>
    <xf numFmtId="0" fontId="73" fillId="0" borderId="46" applyNumberFormat="0" applyFill="0" applyAlignment="0" applyProtection="0"/>
    <xf numFmtId="0" fontId="173" fillId="0" borderId="0" applyNumberFormat="0" applyFont="0" applyFill="0" applyAlignment="0" applyProtection="0"/>
    <xf numFmtId="0" fontId="174" fillId="0" borderId="46" applyNumberFormat="0" applyFill="0" applyAlignment="0" applyProtection="0"/>
    <xf numFmtId="0" fontId="173" fillId="0" borderId="0" applyNumberFormat="0" applyFont="0" applyFill="0" applyAlignment="0" applyProtection="0"/>
    <xf numFmtId="0" fontId="175" fillId="0" borderId="136" applyNumberFormat="0" applyFill="0" applyAlignment="0" applyProtection="0"/>
    <xf numFmtId="0" fontId="176" fillId="0" borderId="137" applyNumberFormat="0" applyFill="0" applyAlignment="0" applyProtection="0"/>
    <xf numFmtId="0" fontId="173" fillId="0" borderId="0" applyNumberFormat="0" applyFont="0" applyFill="0" applyAlignment="0" applyProtection="0"/>
    <xf numFmtId="0" fontId="175" fillId="0" borderId="136" applyNumberFormat="0" applyFill="0" applyAlignment="0" applyProtection="0"/>
    <xf numFmtId="0" fontId="175" fillId="0" borderId="136" applyNumberFormat="0" applyFill="0" applyAlignment="0" applyProtection="0"/>
    <xf numFmtId="0" fontId="173" fillId="0" borderId="0" applyNumberFormat="0" applyFont="0" applyFill="0" applyAlignment="0" applyProtection="0"/>
    <xf numFmtId="0" fontId="175" fillId="0" borderId="136" applyNumberFormat="0" applyFill="0" applyAlignment="0" applyProtection="0"/>
    <xf numFmtId="0" fontId="173" fillId="0" borderId="0" applyNumberFormat="0" applyFont="0" applyFill="0" applyAlignment="0" applyProtection="0"/>
    <xf numFmtId="0" fontId="175" fillId="0" borderId="136" applyNumberFormat="0" applyFill="0" applyAlignment="0" applyProtection="0"/>
    <xf numFmtId="0" fontId="173" fillId="0" borderId="0" applyNumberFormat="0" applyFont="0" applyFill="0" applyAlignment="0" applyProtection="0"/>
    <xf numFmtId="0" fontId="173" fillId="0" borderId="0" applyNumberFormat="0" applyFont="0" applyFill="0" applyAlignment="0" applyProtection="0"/>
    <xf numFmtId="0" fontId="174" fillId="0" borderId="46" applyNumberFormat="0" applyFill="0" applyAlignment="0" applyProtection="0"/>
    <xf numFmtId="0" fontId="173" fillId="0" borderId="0" applyNumberFormat="0" applyFont="0" applyFill="0" applyAlignment="0" applyProtection="0"/>
    <xf numFmtId="0" fontId="172" fillId="0" borderId="0" applyNumberFormat="0" applyFont="0" applyFill="0" applyAlignment="0" applyProtection="0"/>
    <xf numFmtId="0" fontId="172" fillId="0" borderId="0" applyNumberFormat="0" applyFont="0" applyFill="0" applyAlignment="0" applyProtection="0"/>
    <xf numFmtId="0" fontId="172" fillId="0" borderId="0" applyNumberFormat="0" applyFont="0" applyFill="0" applyAlignment="0" applyProtection="0"/>
    <xf numFmtId="0" fontId="172" fillId="0" borderId="0" applyNumberFormat="0" applyFont="0" applyFill="0" applyAlignment="0" applyProtection="0"/>
    <xf numFmtId="0" fontId="172" fillId="0" borderId="0" applyNumberFormat="0" applyFont="0" applyFill="0" applyAlignment="0" applyProtection="0"/>
    <xf numFmtId="0" fontId="74" fillId="0" borderId="47" applyNumberFormat="0" applyFill="0" applyAlignment="0" applyProtection="0"/>
    <xf numFmtId="0" fontId="172" fillId="0" borderId="0" applyNumberFormat="0" applyFont="0" applyFill="0" applyAlignment="0" applyProtection="0"/>
    <xf numFmtId="0" fontId="177" fillId="0" borderId="47" applyNumberFormat="0" applyFill="0" applyAlignment="0" applyProtection="0"/>
    <xf numFmtId="0" fontId="172" fillId="0" borderId="0" applyNumberFormat="0" applyFont="0" applyFill="0" applyAlignment="0" applyProtection="0"/>
    <xf numFmtId="0" fontId="178" fillId="0" borderId="138" applyNumberFormat="0" applyFill="0" applyAlignment="0" applyProtection="0"/>
    <xf numFmtId="0" fontId="179" fillId="0" borderId="28" applyNumberFormat="0" applyFill="0" applyAlignment="0" applyProtection="0"/>
    <xf numFmtId="0" fontId="172" fillId="0" borderId="0" applyNumberFormat="0" applyFont="0" applyFill="0" applyAlignment="0" applyProtection="0"/>
    <xf numFmtId="0" fontId="178" fillId="0" borderId="138" applyNumberFormat="0" applyFill="0" applyAlignment="0" applyProtection="0"/>
    <xf numFmtId="0" fontId="178" fillId="0" borderId="138" applyNumberFormat="0" applyFill="0" applyAlignment="0" applyProtection="0"/>
    <xf numFmtId="0" fontId="172" fillId="0" borderId="0" applyNumberFormat="0" applyFont="0" applyFill="0" applyAlignment="0" applyProtection="0"/>
    <xf numFmtId="0" fontId="178" fillId="0" borderId="138" applyNumberFormat="0" applyFill="0" applyAlignment="0" applyProtection="0"/>
    <xf numFmtId="0" fontId="172" fillId="0" borderId="0" applyNumberFormat="0" applyFont="0" applyFill="0" applyAlignment="0" applyProtection="0"/>
    <xf numFmtId="0" fontId="178" fillId="0" borderId="138" applyNumberFormat="0" applyFill="0" applyAlignment="0" applyProtection="0"/>
    <xf numFmtId="0" fontId="172" fillId="0" borderId="0" applyNumberFormat="0" applyFont="0" applyFill="0" applyAlignment="0" applyProtection="0"/>
    <xf numFmtId="0" fontId="172" fillId="0" borderId="0" applyNumberFormat="0" applyFont="0" applyFill="0" applyAlignment="0" applyProtection="0"/>
    <xf numFmtId="0" fontId="177" fillId="0" borderId="47" applyNumberFormat="0" applyFill="0" applyAlignment="0" applyProtection="0"/>
    <xf numFmtId="0" fontId="172" fillId="0" borderId="0" applyNumberFormat="0" applyFont="0" applyFill="0" applyAlignment="0" applyProtection="0"/>
    <xf numFmtId="0" fontId="75" fillId="0" borderId="48" applyNumberFormat="0" applyFill="0" applyAlignment="0" applyProtection="0"/>
    <xf numFmtId="0" fontId="180" fillId="0" borderId="48" applyNumberFormat="0" applyFill="0" applyAlignment="0" applyProtection="0"/>
    <xf numFmtId="0" fontId="181" fillId="0" borderId="139" applyNumberFormat="0" applyFill="0" applyAlignment="0" applyProtection="0"/>
    <xf numFmtId="0" fontId="182" fillId="0" borderId="140" applyNumberFormat="0" applyFill="0" applyAlignment="0" applyProtection="0"/>
    <xf numFmtId="0" fontId="181" fillId="0" borderId="139" applyNumberFormat="0" applyFill="0" applyAlignment="0" applyProtection="0"/>
    <xf numFmtId="0" fontId="181" fillId="0" borderId="139" applyNumberFormat="0" applyFill="0" applyAlignment="0" applyProtection="0"/>
    <xf numFmtId="0" fontId="181" fillId="0" borderId="139" applyNumberFormat="0" applyFill="0" applyAlignment="0" applyProtection="0"/>
    <xf numFmtId="0" fontId="181" fillId="0" borderId="139" applyNumberFormat="0" applyFill="0" applyAlignment="0" applyProtection="0"/>
    <xf numFmtId="0" fontId="180" fillId="0" borderId="48" applyNumberFormat="0" applyFill="0" applyAlignment="0" applyProtection="0"/>
    <xf numFmtId="0" fontId="75"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8" fontId="14" fillId="0" borderId="0">
      <protection locked="0"/>
    </xf>
    <xf numFmtId="209" fontId="14" fillId="0" borderId="0" applyFont="0" applyFill="0" applyBorder="0" applyAlignment="0" applyProtection="0">
      <alignment horizontal="center"/>
    </xf>
    <xf numFmtId="209" fontId="14" fillId="0" borderId="0" applyFont="0" applyFill="0" applyBorder="0" applyAlignment="0" applyProtection="0">
      <alignment horizontal="center"/>
    </xf>
    <xf numFmtId="0" fontId="183" fillId="0" borderId="141" applyNumberFormat="0" applyFill="0" applyAlignment="0" applyProtection="0"/>
    <xf numFmtId="39" fontId="184" fillId="0" borderId="0">
      <protection locked="0"/>
    </xf>
    <xf numFmtId="210" fontId="184" fillId="0" borderId="0"/>
    <xf numFmtId="0" fontId="185" fillId="0" borderId="0" applyNumberFormat="0" applyFill="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10" fontId="16" fillId="40" borderId="4" applyNumberFormat="0" applyBorder="0" applyAlignment="0" applyProtection="0"/>
    <xf numFmtId="0" fontId="76" fillId="55" borderId="49" applyNumberFormat="0" applyAlignment="0" applyProtection="0"/>
    <xf numFmtId="0" fontId="186" fillId="97" borderId="133" applyNumberFormat="0" applyAlignment="0" applyProtection="0"/>
    <xf numFmtId="0" fontId="187" fillId="55" borderId="49" applyNumberFormat="0" applyAlignment="0" applyProtection="0"/>
    <xf numFmtId="0" fontId="186" fillId="97" borderId="133" applyNumberFormat="0" applyAlignment="0" applyProtection="0"/>
    <xf numFmtId="0" fontId="188" fillId="55" borderId="49" applyNumberFormat="0" applyAlignment="0" applyProtection="0"/>
    <xf numFmtId="0" fontId="186" fillId="97" borderId="133" applyNumberFormat="0" applyAlignment="0" applyProtection="0"/>
    <xf numFmtId="0" fontId="188" fillId="55" borderId="49" applyNumberFormat="0" applyAlignment="0" applyProtection="0"/>
    <xf numFmtId="0" fontId="186" fillId="97" borderId="133" applyNumberFormat="0" applyAlignment="0" applyProtection="0"/>
    <xf numFmtId="0" fontId="188" fillId="55" borderId="49" applyNumberFormat="0" applyAlignment="0" applyProtection="0"/>
    <xf numFmtId="0" fontId="186" fillId="97" borderId="133" applyNumberFormat="0" applyAlignment="0" applyProtection="0"/>
    <xf numFmtId="0" fontId="186" fillId="97" borderId="133" applyNumberFormat="0" applyAlignment="0" applyProtection="0"/>
    <xf numFmtId="0" fontId="186" fillId="97" borderId="133" applyNumberFormat="0" applyAlignment="0" applyProtection="0"/>
    <xf numFmtId="0" fontId="188" fillId="55" borderId="49" applyNumberFormat="0" applyAlignment="0" applyProtection="0"/>
    <xf numFmtId="211" fontId="143" fillId="0" borderId="0" applyFont="0" applyFill="0" applyBorder="0" applyAlignment="0" applyProtection="0">
      <alignment horizontal="left" indent="1"/>
    </xf>
    <xf numFmtId="0" fontId="77" fillId="0" borderId="51" applyNumberFormat="0" applyFill="0" applyAlignment="0" applyProtection="0"/>
    <xf numFmtId="0" fontId="189" fillId="0" borderId="142" applyNumberFormat="0" applyFill="0" applyAlignment="0" applyProtection="0"/>
    <xf numFmtId="0" fontId="190" fillId="0" borderId="51" applyNumberFormat="0" applyFill="0" applyAlignment="0" applyProtection="0"/>
    <xf numFmtId="0" fontId="191" fillId="0" borderId="143" applyNumberFormat="0" applyFill="0" applyAlignment="0" applyProtection="0"/>
    <xf numFmtId="0" fontId="192" fillId="0" borderId="51" applyNumberFormat="0" applyFill="0" applyAlignment="0" applyProtection="0"/>
    <xf numFmtId="0" fontId="191" fillId="0" borderId="143" applyNumberFormat="0" applyFill="0" applyAlignment="0" applyProtection="0"/>
    <xf numFmtId="0" fontId="189" fillId="0" borderId="142" applyNumberFormat="0" applyFill="0" applyAlignment="0" applyProtection="0"/>
    <xf numFmtId="0" fontId="191" fillId="0" borderId="143" applyNumberFormat="0" applyFill="0" applyAlignment="0" applyProtection="0"/>
    <xf numFmtId="0" fontId="191" fillId="0" borderId="143" applyNumberFormat="0" applyFill="0" applyAlignment="0" applyProtection="0"/>
    <xf numFmtId="0" fontId="191" fillId="0" borderId="143" applyNumberFormat="0" applyFill="0" applyAlignment="0" applyProtection="0"/>
    <xf numFmtId="0" fontId="192" fillId="0" borderId="51" applyNumberFormat="0" applyFill="0" applyAlignment="0" applyProtection="0"/>
    <xf numFmtId="212" fontId="14" fillId="0" borderId="0" applyFont="0" applyFill="0" applyBorder="0" applyAlignment="0" applyProtection="0"/>
    <xf numFmtId="213"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72" fillId="0" borderId="0"/>
    <xf numFmtId="0" fontId="172" fillId="0" borderId="0"/>
    <xf numFmtId="0" fontId="78" fillId="54" borderId="0" applyNumberFormat="0" applyBorder="0" applyAlignment="0" applyProtection="0"/>
    <xf numFmtId="0" fontId="193" fillId="54" borderId="0" applyNumberFormat="0" applyBorder="0" applyAlignment="0" applyProtection="0"/>
    <xf numFmtId="0" fontId="194" fillId="107" borderId="0" applyNumberFormat="0" applyBorder="0" applyAlignment="0" applyProtection="0"/>
    <xf numFmtId="0" fontId="195" fillId="54" borderId="0" applyNumberFormat="0" applyBorder="0" applyAlignment="0" applyProtection="0"/>
    <xf numFmtId="0" fontId="194" fillId="107" borderId="0" applyNumberFormat="0" applyBorder="0" applyAlignment="0" applyProtection="0"/>
    <xf numFmtId="0" fontId="194" fillId="107" borderId="0" applyNumberFormat="0" applyBorder="0" applyAlignment="0" applyProtection="0"/>
    <xf numFmtId="0" fontId="194" fillId="107" borderId="0" applyNumberFormat="0" applyBorder="0" applyAlignment="0" applyProtection="0"/>
    <xf numFmtId="0" fontId="194" fillId="107" borderId="0" applyNumberFormat="0" applyBorder="0" applyAlignment="0" applyProtection="0"/>
    <xf numFmtId="0" fontId="195" fillId="54" borderId="0" applyNumberFormat="0" applyBorder="0" applyAlignment="0" applyProtection="0"/>
    <xf numFmtId="37" fontId="196" fillId="0" borderId="0"/>
    <xf numFmtId="215" fontId="197" fillId="0" borderId="0"/>
    <xf numFmtId="216" fontId="14" fillId="0" borderId="0"/>
    <xf numFmtId="216" fontId="14" fillId="0" borderId="0"/>
    <xf numFmtId="216" fontId="14" fillId="0" borderId="0"/>
    <xf numFmtId="216" fontId="14" fillId="0" borderId="0"/>
    <xf numFmtId="0" fontId="197" fillId="0" borderId="0"/>
    <xf numFmtId="216" fontId="14" fillId="0" borderId="0"/>
    <xf numFmtId="210" fontId="198" fillId="0" borderId="0"/>
    <xf numFmtId="210" fontId="198" fillId="0" borderId="0"/>
    <xf numFmtId="210" fontId="198" fillId="0" borderId="0"/>
    <xf numFmtId="210" fontId="198" fillId="0" borderId="0"/>
    <xf numFmtId="210" fontId="198" fillId="0" borderId="0"/>
    <xf numFmtId="210" fontId="198" fillId="0" borderId="0"/>
    <xf numFmtId="210" fontId="198" fillId="0" borderId="0"/>
    <xf numFmtId="0" fontId="18" fillId="0" borderId="0"/>
    <xf numFmtId="0" fontId="2" fillId="0" borderId="0"/>
    <xf numFmtId="217" fontId="14" fillId="0" borderId="0">
      <alignment horizontal="left" wrapText="1"/>
    </xf>
    <xf numFmtId="0" fontId="18" fillId="0" borderId="0"/>
    <xf numFmtId="0" fontId="24" fillId="0" borderId="0"/>
    <xf numFmtId="0" fontId="2" fillId="0" borderId="0"/>
    <xf numFmtId="0" fontId="18" fillId="0" borderId="0"/>
    <xf numFmtId="0" fontId="2" fillId="0" borderId="0"/>
    <xf numFmtId="0" fontId="14" fillId="0" borderId="0"/>
    <xf numFmtId="0" fontId="2" fillId="0" borderId="0"/>
    <xf numFmtId="0" fontId="24" fillId="0" borderId="0"/>
    <xf numFmtId="0" fontId="143" fillId="0" borderId="0"/>
    <xf numFmtId="0" fontId="2" fillId="0" borderId="0"/>
    <xf numFmtId="0" fontId="14" fillId="0" borderId="0"/>
    <xf numFmtId="0" fontId="2" fillId="0" borderId="0"/>
    <xf numFmtId="0" fontId="2" fillId="0" borderId="0"/>
    <xf numFmtId="0" fontId="2" fillId="0" borderId="0"/>
    <xf numFmtId="0" fontId="65" fillId="0" borderId="0"/>
    <xf numFmtId="0" fontId="65" fillId="0" borderId="0"/>
    <xf numFmtId="0" fontId="18" fillId="0" borderId="0"/>
    <xf numFmtId="0" fontId="2" fillId="0" borderId="0"/>
    <xf numFmtId="0" fontId="24" fillId="0" borderId="0"/>
    <xf numFmtId="0" fontId="2" fillId="0" borderId="0"/>
    <xf numFmtId="0" fontId="14" fillId="0" borderId="0"/>
    <xf numFmtId="0" fontId="2" fillId="0" borderId="0"/>
    <xf numFmtId="0" fontId="2" fillId="0" borderId="0"/>
    <xf numFmtId="0" fontId="2" fillId="0" borderId="0"/>
    <xf numFmtId="167" fontId="108" fillId="4" borderId="0"/>
    <xf numFmtId="0" fontId="2" fillId="0" borderId="0"/>
    <xf numFmtId="0" fontId="65" fillId="0" borderId="0"/>
    <xf numFmtId="0" fontId="2" fillId="0" borderId="0"/>
    <xf numFmtId="0" fontId="2" fillId="0" borderId="0"/>
    <xf numFmtId="0" fontId="65" fillId="0" borderId="0"/>
    <xf numFmtId="0" fontId="2" fillId="0" borderId="0"/>
    <xf numFmtId="0" fontId="2" fillId="0" borderId="0"/>
    <xf numFmtId="0" fontId="14" fillId="0" borderId="0"/>
    <xf numFmtId="0" fontId="14" fillId="0" borderId="0"/>
    <xf numFmtId="0" fontId="2" fillId="0" borderId="0"/>
    <xf numFmtId="0" fontId="65" fillId="0" borderId="0"/>
    <xf numFmtId="0" fontId="14"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14" fillId="0" borderId="0"/>
    <xf numFmtId="0" fontId="143" fillId="0" borderId="0"/>
    <xf numFmtId="0" fontId="143"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56"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3"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6" fillId="0" borderId="0"/>
    <xf numFmtId="17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8" fillId="0" borderId="0"/>
    <xf numFmtId="0" fontId="18" fillId="0" borderId="0"/>
    <xf numFmtId="0" fontId="2" fillId="0" borderId="0"/>
    <xf numFmtId="0" fontId="18" fillId="0" borderId="0"/>
    <xf numFmtId="0" fontId="18" fillId="0" borderId="0"/>
    <xf numFmtId="0" fontId="2" fillId="0" borderId="0"/>
    <xf numFmtId="0" fontId="18" fillId="0" borderId="0"/>
    <xf numFmtId="0" fontId="18" fillId="0" borderId="0"/>
    <xf numFmtId="0" fontId="14" fillId="0" borderId="0"/>
    <xf numFmtId="0" fontId="2" fillId="0" borderId="0"/>
    <xf numFmtId="0" fontId="65"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18" fillId="0" borderId="0" applyNumberFormat="0" applyProtection="0">
      <alignment horizontal="center" vertical="top"/>
    </xf>
    <xf numFmtId="0" fontId="2" fillId="0" borderId="0"/>
    <xf numFmtId="0" fontId="18" fillId="0" borderId="0" applyNumberFormat="0" applyProtection="0">
      <alignment horizontal="center"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174" fontId="14" fillId="0" borderId="0"/>
    <xf numFmtId="0" fontId="24" fillId="0" borderId="0"/>
    <xf numFmtId="174" fontId="14" fillId="0" borderId="0"/>
    <xf numFmtId="0" fontId="2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24" fillId="0" borderId="0"/>
    <xf numFmtId="0" fontId="14" fillId="0" borderId="0"/>
    <xf numFmtId="0" fontId="14" fillId="0" borderId="0"/>
    <xf numFmtId="0" fontId="15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8" fillId="0" borderId="0"/>
    <xf numFmtId="0" fontId="24" fillId="0" borderId="0"/>
    <xf numFmtId="0" fontId="18" fillId="0" borderId="0"/>
    <xf numFmtId="0" fontId="24" fillId="0" borderId="0"/>
    <xf numFmtId="0" fontId="2" fillId="0" borderId="0"/>
    <xf numFmtId="0" fontId="18" fillId="0" borderId="0"/>
    <xf numFmtId="0" fontId="18" fillId="0" borderId="0"/>
    <xf numFmtId="0" fontId="159" fillId="0" borderId="0"/>
    <xf numFmtId="0" fontId="18" fillId="0" borderId="0" applyNumberFormat="0" applyProtection="0">
      <alignment horizontal="center" vertical="top"/>
    </xf>
    <xf numFmtId="0" fontId="18" fillId="0" borderId="0"/>
    <xf numFmtId="0" fontId="159" fillId="0" borderId="0"/>
    <xf numFmtId="0" fontId="18" fillId="0" borderId="0"/>
    <xf numFmtId="0" fontId="159" fillId="0" borderId="0"/>
    <xf numFmtId="0" fontId="18" fillId="0" borderId="0"/>
    <xf numFmtId="0" fontId="159" fillId="0" borderId="0"/>
    <xf numFmtId="0" fontId="18" fillId="0" borderId="0" applyNumberFormat="0" applyProtection="0">
      <alignment horizontal="center" vertical="top"/>
    </xf>
    <xf numFmtId="0" fontId="153" fillId="0" borderId="0">
      <alignment vertical="center"/>
    </xf>
    <xf numFmtId="0" fontId="159" fillId="0" borderId="0"/>
    <xf numFmtId="0" fontId="18" fillId="0" borderId="0" applyNumberFormat="0" applyProtection="0">
      <alignment horizontal="center" vertical="top"/>
    </xf>
    <xf numFmtId="0" fontId="18" fillId="0" borderId="0"/>
    <xf numFmtId="0" fontId="18" fillId="0" borderId="0" applyNumberFormat="0" applyProtection="0">
      <alignment horizontal="center" vertical="top"/>
    </xf>
    <xf numFmtId="0" fontId="18" fillId="0" borderId="0"/>
    <xf numFmtId="0" fontId="18" fillId="0" borderId="0" applyNumberFormat="0" applyProtection="0">
      <alignment horizontal="center" vertical="top"/>
    </xf>
    <xf numFmtId="0" fontId="2" fillId="0" borderId="0"/>
    <xf numFmtId="0" fontId="155" fillId="0" borderId="0"/>
    <xf numFmtId="0" fontId="155" fillId="0" borderId="0"/>
    <xf numFmtId="0" fontId="155" fillId="0" borderId="0"/>
    <xf numFmtId="0" fontId="155" fillId="0" borderId="0"/>
    <xf numFmtId="0" fontId="18" fillId="0" borderId="0" applyNumberFormat="0" applyProtection="0">
      <alignment horizontal="center" vertical="top"/>
    </xf>
    <xf numFmtId="0" fontId="14" fillId="0" borderId="0"/>
    <xf numFmtId="0" fontId="24" fillId="0" borderId="0"/>
    <xf numFmtId="0" fontId="14" fillId="0" borderId="0"/>
    <xf numFmtId="0" fontId="2" fillId="0" borderId="0"/>
    <xf numFmtId="0" fontId="18" fillId="0" borderId="0"/>
    <xf numFmtId="0" fontId="18" fillId="0" borderId="0" applyNumberFormat="0" applyProtection="0">
      <alignment horizontal="center" vertical="top"/>
    </xf>
    <xf numFmtId="0" fontId="18" fillId="0" borderId="0" applyNumberFormat="0" applyProtection="0">
      <alignment horizontal="center" vertical="top"/>
    </xf>
    <xf numFmtId="0" fontId="2" fillId="0" borderId="0"/>
    <xf numFmtId="0" fontId="18" fillId="0" borderId="0"/>
    <xf numFmtId="0" fontId="18" fillId="0" borderId="0" applyNumberFormat="0" applyProtection="0">
      <alignment horizontal="center" vertical="top"/>
    </xf>
    <xf numFmtId="0" fontId="18" fillId="0" borderId="0" applyNumberFormat="0" applyProtection="0">
      <alignment horizontal="center" vertical="top"/>
    </xf>
    <xf numFmtId="0" fontId="24" fillId="0" borderId="0"/>
    <xf numFmtId="0" fontId="18" fillId="0" borderId="0"/>
    <xf numFmtId="0" fontId="2" fillId="0" borderId="0"/>
    <xf numFmtId="0" fontId="18" fillId="0" borderId="0" applyNumberFormat="0" applyProtection="0">
      <alignment horizontal="center" vertical="top"/>
    </xf>
    <xf numFmtId="0" fontId="2" fillId="0" borderId="0"/>
    <xf numFmtId="0" fontId="143" fillId="0" borderId="0"/>
    <xf numFmtId="0" fontId="143" fillId="0" borderId="0"/>
    <xf numFmtId="0" fontId="2" fillId="0" borderId="0"/>
    <xf numFmtId="0" fontId="18" fillId="0" borderId="0"/>
    <xf numFmtId="0" fontId="18" fillId="0" borderId="0"/>
    <xf numFmtId="0" fontId="2" fillId="0" borderId="0"/>
    <xf numFmtId="0" fontId="18" fillId="0" borderId="0" applyNumberFormat="0" applyProtection="0">
      <alignment horizontal="center" vertical="top"/>
    </xf>
    <xf numFmtId="0" fontId="18" fillId="0" borderId="0" applyNumberFormat="0" applyProtection="0">
      <alignment horizontal="center" vertical="top"/>
    </xf>
    <xf numFmtId="0" fontId="65" fillId="0" borderId="0"/>
    <xf numFmtId="0" fontId="2" fillId="0" borderId="0"/>
    <xf numFmtId="167" fontId="108" fillId="4" borderId="0"/>
    <xf numFmtId="0" fontId="18" fillId="0" borderId="0" applyNumberFormat="0" applyProtection="0">
      <alignment horizontal="center" vertical="top"/>
    </xf>
    <xf numFmtId="0" fontId="18" fillId="0" borderId="0" applyNumberFormat="0" applyProtection="0">
      <alignment horizontal="center" vertical="top"/>
    </xf>
    <xf numFmtId="167" fontId="108" fillId="4" borderId="0"/>
    <xf numFmtId="0" fontId="14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2" fillId="0" borderId="0"/>
    <xf numFmtId="174"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65" fillId="0" borderId="0"/>
    <xf numFmtId="0" fontId="18" fillId="0" borderId="0"/>
    <xf numFmtId="0" fontId="18" fillId="0" borderId="0" applyNumberFormat="0" applyProtection="0">
      <alignment horizontal="center" vertical="top"/>
    </xf>
    <xf numFmtId="0" fontId="65" fillId="0" borderId="0"/>
    <xf numFmtId="0" fontId="18" fillId="0" borderId="0"/>
    <xf numFmtId="0" fontId="18" fillId="0" borderId="0"/>
    <xf numFmtId="0" fontId="65" fillId="0" borderId="0"/>
    <xf numFmtId="0" fontId="18" fillId="0" borderId="0" applyNumberFormat="0" applyProtection="0">
      <alignment horizontal="center" vertical="top"/>
    </xf>
    <xf numFmtId="0" fontId="18" fillId="0" borderId="0" applyNumberFormat="0" applyProtection="0">
      <alignment horizontal="center" vertical="top"/>
    </xf>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65" fillId="0" borderId="0"/>
    <xf numFmtId="0" fontId="2" fillId="0" borderId="0"/>
    <xf numFmtId="0" fontId="24" fillId="0" borderId="0"/>
    <xf numFmtId="0" fontId="65" fillId="0" borderId="0"/>
    <xf numFmtId="0" fontId="15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6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6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2" fillId="0" borderId="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4" fillId="93" borderId="144"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4" fillId="93" borderId="133"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4" fillId="93" borderId="133"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4" fillId="93" borderId="133"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4" fillId="93" borderId="133"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4" fillId="93" borderId="133"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2"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24" fillId="5" borderId="26" applyNumberFormat="0" applyFont="0" applyAlignment="0" applyProtection="0"/>
    <xf numFmtId="0" fontId="10" fillId="5" borderId="26" applyNumberFormat="0" applyFont="0" applyAlignment="0" applyProtection="0"/>
    <xf numFmtId="0" fontId="2"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10" fillId="5" borderId="26" applyNumberFormat="0" applyFont="0" applyAlignment="0" applyProtection="0"/>
    <xf numFmtId="0" fontId="65" fillId="93" borderId="144" applyNumberFormat="0" applyFont="0" applyAlignment="0" applyProtection="0"/>
    <xf numFmtId="0" fontId="24" fillId="5" borderId="26" applyNumberFormat="0" applyFont="0" applyAlignment="0" applyProtection="0"/>
    <xf numFmtId="3" fontId="14" fillId="0" borderId="0"/>
    <xf numFmtId="3" fontId="14" fillId="0" borderId="0"/>
    <xf numFmtId="3" fontId="14" fillId="0" borderId="0"/>
    <xf numFmtId="3" fontId="14" fillId="0" borderId="0"/>
    <xf numFmtId="3" fontId="14" fillId="0" borderId="0"/>
    <xf numFmtId="0" fontId="79" fillId="56" borderId="50" applyNumberFormat="0" applyAlignment="0" applyProtection="0"/>
    <xf numFmtId="0" fontId="199" fillId="34" borderId="145" applyNumberFormat="0" applyAlignment="0" applyProtection="0"/>
    <xf numFmtId="0" fontId="200" fillId="56" borderId="50" applyNumberFormat="0" applyAlignment="0" applyProtection="0"/>
    <xf numFmtId="0" fontId="199" fillId="95" borderId="145" applyNumberFormat="0" applyAlignment="0" applyProtection="0"/>
    <xf numFmtId="0" fontId="201" fillId="56" borderId="50" applyNumberFormat="0" applyAlignment="0" applyProtection="0"/>
    <xf numFmtId="0" fontId="199" fillId="95" borderId="145" applyNumberFormat="0" applyAlignment="0" applyProtection="0"/>
    <xf numFmtId="0" fontId="199" fillId="34" borderId="145" applyNumberFormat="0" applyAlignment="0" applyProtection="0"/>
    <xf numFmtId="0" fontId="199" fillId="95" borderId="145" applyNumberFormat="0" applyAlignment="0" applyProtection="0"/>
    <xf numFmtId="0" fontId="199" fillId="95" borderId="145" applyNumberFormat="0" applyAlignment="0" applyProtection="0"/>
    <xf numFmtId="0" fontId="199" fillId="95" borderId="145" applyNumberFormat="0" applyAlignment="0" applyProtection="0"/>
    <xf numFmtId="0" fontId="199" fillId="95" borderId="145" applyNumberFormat="0" applyAlignment="0" applyProtection="0"/>
    <xf numFmtId="0" fontId="199" fillId="95" borderId="145" applyNumberFormat="0" applyAlignment="0" applyProtection="0"/>
    <xf numFmtId="0" fontId="201" fillId="56" borderId="50" applyNumberFormat="0" applyAlignment="0" applyProtection="0"/>
    <xf numFmtId="0" fontId="14" fillId="0" borderId="0">
      <alignment horizontal="left" wrapText="1"/>
    </xf>
    <xf numFmtId="210" fontId="202" fillId="0" borderId="1">
      <alignment vertical="center"/>
    </xf>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5" fillId="0" borderId="0" applyFont="0" applyFill="0" applyBorder="0" applyAlignment="0" applyProtection="0"/>
    <xf numFmtId="9" fontId="10" fillId="0" borderId="0" applyFont="0" applyFill="0" applyBorder="0" applyAlignment="0" applyProtection="0"/>
    <xf numFmtId="9" fontId="6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18" fontId="153"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5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218" fontId="153"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219" fontId="34" fillId="0" borderId="0" applyProtection="0"/>
    <xf numFmtId="0" fontId="203" fillId="0" borderId="11" applyNumberFormat="0" applyFill="0" applyBorder="0" applyAlignment="0" applyProtection="0">
      <protection hidden="1"/>
    </xf>
    <xf numFmtId="0" fontId="204" fillId="0" borderId="0" applyNumberFormat="0" applyFill="0" applyBorder="0" applyAlignment="0"/>
    <xf numFmtId="172" fontId="148" fillId="0" borderId="0" applyFill="0" applyBorder="0" applyProtection="0">
      <alignment horizontal="right"/>
    </xf>
    <xf numFmtId="14" fontId="205" fillId="0" borderId="0" applyNumberFormat="0" applyFill="0" applyBorder="0" applyAlignment="0" applyProtection="0">
      <alignment horizontal="left"/>
    </xf>
    <xf numFmtId="0" fontId="14" fillId="0" borderId="0"/>
    <xf numFmtId="0" fontId="14" fillId="0" borderId="0"/>
    <xf numFmtId="4" fontId="51" fillId="108" borderId="4" applyNumberFormat="0" applyProtection="0">
      <alignment horizontal="right" vertical="center" wrapText="1"/>
    </xf>
    <xf numFmtId="4" fontId="51" fillId="108" borderId="4" applyNumberFormat="0" applyProtection="0">
      <alignment horizontal="right" vertical="center" wrapText="1"/>
    </xf>
    <xf numFmtId="4" fontId="10" fillId="0" borderId="145" applyNumberFormat="0" applyProtection="0">
      <alignment vertical="center"/>
    </xf>
    <xf numFmtId="4" fontId="10" fillId="0" borderId="145" applyNumberFormat="0" applyProtection="0">
      <alignment vertical="center"/>
    </xf>
    <xf numFmtId="4" fontId="51" fillId="109" borderId="4" applyNumberFormat="0" applyProtection="0">
      <alignment horizontal="right" vertical="center" wrapText="1"/>
    </xf>
    <xf numFmtId="4" fontId="10" fillId="0" borderId="145" applyNumberFormat="0" applyProtection="0">
      <alignment horizontal="left" vertical="center" indent="1"/>
    </xf>
    <xf numFmtId="4" fontId="10" fillId="19" borderId="145" applyNumberFormat="0" applyProtection="0">
      <alignment horizontal="left" vertical="center" indent="1"/>
    </xf>
    <xf numFmtId="4" fontId="19" fillId="22" borderId="86" applyNumberFormat="0" applyProtection="0">
      <alignment horizontal="left" vertical="center"/>
    </xf>
    <xf numFmtId="0" fontId="14" fillId="0" borderId="145" applyNumberFormat="0" applyProtection="0">
      <alignment horizontal="left" vertical="center" indent="1"/>
    </xf>
    <xf numFmtId="4" fontId="19" fillId="22" borderId="86" applyNumberFormat="0" applyProtection="0">
      <alignment horizontal="left" vertical="center"/>
    </xf>
    <xf numFmtId="4" fontId="10" fillId="2" borderId="145" applyNumberFormat="0" applyProtection="0">
      <alignment horizontal="right" vertical="center"/>
    </xf>
    <xf numFmtId="4" fontId="10" fillId="110" borderId="145" applyNumberFormat="0" applyProtection="0">
      <alignment horizontal="right" vertical="center"/>
    </xf>
    <xf numFmtId="4" fontId="10" fillId="42" borderId="145" applyNumberFormat="0" applyProtection="0">
      <alignment horizontal="right" vertical="center"/>
    </xf>
    <xf numFmtId="4" fontId="10" fillId="111" borderId="145" applyNumberFormat="0" applyProtection="0">
      <alignment horizontal="right" vertical="center"/>
    </xf>
    <xf numFmtId="4" fontId="10" fillId="112" borderId="145" applyNumberFormat="0" applyProtection="0">
      <alignment horizontal="right" vertical="center"/>
    </xf>
    <xf numFmtId="4" fontId="10" fillId="113" borderId="145" applyNumberFormat="0" applyProtection="0">
      <alignment horizontal="right" vertical="center"/>
    </xf>
    <xf numFmtId="4" fontId="10" fillId="114" borderId="145" applyNumberFormat="0" applyProtection="0">
      <alignment horizontal="right" vertical="center"/>
    </xf>
    <xf numFmtId="4" fontId="10" fillId="115" borderId="145" applyNumberFormat="0" applyProtection="0">
      <alignment horizontal="right" vertical="center"/>
    </xf>
    <xf numFmtId="4" fontId="10" fillId="116" borderId="145" applyNumberFormat="0" applyProtection="0">
      <alignment horizontal="right" vertical="center"/>
    </xf>
    <xf numFmtId="4" fontId="10" fillId="0"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4" fontId="29" fillId="35" borderId="0" applyNumberFormat="0" applyProtection="0">
      <alignment horizontal="left" vertical="center" indent="1"/>
    </xf>
    <xf numFmtId="0" fontId="14" fillId="117" borderId="145" applyNumberFormat="0" applyProtection="0">
      <alignment horizontal="left" vertical="center" indent="1"/>
    </xf>
    <xf numFmtId="4" fontId="19" fillId="0" borderId="0" applyNumberFormat="0" applyProtection="0">
      <alignment horizontal="left" vertical="center" indent="1"/>
    </xf>
    <xf numFmtId="4" fontId="18" fillId="0" borderId="0" applyNumberFormat="0" applyProtection="0">
      <alignment horizontal="left" vertical="center" indent="1"/>
    </xf>
    <xf numFmtId="4" fontId="19" fillId="0" borderId="0" applyNumberFormat="0" applyProtection="0">
      <alignment horizontal="left" vertical="center" indent="1"/>
    </xf>
    <xf numFmtId="4" fontId="10"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0"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0" fontId="18" fillId="118" borderId="86" applyNumberFormat="0" applyProtection="0">
      <alignment horizontal="left" vertical="center" indent="2"/>
    </xf>
    <xf numFmtId="0" fontId="18" fillId="118" borderId="86" applyNumberFormat="0" applyProtection="0">
      <alignment horizontal="left" vertical="center" indent="2"/>
    </xf>
    <xf numFmtId="0" fontId="19" fillId="119" borderId="86" applyNumberFormat="0" applyProtection="0">
      <alignment horizontal="left" vertical="center" indent="2"/>
    </xf>
    <xf numFmtId="0" fontId="19" fillId="119" borderId="86" applyNumberFormat="0" applyProtection="0">
      <alignment horizontal="left" vertical="center" indent="2"/>
    </xf>
    <xf numFmtId="0" fontId="18" fillId="118" borderId="86" applyNumberFormat="0" applyProtection="0">
      <alignment horizontal="left" vertical="center" indent="2"/>
    </xf>
    <xf numFmtId="0" fontId="19" fillId="119" borderId="86" applyNumberFormat="0" applyProtection="0">
      <alignment horizontal="left" vertical="center" indent="2"/>
    </xf>
    <xf numFmtId="0" fontId="18" fillId="0" borderId="86" applyNumberFormat="0" applyProtection="0">
      <alignment horizontal="left" vertical="center" indent="2"/>
    </xf>
    <xf numFmtId="0" fontId="14" fillId="49" borderId="145" applyNumberFormat="0" applyProtection="0">
      <alignment horizontal="left" vertical="center" indent="1"/>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118" borderId="86" applyNumberFormat="0" applyProtection="0">
      <alignment horizontal="left" vertical="center" indent="2"/>
    </xf>
    <xf numFmtId="0" fontId="19" fillId="119" borderId="86" applyNumberFormat="0" applyProtection="0">
      <alignment horizontal="left" vertical="center" indent="2"/>
    </xf>
    <xf numFmtId="0" fontId="18" fillId="118" borderId="86" applyNumberFormat="0" applyProtection="0">
      <alignment horizontal="left" vertical="center" indent="2"/>
    </xf>
    <xf numFmtId="0" fontId="18" fillId="118" borderId="86" applyNumberFormat="0" applyProtection="0">
      <alignment horizontal="left" vertical="center" indent="2"/>
    </xf>
    <xf numFmtId="0" fontId="19" fillId="119" borderId="86" applyNumberFormat="0" applyProtection="0">
      <alignment horizontal="left" vertical="center" indent="2"/>
    </xf>
    <xf numFmtId="0" fontId="19" fillId="119" borderId="86" applyNumberFormat="0" applyProtection="0">
      <alignment horizontal="left" vertical="center" indent="2"/>
    </xf>
    <xf numFmtId="0" fontId="19" fillId="119" borderId="86" applyNumberFormat="0" applyProtection="0">
      <alignment horizontal="left" vertical="center" indent="2"/>
    </xf>
    <xf numFmtId="0" fontId="19" fillId="119" borderId="86" applyNumberFormat="0" applyProtection="0">
      <alignment horizontal="left" vertical="center" indent="2"/>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49" borderId="145" applyNumberFormat="0" applyProtection="0">
      <alignment horizontal="left" vertical="center"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49" borderId="145" applyNumberFormat="0" applyProtection="0">
      <alignment horizontal="left" vertical="center"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4" fillId="35" borderId="87" applyNumberFormat="0" applyProtection="0">
      <alignment horizontal="left" vertical="top" indent="1"/>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12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4" fillId="23" borderId="145" applyNumberFormat="0" applyProtection="0">
      <alignment horizontal="left" vertical="center" indent="1"/>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120" borderId="86" applyNumberFormat="0" applyProtection="0">
      <alignment horizontal="left" vertical="center" indent="2"/>
    </xf>
    <xf numFmtId="0" fontId="18" fillId="12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120" borderId="86" applyNumberFormat="0" applyProtection="0">
      <alignment horizontal="left" vertical="center" indent="2"/>
    </xf>
    <xf numFmtId="0" fontId="18" fillId="120" borderId="86" applyNumberFormat="0" applyProtection="0">
      <alignment horizontal="left" vertical="center" indent="2"/>
    </xf>
    <xf numFmtId="0" fontId="18" fillId="120" borderId="86" applyNumberFormat="0" applyProtection="0">
      <alignment horizontal="left" vertical="center" indent="2"/>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23" borderId="145" applyNumberFormat="0" applyProtection="0">
      <alignment horizontal="left" vertical="center"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23" borderId="145" applyNumberFormat="0" applyProtection="0">
      <alignment horizontal="left" vertical="center"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38" borderId="87" applyNumberFormat="0" applyProtection="0">
      <alignment horizontal="left" vertical="top" indent="1"/>
    </xf>
    <xf numFmtId="0" fontId="14" fillId="106" borderId="145" applyNumberFormat="0" applyProtection="0">
      <alignment horizontal="left" vertical="center" indent="1"/>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106" borderId="145" applyNumberFormat="0" applyProtection="0">
      <alignment horizontal="left" vertical="center"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106" borderId="145" applyNumberFormat="0" applyProtection="0">
      <alignment horizontal="left" vertical="center"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39" borderId="87" applyNumberFormat="0" applyProtection="0">
      <alignment horizontal="left" vertical="top" indent="1"/>
    </xf>
    <xf numFmtId="0" fontId="14" fillId="117" borderId="145" applyNumberFormat="0" applyProtection="0">
      <alignment horizontal="left" vertical="center" indent="1"/>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8" fillId="0" borderId="86" applyNumberFormat="0" applyProtection="0">
      <alignment horizontal="left" vertical="center" indent="2"/>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117" borderId="145" applyNumberFormat="0" applyProtection="0">
      <alignment horizontal="left" vertical="center"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117" borderId="145" applyNumberFormat="0" applyProtection="0">
      <alignment horizontal="left" vertical="center"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3" borderId="87" applyNumberFormat="0" applyProtection="0">
      <alignment horizontal="left" vertical="top" indent="1"/>
    </xf>
    <xf numFmtId="0" fontId="14" fillId="85" borderId="86" applyNumberFormat="0">
      <protection locked="0"/>
    </xf>
    <xf numFmtId="0" fontId="14" fillId="85" borderId="86" applyNumberFormat="0">
      <protection locked="0"/>
    </xf>
    <xf numFmtId="0" fontId="14" fillId="85" borderId="86" applyNumberFormat="0">
      <protection locked="0"/>
    </xf>
    <xf numFmtId="0" fontId="14" fillId="85" borderId="86" applyNumberFormat="0">
      <protection locked="0"/>
    </xf>
    <xf numFmtId="0" fontId="14" fillId="85" borderId="86" applyNumberFormat="0">
      <protection locked="0"/>
    </xf>
    <xf numFmtId="4" fontId="10" fillId="40" borderId="145" applyNumberFormat="0" applyProtection="0">
      <alignment vertical="center"/>
    </xf>
    <xf numFmtId="4" fontId="34" fillId="0" borderId="86" applyNumberFormat="0" applyProtection="0">
      <alignment horizontal="left" vertical="center" indent="1"/>
    </xf>
    <xf numFmtId="4" fontId="10" fillId="40" borderId="145" applyNumberFormat="0" applyProtection="0">
      <alignment horizontal="left" vertical="center" indent="1"/>
    </xf>
    <xf numFmtId="4" fontId="34" fillId="0" borderId="86" applyNumberFormat="0" applyProtection="0">
      <alignment horizontal="left" vertical="center" indent="1"/>
    </xf>
    <xf numFmtId="4" fontId="34" fillId="0" borderId="0" applyNumberFormat="0" applyProtection="0">
      <alignment horizontal="left" vertical="center" indent="1"/>
    </xf>
    <xf numFmtId="4" fontId="10" fillId="40" borderId="145" applyNumberFormat="0" applyProtection="0">
      <alignment horizontal="left" vertical="center" indent="1"/>
    </xf>
    <xf numFmtId="4" fontId="10" fillId="40" borderId="145" applyNumberFormat="0" applyProtection="0">
      <alignment horizontal="left" vertical="center" indent="1"/>
    </xf>
    <xf numFmtId="4" fontId="34" fillId="0" borderId="0" applyNumberFormat="0" applyProtection="0">
      <alignment horizontal="right" vertical="center" wrapText="1"/>
    </xf>
    <xf numFmtId="4" fontId="17" fillId="0" borderId="86" applyNumberFormat="0" applyProtection="0">
      <alignment horizontal="right" vertical="center" wrapText="1"/>
    </xf>
    <xf numFmtId="4" fontId="17" fillId="0" borderId="146" applyNumberFormat="0" applyProtection="0">
      <alignment horizontal="right" vertical="center" wrapText="1"/>
    </xf>
    <xf numFmtId="4" fontId="17" fillId="0" borderId="86" applyNumberFormat="0" applyProtection="0">
      <alignment horizontal="right" vertical="center" wrapText="1"/>
    </xf>
    <xf numFmtId="4" fontId="18" fillId="0" borderId="86" applyNumberFormat="0" applyProtection="0">
      <alignment horizontal="right" vertical="center" wrapText="1"/>
    </xf>
    <xf numFmtId="4" fontId="10" fillId="0" borderId="145" applyNumberFormat="0" applyProtection="0">
      <alignment horizontal="right" vertical="center"/>
    </xf>
    <xf numFmtId="4" fontId="10" fillId="0" borderId="145" applyNumberFormat="0" applyProtection="0">
      <alignment horizontal="right" vertical="center"/>
    </xf>
    <xf numFmtId="4" fontId="34" fillId="0" borderId="0" applyNumberFormat="0" applyProtection="0">
      <alignment horizontal="right" vertical="center" wrapText="1"/>
    </xf>
    <xf numFmtId="4" fontId="17" fillId="0" borderId="86" applyNumberFormat="0" applyProtection="0">
      <alignment horizontal="left" vertical="center" indent="1"/>
    </xf>
    <xf numFmtId="4" fontId="17" fillId="0" borderId="86" applyNumberFormat="0" applyProtection="0">
      <alignment horizontal="left" vertical="center" indent="1"/>
    </xf>
    <xf numFmtId="4" fontId="17" fillId="0" borderId="86" applyNumberFormat="0" applyProtection="0">
      <alignment horizontal="left" vertical="center" indent="1"/>
    </xf>
    <xf numFmtId="4" fontId="17" fillId="0" borderId="86" applyNumberFormat="0" applyProtection="0">
      <alignment horizontal="left" vertical="center" indent="1"/>
    </xf>
    <xf numFmtId="0" fontId="14" fillId="0" borderId="145" applyNumberFormat="0" applyProtection="0">
      <alignment horizontal="left" vertical="center" indent="1"/>
    </xf>
    <xf numFmtId="0" fontId="14" fillId="0" borderId="145" applyNumberFormat="0" applyProtection="0">
      <alignment horizontal="left" vertical="center" indent="1"/>
    </xf>
    <xf numFmtId="4" fontId="34" fillId="0" borderId="0" applyNumberFormat="0" applyProtection="0">
      <alignment horizontal="left" vertical="center" indent="1"/>
    </xf>
    <xf numFmtId="0" fontId="19" fillId="43" borderId="86" applyNumberFormat="0" applyProtection="0">
      <alignment horizontal="center" vertical="center" wrapText="1"/>
    </xf>
    <xf numFmtId="0" fontId="14" fillId="0" borderId="145" applyNumberFormat="0" applyProtection="0">
      <alignment horizontal="left" vertical="center" indent="1"/>
    </xf>
    <xf numFmtId="0" fontId="14" fillId="0" borderId="145" applyNumberFormat="0" applyProtection="0">
      <alignment horizontal="left" vertical="center" indent="1"/>
    </xf>
    <xf numFmtId="0" fontId="19" fillId="44" borderId="4" applyNumberFormat="0" applyProtection="0">
      <alignment horizontal="center" vertical="top" wrapText="1"/>
    </xf>
    <xf numFmtId="4" fontId="37" fillId="37" borderId="30">
      <alignment vertical="center"/>
    </xf>
    <xf numFmtId="4" fontId="38" fillId="37" borderId="30">
      <alignment vertical="center"/>
    </xf>
    <xf numFmtId="4" fontId="27" fillId="20" borderId="30">
      <alignment vertical="center"/>
    </xf>
    <xf numFmtId="4" fontId="28" fillId="20" borderId="30">
      <alignment vertical="center"/>
    </xf>
    <xf numFmtId="4" fontId="39" fillId="40" borderId="30">
      <alignment horizontal="left" vertical="center" indent="1"/>
    </xf>
    <xf numFmtId="0" fontId="206" fillId="0" borderId="0"/>
    <xf numFmtId="4" fontId="12" fillId="0" borderId="0" applyNumberFormat="0" applyProtection="0">
      <alignment vertical="center"/>
    </xf>
    <xf numFmtId="4" fontId="40" fillId="121" borderId="145" applyNumberFormat="0" applyProtection="0">
      <alignment horizontal="right" vertical="center"/>
    </xf>
    <xf numFmtId="1" fontId="14" fillId="0" borderId="14" applyFill="0" applyBorder="0">
      <alignment horizontal="center"/>
    </xf>
    <xf numFmtId="1" fontId="14" fillId="0" borderId="14" applyFill="0" applyBorder="0">
      <alignment horizontal="center"/>
    </xf>
    <xf numFmtId="0" fontId="207" fillId="122" borderId="0"/>
    <xf numFmtId="49" fontId="208" fillId="122" borderId="0"/>
    <xf numFmtId="49" fontId="209" fillId="122" borderId="147"/>
    <xf numFmtId="49" fontId="209" fillId="122" borderId="0"/>
    <xf numFmtId="0" fontId="207" fillId="37" borderId="147">
      <protection locked="0"/>
    </xf>
    <xf numFmtId="0" fontId="207" fillId="122" borderId="0"/>
    <xf numFmtId="0" fontId="210" fillId="123" borderId="0"/>
    <xf numFmtId="0" fontId="210" fillId="116" borderId="0"/>
    <xf numFmtId="0" fontId="210" fillId="111" borderId="0"/>
    <xf numFmtId="210" fontId="211" fillId="0" borderId="91">
      <alignment horizontal="center"/>
    </xf>
    <xf numFmtId="210" fontId="211" fillId="0" borderId="91">
      <alignment horizontal="center"/>
    </xf>
    <xf numFmtId="210" fontId="211" fillId="0" borderId="91">
      <alignment horizontal="center"/>
    </xf>
    <xf numFmtId="210" fontId="211" fillId="0" borderId="91">
      <alignment horizontal="center"/>
    </xf>
    <xf numFmtId="210" fontId="211" fillId="0" borderId="91">
      <alignment horizontal="center"/>
    </xf>
    <xf numFmtId="210" fontId="211" fillId="0" borderId="91">
      <alignment horizontal="center"/>
    </xf>
    <xf numFmtId="0" fontId="14" fillId="0" borderId="0"/>
    <xf numFmtId="0" fontId="14" fillId="0" borderId="0"/>
    <xf numFmtId="0" fontId="212" fillId="0" borderId="0" applyNumberFormat="0" applyFont="0" applyFill="0" applyBorder="0" applyAlignment="0" applyProtection="0"/>
    <xf numFmtId="220" fontId="14" fillId="0" borderId="0" applyFill="0" applyBorder="0" applyAlignment="0" applyProtection="0">
      <alignment wrapText="1"/>
    </xf>
    <xf numFmtId="220" fontId="14" fillId="0" borderId="0" applyFill="0" applyBorder="0" applyAlignment="0" applyProtection="0">
      <alignment wrapText="1"/>
    </xf>
    <xf numFmtId="41" fontId="143" fillId="0" borderId="0" applyFont="0" applyFill="0" applyBorder="0" applyAlignment="0" applyProtection="0"/>
    <xf numFmtId="0" fontId="15" fillId="0" borderId="0" applyNumberFormat="0" applyFill="0" applyBorder="0">
      <alignment horizontal="center" wrapText="1"/>
    </xf>
    <xf numFmtId="0" fontId="15" fillId="0" borderId="0" applyNumberFormat="0" applyFill="0" applyBorder="0">
      <alignment horizontal="center" wrapText="1"/>
    </xf>
    <xf numFmtId="0" fontId="213" fillId="124" borderId="0" applyNumberFormat="0">
      <alignment vertical="center"/>
    </xf>
    <xf numFmtId="40" fontId="214" fillId="0" borderId="0" applyBorder="0">
      <alignment horizontal="right"/>
    </xf>
    <xf numFmtId="0" fontId="215" fillId="125" borderId="0" applyNumberFormat="0" applyFill="0" applyBorder="0" applyProtection="0">
      <alignment wrapText="1"/>
    </xf>
    <xf numFmtId="49" fontId="216" fillId="0" borderId="1">
      <alignment vertical="center"/>
    </xf>
    <xf numFmtId="49" fontId="172" fillId="0" borderId="0" applyFont="0" applyFill="0" applyBorder="0" applyAlignment="0" applyProtection="0"/>
    <xf numFmtId="49" fontId="172" fillId="0" borderId="0" applyFont="0" applyFill="0" applyBorder="0" applyAlignment="0" applyProtection="0"/>
    <xf numFmtId="221" fontId="172" fillId="0" borderId="0" applyFont="0" applyFill="0" applyBorder="0" applyAlignment="0" applyProtection="0"/>
    <xf numFmtId="221" fontId="172" fillId="0" borderId="0" applyFont="0" applyFill="0" applyBorder="0" applyAlignment="0" applyProtection="0"/>
    <xf numFmtId="222" fontId="143" fillId="0" borderId="0" applyFont="0" applyFill="0" applyBorder="0" applyAlignment="0" applyProtection="0"/>
    <xf numFmtId="0" fontId="217" fillId="126" borderId="0" applyNumberForma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21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17" fillId="126" borderId="0" applyNumberFormat="0" applyBorder="0" applyAlignment="0" applyProtection="0"/>
    <xf numFmtId="0" fontId="153" fillId="127" borderId="0" applyNumberFormat="0" applyFont="0" applyBorder="0" applyAlignment="0" applyProtection="0">
      <alignment vertical="center"/>
    </xf>
    <xf numFmtId="0" fontId="14" fillId="0" borderId="148" applyNumberFormat="0" applyFont="0" applyBorder="0" applyAlignment="0" applyProtection="0"/>
    <xf numFmtId="0" fontId="14" fillId="0" borderId="148" applyNumberFormat="0" applyFont="0" applyBorder="0" applyAlignment="0" applyProtection="0"/>
    <xf numFmtId="0" fontId="14" fillId="0" borderId="148" applyNumberFormat="0" applyFont="0" applyBorder="0" applyAlignment="0" applyProtection="0"/>
    <xf numFmtId="0" fontId="14" fillId="0" borderId="148" applyNumberFormat="0" applyFont="0" applyBorder="0" applyAlignment="0" applyProtection="0"/>
    <xf numFmtId="0" fontId="14" fillId="0" borderId="148" applyNumberFormat="0" applyFont="0" applyBorder="0" applyAlignment="0" applyProtection="0"/>
    <xf numFmtId="208" fontId="14" fillId="0" borderId="54">
      <protection locked="0"/>
    </xf>
    <xf numFmtId="208" fontId="14" fillId="0" borderId="54">
      <protection locked="0"/>
    </xf>
    <xf numFmtId="208" fontId="14" fillId="0" borderId="54">
      <protection locked="0"/>
    </xf>
    <xf numFmtId="0" fontId="81" fillId="0" borderId="53" applyNumberFormat="0" applyFill="0" applyAlignment="0" applyProtection="0"/>
    <xf numFmtId="0" fontId="70" fillId="0" borderId="149" applyNumberFormat="0" applyFill="0" applyAlignment="0" applyProtection="0"/>
    <xf numFmtId="0" fontId="14" fillId="0" borderId="148" applyNumberFormat="0" applyFont="0" applyBorder="0" applyAlignment="0" applyProtection="0"/>
    <xf numFmtId="0" fontId="70" fillId="0" borderId="149" applyNumberFormat="0" applyFill="0" applyAlignment="0" applyProtection="0"/>
    <xf numFmtId="0" fontId="219" fillId="0" borderId="53" applyNumberFormat="0" applyFill="0" applyAlignment="0" applyProtection="0"/>
    <xf numFmtId="208" fontId="14" fillId="0" borderId="54">
      <protection locked="0"/>
    </xf>
    <xf numFmtId="208" fontId="14" fillId="0" borderId="54">
      <protection locked="0"/>
    </xf>
    <xf numFmtId="0" fontId="14" fillId="0" borderId="148" applyNumberFormat="0" applyFont="0" applyBorder="0" applyAlignment="0" applyProtection="0"/>
    <xf numFmtId="208" fontId="14" fillId="0" borderId="54">
      <protection locked="0"/>
    </xf>
    <xf numFmtId="0" fontId="115" fillId="0" borderId="53" applyNumberFormat="0" applyFill="0" applyAlignment="0" applyProtection="0"/>
    <xf numFmtId="208" fontId="14" fillId="0" borderId="54">
      <protection locked="0"/>
    </xf>
    <xf numFmtId="208" fontId="14" fillId="0" borderId="54">
      <protection locked="0"/>
    </xf>
    <xf numFmtId="0" fontId="14" fillId="0" borderId="148" applyNumberFormat="0" applyFont="0" applyBorder="0" applyAlignment="0" applyProtection="0"/>
    <xf numFmtId="208" fontId="14" fillId="0" borderId="54">
      <protection locked="0"/>
    </xf>
    <xf numFmtId="0" fontId="70" fillId="0" borderId="149" applyNumberFormat="0" applyFill="0" applyAlignment="0" applyProtection="0"/>
    <xf numFmtId="208" fontId="14" fillId="0" borderId="150">
      <protection locked="0"/>
    </xf>
    <xf numFmtId="208" fontId="14" fillId="0" borderId="150">
      <protection locked="0"/>
    </xf>
    <xf numFmtId="0" fontId="70" fillId="0" borderId="149" applyNumberFormat="0" applyFill="0" applyAlignment="0" applyProtection="0"/>
    <xf numFmtId="0" fontId="14" fillId="0" borderId="148" applyNumberFormat="0" applyFont="0" applyBorder="0" applyAlignment="0" applyProtection="0"/>
    <xf numFmtId="208" fontId="14" fillId="0" borderId="54">
      <protection locked="0"/>
    </xf>
    <xf numFmtId="208" fontId="14" fillId="0" borderId="54">
      <protection locked="0"/>
    </xf>
    <xf numFmtId="208" fontId="14" fillId="0" borderId="54">
      <protection locked="0"/>
    </xf>
    <xf numFmtId="208" fontId="14" fillId="0" borderId="54">
      <protection locked="0"/>
    </xf>
    <xf numFmtId="208" fontId="14" fillId="0" borderId="54">
      <protection locked="0"/>
    </xf>
    <xf numFmtId="0" fontId="14" fillId="0" borderId="148" applyNumberFormat="0" applyFont="0" applyBorder="0" applyAlignment="0" applyProtection="0"/>
    <xf numFmtId="208" fontId="14" fillId="0" borderId="54">
      <protection locked="0"/>
    </xf>
    <xf numFmtId="208" fontId="14" fillId="0" borderId="54">
      <protection locked="0"/>
    </xf>
    <xf numFmtId="208" fontId="14" fillId="0" borderId="54">
      <protection locked="0"/>
    </xf>
    <xf numFmtId="208" fontId="14" fillId="0" borderId="54">
      <protection locked="0"/>
    </xf>
    <xf numFmtId="208" fontId="14" fillId="0" borderId="54">
      <protection locked="0"/>
    </xf>
    <xf numFmtId="0" fontId="14" fillId="0" borderId="148" applyNumberFormat="0" applyFont="0" applyBorder="0" applyAlignment="0" applyProtection="0"/>
    <xf numFmtId="208" fontId="14" fillId="0" borderId="54">
      <protection locked="0"/>
    </xf>
    <xf numFmtId="0" fontId="14" fillId="0" borderId="148" applyNumberFormat="0" applyFont="0" applyBorder="0" applyAlignment="0" applyProtection="0"/>
    <xf numFmtId="0" fontId="115" fillId="0" borderId="53" applyNumberFormat="0" applyFill="0" applyAlignment="0" applyProtection="0"/>
    <xf numFmtId="0" fontId="14" fillId="0" borderId="148" applyNumberFormat="0" applyFont="0" applyBorder="0" applyAlignment="0" applyProtection="0"/>
    <xf numFmtId="7" fontId="220" fillId="127" borderId="0" applyNumberFormat="0" applyBorder="0" applyProtection="0">
      <alignment horizontal="right" vertical="center" indent="1"/>
    </xf>
    <xf numFmtId="37" fontId="16" fillId="19" borderId="0" applyNumberFormat="0" applyBorder="0" applyAlignment="0" applyProtection="0"/>
    <xf numFmtId="37" fontId="16" fillId="19" borderId="0" applyNumberFormat="0" applyBorder="0" applyAlignment="0" applyProtection="0"/>
    <xf numFmtId="37" fontId="16" fillId="0" borderId="0"/>
    <xf numFmtId="37" fontId="16" fillId="0" borderId="0"/>
    <xf numFmtId="37" fontId="16" fillId="19" borderId="0" applyNumberFormat="0" applyBorder="0" applyAlignment="0" applyProtection="0"/>
    <xf numFmtId="3" fontId="221" fillId="0" borderId="141" applyProtection="0"/>
    <xf numFmtId="223" fontId="222" fillId="0" borderId="0" applyFont="0" applyFill="0" applyBorder="0" applyAlignment="0" applyProtection="0"/>
    <xf numFmtId="224" fontId="167" fillId="0" borderId="0" applyFont="0" applyFill="0" applyBorder="0" applyAlignment="0" applyProtection="0"/>
    <xf numFmtId="225" fontId="167" fillId="0" borderId="0" applyFont="0" applyFill="0" applyBorder="0" applyAlignment="0" applyProtection="0"/>
    <xf numFmtId="226" fontId="167" fillId="0" borderId="0" applyFont="0" applyFill="0" applyBorder="0" applyAlignment="0" applyProtection="0"/>
    <xf numFmtId="0" fontId="31" fillId="0" borderId="0" applyFill="0" applyBorder="0" applyAlignment="0"/>
    <xf numFmtId="0" fontId="82" fillId="0" borderId="0" applyNumberFormat="0" applyFill="0" applyBorder="0" applyAlignment="0" applyProtection="0"/>
    <xf numFmtId="0" fontId="84" fillId="0" borderId="0" applyNumberFormat="0" applyFill="0" applyBorder="0" applyAlignment="0" applyProtection="0"/>
    <xf numFmtId="0" fontId="223" fillId="0" borderId="0" applyNumberFormat="0" applyFill="0" applyBorder="0" applyAlignment="0" applyProtection="0"/>
    <xf numFmtId="0" fontId="135"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135" fillId="0" borderId="0" applyNumberFormat="0" applyFill="0" applyBorder="0" applyAlignment="0" applyProtection="0"/>
    <xf numFmtId="1" fontId="14" fillId="0" borderId="0" applyFont="0" applyFill="0" applyBorder="0">
      <alignment horizontal="center"/>
    </xf>
    <xf numFmtId="1" fontId="14" fillId="0" borderId="0" applyFont="0" applyFill="0" applyBorder="0">
      <alignment horizontal="center"/>
    </xf>
    <xf numFmtId="1" fontId="14" fillId="0" borderId="0" applyFont="0" applyFill="0" applyBorder="0">
      <alignment horizontal="center"/>
    </xf>
    <xf numFmtId="1" fontId="14" fillId="0" borderId="0" applyFont="0" applyFill="0" applyBorder="0">
      <alignment horizontal="center"/>
    </xf>
    <xf numFmtId="0" fontId="224" fillId="0" borderId="0" applyFill="0" applyBorder="0" applyAlignment="0" applyProtection="0"/>
    <xf numFmtId="0" fontId="225" fillId="0" borderId="0"/>
    <xf numFmtId="9" fontId="24" fillId="0" borderId="0" applyFont="0" applyFill="0" applyBorder="0" applyAlignment="0" applyProtection="0"/>
  </cellStyleXfs>
  <cellXfs count="1044">
    <xf numFmtId="0" fontId="0" fillId="0" borderId="0" xfId="0"/>
    <xf numFmtId="0" fontId="12" fillId="0" borderId="0" xfId="0" applyFont="1" applyFill="1" applyBorder="1" applyAlignment="1">
      <alignment horizontal="right"/>
    </xf>
    <xf numFmtId="0" fontId="15" fillId="0" borderId="2" xfId="0" applyFont="1" applyFill="1" applyBorder="1"/>
    <xf numFmtId="0" fontId="15" fillId="0" borderId="5" xfId="0" applyFont="1" applyFill="1" applyBorder="1"/>
    <xf numFmtId="0" fontId="14" fillId="0" borderId="11" xfId="0" applyFont="1" applyFill="1" applyBorder="1" applyProtection="1"/>
    <xf numFmtId="0" fontId="18" fillId="0" borderId="0" xfId="0" applyFont="1" applyFill="1"/>
    <xf numFmtId="0" fontId="18" fillId="0" borderId="0" xfId="0" applyFont="1" applyFill="1" applyBorder="1" applyAlignment="1">
      <alignment vertical="center"/>
    </xf>
    <xf numFmtId="0" fontId="18" fillId="0" borderId="0" xfId="0" applyFont="1" applyFill="1" applyBorder="1"/>
    <xf numFmtId="0" fontId="19" fillId="0" borderId="5" xfId="0" applyFont="1" applyFill="1" applyBorder="1"/>
    <xf numFmtId="0" fontId="18" fillId="0" borderId="1" xfId="0" applyFont="1" applyFill="1" applyBorder="1"/>
    <xf numFmtId="0" fontId="18" fillId="0" borderId="10" xfId="0" applyFont="1" applyFill="1" applyBorder="1"/>
    <xf numFmtId="0" fontId="18" fillId="0" borderId="3" xfId="0" applyFont="1" applyFill="1" applyBorder="1"/>
    <xf numFmtId="0" fontId="19" fillId="0" borderId="15" xfId="0" applyFont="1" applyFill="1" applyBorder="1"/>
    <xf numFmtId="0" fontId="19" fillId="0" borderId="16" xfId="0" applyFont="1" applyFill="1" applyBorder="1" applyAlignment="1">
      <alignment horizontal="center"/>
    </xf>
    <xf numFmtId="0" fontId="19" fillId="0" borderId="17" xfId="0" applyFont="1" applyFill="1" applyBorder="1" applyAlignment="1">
      <alignment horizontal="center"/>
    </xf>
    <xf numFmtId="0" fontId="19" fillId="0" borderId="19" xfId="0" applyFont="1" applyFill="1" applyBorder="1" applyAlignment="1">
      <alignment horizontal="center" wrapText="1"/>
    </xf>
    <xf numFmtId="0" fontId="19" fillId="0" borderId="15" xfId="0" applyFont="1" applyFill="1" applyBorder="1" applyAlignment="1">
      <alignment wrapText="1"/>
    </xf>
    <xf numFmtId="6" fontId="18" fillId="0" borderId="0" xfId="0" applyNumberFormat="1" applyFont="1" applyFill="1" applyBorder="1"/>
    <xf numFmtId="0" fontId="18" fillId="0" borderId="20" xfId="0" applyFont="1" applyFill="1" applyBorder="1"/>
    <xf numFmtId="0" fontId="18" fillId="0" borderId="15" xfId="0" applyFont="1" applyFill="1" applyBorder="1" applyAlignment="1">
      <alignment horizontal="left" indent="1"/>
    </xf>
    <xf numFmtId="6" fontId="18" fillId="0" borderId="11" xfId="0" applyNumberFormat="1" applyFont="1" applyFill="1" applyBorder="1" applyAlignment="1">
      <alignment horizontal="right"/>
    </xf>
    <xf numFmtId="169" fontId="18" fillId="0" borderId="20" xfId="0" applyNumberFormat="1" applyFont="1" applyFill="1" applyBorder="1" applyAlignment="1">
      <alignment horizontal="right"/>
    </xf>
    <xf numFmtId="0" fontId="18" fillId="0" borderId="15" xfId="0" applyFont="1" applyFill="1" applyBorder="1" applyAlignment="1">
      <alignment horizontal="left" wrapText="1" indent="1"/>
    </xf>
    <xf numFmtId="6" fontId="18" fillId="0" borderId="0" xfId="0" applyNumberFormat="1" applyFont="1" applyFill="1" applyBorder="1" applyAlignment="1"/>
    <xf numFmtId="6" fontId="18" fillId="0" borderId="11" xfId="0" applyNumberFormat="1" applyFont="1" applyFill="1" applyBorder="1" applyAlignment="1">
      <alignment horizontal="right" vertical="top"/>
    </xf>
    <xf numFmtId="0" fontId="18" fillId="0" borderId="15" xfId="0" applyFont="1" applyFill="1" applyBorder="1"/>
    <xf numFmtId="169" fontId="18" fillId="0" borderId="6" xfId="0" applyNumberFormat="1" applyFont="1" applyFill="1" applyBorder="1" applyAlignment="1">
      <alignment horizontal="right"/>
    </xf>
    <xf numFmtId="6" fontId="18" fillId="0" borderId="20" xfId="0" applyNumberFormat="1" applyFont="1" applyFill="1" applyBorder="1"/>
    <xf numFmtId="6" fontId="18" fillId="0" borderId="9" xfId="0" applyNumberFormat="1" applyFont="1" applyFill="1" applyBorder="1"/>
    <xf numFmtId="6" fontId="18" fillId="0" borderId="11" xfId="0" applyNumberFormat="1" applyFont="1" applyFill="1" applyBorder="1" applyAlignment="1">
      <alignment horizontal="right" vertical="center"/>
    </xf>
    <xf numFmtId="6" fontId="18" fillId="0" borderId="0" xfId="0" applyNumberFormat="1" applyFont="1" applyFill="1" applyBorder="1" applyAlignment="1">
      <alignment horizontal="right" vertical="center"/>
    </xf>
    <xf numFmtId="6" fontId="18" fillId="0" borderId="1" xfId="0" applyNumberFormat="1" applyFont="1" applyFill="1" applyBorder="1"/>
    <xf numFmtId="6" fontId="18" fillId="0" borderId="0" xfId="0" applyNumberFormat="1" applyFont="1" applyFill="1" applyBorder="1" applyAlignment="1">
      <alignment horizontal="right"/>
    </xf>
    <xf numFmtId="169" fontId="18" fillId="0" borderId="20" xfId="0" applyNumberFormat="1" applyFont="1" applyFill="1" applyBorder="1"/>
    <xf numFmtId="6" fontId="18" fillId="0" borderId="20" xfId="0" applyNumberFormat="1" applyFont="1" applyFill="1" applyBorder="1" applyAlignment="1">
      <alignment horizontal="right"/>
    </xf>
    <xf numFmtId="6" fontId="18" fillId="0" borderId="21" xfId="0" applyNumberFormat="1" applyFont="1" applyFill="1" applyBorder="1"/>
    <xf numFmtId="0" fontId="19" fillId="0" borderId="22" xfId="0" applyFont="1" applyFill="1" applyBorder="1" applyAlignment="1">
      <alignment wrapText="1"/>
    </xf>
    <xf numFmtId="0" fontId="15" fillId="0" borderId="16" xfId="0" applyFont="1" applyFill="1" applyBorder="1"/>
    <xf numFmtId="0" fontId="15" fillId="0" borderId="1" xfId="0" applyFont="1" applyFill="1" applyBorder="1" applyAlignment="1">
      <alignment horizontal="center"/>
    </xf>
    <xf numFmtId="0" fontId="14" fillId="0" borderId="0" xfId="0" applyFont="1" applyFill="1"/>
    <xf numFmtId="6" fontId="14" fillId="0" borderId="0" xfId="0" applyNumberFormat="1" applyFont="1" applyFill="1" applyBorder="1" applyAlignment="1">
      <alignment vertical="top"/>
    </xf>
    <xf numFmtId="0" fontId="19" fillId="0" borderId="15" xfId="0" applyFont="1" applyFill="1" applyBorder="1" applyAlignment="1">
      <alignment horizontal="left" vertical="top" wrapText="1"/>
    </xf>
    <xf numFmtId="0" fontId="14" fillId="0" borderId="0" xfId="0" applyFont="1" applyFill="1" applyBorder="1"/>
    <xf numFmtId="0" fontId="14" fillId="0" borderId="17" xfId="0" applyFont="1" applyFill="1" applyBorder="1"/>
    <xf numFmtId="0" fontId="14" fillId="0" borderId="1" xfId="0" applyFont="1" applyFill="1" applyBorder="1"/>
    <xf numFmtId="6" fontId="14" fillId="0" borderId="0" xfId="0" applyNumberFormat="1" applyFont="1" applyFill="1"/>
    <xf numFmtId="171" fontId="14" fillId="0" borderId="0" xfId="0" applyNumberFormat="1" applyFont="1" applyFill="1" applyBorder="1"/>
    <xf numFmtId="171" fontId="14" fillId="0" borderId="24" xfId="0" applyNumberFormat="1" applyFont="1" applyFill="1" applyBorder="1"/>
    <xf numFmtId="6" fontId="14" fillId="0" borderId="21" xfId="0" applyNumberFormat="1" applyFont="1" applyFill="1" applyBorder="1"/>
    <xf numFmtId="0" fontId="19" fillId="0" borderId="0" xfId="0" applyFont="1" applyFill="1"/>
    <xf numFmtId="0" fontId="19" fillId="0" borderId="0" xfId="0" applyFont="1" applyFill="1" applyBorder="1"/>
    <xf numFmtId="38" fontId="18" fillId="0" borderId="0" xfId="0" applyNumberFormat="1" applyFont="1" applyFill="1" applyBorder="1" applyAlignment="1"/>
    <xf numFmtId="164" fontId="18" fillId="0" borderId="0" xfId="0" applyNumberFormat="1" applyFont="1" applyFill="1" applyBorder="1" applyAlignment="1"/>
    <xf numFmtId="0" fontId="23" fillId="0" borderId="0" xfId="0" applyFont="1" applyFill="1"/>
    <xf numFmtId="0" fontId="18" fillId="0" borderId="0" xfId="0" applyFont="1" applyFill="1" applyAlignment="1">
      <alignment horizontal="left" indent="1"/>
    </xf>
    <xf numFmtId="172" fontId="14" fillId="0" borderId="0" xfId="0" applyNumberFormat="1" applyFont="1" applyFill="1"/>
    <xf numFmtId="0" fontId="19" fillId="0" borderId="15" xfId="0" applyFont="1" applyFill="1" applyBorder="1" applyAlignment="1"/>
    <xf numFmtId="0" fontId="47" fillId="0" borderId="0" xfId="3" applyFont="1" applyFill="1"/>
    <xf numFmtId="0" fontId="47" fillId="0" borderId="0" xfId="3" applyFont="1" applyFill="1" applyBorder="1"/>
    <xf numFmtId="0" fontId="47" fillId="0" borderId="0" xfId="3" applyFont="1" applyBorder="1"/>
    <xf numFmtId="0" fontId="47" fillId="46" borderId="0" xfId="3" applyFont="1" applyFill="1" applyBorder="1"/>
    <xf numFmtId="0" fontId="47" fillId="0" borderId="1" xfId="3" applyFont="1" applyBorder="1"/>
    <xf numFmtId="6" fontId="47" fillId="0" borderId="1" xfId="3" applyNumberFormat="1" applyFont="1" applyFill="1" applyBorder="1"/>
    <xf numFmtId="0" fontId="46" fillId="0" borderId="9" xfId="3" applyFont="1" applyFill="1" applyBorder="1"/>
    <xf numFmtId="0" fontId="48" fillId="0" borderId="0" xfId="3" applyFont="1" applyFill="1" applyBorder="1"/>
    <xf numFmtId="173" fontId="47" fillId="0" borderId="0" xfId="135" applyNumberFormat="1" applyFont="1" applyFill="1" applyBorder="1"/>
    <xf numFmtId="173" fontId="47" fillId="0" borderId="0" xfId="135" applyNumberFormat="1" applyFont="1" applyBorder="1"/>
    <xf numFmtId="173" fontId="47" fillId="0" borderId="0" xfId="3" applyNumberFormat="1" applyFont="1" applyBorder="1"/>
    <xf numFmtId="173" fontId="47" fillId="0" borderId="0" xfId="3" applyNumberFormat="1" applyFont="1" applyFill="1" applyBorder="1"/>
    <xf numFmtId="0" fontId="47" fillId="0" borderId="9" xfId="3" applyFont="1" applyFill="1" applyBorder="1" applyAlignment="1">
      <alignment horizontal="left" indent="2"/>
    </xf>
    <xf numFmtId="44" fontId="47" fillId="0" borderId="0" xfId="135" applyFont="1" applyFill="1" applyBorder="1"/>
    <xf numFmtId="0" fontId="47" fillId="0" borderId="9" xfId="3" applyFont="1" applyBorder="1"/>
    <xf numFmtId="0" fontId="45" fillId="0" borderId="9" xfId="3" applyFont="1" applyBorder="1"/>
    <xf numFmtId="0" fontId="46" fillId="0" borderId="9" xfId="3" applyFont="1" applyBorder="1"/>
    <xf numFmtId="0" fontId="46" fillId="0" borderId="12" xfId="3" applyFont="1" applyFill="1" applyBorder="1" applyAlignment="1">
      <alignment wrapText="1"/>
    </xf>
    <xf numFmtId="0" fontId="47" fillId="0" borderId="9" xfId="3" applyFont="1" applyFill="1" applyBorder="1" applyAlignment="1">
      <alignment horizontal="left" wrapText="1" indent="2"/>
    </xf>
    <xf numFmtId="0" fontId="46" fillId="0" borderId="9" xfId="3" applyFont="1" applyFill="1" applyBorder="1" applyAlignment="1">
      <alignment wrapText="1"/>
    </xf>
    <xf numFmtId="6" fontId="47" fillId="48" borderId="10" xfId="3" applyNumberFormat="1" applyFont="1" applyFill="1" applyBorder="1"/>
    <xf numFmtId="0" fontId="45" fillId="0" borderId="12" xfId="3" applyFont="1" applyFill="1" applyBorder="1"/>
    <xf numFmtId="173" fontId="49" fillId="0" borderId="0" xfId="135" applyNumberFormat="1" applyFont="1" applyFill="1" applyBorder="1"/>
    <xf numFmtId="173" fontId="49" fillId="0" borderId="0" xfId="3" applyNumberFormat="1" applyFont="1" applyFill="1" applyBorder="1"/>
    <xf numFmtId="173" fontId="49" fillId="0" borderId="0" xfId="135" applyNumberFormat="1" applyFont="1" applyBorder="1"/>
    <xf numFmtId="173" fontId="49" fillId="0" borderId="0" xfId="3" applyNumberFormat="1" applyFont="1" applyBorder="1"/>
    <xf numFmtId="0" fontId="47" fillId="0" borderId="1" xfId="3" applyFont="1" applyFill="1" applyBorder="1"/>
    <xf numFmtId="0" fontId="11" fillId="0" borderId="0" xfId="137" applyFont="1"/>
    <xf numFmtId="0" fontId="10" fillId="0" borderId="0" xfId="137"/>
    <xf numFmtId="0" fontId="10" fillId="0" borderId="0" xfId="137" applyFill="1"/>
    <xf numFmtId="0" fontId="17" fillId="0" borderId="0" xfId="137" applyFont="1" applyAlignment="1">
      <alignment wrapText="1"/>
    </xf>
    <xf numFmtId="0" fontId="17" fillId="0" borderId="0" xfId="137" applyFont="1"/>
    <xf numFmtId="0" fontId="51" fillId="0" borderId="0" xfId="137" applyFont="1"/>
    <xf numFmtId="6" fontId="47" fillId="51" borderId="0" xfId="3" applyNumberFormat="1" applyFont="1" applyFill="1" applyBorder="1"/>
    <xf numFmtId="0" fontId="46" fillId="0" borderId="12" xfId="3" applyFont="1" applyFill="1" applyBorder="1" applyAlignment="1"/>
    <xf numFmtId="6" fontId="53" fillId="0" borderId="1" xfId="3" applyNumberFormat="1" applyFont="1" applyFill="1" applyBorder="1"/>
    <xf numFmtId="0" fontId="52" fillId="0" borderId="0" xfId="3" applyFont="1" applyFill="1"/>
    <xf numFmtId="0" fontId="15" fillId="0" borderId="32" xfId="0" applyFont="1" applyFill="1" applyBorder="1" applyAlignment="1">
      <alignment horizontal="center"/>
    </xf>
    <xf numFmtId="0" fontId="14" fillId="0" borderId="2" xfId="0" applyFont="1" applyFill="1" applyBorder="1"/>
    <xf numFmtId="0" fontId="15" fillId="0" borderId="33" xfId="0" applyFont="1" applyFill="1" applyBorder="1"/>
    <xf numFmtId="0" fontId="15" fillId="0" borderId="34" xfId="0" applyFont="1" applyFill="1" applyBorder="1"/>
    <xf numFmtId="0" fontId="11" fillId="0" borderId="0" xfId="137" applyFont="1" applyAlignment="1">
      <alignment horizontal="center" vertical="center"/>
    </xf>
    <xf numFmtId="6" fontId="56" fillId="0" borderId="0" xfId="0" applyNumberFormat="1" applyFont="1" applyFill="1" applyBorder="1"/>
    <xf numFmtId="0" fontId="56" fillId="0" borderId="0" xfId="0" applyFont="1" applyFill="1" applyBorder="1"/>
    <xf numFmtId="0" fontId="14" fillId="0" borderId="0" xfId="0" applyFont="1" applyFill="1" applyAlignment="1">
      <alignment wrapText="1"/>
    </xf>
    <xf numFmtId="173" fontId="47" fillId="0" borderId="0" xfId="135" applyNumberFormat="1" applyFont="1" applyFill="1"/>
    <xf numFmtId="0" fontId="14" fillId="0" borderId="0" xfId="0" applyFont="1" applyFill="1" applyAlignment="1">
      <alignment vertical="center"/>
    </xf>
    <xf numFmtId="1" fontId="16" fillId="0" borderId="0" xfId="0" applyNumberFormat="1" applyFont="1" applyFill="1" applyBorder="1" applyAlignment="1">
      <alignment horizontal="center"/>
    </xf>
    <xf numFmtId="0" fontId="55" fillId="0" borderId="0" xfId="0" applyFont="1" applyFill="1" applyBorder="1" applyAlignment="1">
      <alignment horizontal="center"/>
    </xf>
    <xf numFmtId="0" fontId="14" fillId="0" borderId="0" xfId="0" applyFont="1" applyFill="1" applyProtection="1"/>
    <xf numFmtId="3" fontId="14" fillId="0" borderId="0" xfId="0" applyNumberFormat="1" applyFont="1" applyFill="1" applyAlignment="1" applyProtection="1"/>
    <xf numFmtId="0" fontId="14" fillId="0" borderId="0" xfId="0" applyFont="1" applyFill="1" applyAlignment="1" applyProtection="1"/>
    <xf numFmtId="0" fontId="14" fillId="0" borderId="0" xfId="0" applyFont="1" applyFill="1" applyAlignment="1" applyProtection="1">
      <alignment horizontal="right"/>
    </xf>
    <xf numFmtId="0" fontId="14" fillId="0" borderId="0" xfId="0" applyFont="1" applyFill="1" applyAlignment="1" applyProtection="1">
      <alignment horizontal="center"/>
    </xf>
    <xf numFmtId="3" fontId="14" fillId="0" borderId="0" xfId="0" applyNumberFormat="1" applyFont="1" applyFill="1" applyBorder="1" applyAlignment="1" applyProtection="1"/>
    <xf numFmtId="0" fontId="14" fillId="0" borderId="14" xfId="0" applyFont="1" applyFill="1" applyBorder="1" applyProtection="1"/>
    <xf numFmtId="0" fontId="15" fillId="0" borderId="35" xfId="0" applyFont="1" applyFill="1" applyBorder="1" applyProtection="1"/>
    <xf numFmtId="3" fontId="15" fillId="0" borderId="39" xfId="0" applyNumberFormat="1" applyFont="1" applyFill="1" applyBorder="1" applyAlignment="1" applyProtection="1">
      <alignment wrapText="1"/>
    </xf>
    <xf numFmtId="164" fontId="14" fillId="0" borderId="0" xfId="0" applyNumberFormat="1" applyFont="1" applyFill="1" applyBorder="1" applyProtection="1"/>
    <xf numFmtId="0" fontId="15" fillId="0" borderId="42" xfId="0" applyFont="1" applyFill="1" applyBorder="1" applyProtection="1"/>
    <xf numFmtId="0" fontId="14" fillId="0" borderId="9" xfId="0" applyFont="1" applyFill="1" applyBorder="1" applyProtection="1"/>
    <xf numFmtId="0" fontId="14" fillId="0" borderId="0" xfId="0" applyFont="1" applyFill="1" applyBorder="1" applyAlignment="1" applyProtection="1"/>
    <xf numFmtId="0" fontId="14" fillId="0" borderId="0" xfId="0" applyFont="1" applyFill="1" applyBorder="1" applyAlignment="1" applyProtection="1">
      <alignment horizontal="right"/>
    </xf>
    <xf numFmtId="0" fontId="14" fillId="0" borderId="0" xfId="0" applyFont="1" applyFill="1" applyBorder="1" applyProtection="1"/>
    <xf numFmtId="0" fontId="60" fillId="0" borderId="0" xfId="0" applyFont="1" applyFill="1" applyBorder="1" applyAlignment="1" applyProtection="1">
      <alignment vertical="top" wrapText="1"/>
    </xf>
    <xf numFmtId="0" fontId="19" fillId="0" borderId="14" xfId="0" applyFont="1" applyFill="1" applyBorder="1"/>
    <xf numFmtId="166" fontId="19" fillId="0" borderId="12" xfId="0" applyNumberFormat="1" applyFont="1" applyFill="1" applyBorder="1"/>
    <xf numFmtId="8" fontId="46" fillId="0" borderId="0" xfId="3" applyNumberFormat="1" applyFont="1" applyFill="1" applyBorder="1"/>
    <xf numFmtId="0" fontId="19" fillId="0" borderId="0" xfId="0" applyFont="1" applyFill="1" applyBorder="1" applyAlignment="1">
      <alignment wrapText="1"/>
    </xf>
    <xf numFmtId="0" fontId="14" fillId="0" borderId="0" xfId="0" applyFont="1" applyFill="1" applyAlignment="1">
      <alignment vertical="top"/>
    </xf>
    <xf numFmtId="0" fontId="15" fillId="0" borderId="0" xfId="0" applyFont="1" applyFill="1"/>
    <xf numFmtId="0" fontId="51" fillId="0" borderId="0" xfId="137" applyFont="1" applyAlignment="1">
      <alignment wrapText="1"/>
    </xf>
    <xf numFmtId="0" fontId="14" fillId="0" borderId="0" xfId="137" applyFont="1"/>
    <xf numFmtId="0" fontId="14" fillId="4" borderId="0" xfId="0" applyFont="1" applyFill="1" applyBorder="1" applyAlignment="1" applyProtection="1"/>
    <xf numFmtId="0" fontId="14" fillId="4" borderId="0" xfId="0" applyFont="1" applyFill="1" applyBorder="1" applyAlignment="1" applyProtection="1">
      <alignment horizontal="right"/>
    </xf>
    <xf numFmtId="171" fontId="14" fillId="4" borderId="0" xfId="0" applyNumberFormat="1" applyFont="1" applyFill="1" applyBorder="1"/>
    <xf numFmtId="171" fontId="14" fillId="4" borderId="24" xfId="0" applyNumberFormat="1" applyFont="1" applyFill="1" applyBorder="1"/>
    <xf numFmtId="0" fontId="16" fillId="0" borderId="0" xfId="0" applyFont="1" applyFill="1" applyBorder="1"/>
    <xf numFmtId="0" fontId="16" fillId="0" borderId="0" xfId="0" applyFont="1" applyFill="1" applyBorder="1" applyAlignment="1">
      <alignment horizontal="center"/>
    </xf>
    <xf numFmtId="0" fontId="61" fillId="0" borderId="0" xfId="0" applyFont="1" applyFill="1" applyBorder="1" applyAlignment="1">
      <alignment horizontal="center"/>
    </xf>
    <xf numFmtId="0" fontId="61" fillId="0" borderId="0" xfId="0" applyFont="1" applyFill="1" applyBorder="1" applyAlignment="1">
      <alignment horizontal="center" vertical="center"/>
    </xf>
    <xf numFmtId="0" fontId="15" fillId="0" borderId="1" xfId="0" applyFont="1" applyFill="1" applyBorder="1" applyAlignment="1" applyProtection="1">
      <alignment wrapText="1"/>
    </xf>
    <xf numFmtId="170" fontId="14" fillId="0" borderId="0" xfId="0" applyNumberFormat="1" applyFont="1" applyFill="1" applyBorder="1" applyAlignment="1">
      <alignment horizontal="left"/>
    </xf>
    <xf numFmtId="0" fontId="12" fillId="0" borderId="0" xfId="0" applyFont="1" applyFill="1" applyBorder="1" applyAlignment="1"/>
    <xf numFmtId="0" fontId="15" fillId="0" borderId="12" xfId="0" applyFont="1" applyFill="1" applyBorder="1" applyAlignment="1" applyProtection="1">
      <alignment horizontal="right" wrapText="1"/>
    </xf>
    <xf numFmtId="0" fontId="15" fillId="0" borderId="12" xfId="0" applyFont="1" applyFill="1" applyBorder="1" applyAlignment="1" applyProtection="1">
      <alignment wrapText="1"/>
    </xf>
    <xf numFmtId="0" fontId="83" fillId="0" borderId="0" xfId="0" applyFont="1" applyFill="1" applyAlignment="1" applyProtection="1">
      <alignment wrapText="1"/>
    </xf>
    <xf numFmtId="0" fontId="15" fillId="0" borderId="55" xfId="0" applyFont="1" applyFill="1" applyBorder="1" applyProtection="1"/>
    <xf numFmtId="0" fontId="14" fillId="0" borderId="15" xfId="0" applyFont="1" applyFill="1" applyBorder="1" applyAlignment="1">
      <alignment horizontal="left" indent="1"/>
    </xf>
    <xf numFmtId="6" fontId="14" fillId="0" borderId="0" xfId="0" applyNumberFormat="1" applyFont="1" applyFill="1" applyBorder="1" applyAlignment="1"/>
    <xf numFmtId="0" fontId="18" fillId="0" borderId="23" xfId="0" applyFont="1" applyFill="1" applyBorder="1" applyAlignment="1">
      <alignment vertical="center" wrapText="1"/>
    </xf>
    <xf numFmtId="0" fontId="18" fillId="0" borderId="0" xfId="0" applyFont="1" applyFill="1" applyAlignment="1">
      <alignment vertical="top"/>
    </xf>
    <xf numFmtId="0" fontId="14" fillId="0" borderId="15" xfId="0" applyFont="1" applyFill="1" applyBorder="1" applyAlignment="1">
      <alignment horizontal="left" vertical="top" wrapText="1" indent="1"/>
    </xf>
    <xf numFmtId="0" fontId="14" fillId="0" borderId="15" xfId="0" applyFont="1" applyFill="1" applyBorder="1" applyAlignment="1">
      <alignment horizontal="left" wrapText="1" indent="1"/>
    </xf>
    <xf numFmtId="0" fontId="14" fillId="0" borderId="5" xfId="0" applyFont="1" applyFill="1" applyBorder="1" applyAlignment="1">
      <alignment horizontal="left" indent="1"/>
    </xf>
    <xf numFmtId="173" fontId="47" fillId="0" borderId="1" xfId="135" applyNumberFormat="1" applyFont="1" applyFill="1" applyBorder="1"/>
    <xf numFmtId="6" fontId="47" fillId="46" borderId="9" xfId="3" applyNumberFormat="1" applyFont="1" applyFill="1" applyBorder="1"/>
    <xf numFmtId="0" fontId="47" fillId="0" borderId="11" xfId="3" applyFont="1" applyBorder="1"/>
    <xf numFmtId="0" fontId="15" fillId="0" borderId="23" xfId="0" applyFont="1" applyFill="1" applyBorder="1"/>
    <xf numFmtId="169" fontId="18" fillId="0" borderId="25" xfId="0" applyNumberFormat="1" applyFont="1" applyFill="1" applyBorder="1" applyAlignment="1">
      <alignment horizontal="right"/>
    </xf>
    <xf numFmtId="6" fontId="18" fillId="0" borderId="31" xfId="0" applyNumberFormat="1" applyFont="1" applyFill="1" applyBorder="1"/>
    <xf numFmtId="6" fontId="20" fillId="0" borderId="11" xfId="0" applyNumberFormat="1" applyFont="1" applyFill="1" applyBorder="1"/>
    <xf numFmtId="0" fontId="51" fillId="0" borderId="16" xfId="137" applyFont="1" applyBorder="1" applyAlignment="1">
      <alignment horizontal="center" vertical="center" wrapText="1"/>
    </xf>
    <xf numFmtId="0" fontId="51" fillId="0" borderId="18" xfId="137" applyFont="1" applyBorder="1" applyAlignment="1">
      <alignment horizontal="center" vertical="center" wrapText="1"/>
    </xf>
    <xf numFmtId="0" fontId="19" fillId="0" borderId="18" xfId="137" applyFont="1" applyBorder="1" applyAlignment="1">
      <alignment horizontal="center" vertical="center"/>
    </xf>
    <xf numFmtId="0" fontId="51" fillId="0" borderId="18" xfId="137" applyFont="1" applyBorder="1" applyAlignment="1">
      <alignment horizontal="center" vertical="center"/>
    </xf>
    <xf numFmtId="0" fontId="51" fillId="0" borderId="19" xfId="137" applyFont="1" applyBorder="1" applyAlignment="1">
      <alignment horizontal="center" vertical="center"/>
    </xf>
    <xf numFmtId="0" fontId="19" fillId="0" borderId="23" xfId="0" applyFont="1" applyFill="1" applyBorder="1" applyAlignment="1">
      <alignment wrapText="1"/>
    </xf>
    <xf numFmtId="0" fontId="14" fillId="0" borderId="0" xfId="137" applyFont="1" applyFill="1"/>
    <xf numFmtId="0" fontId="16" fillId="0" borderId="0" xfId="0" applyFont="1" applyFill="1" applyBorder="1" applyAlignment="1">
      <alignment wrapText="1"/>
    </xf>
    <xf numFmtId="0" fontId="10" fillId="0" borderId="0" xfId="137" applyFill="1" applyAlignment="1">
      <alignment horizontal="left"/>
    </xf>
    <xf numFmtId="0" fontId="88" fillId="0" borderId="0" xfId="0" applyFont="1" applyFill="1"/>
    <xf numFmtId="0" fontId="83" fillId="0" borderId="0" xfId="0" applyFont="1" applyFill="1" applyAlignment="1">
      <alignment vertical="center"/>
    </xf>
    <xf numFmtId="0" fontId="83" fillId="0" borderId="0" xfId="0" applyFont="1" applyFill="1"/>
    <xf numFmtId="8" fontId="14" fillId="0" borderId="0" xfId="0" applyNumberFormat="1" applyFont="1" applyFill="1"/>
    <xf numFmtId="3" fontId="16" fillId="0" borderId="0" xfId="0" applyNumberFormat="1" applyFont="1" applyFill="1" applyBorder="1" applyAlignment="1">
      <alignment horizontal="center" wrapText="1"/>
    </xf>
    <xf numFmtId="6" fontId="18" fillId="0" borderId="25" xfId="0" applyNumberFormat="1" applyFont="1" applyFill="1" applyBorder="1"/>
    <xf numFmtId="0" fontId="16" fillId="0" borderId="0" xfId="0" applyFont="1" applyFill="1" applyBorder="1" applyAlignment="1">
      <alignment vertical="center"/>
    </xf>
    <xf numFmtId="0" fontId="57" fillId="0" borderId="0" xfId="0" applyFont="1" applyFill="1" applyBorder="1" applyAlignment="1">
      <alignment vertical="center"/>
    </xf>
    <xf numFmtId="0" fontId="61" fillId="0" borderId="0" xfId="0" applyFont="1" applyFill="1" applyBorder="1" applyAlignment="1">
      <alignment vertical="center"/>
    </xf>
    <xf numFmtId="0" fontId="46" fillId="0" borderId="1" xfId="3" quotePrefix="1" applyFont="1" applyFill="1" applyBorder="1" applyAlignment="1">
      <alignment horizontal="center"/>
    </xf>
    <xf numFmtId="6" fontId="14" fillId="0" borderId="0" xfId="0" applyNumberFormat="1" applyFont="1" applyFill="1" applyBorder="1" applyAlignment="1">
      <alignment horizontal="right"/>
    </xf>
    <xf numFmtId="165" fontId="86" fillId="0" borderId="14" xfId="0" applyNumberFormat="1" applyFont="1" applyFill="1" applyBorder="1"/>
    <xf numFmtId="0" fontId="17" fillId="0" borderId="7" xfId="137" applyFont="1" applyBorder="1" applyAlignment="1">
      <alignment horizontal="left" vertical="center" wrapText="1"/>
    </xf>
    <xf numFmtId="0" fontId="18" fillId="0" borderId="8" xfId="0" applyNumberFormat="1" applyFont="1" applyBorder="1" applyAlignment="1">
      <alignment horizontal="left" vertical="center" wrapText="1"/>
    </xf>
    <xf numFmtId="0" fontId="10" fillId="0" borderId="0" xfId="137" applyAlignment="1">
      <alignment horizontal="left" vertical="center"/>
    </xf>
    <xf numFmtId="0" fontId="18" fillId="0" borderId="7" xfId="0" applyFont="1" applyFill="1" applyBorder="1" applyAlignment="1">
      <alignment horizontal="left" vertical="center" wrapText="1"/>
    </xf>
    <xf numFmtId="0" fontId="18" fillId="0" borderId="8" xfId="0" applyNumberFormat="1" applyFont="1" applyFill="1" applyBorder="1" applyAlignment="1">
      <alignment horizontal="left" vertical="center" wrapText="1"/>
    </xf>
    <xf numFmtId="0" fontId="17" fillId="0" borderId="7" xfId="137" applyFont="1" applyFill="1" applyBorder="1" applyAlignment="1">
      <alignment horizontal="left" vertical="center" wrapText="1"/>
    </xf>
    <xf numFmtId="0" fontId="10" fillId="0" borderId="0" xfId="137" applyFill="1" applyAlignment="1">
      <alignment horizontal="left" vertical="center"/>
    </xf>
    <xf numFmtId="0" fontId="56" fillId="0" borderId="0" xfId="137" applyFont="1" applyFill="1" applyAlignment="1">
      <alignment horizontal="left" vertical="center"/>
    </xf>
    <xf numFmtId="0" fontId="14" fillId="0" borderId="0" xfId="137" applyFont="1" applyFill="1" applyAlignment="1">
      <alignment horizontal="left" vertical="center"/>
    </xf>
    <xf numFmtId="0" fontId="18" fillId="0" borderId="7" xfId="137" applyFont="1" applyFill="1" applyBorder="1" applyAlignment="1">
      <alignment horizontal="left" vertical="center" wrapText="1"/>
    </xf>
    <xf numFmtId="0" fontId="20" fillId="0" borderId="8" xfId="0" applyNumberFormat="1" applyFont="1" applyFill="1" applyBorder="1" applyAlignment="1">
      <alignment horizontal="left" vertical="center" wrapText="1"/>
    </xf>
    <xf numFmtId="0" fontId="19" fillId="0" borderId="0" xfId="0" applyFont="1" applyFill="1" applyBorder="1" applyAlignment="1">
      <alignment vertical="center"/>
    </xf>
    <xf numFmtId="0" fontId="20" fillId="0" borderId="0" xfId="0" applyFont="1" applyFill="1"/>
    <xf numFmtId="0" fontId="47" fillId="0" borderId="14" xfId="3" applyFont="1" applyFill="1" applyBorder="1" applyAlignment="1">
      <alignment horizontal="left" indent="2"/>
    </xf>
    <xf numFmtId="3" fontId="97" fillId="0" borderId="40" xfId="0" applyNumberFormat="1" applyFont="1" applyFill="1" applyBorder="1" applyAlignment="1" applyProtection="1">
      <alignment horizontal="right" wrapText="1"/>
    </xf>
    <xf numFmtId="176" fontId="97" fillId="0" borderId="40" xfId="0" applyNumberFormat="1" applyFont="1" applyFill="1" applyBorder="1" applyAlignment="1" applyProtection="1">
      <alignment horizontal="right" wrapText="1"/>
    </xf>
    <xf numFmtId="176" fontId="97" fillId="0" borderId="41" xfId="0" applyNumberFormat="1" applyFont="1" applyFill="1" applyBorder="1" applyAlignment="1" applyProtection="1">
      <alignment horizontal="right"/>
    </xf>
    <xf numFmtId="176" fontId="98" fillId="86" borderId="14" xfId="0" applyNumberFormat="1" applyFont="1" applyFill="1" applyBorder="1" applyAlignment="1" applyProtection="1">
      <alignment horizontal="right"/>
    </xf>
    <xf numFmtId="176" fontId="98" fillId="86" borderId="11" xfId="0" applyNumberFormat="1" applyFont="1" applyFill="1" applyBorder="1" applyAlignment="1" applyProtection="1">
      <alignment horizontal="right"/>
    </xf>
    <xf numFmtId="166" fontId="19" fillId="0" borderId="14" xfId="0" quotePrefix="1" applyNumberFormat="1" applyFont="1" applyFill="1" applyBorder="1" applyAlignment="1">
      <alignment horizontal="right"/>
    </xf>
    <xf numFmtId="49" fontId="19" fillId="0" borderId="17" xfId="0" applyNumberFormat="1" applyFont="1" applyFill="1" applyBorder="1" applyAlignment="1">
      <alignment horizontal="center"/>
    </xf>
    <xf numFmtId="3" fontId="14" fillId="0" borderId="36" xfId="0" applyNumberFormat="1" applyFont="1" applyFill="1" applyBorder="1" applyAlignment="1" applyProtection="1"/>
    <xf numFmtId="3" fontId="14" fillId="0" borderId="0" xfId="0" applyNumberFormat="1" applyFont="1" applyFill="1"/>
    <xf numFmtId="3" fontId="14" fillId="0" borderId="9" xfId="0" applyNumberFormat="1" applyFont="1" applyFill="1" applyBorder="1" applyAlignment="1" applyProtection="1"/>
    <xf numFmtId="3" fontId="14" fillId="0" borderId="12" xfId="0" applyNumberFormat="1" applyFont="1" applyFill="1" applyBorder="1" applyAlignment="1" applyProtection="1"/>
    <xf numFmtId="6" fontId="18" fillId="0" borderId="10" xfId="0" applyNumberFormat="1" applyFont="1" applyFill="1" applyBorder="1"/>
    <xf numFmtId="6" fontId="14" fillId="0" borderId="0" xfId="0" applyNumberFormat="1" applyFont="1" applyFill="1" applyBorder="1"/>
    <xf numFmtId="0" fontId="14" fillId="0" borderId="0" xfId="0" applyFont="1" applyFill="1"/>
    <xf numFmtId="0" fontId="14" fillId="0" borderId="0" xfId="0" applyFont="1" applyFill="1" applyBorder="1"/>
    <xf numFmtId="6" fontId="18" fillId="0" borderId="58" xfId="0" applyNumberFormat="1" applyFont="1" applyFill="1" applyBorder="1"/>
    <xf numFmtId="6" fontId="18" fillId="0" borderId="11" xfId="0" applyNumberFormat="1" applyFont="1" applyFill="1" applyBorder="1" applyAlignment="1"/>
    <xf numFmtId="6" fontId="19" fillId="0" borderId="11" xfId="0" applyNumberFormat="1" applyFont="1" applyFill="1" applyBorder="1" applyAlignment="1">
      <alignment horizontal="center" wrapText="1"/>
    </xf>
    <xf numFmtId="6" fontId="18" fillId="0" borderId="11" xfId="0" applyNumberFormat="1" applyFont="1" applyFill="1" applyBorder="1"/>
    <xf numFmtId="171" fontId="14" fillId="0" borderId="22" xfId="0" applyNumberFormat="1" applyFont="1" applyFill="1" applyBorder="1"/>
    <xf numFmtId="171" fontId="14" fillId="0" borderId="11" xfId="0" applyNumberFormat="1" applyFont="1" applyFill="1" applyBorder="1"/>
    <xf numFmtId="6" fontId="14" fillId="0" borderId="31" xfId="0" applyNumberFormat="1" applyFont="1" applyFill="1" applyBorder="1" applyAlignment="1">
      <alignment horizontal="right"/>
    </xf>
    <xf numFmtId="6" fontId="14" fillId="0" borderId="11" xfId="0" applyNumberFormat="1" applyFont="1" applyFill="1" applyBorder="1"/>
    <xf numFmtId="0" fontId="19" fillId="0" borderId="18" xfId="0" applyFont="1" applyFill="1" applyBorder="1" applyAlignment="1">
      <alignment horizontal="center" wrapText="1"/>
    </xf>
    <xf numFmtId="0" fontId="51" fillId="0" borderId="59" xfId="137" applyFont="1" applyFill="1" applyBorder="1" applyAlignment="1">
      <alignment horizontal="right" wrapText="1"/>
    </xf>
    <xf numFmtId="0" fontId="17" fillId="0" borderId="61" xfId="137" applyFont="1" applyFill="1" applyBorder="1"/>
    <xf numFmtId="0" fontId="17" fillId="0" borderId="62" xfId="137" applyFont="1" applyFill="1" applyBorder="1"/>
    <xf numFmtId="0" fontId="18" fillId="0" borderId="8" xfId="0" applyNumberFormat="1" applyFont="1" applyFill="1" applyBorder="1" applyAlignment="1">
      <alignment horizontal="left" wrapText="1"/>
    </xf>
    <xf numFmtId="6" fontId="51" fillId="0" borderId="60" xfId="137" applyNumberFormat="1" applyFont="1" applyFill="1" applyBorder="1" applyAlignment="1">
      <alignment horizontal="center"/>
    </xf>
    <xf numFmtId="0" fontId="18" fillId="0" borderId="68" xfId="0" applyFont="1" applyFill="1" applyBorder="1"/>
    <xf numFmtId="0" fontId="19" fillId="0" borderId="69" xfId="0" applyFont="1" applyFill="1" applyBorder="1" applyAlignment="1">
      <alignment horizontal="center" wrapText="1"/>
    </xf>
    <xf numFmtId="6" fontId="19" fillId="0" borderId="10" xfId="0" applyNumberFormat="1" applyFont="1" applyFill="1" applyBorder="1" applyAlignment="1">
      <alignment horizontal="center" wrapText="1"/>
    </xf>
    <xf numFmtId="6" fontId="18" fillId="0" borderId="10" xfId="0" applyNumberFormat="1" applyFont="1" applyFill="1" applyBorder="1" applyAlignment="1">
      <alignment horizontal="right"/>
    </xf>
    <xf numFmtId="6" fontId="18" fillId="0" borderId="10" xfId="0" applyNumberFormat="1" applyFont="1" applyFill="1" applyBorder="1" applyAlignment="1"/>
    <xf numFmtId="6" fontId="18" fillId="0" borderId="13" xfId="0" applyNumberFormat="1" applyFont="1" applyFill="1" applyBorder="1" applyAlignment="1">
      <alignment horizontal="right" vertical="center"/>
    </xf>
    <xf numFmtId="6" fontId="18" fillId="0" borderId="10" xfId="0" applyNumberFormat="1" applyFont="1" applyFill="1" applyBorder="1" applyAlignment="1">
      <alignment horizontal="right" vertical="center"/>
    </xf>
    <xf numFmtId="6" fontId="14" fillId="0" borderId="9" xfId="0" applyNumberFormat="1" applyFont="1" applyFill="1" applyBorder="1"/>
    <xf numFmtId="0" fontId="19" fillId="0" borderId="1" xfId="0" applyFont="1" applyFill="1" applyBorder="1"/>
    <xf numFmtId="0" fontId="15" fillId="0" borderId="17" xfId="0" applyFont="1" applyFill="1" applyBorder="1"/>
    <xf numFmtId="0" fontId="15" fillId="0" borderId="1" xfId="0" applyFont="1" applyFill="1" applyBorder="1"/>
    <xf numFmtId="0" fontId="14" fillId="0" borderId="69" xfId="0" applyFont="1" applyFill="1" applyBorder="1"/>
    <xf numFmtId="0" fontId="14" fillId="0" borderId="13" xfId="0" applyFont="1" applyFill="1" applyBorder="1"/>
    <xf numFmtId="6" fontId="47" fillId="0" borderId="0" xfId="3" applyNumberFormat="1" applyFont="1" applyFill="1" applyBorder="1"/>
    <xf numFmtId="6" fontId="47" fillId="48" borderId="0" xfId="3" applyNumberFormat="1" applyFont="1" applyFill="1" applyBorder="1"/>
    <xf numFmtId="0" fontId="47" fillId="0" borderId="0" xfId="3" applyFont="1"/>
    <xf numFmtId="6" fontId="46" fillId="0" borderId="0" xfId="3" applyNumberFormat="1" applyFont="1" applyFill="1" applyBorder="1"/>
    <xf numFmtId="0" fontId="46" fillId="0" borderId="11" xfId="3" applyFont="1" applyFill="1" applyBorder="1" applyAlignment="1">
      <alignment wrapText="1"/>
    </xf>
    <xf numFmtId="0" fontId="47" fillId="0" borderId="11" xfId="3" applyFont="1" applyFill="1" applyBorder="1" applyAlignment="1">
      <alignment horizontal="left" indent="2"/>
    </xf>
    <xf numFmtId="0" fontId="47" fillId="0" borderId="11" xfId="3" applyFont="1" applyFill="1" applyBorder="1"/>
    <xf numFmtId="178" fontId="19" fillId="0" borderId="11" xfId="0" applyNumberFormat="1" applyFont="1" applyFill="1" applyBorder="1" applyAlignment="1">
      <alignment horizontal="center" wrapText="1"/>
    </xf>
    <xf numFmtId="6" fontId="47" fillId="0" borderId="11" xfId="3" applyNumberFormat="1" applyFont="1" applyFill="1" applyBorder="1"/>
    <xf numFmtId="6" fontId="47" fillId="46" borderId="11" xfId="3" applyNumberFormat="1" applyFont="1" applyFill="1" applyBorder="1"/>
    <xf numFmtId="6" fontId="47" fillId="47" borderId="11" xfId="3" applyNumberFormat="1" applyFont="1" applyFill="1" applyBorder="1" applyAlignment="1">
      <alignment horizontal="center"/>
    </xf>
    <xf numFmtId="6" fontId="46" fillId="0" borderId="11" xfId="3" applyNumberFormat="1" applyFont="1" applyFill="1" applyBorder="1"/>
    <xf numFmtId="173" fontId="47" fillId="0" borderId="14" xfId="3" applyNumberFormat="1" applyFont="1" applyFill="1" applyBorder="1"/>
    <xf numFmtId="3" fontId="47" fillId="47" borderId="78" xfId="3" applyNumberFormat="1" applyFont="1" applyFill="1" applyBorder="1" applyAlignment="1">
      <alignment horizontal="center"/>
    </xf>
    <xf numFmtId="0" fontId="46" fillId="0" borderId="1" xfId="3" applyFont="1" applyFill="1" applyBorder="1" applyAlignment="1">
      <alignment horizontal="center"/>
    </xf>
    <xf numFmtId="0" fontId="47" fillId="0" borderId="9" xfId="3" applyFont="1" applyFill="1" applyBorder="1"/>
    <xf numFmtId="6" fontId="47" fillId="0" borderId="14" xfId="3" applyNumberFormat="1" applyFont="1" applyFill="1" applyBorder="1"/>
    <xf numFmtId="173" fontId="47" fillId="0" borderId="9" xfId="135" applyNumberFormat="1" applyFont="1" applyFill="1" applyBorder="1"/>
    <xf numFmtId="6" fontId="47" fillId="0" borderId="12" xfId="3" applyNumberFormat="1" applyFont="1" applyFill="1" applyBorder="1"/>
    <xf numFmtId="44" fontId="47" fillId="0" borderId="11" xfId="135" applyFont="1" applyFill="1" applyBorder="1"/>
    <xf numFmtId="173" fontId="47" fillId="0" borderId="11" xfId="135" applyNumberFormat="1" applyFont="1" applyFill="1" applyBorder="1"/>
    <xf numFmtId="3" fontId="47" fillId="0" borderId="11" xfId="3" applyNumberFormat="1" applyFont="1" applyFill="1" applyBorder="1"/>
    <xf numFmtId="3" fontId="47" fillId="46" borderId="11" xfId="3" applyNumberFormat="1" applyFont="1" applyFill="1" applyBorder="1"/>
    <xf numFmtId="3" fontId="47" fillId="0" borderId="14" xfId="3" applyNumberFormat="1" applyFont="1" applyFill="1" applyBorder="1"/>
    <xf numFmtId="3" fontId="47" fillId="47" borderId="11" xfId="3" applyNumberFormat="1" applyFont="1" applyFill="1" applyBorder="1" applyAlignment="1">
      <alignment horizontal="center"/>
    </xf>
    <xf numFmtId="3" fontId="46" fillId="0" borderId="11" xfId="3" applyNumberFormat="1" applyFont="1" applyFill="1" applyBorder="1"/>
    <xf numFmtId="173" fontId="47" fillId="0" borderId="14" xfId="135" applyNumberFormat="1" applyFont="1" applyFill="1" applyBorder="1"/>
    <xf numFmtId="173" fontId="49" fillId="0" borderId="11" xfId="135" applyNumberFormat="1" applyFont="1" applyFill="1" applyBorder="1"/>
    <xf numFmtId="173" fontId="47" fillId="0" borderId="11" xfId="3" applyNumberFormat="1" applyFont="1" applyFill="1" applyBorder="1"/>
    <xf numFmtId="6" fontId="47" fillId="0" borderId="1" xfId="135" applyNumberFormat="1" applyFont="1" applyFill="1" applyBorder="1"/>
    <xf numFmtId="43" fontId="47" fillId="0" borderId="0" xfId="3" applyNumberFormat="1" applyFont="1" applyBorder="1"/>
    <xf numFmtId="167" fontId="14" fillId="0" borderId="0" xfId="1" applyNumberFormat="1" applyFont="1" applyFill="1"/>
    <xf numFmtId="3" fontId="14" fillId="0" borderId="12" xfId="0" applyNumberFormat="1" applyFont="1" applyFill="1" applyBorder="1"/>
    <xf numFmtId="3" fontId="15" fillId="0" borderId="40" xfId="0" applyNumberFormat="1" applyFont="1" applyFill="1" applyBorder="1" applyAlignment="1" applyProtection="1">
      <alignment wrapText="1"/>
    </xf>
    <xf numFmtId="3" fontId="14" fillId="0" borderId="11" xfId="0" applyNumberFormat="1" applyFont="1" applyFill="1" applyBorder="1" applyAlignment="1">
      <alignment horizontal="right" vertical="top" wrapText="1"/>
    </xf>
    <xf numFmtId="176" fontId="14" fillId="86" borderId="14" xfId="0" applyNumberFormat="1" applyFont="1" applyFill="1" applyBorder="1" applyAlignment="1" applyProtection="1">
      <alignment horizontal="right"/>
    </xf>
    <xf numFmtId="176" fontId="14" fillId="86" borderId="11" xfId="0" applyNumberFormat="1" applyFont="1" applyFill="1" applyBorder="1" applyAlignment="1" applyProtection="1">
      <alignment horizontal="right"/>
    </xf>
    <xf numFmtId="172" fontId="0" fillId="0" borderId="0" xfId="0" applyNumberFormat="1" applyFont="1" applyFill="1"/>
    <xf numFmtId="0" fontId="14" fillId="0" borderId="77" xfId="0" applyFont="1" applyFill="1" applyBorder="1" applyAlignment="1" applyProtection="1">
      <alignment horizontal="center"/>
    </xf>
    <xf numFmtId="0" fontId="15" fillId="0" borderId="78" xfId="0" applyFont="1" applyFill="1" applyBorder="1" applyAlignment="1" applyProtection="1"/>
    <xf numFmtId="0" fontId="15" fillId="0" borderId="77" xfId="0" applyFont="1" applyFill="1" applyBorder="1" applyAlignment="1" applyProtection="1">
      <alignment horizontal="left"/>
    </xf>
    <xf numFmtId="3" fontId="15" fillId="0" borderId="88" xfId="0" applyNumberFormat="1" applyFont="1" applyFill="1" applyBorder="1" applyAlignment="1" applyProtection="1">
      <alignment wrapText="1"/>
    </xf>
    <xf numFmtId="0" fontId="15" fillId="0" borderId="89" xfId="0" applyFont="1" applyFill="1" applyBorder="1" applyAlignment="1" applyProtection="1">
      <alignment wrapText="1"/>
    </xf>
    <xf numFmtId="0" fontId="15" fillId="0" borderId="90" xfId="0" applyFont="1" applyFill="1" applyBorder="1" applyAlignment="1" applyProtection="1"/>
    <xf numFmtId="0" fontId="15" fillId="0" borderId="89" xfId="0" applyFont="1" applyFill="1" applyBorder="1" applyAlignment="1" applyProtection="1"/>
    <xf numFmtId="0" fontId="15" fillId="0" borderId="88" xfId="0" applyFont="1" applyFill="1" applyBorder="1" applyAlignment="1" applyProtection="1">
      <alignment wrapText="1"/>
    </xf>
    <xf numFmtId="0" fontId="15" fillId="0" borderId="90" xfId="0" applyFont="1" applyFill="1" applyBorder="1" applyAlignment="1" applyProtection="1">
      <alignment wrapText="1"/>
    </xf>
    <xf numFmtId="0" fontId="15" fillId="0" borderId="88" xfId="0" applyFont="1" applyFill="1" applyBorder="1" applyAlignment="1" applyProtection="1">
      <alignment horizontal="right" wrapText="1"/>
    </xf>
    <xf numFmtId="0" fontId="15" fillId="0" borderId="89" xfId="0" applyFont="1" applyFill="1" applyBorder="1" applyAlignment="1" applyProtection="1">
      <alignment horizontal="center" wrapText="1"/>
    </xf>
    <xf numFmtId="0" fontId="15" fillId="0" borderId="89" xfId="0" applyFont="1" applyFill="1" applyBorder="1" applyAlignment="1" applyProtection="1">
      <alignment horizontal="right" wrapText="1"/>
    </xf>
    <xf numFmtId="0" fontId="15" fillId="0" borderId="90" xfId="0" applyFont="1" applyFill="1" applyBorder="1" applyAlignment="1" applyProtection="1">
      <alignment horizontal="right"/>
    </xf>
    <xf numFmtId="176" fontId="14" fillId="86" borderId="78" xfId="0" applyNumberFormat="1" applyFont="1" applyFill="1" applyBorder="1" applyAlignment="1" applyProtection="1">
      <alignment horizontal="right"/>
    </xf>
    <xf numFmtId="0" fontId="19" fillId="0" borderId="77" xfId="0" applyFont="1" applyFill="1" applyBorder="1" applyAlignment="1">
      <alignment horizontal="center" wrapText="1"/>
    </xf>
    <xf numFmtId="0" fontId="18" fillId="0" borderId="77" xfId="0" applyFont="1" applyFill="1" applyBorder="1" applyProtection="1"/>
    <xf numFmtId="166" fontId="18" fillId="0" borderId="77" xfId="1" applyNumberFormat="1" applyFont="1" applyFill="1" applyBorder="1" applyAlignment="1">
      <alignment horizontal="right"/>
    </xf>
    <xf numFmtId="166" fontId="18" fillId="0" borderId="77" xfId="0" quotePrefix="1" applyNumberFormat="1" applyFont="1" applyFill="1" applyBorder="1" applyAlignment="1">
      <alignment horizontal="right"/>
    </xf>
    <xf numFmtId="166" fontId="19" fillId="0" borderId="77" xfId="1" applyNumberFormat="1" applyFont="1" applyFill="1" applyBorder="1" applyAlignment="1">
      <alignment horizontal="right" wrapText="1"/>
    </xf>
    <xf numFmtId="0" fontId="87" fillId="0" borderId="77" xfId="0" applyFont="1" applyFill="1" applyBorder="1"/>
    <xf numFmtId="165" fontId="19" fillId="0" borderId="77" xfId="0" applyNumberFormat="1" applyFont="1" applyFill="1" applyBorder="1"/>
    <xf numFmtId="165" fontId="86" fillId="0" borderId="77" xfId="0" applyNumberFormat="1" applyFont="1" applyFill="1" applyBorder="1"/>
    <xf numFmtId="165" fontId="87" fillId="0" borderId="77" xfId="0" applyNumberFormat="1" applyFont="1" applyFill="1" applyBorder="1"/>
    <xf numFmtId="165" fontId="87" fillId="0" borderId="77" xfId="1" applyNumberFormat="1" applyFont="1" applyFill="1" applyBorder="1" applyAlignment="1">
      <alignment horizontal="right"/>
    </xf>
    <xf numFmtId="166" fontId="19" fillId="0" borderId="77" xfId="0" quotePrefix="1" applyNumberFormat="1" applyFont="1" applyFill="1" applyBorder="1" applyAlignment="1">
      <alignment horizontal="right"/>
    </xf>
    <xf numFmtId="165" fontId="19" fillId="0" borderId="77" xfId="1" applyNumberFormat="1" applyFont="1" applyFill="1" applyBorder="1" applyAlignment="1">
      <alignment horizontal="right"/>
    </xf>
    <xf numFmtId="165" fontId="86" fillId="0" borderId="77" xfId="0" applyNumberFormat="1" applyFont="1" applyFill="1" applyBorder="1" applyAlignment="1"/>
    <xf numFmtId="0" fontId="19" fillId="0" borderId="77" xfId="0" applyFont="1" applyFill="1" applyBorder="1"/>
    <xf numFmtId="0" fontId="19" fillId="0" borderId="88" xfId="0" applyFont="1" applyFill="1" applyBorder="1"/>
    <xf numFmtId="38" fontId="18" fillId="0" borderId="77" xfId="0" applyNumberFormat="1" applyFont="1" applyFill="1" applyBorder="1"/>
    <xf numFmtId="164" fontId="19" fillId="0" borderId="77" xfId="0" applyNumberFormat="1" applyFont="1" applyFill="1" applyBorder="1" applyAlignment="1"/>
    <xf numFmtId="0" fontId="86" fillId="0" borderId="88" xfId="0" applyFont="1" applyFill="1" applyBorder="1"/>
    <xf numFmtId="165" fontId="18" fillId="0" borderId="77" xfId="0" applyNumberFormat="1" applyFont="1" applyFill="1" applyBorder="1"/>
    <xf numFmtId="165" fontId="86" fillId="0" borderId="88" xfId="0" applyNumberFormat="1" applyFont="1" applyFill="1" applyBorder="1"/>
    <xf numFmtId="165" fontId="87" fillId="0" borderId="77" xfId="0" applyNumberFormat="1" applyFont="1" applyFill="1" applyBorder="1" applyAlignment="1"/>
    <xf numFmtId="0" fontId="19" fillId="0" borderId="88" xfId="0" applyFont="1" applyFill="1" applyBorder="1" applyAlignment="1">
      <alignment horizontal="center"/>
    </xf>
    <xf numFmtId="0" fontId="86" fillId="0" borderId="88" xfId="0" applyFont="1" applyFill="1" applyBorder="1" applyAlignment="1">
      <alignment horizontal="center"/>
    </xf>
    <xf numFmtId="165" fontId="19" fillId="0" borderId="77" xfId="0" applyNumberFormat="1" applyFont="1" applyFill="1" applyBorder="1" applyAlignment="1">
      <alignment horizontal="center" wrapText="1"/>
    </xf>
    <xf numFmtId="165" fontId="19" fillId="0" borderId="77" xfId="0" applyNumberFormat="1" applyFont="1" applyFill="1" applyBorder="1" applyAlignment="1">
      <alignment horizontal="center"/>
    </xf>
    <xf numFmtId="165" fontId="86" fillId="0" borderId="88" xfId="0" applyNumberFormat="1" applyFont="1" applyFill="1" applyBorder="1" applyAlignment="1">
      <alignment horizontal="center"/>
    </xf>
    <xf numFmtId="165" fontId="86" fillId="0" borderId="77" xfId="0" applyNumberFormat="1" applyFont="1" applyFill="1" applyBorder="1" applyAlignment="1">
      <alignment horizontal="center" wrapText="1"/>
    </xf>
    <xf numFmtId="165" fontId="86" fillId="0" borderId="77" xfId="0" applyNumberFormat="1" applyFont="1" applyFill="1" applyBorder="1" applyAlignment="1">
      <alignment horizontal="center"/>
    </xf>
    <xf numFmtId="166" fontId="18" fillId="0" borderId="88" xfId="0" applyNumberFormat="1" applyFont="1" applyFill="1" applyBorder="1" applyAlignment="1">
      <alignment horizontal="right"/>
    </xf>
    <xf numFmtId="166" fontId="19" fillId="0" borderId="88" xfId="0" applyNumberFormat="1" applyFont="1" applyFill="1" applyBorder="1"/>
    <xf numFmtId="165" fontId="19" fillId="0" borderId="77" xfId="0" applyNumberFormat="1" applyFont="1" applyFill="1" applyBorder="1" applyAlignment="1"/>
    <xf numFmtId="165" fontId="19" fillId="0" borderId="77" xfId="1" applyNumberFormat="1" applyFont="1" applyFill="1" applyBorder="1" applyAlignment="1">
      <alignment horizontal="right" wrapText="1"/>
    </xf>
    <xf numFmtId="166" fontId="86" fillId="0" borderId="88" xfId="0" applyNumberFormat="1" applyFont="1" applyFill="1" applyBorder="1"/>
    <xf numFmtId="165" fontId="18" fillId="0" borderId="77" xfId="0" applyNumberFormat="1" applyFont="1" applyFill="1" applyBorder="1" applyAlignment="1"/>
    <xf numFmtId="0" fontId="19" fillId="0" borderId="91" xfId="0" applyFont="1" applyFill="1" applyBorder="1"/>
    <xf numFmtId="0" fontId="18" fillId="0" borderId="88" xfId="0" applyFont="1" applyFill="1" applyBorder="1"/>
    <xf numFmtId="167" fontId="18" fillId="0" borderId="89" xfId="1" applyNumberFormat="1" applyFont="1" applyFill="1" applyBorder="1" applyAlignment="1">
      <alignment horizontal="right"/>
    </xf>
    <xf numFmtId="168" fontId="19" fillId="0" borderId="89" xfId="1" applyNumberFormat="1" applyFont="1" applyFill="1" applyBorder="1" applyAlignment="1">
      <alignment horizontal="right"/>
    </xf>
    <xf numFmtId="0" fontId="18" fillId="0" borderId="89" xfId="0" applyFont="1" applyFill="1" applyBorder="1"/>
    <xf numFmtId="165" fontId="18" fillId="0" borderId="89" xfId="1" applyNumberFormat="1" applyFont="1" applyFill="1" applyBorder="1" applyAlignment="1">
      <alignment horizontal="right"/>
    </xf>
    <xf numFmtId="165" fontId="18" fillId="0" borderId="89" xfId="0" applyNumberFormat="1" applyFont="1" applyFill="1" applyBorder="1"/>
    <xf numFmtId="165" fontId="87" fillId="0" borderId="89" xfId="0" applyNumberFormat="1" applyFont="1" applyFill="1" applyBorder="1"/>
    <xf numFmtId="165" fontId="87" fillId="0" borderId="89" xfId="1" applyNumberFormat="1" applyFont="1" applyFill="1" applyBorder="1" applyAlignment="1">
      <alignment horizontal="right"/>
    </xf>
    <xf numFmtId="165" fontId="87" fillId="0" borderId="90" xfId="0" applyNumberFormat="1" applyFont="1" applyFill="1" applyBorder="1"/>
    <xf numFmtId="0" fontId="18" fillId="0" borderId="77" xfId="0" applyFont="1" applyFill="1" applyBorder="1" applyAlignment="1">
      <alignment wrapText="1" shrinkToFit="1"/>
    </xf>
    <xf numFmtId="166" fontId="18" fillId="0" borderId="77" xfId="0" quotePrefix="1" applyNumberFormat="1" applyFont="1" applyFill="1" applyBorder="1" applyAlignment="1">
      <alignment horizontal="center"/>
    </xf>
    <xf numFmtId="166" fontId="19" fillId="0" borderId="77" xfId="1" applyNumberFormat="1" applyFont="1" applyFill="1" applyBorder="1" applyAlignment="1">
      <alignment horizontal="right"/>
    </xf>
    <xf numFmtId="166" fontId="18" fillId="0" borderId="77" xfId="0" applyNumberFormat="1" applyFont="1" applyFill="1" applyBorder="1"/>
    <xf numFmtId="165" fontId="18" fillId="0" borderId="77" xfId="1" applyNumberFormat="1" applyFont="1" applyFill="1" applyBorder="1" applyAlignment="1">
      <alignment horizontal="right"/>
    </xf>
    <xf numFmtId="166" fontId="18" fillId="0" borderId="88" xfId="0" applyNumberFormat="1" applyFont="1" applyFill="1" applyBorder="1"/>
    <xf numFmtId="166" fontId="19" fillId="0" borderId="77" xfId="0" applyNumberFormat="1" applyFont="1" applyFill="1" applyBorder="1"/>
    <xf numFmtId="164" fontId="18" fillId="0" borderId="77" xfId="0" applyNumberFormat="1" applyFont="1" applyFill="1" applyBorder="1" applyAlignment="1"/>
    <xf numFmtId="166" fontId="19" fillId="0" borderId="88" xfId="0" applyNumberFormat="1" applyFont="1" applyFill="1" applyBorder="1" applyAlignment="1">
      <alignment horizontal="right"/>
    </xf>
    <xf numFmtId="0" fontId="86" fillId="0" borderId="77" xfId="0" applyFont="1" applyFill="1" applyBorder="1" applyAlignment="1">
      <alignment horizontal="center" wrapText="1"/>
    </xf>
    <xf numFmtId="6" fontId="18" fillId="0" borderId="77" xfId="0" applyNumberFormat="1" applyFont="1" applyFill="1" applyBorder="1"/>
    <xf numFmtId="6" fontId="18" fillId="0" borderId="89" xfId="0" applyNumberFormat="1" applyFont="1" applyFill="1" applyBorder="1"/>
    <xf numFmtId="6" fontId="18" fillId="0" borderId="90" xfId="0" applyNumberFormat="1" applyFont="1" applyFill="1" applyBorder="1"/>
    <xf numFmtId="6" fontId="18" fillId="0" borderId="78" xfId="0" applyNumberFormat="1" applyFont="1" applyFill="1" applyBorder="1"/>
    <xf numFmtId="0" fontId="18" fillId="0" borderId="92" xfId="0" applyFont="1" applyFill="1" applyBorder="1"/>
    <xf numFmtId="6" fontId="18" fillId="0" borderId="92" xfId="0" applyNumberFormat="1" applyFont="1" applyFill="1" applyBorder="1" applyAlignment="1">
      <alignment horizontal="right"/>
    </xf>
    <xf numFmtId="0" fontId="19" fillId="0" borderId="93" xfId="0" applyFont="1" applyFill="1" applyBorder="1"/>
    <xf numFmtId="6" fontId="18" fillId="0" borderId="88" xfId="0" applyNumberFormat="1" applyFont="1" applyFill="1" applyBorder="1"/>
    <xf numFmtId="0" fontId="18" fillId="0" borderId="93" xfId="0" applyFont="1" applyFill="1" applyBorder="1" applyAlignment="1">
      <alignment horizontal="left" wrapText="1" indent="1"/>
    </xf>
    <xf numFmtId="169" fontId="18" fillId="0" borderId="92" xfId="0" applyNumberFormat="1" applyFont="1" applyFill="1" applyBorder="1" applyAlignment="1">
      <alignment horizontal="center"/>
    </xf>
    <xf numFmtId="0" fontId="15" fillId="0" borderId="77" xfId="0" applyFont="1" applyFill="1" applyBorder="1" applyAlignment="1">
      <alignment horizontal="center" wrapText="1"/>
    </xf>
    <xf numFmtId="0" fontId="15" fillId="0" borderId="88" xfId="0" applyFont="1" applyFill="1" applyBorder="1" applyAlignment="1">
      <alignment horizontal="center"/>
    </xf>
    <xf numFmtId="6" fontId="14" fillId="0" borderId="78" xfId="0" applyNumberFormat="1" applyFont="1" applyFill="1" applyBorder="1"/>
    <xf numFmtId="6" fontId="14" fillId="0" borderId="77" xfId="0" applyNumberFormat="1" applyFont="1" applyFill="1" applyBorder="1" applyAlignment="1">
      <alignment horizontal="right"/>
    </xf>
    <xf numFmtId="6" fontId="14" fillId="0" borderId="89" xfId="0" applyNumberFormat="1" applyFont="1" applyFill="1" applyBorder="1" applyAlignment="1">
      <alignment horizontal="right"/>
    </xf>
    <xf numFmtId="171" fontId="14" fillId="0" borderId="78" xfId="0" applyNumberFormat="1" applyFont="1" applyFill="1" applyBorder="1"/>
    <xf numFmtId="0" fontId="46" fillId="0" borderId="78" xfId="3" applyFont="1" applyFill="1" applyBorder="1" applyAlignment="1"/>
    <xf numFmtId="0" fontId="45" fillId="0" borderId="88" xfId="3" applyFont="1" applyFill="1" applyBorder="1" applyAlignment="1">
      <alignment wrapText="1"/>
    </xf>
    <xf numFmtId="0" fontId="45" fillId="0" borderId="77" xfId="3" applyFont="1" applyFill="1" applyBorder="1" applyAlignment="1">
      <alignment wrapText="1"/>
    </xf>
    <xf numFmtId="6" fontId="53" fillId="0" borderId="89" xfId="3" applyNumberFormat="1" applyFont="1" applyFill="1" applyBorder="1"/>
    <xf numFmtId="6" fontId="47" fillId="0" borderId="89" xfId="3" applyNumberFormat="1" applyFont="1" applyFill="1" applyBorder="1"/>
    <xf numFmtId="0" fontId="46" fillId="0" borderId="77" xfId="3" applyFont="1" applyFill="1" applyBorder="1" applyAlignment="1">
      <alignment horizontal="center" wrapText="1"/>
    </xf>
    <xf numFmtId="0" fontId="45" fillId="23" borderId="88" xfId="3" applyFont="1" applyFill="1" applyBorder="1"/>
    <xf numFmtId="173" fontId="46" fillId="23" borderId="77" xfId="3" applyNumberFormat="1" applyFont="1" applyFill="1" applyBorder="1"/>
    <xf numFmtId="173" fontId="46" fillId="23" borderId="89" xfId="3" applyNumberFormat="1" applyFont="1" applyFill="1" applyBorder="1"/>
    <xf numFmtId="6" fontId="47" fillId="48" borderId="77" xfId="3" applyNumberFormat="1" applyFont="1" applyFill="1" applyBorder="1" applyAlignment="1">
      <alignment vertical="center"/>
    </xf>
    <xf numFmtId="0" fontId="45" fillId="49" borderId="88" xfId="3" applyFont="1" applyFill="1" applyBorder="1"/>
    <xf numFmtId="173" fontId="47" fillId="50" borderId="77" xfId="3" applyNumberFormat="1" applyFont="1" applyFill="1" applyBorder="1"/>
    <xf numFmtId="173" fontId="47" fillId="50" borderId="89" xfId="3" applyNumberFormat="1" applyFont="1" applyFill="1" applyBorder="1"/>
    <xf numFmtId="173" fontId="47" fillId="50" borderId="88" xfId="3" applyNumberFormat="1" applyFont="1" applyFill="1" applyBorder="1"/>
    <xf numFmtId="6" fontId="47" fillId="0" borderId="78" xfId="3" applyNumberFormat="1" applyFont="1" applyFill="1" applyBorder="1"/>
    <xf numFmtId="173" fontId="47" fillId="23" borderId="77" xfId="3" applyNumberFormat="1" applyFont="1" applyFill="1" applyBorder="1"/>
    <xf numFmtId="173" fontId="47" fillId="23" borderId="89" xfId="3" applyNumberFormat="1" applyFont="1" applyFill="1" applyBorder="1"/>
    <xf numFmtId="173" fontId="47" fillId="23" borderId="88" xfId="3" applyNumberFormat="1" applyFont="1" applyFill="1" applyBorder="1"/>
    <xf numFmtId="173" fontId="46" fillId="23" borderId="88" xfId="3" applyNumberFormat="1" applyFont="1" applyFill="1" applyBorder="1"/>
    <xf numFmtId="0" fontId="46" fillId="0" borderId="91" xfId="3" applyFont="1" applyFill="1" applyBorder="1"/>
    <xf numFmtId="0" fontId="47" fillId="0" borderId="78" xfId="3" applyFont="1" applyFill="1" applyBorder="1"/>
    <xf numFmtId="167" fontId="47" fillId="23" borderId="89" xfId="1" applyNumberFormat="1" applyFont="1" applyFill="1" applyBorder="1"/>
    <xf numFmtId="8" fontId="17" fillId="0" borderId="77" xfId="137" applyNumberFormat="1" applyFont="1" applyFill="1" applyBorder="1" applyAlignment="1">
      <alignment horizontal="center" vertical="center"/>
    </xf>
    <xf numFmtId="0" fontId="17" fillId="0" borderId="77" xfId="137" applyFont="1" applyBorder="1" applyAlignment="1">
      <alignment horizontal="left" vertical="center"/>
    </xf>
    <xf numFmtId="14" fontId="17" fillId="0" borderId="77" xfId="137" applyNumberFormat="1" applyFont="1" applyBorder="1" applyAlignment="1">
      <alignment horizontal="left" vertical="center"/>
    </xf>
    <xf numFmtId="0" fontId="17" fillId="0" borderId="77" xfId="137" applyFont="1" applyBorder="1" applyAlignment="1">
      <alignment horizontal="left" vertical="center" wrapText="1"/>
    </xf>
    <xf numFmtId="14" fontId="17" fillId="0" borderId="77" xfId="137" applyNumberFormat="1" applyFont="1" applyFill="1" applyBorder="1" applyAlignment="1">
      <alignment horizontal="left" vertical="center"/>
    </xf>
    <xf numFmtId="0" fontId="17" fillId="0" borderId="77" xfId="137" applyFont="1" applyFill="1" applyBorder="1" applyAlignment="1">
      <alignment horizontal="left" vertical="center" wrapText="1"/>
    </xf>
    <xf numFmtId="0" fontId="20" fillId="0" borderId="77" xfId="137" applyFont="1" applyFill="1" applyBorder="1" applyAlignment="1">
      <alignment horizontal="left" vertical="center" wrapText="1"/>
    </xf>
    <xf numFmtId="14" fontId="20" fillId="0" borderId="77" xfId="137" applyNumberFormat="1" applyFont="1" applyFill="1" applyBorder="1" applyAlignment="1">
      <alignment horizontal="left" vertical="center"/>
    </xf>
    <xf numFmtId="6" fontId="17" fillId="0" borderId="77" xfId="137" applyNumberFormat="1" applyFont="1" applyFill="1" applyBorder="1" applyAlignment="1">
      <alignment horizontal="center"/>
    </xf>
    <xf numFmtId="0" fontId="18" fillId="0" borderId="77" xfId="137" applyFont="1" applyFill="1" applyBorder="1" applyAlignment="1">
      <alignment horizontal="left" wrapText="1"/>
    </xf>
    <xf numFmtId="14" fontId="18" fillId="0" borderId="77" xfId="137" applyNumberFormat="1" applyFont="1" applyFill="1" applyBorder="1" applyAlignment="1">
      <alignment horizontal="left"/>
    </xf>
    <xf numFmtId="6" fontId="18" fillId="0" borderId="77" xfId="137" applyNumberFormat="1" applyFont="1" applyFill="1" applyBorder="1" applyAlignment="1">
      <alignment horizontal="center" wrapText="1"/>
    </xf>
    <xf numFmtId="14" fontId="17" fillId="0" borderId="77" xfId="137" applyNumberFormat="1" applyFont="1" applyFill="1" applyBorder="1" applyAlignment="1">
      <alignment horizontal="left" wrapText="1"/>
    </xf>
    <xf numFmtId="0" fontId="83" fillId="0" borderId="1" xfId="0" applyFont="1" applyFill="1" applyBorder="1" applyAlignment="1">
      <alignment vertical="center"/>
    </xf>
    <xf numFmtId="0" fontId="15" fillId="0" borderId="77" xfId="0" applyFont="1" applyFill="1" applyBorder="1" applyAlignment="1" applyProtection="1">
      <alignment horizontal="center" vertical="center"/>
    </xf>
    <xf numFmtId="3" fontId="15" fillId="0" borderId="89" xfId="0" applyNumberFormat="1" applyFont="1" applyFill="1" applyBorder="1" applyAlignment="1" applyProtection="1">
      <alignment horizontal="center" vertical="center" wrapText="1"/>
    </xf>
    <xf numFmtId="0" fontId="15" fillId="0" borderId="77" xfId="0" applyFont="1" applyFill="1" applyBorder="1" applyAlignment="1" applyProtection="1">
      <alignment horizontal="center" vertical="center" wrapText="1"/>
    </xf>
    <xf numFmtId="0" fontId="15" fillId="0" borderId="90" xfId="0" applyFont="1" applyFill="1" applyBorder="1" applyAlignment="1" applyProtection="1">
      <alignment horizontal="center" vertical="center" wrapText="1"/>
    </xf>
    <xf numFmtId="176" fontId="14" fillId="0" borderId="0" xfId="0" applyNumberFormat="1" applyFont="1" applyFill="1" applyBorder="1" applyAlignment="1" applyProtection="1"/>
    <xf numFmtId="176" fontId="14" fillId="0" borderId="10" xfId="0" applyNumberFormat="1" applyFont="1" applyFill="1" applyBorder="1" applyAlignment="1" applyProtection="1"/>
    <xf numFmtId="176" fontId="14" fillId="0" borderId="1" xfId="0" applyNumberFormat="1" applyFont="1" applyFill="1" applyBorder="1" applyAlignment="1" applyProtection="1"/>
    <xf numFmtId="176" fontId="14" fillId="0" borderId="13" xfId="0" applyNumberFormat="1" applyFont="1" applyFill="1" applyBorder="1" applyAlignment="1" applyProtection="1"/>
    <xf numFmtId="176" fontId="14" fillId="0" borderId="36" xfId="0" applyNumberFormat="1" applyFont="1" applyFill="1" applyBorder="1" applyAlignment="1" applyProtection="1"/>
    <xf numFmtId="176" fontId="14" fillId="0" borderId="37" xfId="0" applyNumberFormat="1" applyFont="1" applyFill="1" applyBorder="1" applyAlignment="1" applyProtection="1"/>
    <xf numFmtId="3" fontId="14" fillId="0" borderId="44" xfId="0" applyNumberFormat="1" applyFont="1" applyFill="1" applyBorder="1" applyAlignment="1" applyProtection="1"/>
    <xf numFmtId="176" fontId="14" fillId="0" borderId="43" xfId="0" applyNumberFormat="1" applyFont="1" applyFill="1" applyBorder="1" applyAlignment="1" applyProtection="1"/>
    <xf numFmtId="176" fontId="14" fillId="0" borderId="38" xfId="0" applyNumberFormat="1" applyFont="1" applyFill="1" applyBorder="1" applyAlignment="1" applyProtection="1"/>
    <xf numFmtId="176" fontId="15" fillId="0" borderId="40" xfId="0" applyNumberFormat="1" applyFont="1" applyFill="1" applyBorder="1" applyAlignment="1" applyProtection="1">
      <alignment wrapText="1"/>
    </xf>
    <xf numFmtId="176" fontId="15" fillId="0" borderId="41" xfId="0" applyNumberFormat="1" applyFont="1" applyFill="1" applyBorder="1" applyAlignment="1" applyProtection="1"/>
    <xf numFmtId="3" fontId="15" fillId="0" borderId="1" xfId="0" applyNumberFormat="1" applyFont="1" applyFill="1" applyBorder="1" applyAlignment="1" applyProtection="1">
      <alignment wrapText="1"/>
    </xf>
    <xf numFmtId="3" fontId="15" fillId="0" borderId="63" xfId="0" applyNumberFormat="1" applyFont="1" applyFill="1" applyBorder="1" applyAlignment="1" applyProtection="1">
      <alignment horizontal="right" wrapText="1"/>
    </xf>
    <xf numFmtId="176" fontId="15" fillId="0" borderId="40" xfId="0" applyNumberFormat="1" applyFont="1" applyFill="1" applyBorder="1" applyAlignment="1" applyProtection="1">
      <alignment horizontal="center" wrapText="1"/>
    </xf>
    <xf numFmtId="176" fontId="15" fillId="0" borderId="41" xfId="0" applyNumberFormat="1" applyFont="1" applyFill="1" applyBorder="1" applyAlignment="1" applyProtection="1">
      <alignment horizontal="center"/>
    </xf>
    <xf numFmtId="0" fontId="14" fillId="0" borderId="78" xfId="0" applyFont="1" applyFill="1" applyBorder="1"/>
    <xf numFmtId="0" fontId="15" fillId="0" borderId="77"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77" xfId="0" applyFont="1" applyFill="1" applyBorder="1" applyAlignment="1">
      <alignment vertical="top" wrapText="1"/>
    </xf>
    <xf numFmtId="0" fontId="0" fillId="0" borderId="0" xfId="0" applyFont="1" applyFill="1" applyAlignment="1">
      <alignment vertical="center"/>
    </xf>
    <xf numFmtId="0" fontId="0" fillId="0" borderId="0" xfId="0" applyFont="1" applyFill="1"/>
    <xf numFmtId="0" fontId="14" fillId="0" borderId="77" xfId="0" applyFont="1" applyFill="1" applyBorder="1" applyAlignment="1">
      <alignment vertical="center"/>
    </xf>
    <xf numFmtId="166" fontId="14" fillId="2" borderId="77" xfId="0" applyNumberFormat="1" applyFont="1" applyFill="1" applyBorder="1" applyAlignment="1">
      <alignment horizontal="right" vertical="center"/>
    </xf>
    <xf numFmtId="3" fontId="14" fillId="3" borderId="77" xfId="0" applyNumberFormat="1" applyFont="1" applyFill="1" applyBorder="1" applyAlignment="1">
      <alignment horizontal="right" vertical="center" wrapText="1"/>
    </xf>
    <xf numFmtId="2" fontId="14" fillId="2" borderId="77" xfId="0" applyNumberFormat="1" applyFont="1" applyFill="1" applyBorder="1" applyAlignment="1">
      <alignment horizontal="right" vertical="center"/>
    </xf>
    <xf numFmtId="3" fontId="14" fillId="3" borderId="14" xfId="0" applyNumberFormat="1" applyFont="1" applyFill="1" applyBorder="1" applyAlignment="1">
      <alignment horizontal="right" vertical="center" wrapText="1"/>
    </xf>
    <xf numFmtId="3" fontId="14" fillId="70" borderId="77" xfId="0" applyNumberFormat="1" applyFont="1" applyFill="1" applyBorder="1" applyAlignment="1">
      <alignment horizontal="right" vertical="center"/>
    </xf>
    <xf numFmtId="0" fontId="14" fillId="0" borderId="77" xfId="0" applyFont="1" applyFill="1" applyBorder="1" applyAlignment="1" applyProtection="1">
      <alignment vertical="center"/>
    </xf>
    <xf numFmtId="0" fontId="14" fillId="0" borderId="0" xfId="0" applyFont="1" applyFill="1" applyBorder="1" applyAlignment="1">
      <alignment wrapText="1"/>
    </xf>
    <xf numFmtId="0" fontId="14" fillId="0" borderId="77" xfId="0" applyFont="1" applyFill="1" applyBorder="1" applyAlignment="1">
      <alignment horizontal="left" vertical="top" wrapText="1"/>
    </xf>
    <xf numFmtId="2" fontId="14" fillId="45" borderId="77" xfId="0" applyNumberFormat="1" applyFont="1" applyFill="1" applyBorder="1" applyAlignment="1">
      <alignment horizontal="right" vertical="center"/>
    </xf>
    <xf numFmtId="0" fontId="0" fillId="0" borderId="0" xfId="0" applyFont="1" applyFill="1" applyBorder="1"/>
    <xf numFmtId="0" fontId="0" fillId="0" borderId="0" xfId="0" applyFont="1" applyFill="1" applyAlignment="1">
      <alignment wrapText="1"/>
    </xf>
    <xf numFmtId="3" fontId="14" fillId="3" borderId="77" xfId="0" applyNumberFormat="1" applyFont="1" applyFill="1" applyBorder="1" applyAlignment="1">
      <alignment vertical="center" wrapText="1"/>
    </xf>
    <xf numFmtId="3" fontId="14" fillId="3" borderId="14" xfId="0" applyNumberFormat="1" applyFont="1" applyFill="1" applyBorder="1" applyAlignment="1">
      <alignment vertical="center" wrapText="1"/>
    </xf>
    <xf numFmtId="165" fontId="56" fillId="0" borderId="77" xfId="0" applyNumberFormat="1" applyFont="1" applyFill="1" applyBorder="1"/>
    <xf numFmtId="165" fontId="19" fillId="0" borderId="88" xfId="0" applyNumberFormat="1" applyFont="1" applyFill="1" applyBorder="1"/>
    <xf numFmtId="0" fontId="18" fillId="0" borderId="77" xfId="0" applyFont="1" applyFill="1" applyBorder="1"/>
    <xf numFmtId="165" fontId="19" fillId="0" borderId="14" xfId="0" applyNumberFormat="1" applyFont="1" applyFill="1" applyBorder="1"/>
    <xf numFmtId="165" fontId="19" fillId="0" borderId="88" xfId="0" applyNumberFormat="1" applyFont="1" applyFill="1" applyBorder="1" applyAlignment="1">
      <alignment horizontal="center"/>
    </xf>
    <xf numFmtId="3" fontId="89" fillId="0" borderId="77" xfId="0" applyNumberFormat="1" applyFont="1" applyFill="1" applyBorder="1" applyAlignment="1">
      <alignment horizontal="right" vertical="center" wrapText="1"/>
    </xf>
    <xf numFmtId="3" fontId="14" fillId="0" borderId="14" xfId="0" applyNumberFormat="1" applyFont="1" applyFill="1" applyBorder="1" applyAlignment="1">
      <alignment horizontal="right" vertical="center" wrapText="1"/>
    </xf>
    <xf numFmtId="3" fontId="14" fillId="0" borderId="77" xfId="0" applyNumberFormat="1" applyFont="1" applyFill="1" applyBorder="1" applyAlignment="1">
      <alignment horizontal="right" vertical="center"/>
    </xf>
    <xf numFmtId="3" fontId="14" fillId="0" borderId="11" xfId="0" applyNumberFormat="1" applyFont="1" applyFill="1" applyBorder="1" applyAlignment="1">
      <alignment horizontal="right" vertical="top"/>
    </xf>
    <xf numFmtId="3" fontId="14" fillId="0" borderId="10" xfId="0" applyNumberFormat="1" applyFont="1" applyFill="1" applyBorder="1" applyAlignment="1">
      <alignment horizontal="right" vertical="top"/>
    </xf>
    <xf numFmtId="3" fontId="14" fillId="0" borderId="10" xfId="0" applyNumberFormat="1" applyFont="1" applyFill="1" applyBorder="1" applyAlignment="1">
      <alignment horizontal="right" vertical="top" wrapText="1"/>
    </xf>
    <xf numFmtId="3" fontId="14" fillId="0" borderId="11" xfId="0" applyNumberFormat="1" applyFont="1" applyFill="1" applyBorder="1" applyAlignment="1">
      <alignment vertical="top" wrapText="1"/>
    </xf>
    <xf numFmtId="6" fontId="14" fillId="0" borderId="25" xfId="0" applyNumberFormat="1" applyFont="1" applyFill="1" applyBorder="1" applyAlignment="1">
      <alignment horizontal="right"/>
    </xf>
    <xf numFmtId="0" fontId="14" fillId="0" borderId="11" xfId="0" applyFont="1" applyFill="1" applyBorder="1" applyAlignment="1" applyProtection="1">
      <alignment vertical="center"/>
    </xf>
    <xf numFmtId="0" fontId="14" fillId="0" borderId="14" xfId="0" applyFont="1" applyFill="1" applyBorder="1" applyAlignment="1" applyProtection="1">
      <alignment vertical="center"/>
    </xf>
    <xf numFmtId="176" fontId="14" fillId="0" borderId="0" xfId="0" applyNumberFormat="1" applyFont="1" applyFill="1" applyBorder="1" applyAlignment="1" applyProtection="1">
      <alignment horizontal="right"/>
    </xf>
    <xf numFmtId="176" fontId="14" fillId="0" borderId="1" xfId="0" applyNumberFormat="1" applyFont="1" applyFill="1" applyBorder="1" applyAlignment="1" applyProtection="1">
      <alignment horizontal="right"/>
    </xf>
    <xf numFmtId="3" fontId="14" fillId="0" borderId="36" xfId="0" applyNumberFormat="1" applyFont="1" applyFill="1" applyBorder="1" applyAlignment="1" applyProtection="1">
      <alignment horizontal="right"/>
    </xf>
    <xf numFmtId="176" fontId="14" fillId="0" borderId="36" xfId="0" applyNumberFormat="1" applyFont="1" applyFill="1" applyBorder="1" applyAlignment="1" applyProtection="1">
      <alignment horizontal="right"/>
    </xf>
    <xf numFmtId="176" fontId="14" fillId="0" borderId="37" xfId="0" applyNumberFormat="1" applyFont="1" applyFill="1" applyBorder="1" applyAlignment="1" applyProtection="1">
      <alignment horizontal="right"/>
    </xf>
    <xf numFmtId="3" fontId="14" fillId="0" borderId="94" xfId="0" applyNumberFormat="1" applyFont="1" applyFill="1" applyBorder="1" applyAlignment="1">
      <alignment horizontal="right" wrapText="1"/>
    </xf>
    <xf numFmtId="176" fontId="14" fillId="0" borderId="10" xfId="0" applyNumberFormat="1" applyFont="1" applyFill="1" applyBorder="1" applyAlignment="1" applyProtection="1">
      <alignment horizontal="right"/>
    </xf>
    <xf numFmtId="3" fontId="14" fillId="0" borderId="0" xfId="0" applyNumberFormat="1" applyFont="1" applyFill="1" applyBorder="1" applyAlignment="1">
      <alignment horizontal="right" wrapText="1"/>
    </xf>
    <xf numFmtId="176" fontId="14" fillId="0" borderId="13" xfId="0" applyNumberFormat="1" applyFont="1" applyFill="1" applyBorder="1" applyAlignment="1" applyProtection="1">
      <alignment horizontal="right"/>
    </xf>
    <xf numFmtId="176" fontId="14" fillId="0" borderId="43" xfId="0" applyNumberFormat="1" applyFont="1" applyFill="1" applyBorder="1" applyAlignment="1" applyProtection="1">
      <alignment horizontal="right"/>
    </xf>
    <xf numFmtId="165" fontId="86" fillId="0" borderId="94" xfId="0" applyNumberFormat="1" applyFont="1" applyFill="1" applyBorder="1"/>
    <xf numFmtId="0" fontId="18" fillId="0" borderId="94" xfId="0" applyFont="1" applyFill="1" applyBorder="1"/>
    <xf numFmtId="0" fontId="18" fillId="0" borderId="95" xfId="0" applyFont="1" applyFill="1" applyBorder="1"/>
    <xf numFmtId="0" fontId="18" fillId="0" borderId="9" xfId="0" applyFont="1" applyFill="1" applyBorder="1"/>
    <xf numFmtId="0" fontId="19" fillId="0" borderId="94" xfId="0" applyFont="1" applyFill="1" applyBorder="1"/>
    <xf numFmtId="38" fontId="18" fillId="0" borderId="94" xfId="0" applyNumberFormat="1" applyFont="1" applyFill="1" applyBorder="1"/>
    <xf numFmtId="164" fontId="19" fillId="0" borderId="94" xfId="0" applyNumberFormat="1" applyFont="1" applyFill="1" applyBorder="1" applyAlignment="1"/>
    <xf numFmtId="165" fontId="18" fillId="0" borderId="94" xfId="0" applyNumberFormat="1" applyFont="1" applyFill="1" applyBorder="1"/>
    <xf numFmtId="165" fontId="18" fillId="0" borderId="94" xfId="0" applyNumberFormat="1" applyFont="1" applyFill="1" applyBorder="1" applyAlignment="1"/>
    <xf numFmtId="165" fontId="19" fillId="0" borderId="94" xfId="0" applyNumberFormat="1" applyFont="1" applyFill="1" applyBorder="1"/>
    <xf numFmtId="165" fontId="87" fillId="0" borderId="94" xfId="0" applyNumberFormat="1" applyFont="1" applyFill="1" applyBorder="1"/>
    <xf numFmtId="165" fontId="87" fillId="0" borderId="94" xfId="0" applyNumberFormat="1" applyFont="1" applyFill="1" applyBorder="1" applyAlignment="1"/>
    <xf numFmtId="165" fontId="86" fillId="0" borderId="95" xfId="0" applyNumberFormat="1" applyFont="1" applyFill="1" applyBorder="1"/>
    <xf numFmtId="166" fontId="18" fillId="0" borderId="0" xfId="0" applyNumberFormat="1" applyFont="1" applyFill="1" applyBorder="1"/>
    <xf numFmtId="0" fontId="19" fillId="0" borderId="9" xfId="0" applyFont="1" applyFill="1" applyBorder="1"/>
    <xf numFmtId="0" fontId="19" fillId="0" borderId="10" xfId="0" applyFont="1" applyFill="1" applyBorder="1"/>
    <xf numFmtId="176" fontId="14" fillId="0" borderId="95" xfId="0" applyNumberFormat="1" applyFont="1" applyFill="1" applyBorder="1" applyAlignment="1" applyProtection="1">
      <alignment horizontal="right"/>
    </xf>
    <xf numFmtId="167" fontId="14" fillId="0" borderId="12" xfId="143" applyNumberFormat="1" applyFont="1" applyFill="1" applyBorder="1"/>
    <xf numFmtId="1" fontId="14" fillId="0" borderId="0" xfId="0" applyNumberFormat="1" applyFont="1" applyFill="1" applyBorder="1" applyAlignment="1">
      <alignment horizontal="right" wrapText="1"/>
    </xf>
    <xf numFmtId="1" fontId="14" fillId="0" borderId="10" xfId="0" applyNumberFormat="1" applyFont="1" applyFill="1" applyBorder="1" applyAlignment="1" applyProtection="1">
      <alignment horizontal="right"/>
    </xf>
    <xf numFmtId="1" fontId="14" fillId="0" borderId="1" xfId="0" applyNumberFormat="1" applyFont="1" applyFill="1" applyBorder="1" applyAlignment="1">
      <alignment horizontal="right" wrapText="1"/>
    </xf>
    <xf numFmtId="1" fontId="14" fillId="0" borderId="13" xfId="0" applyNumberFormat="1" applyFont="1" applyFill="1" applyBorder="1" applyAlignment="1" applyProtection="1">
      <alignment horizontal="right"/>
    </xf>
    <xf numFmtId="0" fontId="18" fillId="0" borderId="77" xfId="0" applyNumberFormat="1" applyFont="1" applyFill="1" applyBorder="1" applyAlignment="1"/>
    <xf numFmtId="165" fontId="18" fillId="0" borderId="77" xfId="0" applyNumberFormat="1" applyFont="1" applyFill="1" applyBorder="1" applyAlignment="1">
      <alignment horizontal="right"/>
    </xf>
    <xf numFmtId="165" fontId="19" fillId="0" borderId="77" xfId="0" applyNumberFormat="1" applyFont="1" applyFill="1" applyBorder="1" applyAlignment="1">
      <alignment horizontal="right"/>
    </xf>
    <xf numFmtId="3" fontId="14" fillId="3" borderId="78" xfId="0" applyNumberFormat="1" applyFont="1" applyFill="1" applyBorder="1" applyAlignment="1">
      <alignment horizontal="right" vertical="center" wrapText="1"/>
    </xf>
    <xf numFmtId="0" fontId="19" fillId="0" borderId="77" xfId="0" applyFont="1" applyFill="1" applyBorder="1" applyAlignment="1">
      <alignment horizontal="center"/>
    </xf>
    <xf numFmtId="0" fontId="14" fillId="0" borderId="94" xfId="0" applyFont="1" applyFill="1" applyBorder="1"/>
    <xf numFmtId="6" fontId="18" fillId="0" borderId="95" xfId="0" applyNumberFormat="1" applyFont="1" applyFill="1" applyBorder="1"/>
    <xf numFmtId="6" fontId="14" fillId="0" borderId="95" xfId="0" applyNumberFormat="1" applyFont="1" applyFill="1" applyBorder="1"/>
    <xf numFmtId="6" fontId="53" fillId="0" borderId="94" xfId="3" applyNumberFormat="1" applyFont="1" applyFill="1" applyBorder="1"/>
    <xf numFmtId="0" fontId="47" fillId="0" borderId="94" xfId="3" applyFont="1" applyFill="1" applyBorder="1"/>
    <xf numFmtId="165" fontId="18" fillId="0" borderId="88" xfId="0" applyNumberFormat="1" applyFont="1" applyFill="1" applyBorder="1" applyAlignment="1">
      <alignment horizontal="right"/>
    </xf>
    <xf numFmtId="165" fontId="19" fillId="0" borderId="88" xfId="0" applyNumberFormat="1" applyFont="1" applyFill="1" applyBorder="1" applyAlignment="1">
      <alignment horizontal="right"/>
    </xf>
    <xf numFmtId="0" fontId="102" fillId="0" borderId="77" xfId="0" applyFont="1" applyFill="1" applyBorder="1" applyAlignment="1">
      <alignment vertical="center"/>
    </xf>
    <xf numFmtId="170" fontId="102" fillId="0" borderId="77" xfId="0" applyNumberFormat="1" applyFont="1" applyFill="1" applyBorder="1" applyAlignment="1">
      <alignment vertical="center" wrapText="1"/>
    </xf>
    <xf numFmtId="0" fontId="102" fillId="0" borderId="77" xfId="0" applyFont="1" applyFill="1" applyBorder="1" applyAlignment="1">
      <alignment vertical="center" wrapText="1"/>
    </xf>
    <xf numFmtId="170" fontId="102" fillId="0" borderId="77" xfId="0" applyNumberFormat="1" applyFont="1" applyFill="1" applyBorder="1" applyAlignment="1">
      <alignment horizontal="left" vertical="center" wrapText="1"/>
    </xf>
    <xf numFmtId="3" fontId="102" fillId="0" borderId="77" xfId="0" applyNumberFormat="1" applyFont="1" applyFill="1" applyBorder="1" applyAlignment="1">
      <alignment horizontal="left" vertical="center" wrapText="1"/>
    </xf>
    <xf numFmtId="175" fontId="102" fillId="0" borderId="77" xfId="0" applyNumberFormat="1" applyFont="1" applyFill="1" applyBorder="1" applyAlignment="1">
      <alignment horizontal="left" vertical="center" wrapText="1"/>
    </xf>
    <xf numFmtId="1" fontId="14" fillId="0" borderId="0" xfId="0" applyNumberFormat="1" applyFont="1" applyFill="1" applyBorder="1" applyAlignment="1" applyProtection="1">
      <alignment horizontal="right"/>
    </xf>
    <xf numFmtId="3" fontId="15" fillId="0" borderId="96" xfId="0" applyNumberFormat="1" applyFont="1" applyFill="1" applyBorder="1" applyAlignment="1" applyProtection="1">
      <alignment wrapText="1"/>
    </xf>
    <xf numFmtId="0" fontId="106" fillId="0" borderId="0" xfId="0" applyFont="1" applyFill="1" applyBorder="1" applyAlignment="1">
      <alignment horizontal="left" wrapText="1"/>
    </xf>
    <xf numFmtId="170" fontId="103" fillId="0" borderId="97" xfId="0" applyNumberFormat="1" applyFont="1" applyFill="1" applyBorder="1" applyAlignment="1">
      <alignment vertical="center" wrapText="1"/>
    </xf>
    <xf numFmtId="0" fontId="103" fillId="0" borderId="97" xfId="0" applyNumberFormat="1" applyFont="1" applyFill="1" applyBorder="1" applyAlignment="1">
      <alignment horizontal="center" vertical="center" wrapText="1"/>
    </xf>
    <xf numFmtId="175" fontId="103" fillId="0" borderId="97" xfId="0" applyNumberFormat="1" applyFont="1" applyFill="1" applyBorder="1" applyAlignment="1">
      <alignment horizontal="left" vertical="center" wrapText="1"/>
    </xf>
    <xf numFmtId="3" fontId="103" fillId="0" borderId="97" xfId="0" applyNumberFormat="1" applyFont="1" applyFill="1" applyBorder="1" applyAlignment="1">
      <alignment horizontal="left" vertical="center" wrapText="1"/>
    </xf>
    <xf numFmtId="0" fontId="103" fillId="0" borderId="77" xfId="0" applyFont="1" applyFill="1" applyBorder="1" applyAlignment="1"/>
    <xf numFmtId="0" fontId="103" fillId="0" borderId="77" xfId="0" applyNumberFormat="1" applyFont="1" applyFill="1" applyBorder="1" applyAlignment="1">
      <alignment horizontal="center" wrapText="1"/>
    </xf>
    <xf numFmtId="170" fontId="103" fillId="0" borderId="77" xfId="0" applyNumberFormat="1" applyFont="1" applyFill="1" applyBorder="1" applyAlignment="1">
      <alignment wrapText="1"/>
    </xf>
    <xf numFmtId="179" fontId="101" fillId="0" borderId="77" xfId="0" applyNumberFormat="1" applyFont="1" applyFill="1" applyBorder="1" applyAlignment="1">
      <alignment horizontal="left"/>
    </xf>
    <xf numFmtId="0" fontId="101" fillId="0" borderId="77" xfId="0" applyFont="1" applyFill="1" applyBorder="1" applyAlignment="1">
      <alignment horizontal="left" wrapText="1"/>
    </xf>
    <xf numFmtId="3" fontId="101" fillId="0" borderId="77" xfId="134" applyNumberFormat="1" applyFont="1" applyFill="1" applyBorder="1" applyAlignment="1">
      <alignment horizontal="left" wrapText="1"/>
    </xf>
    <xf numFmtId="175" fontId="101" fillId="0" borderId="77" xfId="0" applyNumberFormat="1" applyFont="1" applyFill="1" applyBorder="1" applyAlignment="1">
      <alignment horizontal="left" wrapText="1"/>
    </xf>
    <xf numFmtId="0" fontId="101" fillId="0" borderId="77" xfId="0" applyFont="1" applyFill="1" applyBorder="1" applyAlignment="1">
      <alignment horizontal="left"/>
    </xf>
    <xf numFmtId="179" fontId="101" fillId="0" borderId="14" xfId="0" applyNumberFormat="1" applyFont="1" applyFill="1" applyBorder="1" applyAlignment="1">
      <alignment horizontal="left"/>
    </xf>
    <xf numFmtId="3" fontId="101" fillId="0" borderId="14" xfId="134" applyNumberFormat="1" applyFont="1" applyFill="1" applyBorder="1" applyAlignment="1">
      <alignment horizontal="left" wrapText="1"/>
    </xf>
    <xf numFmtId="0" fontId="103" fillId="0" borderId="14" xfId="0" applyNumberFormat="1" applyFont="1" applyFill="1" applyBorder="1" applyAlignment="1">
      <alignment horizontal="center" wrapText="1"/>
    </xf>
    <xf numFmtId="0" fontId="103" fillId="0" borderId="14" xfId="0" applyFont="1" applyFill="1" applyBorder="1" applyAlignment="1"/>
    <xf numFmtId="170" fontId="103" fillId="0" borderId="14" xfId="0" applyNumberFormat="1" applyFont="1" applyFill="1" applyBorder="1" applyAlignment="1">
      <alignment wrapText="1"/>
    </xf>
    <xf numFmtId="3" fontId="103" fillId="0" borderId="14" xfId="0" applyNumberFormat="1" applyFont="1" applyFill="1" applyBorder="1" applyAlignment="1">
      <alignment horizontal="left" wrapText="1"/>
    </xf>
    <xf numFmtId="175" fontId="101" fillId="0" borderId="14" xfId="0" applyNumberFormat="1" applyFont="1" applyFill="1" applyBorder="1" applyAlignment="1">
      <alignment horizontal="left" wrapText="1"/>
    </xf>
    <xf numFmtId="175" fontId="103" fillId="0" borderId="14" xfId="0" applyNumberFormat="1" applyFont="1" applyFill="1" applyBorder="1" applyAlignment="1">
      <alignment horizontal="left" wrapText="1"/>
    </xf>
    <xf numFmtId="170" fontId="103" fillId="0" borderId="78" xfId="0" applyNumberFormat="1" applyFont="1" applyFill="1" applyBorder="1" applyAlignment="1">
      <alignment wrapText="1"/>
    </xf>
    <xf numFmtId="0" fontId="103" fillId="0" borderId="97" xfId="0" applyFont="1" applyFill="1" applyBorder="1" applyAlignment="1"/>
    <xf numFmtId="170" fontId="103" fillId="0" borderId="97" xfId="0" applyNumberFormat="1" applyFont="1" applyFill="1" applyBorder="1" applyAlignment="1">
      <alignment wrapText="1"/>
    </xf>
    <xf numFmtId="0" fontId="101" fillId="0" borderId="97" xfId="0" applyFont="1" applyFill="1" applyBorder="1" applyAlignment="1">
      <alignment horizontal="left"/>
    </xf>
    <xf numFmtId="0" fontId="101" fillId="0" borderId="97" xfId="0" applyFont="1" applyFill="1" applyBorder="1" applyAlignment="1">
      <alignment horizontal="left" wrapText="1"/>
    </xf>
    <xf numFmtId="3" fontId="101" fillId="0" borderId="97" xfId="134" applyNumberFormat="1" applyFont="1" applyFill="1" applyBorder="1" applyAlignment="1">
      <alignment horizontal="left" wrapText="1"/>
    </xf>
    <xf numFmtId="175" fontId="101" fillId="0" borderId="97" xfId="0" applyNumberFormat="1" applyFont="1" applyFill="1" applyBorder="1" applyAlignment="1">
      <alignment horizontal="left" wrapText="1"/>
    </xf>
    <xf numFmtId="0" fontId="103" fillId="0" borderId="97" xfId="0" applyNumberFormat="1" applyFont="1" applyFill="1" applyBorder="1" applyAlignment="1">
      <alignment horizontal="center" wrapText="1"/>
    </xf>
    <xf numFmtId="0" fontId="103" fillId="0" borderId="13" xfId="0" applyFont="1" applyFill="1" applyBorder="1" applyAlignment="1"/>
    <xf numFmtId="0" fontId="101" fillId="0" borderId="14" xfId="0" applyFont="1" applyFill="1" applyBorder="1" applyAlignment="1">
      <alignment horizontal="left"/>
    </xf>
    <xf numFmtId="0" fontId="101" fillId="0" borderId="14" xfId="0" applyFont="1" applyFill="1" applyBorder="1" applyAlignment="1">
      <alignment horizontal="left" wrapText="1"/>
    </xf>
    <xf numFmtId="3" fontId="103" fillId="0" borderId="77" xfId="0" applyNumberFormat="1" applyFont="1" applyFill="1" applyBorder="1" applyAlignment="1">
      <alignment horizontal="left" wrapText="1"/>
    </xf>
    <xf numFmtId="175" fontId="103" fillId="0" borderId="77" xfId="0" applyNumberFormat="1" applyFont="1" applyFill="1" applyBorder="1" applyAlignment="1">
      <alignment horizontal="left" wrapText="1"/>
    </xf>
    <xf numFmtId="175" fontId="103" fillId="0" borderId="97" xfId="0" applyNumberFormat="1" applyFont="1" applyFill="1" applyBorder="1" applyAlignment="1">
      <alignment horizontal="left" wrapText="1"/>
    </xf>
    <xf numFmtId="179" fontId="101" fillId="0" borderId="97" xfId="0" applyNumberFormat="1" applyFont="1" applyFill="1" applyBorder="1" applyAlignment="1">
      <alignment horizontal="left"/>
    </xf>
    <xf numFmtId="0" fontId="103" fillId="0" borderId="77" xfId="0" applyFont="1" applyFill="1" applyBorder="1" applyAlignment="1">
      <alignment horizontal="left" wrapText="1"/>
    </xf>
    <xf numFmtId="0" fontId="103" fillId="0" borderId="77" xfId="0" applyFont="1" applyFill="1" applyBorder="1" applyAlignment="1">
      <alignment horizontal="left"/>
    </xf>
    <xf numFmtId="0" fontId="103" fillId="0" borderId="77" xfId="0" applyNumberFormat="1" applyFont="1" applyFill="1" applyBorder="1" applyAlignment="1">
      <alignment horizontal="left" wrapText="1"/>
    </xf>
    <xf numFmtId="0" fontId="103" fillId="0" borderId="14" xfId="0" applyFont="1" applyFill="1" applyBorder="1" applyAlignment="1">
      <alignment horizontal="left" vertical="center" wrapText="1"/>
    </xf>
    <xf numFmtId="0" fontId="103" fillId="0" borderId="14" xfId="0" applyFont="1" applyFill="1" applyBorder="1" applyAlignment="1">
      <alignment horizontal="left" vertical="center"/>
    </xf>
    <xf numFmtId="1" fontId="102" fillId="0" borderId="77" xfId="0" applyNumberFormat="1" applyFont="1" applyFill="1" applyBorder="1" applyAlignment="1">
      <alignment horizontal="left" vertical="center" wrapText="1"/>
    </xf>
    <xf numFmtId="0" fontId="102" fillId="0" borderId="77" xfId="0" applyFont="1" applyFill="1" applyBorder="1" applyAlignment="1">
      <alignment horizontal="left" vertical="center" wrapText="1"/>
    </xf>
    <xf numFmtId="1" fontId="103" fillId="0" borderId="14" xfId="0" applyNumberFormat="1" applyFont="1" applyFill="1" applyBorder="1" applyAlignment="1">
      <alignment horizontal="left" wrapText="1"/>
    </xf>
    <xf numFmtId="1" fontId="103" fillId="0" borderId="77" xfId="0" applyNumberFormat="1" applyFont="1" applyFill="1" applyBorder="1" applyAlignment="1">
      <alignment horizontal="left" wrapText="1"/>
    </xf>
    <xf numFmtId="0" fontId="16" fillId="0" borderId="0" xfId="0" applyFont="1" applyFill="1" applyBorder="1" applyAlignment="1"/>
    <xf numFmtId="1" fontId="103" fillId="0" borderId="97" xfId="0" applyNumberFormat="1" applyFont="1" applyFill="1" applyBorder="1" applyAlignment="1">
      <alignment horizontal="left" vertical="center" wrapText="1"/>
    </xf>
    <xf numFmtId="179" fontId="101" fillId="0" borderId="97" xfId="0" applyNumberFormat="1" applyFont="1" applyFill="1" applyBorder="1" applyAlignment="1">
      <alignment horizontal="left" vertical="center"/>
    </xf>
    <xf numFmtId="175" fontId="101" fillId="0" borderId="97" xfId="0" applyNumberFormat="1" applyFont="1" applyFill="1" applyBorder="1" applyAlignment="1">
      <alignment horizontal="left" vertical="center" wrapText="1"/>
    </xf>
    <xf numFmtId="0" fontId="103" fillId="0" borderId="97" xfId="0" applyFont="1" applyFill="1" applyBorder="1" applyAlignment="1">
      <alignment horizontal="left" vertical="center"/>
    </xf>
    <xf numFmtId="170" fontId="103" fillId="0" borderId="97" xfId="0" applyNumberFormat="1" applyFont="1" applyFill="1" applyBorder="1" applyAlignment="1">
      <alignment horizontal="left" vertical="center" wrapText="1"/>
    </xf>
    <xf numFmtId="0" fontId="0" fillId="0" borderId="78" xfId="0" applyBorder="1" applyAlignment="1"/>
    <xf numFmtId="0" fontId="0" fillId="0" borderId="11" xfId="0" applyBorder="1" applyAlignment="1"/>
    <xf numFmtId="3" fontId="14" fillId="0" borderId="1" xfId="0" applyNumberFormat="1" applyFont="1" applyFill="1" applyBorder="1"/>
    <xf numFmtId="3" fontId="14" fillId="0" borderId="1" xfId="0" applyNumberFormat="1" applyFont="1" applyFill="1" applyBorder="1" applyAlignment="1" applyProtection="1"/>
    <xf numFmtId="3" fontId="14" fillId="0" borderId="13" xfId="0" applyNumberFormat="1" applyFont="1" applyFill="1" applyBorder="1" applyAlignment="1" applyProtection="1"/>
    <xf numFmtId="0" fontId="14" fillId="0" borderId="9" xfId="0" applyFont="1" applyFill="1" applyBorder="1" applyAlignment="1" applyProtection="1"/>
    <xf numFmtId="3" fontId="14" fillId="0" borderId="0" xfId="0" applyNumberFormat="1" applyFont="1" applyFill="1" applyBorder="1" applyAlignment="1" applyProtection="1">
      <alignment horizontal="right"/>
    </xf>
    <xf numFmtId="3" fontId="14" fillId="0" borderId="9" xfId="0" applyNumberFormat="1" applyFont="1" applyFill="1" applyBorder="1"/>
    <xf numFmtId="3" fontId="14" fillId="0" borderId="1" xfId="0" applyNumberFormat="1" applyFont="1" applyFill="1" applyBorder="1" applyAlignment="1" applyProtection="1">
      <alignment horizontal="right"/>
    </xf>
    <xf numFmtId="165" fontId="19" fillId="0" borderId="95" xfId="0" applyNumberFormat="1" applyFont="1" applyFill="1" applyBorder="1"/>
    <xf numFmtId="165" fontId="18" fillId="0" borderId="90" xfId="0" applyNumberFormat="1" applyFont="1" applyFill="1" applyBorder="1"/>
    <xf numFmtId="166" fontId="18" fillId="0" borderId="77" xfId="0" applyNumberFormat="1" applyFont="1" applyFill="1" applyBorder="1" applyAlignment="1">
      <alignment horizontal="right"/>
    </xf>
    <xf numFmtId="170" fontId="103" fillId="0" borderId="97" xfId="0" applyNumberFormat="1" applyFont="1" applyFill="1" applyBorder="1" applyAlignment="1">
      <alignment horizontal="left" wrapText="1"/>
    </xf>
    <xf numFmtId="0" fontId="103" fillId="0" borderId="14" xfId="0" applyFont="1" applyFill="1" applyBorder="1" applyAlignment="1">
      <alignment horizontal="left" wrapText="1"/>
    </xf>
    <xf numFmtId="0" fontId="103" fillId="0" borderId="11" xfId="0" applyFont="1" applyFill="1" applyBorder="1" applyAlignment="1">
      <alignment horizontal="left" wrapText="1"/>
    </xf>
    <xf numFmtId="0" fontId="103" fillId="0" borderId="97" xfId="0" applyFont="1" applyFill="1" applyBorder="1" applyAlignment="1">
      <alignment horizontal="left" wrapText="1"/>
    </xf>
    <xf numFmtId="170" fontId="103" fillId="0" borderId="77" xfId="0" applyNumberFormat="1" applyFont="1" applyFill="1" applyBorder="1" applyAlignment="1">
      <alignment horizontal="left" wrapText="1"/>
    </xf>
    <xf numFmtId="170" fontId="103" fillId="0" borderId="14" xfId="0" applyNumberFormat="1" applyFont="1" applyFill="1" applyBorder="1" applyAlignment="1">
      <alignment horizontal="left" wrapText="1"/>
    </xf>
    <xf numFmtId="0" fontId="19" fillId="0" borderId="98" xfId="0" applyFont="1" applyFill="1" applyBorder="1"/>
    <xf numFmtId="169" fontId="18" fillId="0" borderId="99" xfId="0" applyNumberFormat="1" applyFont="1" applyFill="1" applyBorder="1" applyAlignment="1">
      <alignment horizontal="right"/>
    </xf>
    <xf numFmtId="0" fontId="18" fillId="0" borderId="0" xfId="724" quotePrefix="1" applyNumberFormat="1" applyFont="1" applyFill="1" applyBorder="1" applyProtection="1">
      <alignment horizontal="left" vertical="center" indent="1"/>
      <protection locked="0"/>
    </xf>
    <xf numFmtId="6" fontId="47" fillId="47" borderId="0" xfId="3" applyNumberFormat="1" applyFont="1" applyFill="1" applyBorder="1" applyAlignment="1">
      <alignment horizontal="center"/>
    </xf>
    <xf numFmtId="170" fontId="103" fillId="0" borderId="77" xfId="0" applyNumberFormat="1" applyFont="1" applyFill="1" applyBorder="1" applyAlignment="1">
      <alignment vertical="center" wrapText="1"/>
    </xf>
    <xf numFmtId="179" fontId="101" fillId="0" borderId="14" xfId="0" applyNumberFormat="1" applyFont="1" applyFill="1" applyBorder="1" applyAlignment="1">
      <alignment horizontal="left" vertical="center"/>
    </xf>
    <xf numFmtId="0" fontId="101" fillId="0" borderId="77" xfId="0" applyFont="1" applyFill="1" applyBorder="1" applyAlignment="1">
      <alignment horizontal="left" vertical="center"/>
    </xf>
    <xf numFmtId="0" fontId="101" fillId="0" borderId="77" xfId="0" applyFont="1" applyFill="1" applyBorder="1" applyAlignment="1">
      <alignment horizontal="left" vertical="center" wrapText="1"/>
    </xf>
    <xf numFmtId="3" fontId="101" fillId="0" borderId="14" xfId="134" applyNumberFormat="1" applyFont="1" applyFill="1" applyBorder="1" applyAlignment="1">
      <alignment horizontal="left" vertical="center" wrapText="1"/>
    </xf>
    <xf numFmtId="175" fontId="101" fillId="0" borderId="77" xfId="0" applyNumberFormat="1" applyFont="1" applyFill="1" applyBorder="1" applyAlignment="1">
      <alignment horizontal="left" vertical="center" wrapText="1"/>
    </xf>
    <xf numFmtId="0" fontId="103" fillId="0" borderId="14" xfId="0" applyNumberFormat="1" applyFont="1" applyFill="1" applyBorder="1" applyAlignment="1">
      <alignment horizontal="center" vertical="center" wrapText="1"/>
    </xf>
    <xf numFmtId="3" fontId="91" fillId="0" borderId="0" xfId="134" applyNumberFormat="1" applyFont="1" applyFill="1" applyBorder="1" applyAlignment="1">
      <alignment vertical="top" wrapText="1"/>
    </xf>
    <xf numFmtId="0" fontId="18" fillId="0" borderId="0" xfId="0" applyFont="1" applyFill="1" applyAlignment="1">
      <alignment vertical="top" wrapText="1"/>
    </xf>
    <xf numFmtId="0" fontId="20" fillId="0" borderId="0" xfId="0" quotePrefix="1" applyFont="1" applyFill="1" applyAlignment="1">
      <alignment wrapText="1"/>
    </xf>
    <xf numFmtId="0" fontId="18" fillId="0" borderId="0" xfId="0" applyFont="1" applyFill="1" applyAlignment="1">
      <alignment wrapText="1"/>
    </xf>
    <xf numFmtId="180" fontId="113" fillId="0" borderId="0" xfId="0" applyNumberFormat="1" applyFont="1" applyFill="1" applyBorder="1" applyAlignment="1">
      <alignment horizontal="center"/>
    </xf>
    <xf numFmtId="0" fontId="103" fillId="0" borderId="97" xfId="0" applyNumberFormat="1" applyFont="1" applyFill="1" applyBorder="1" applyAlignment="1">
      <alignment horizontal="left" wrapText="1"/>
    </xf>
    <xf numFmtId="0" fontId="103" fillId="0" borderId="77" xfId="0" applyFont="1" applyFill="1" applyBorder="1" applyAlignment="1">
      <alignment horizontal="left" vertical="center" wrapText="1"/>
    </xf>
    <xf numFmtId="175" fontId="103" fillId="0" borderId="77" xfId="0" applyNumberFormat="1" applyFont="1" applyFill="1" applyBorder="1" applyAlignment="1">
      <alignment horizontal="left" vertical="center" wrapText="1"/>
    </xf>
    <xf numFmtId="0" fontId="16" fillId="0" borderId="11" xfId="0" applyFont="1" applyFill="1" applyBorder="1" applyAlignment="1">
      <alignment horizontal="left"/>
    </xf>
    <xf numFmtId="1" fontId="103" fillId="0" borderId="97" xfId="0" applyNumberFormat="1" applyFont="1" applyFill="1" applyBorder="1" applyAlignment="1">
      <alignment horizontal="left" wrapText="1"/>
    </xf>
    <xf numFmtId="176" fontId="15" fillId="0" borderId="39" xfId="0" applyNumberFormat="1" applyFont="1" applyFill="1" applyBorder="1" applyAlignment="1" applyProtection="1">
      <alignment wrapText="1"/>
    </xf>
    <xf numFmtId="1" fontId="14" fillId="0" borderId="95" xfId="0" applyNumberFormat="1" applyFont="1" applyFill="1" applyBorder="1" applyAlignment="1" applyProtection="1">
      <alignment horizontal="right"/>
    </xf>
    <xf numFmtId="177" fontId="12" fillId="0" borderId="0" xfId="0" applyNumberFormat="1" applyFont="1" applyFill="1" applyBorder="1" applyAlignment="1">
      <alignment horizontal="right"/>
    </xf>
    <xf numFmtId="3" fontId="14" fillId="0" borderId="91" xfId="0" applyNumberFormat="1" applyFont="1" applyFill="1" applyBorder="1" applyAlignment="1" applyProtection="1"/>
    <xf numFmtId="3" fontId="14" fillId="0" borderId="45" xfId="0" applyNumberFormat="1" applyFont="1" applyFill="1" applyBorder="1" applyAlignment="1" applyProtection="1"/>
    <xf numFmtId="3" fontId="14" fillId="0" borderId="54" xfId="0" applyNumberFormat="1" applyFont="1" applyFill="1" applyBorder="1" applyAlignment="1" applyProtection="1"/>
    <xf numFmtId="3" fontId="14" fillId="0" borderId="56" xfId="0" applyNumberFormat="1" applyFont="1" applyFill="1" applyBorder="1" applyAlignment="1" applyProtection="1"/>
    <xf numFmtId="166" fontId="19" fillId="0" borderId="77" xfId="0" applyNumberFormat="1" applyFont="1" applyFill="1" applyBorder="1" applyAlignment="1">
      <alignment horizontal="right" wrapText="1"/>
    </xf>
    <xf numFmtId="166" fontId="18" fillId="0" borderId="77" xfId="0" applyNumberFormat="1" applyFont="1" applyFill="1" applyBorder="1" applyAlignment="1">
      <alignment horizontal="right" wrapText="1"/>
    </xf>
    <xf numFmtId="165" fontId="18" fillId="0" borderId="77" xfId="0" quotePrefix="1" applyNumberFormat="1" applyFont="1" applyFill="1" applyBorder="1" applyAlignment="1">
      <alignment horizontal="center"/>
    </xf>
    <xf numFmtId="165" fontId="19" fillId="0" borderId="94" xfId="0" applyNumberFormat="1" applyFont="1" applyFill="1" applyBorder="1" applyAlignment="1"/>
    <xf numFmtId="165" fontId="18" fillId="0" borderId="88" xfId="0" applyNumberFormat="1" applyFont="1" applyFill="1" applyBorder="1"/>
    <xf numFmtId="165" fontId="19" fillId="0" borderId="89" xfId="1" applyNumberFormat="1" applyFont="1" applyFill="1" applyBorder="1" applyAlignment="1">
      <alignment horizontal="right"/>
    </xf>
    <xf numFmtId="0" fontId="0" fillId="0" borderId="78" xfId="0" applyFill="1" applyBorder="1" applyAlignment="1"/>
    <xf numFmtId="3" fontId="103" fillId="0" borderId="77" xfId="134" applyNumberFormat="1" applyFont="1" applyFill="1" applyBorder="1" applyAlignment="1">
      <alignment horizontal="left" vertical="center" wrapText="1"/>
    </xf>
    <xf numFmtId="0" fontId="103" fillId="0" borderId="14" xfId="0" applyFont="1" applyFill="1" applyBorder="1" applyAlignment="1">
      <alignment horizontal="left" vertical="top" wrapText="1"/>
    </xf>
    <xf numFmtId="0" fontId="103" fillId="0" borderId="14" xfId="0" applyFont="1" applyFill="1" applyBorder="1" applyAlignment="1">
      <alignment horizontal="left" vertical="top"/>
    </xf>
    <xf numFmtId="179" fontId="103" fillId="0" borderId="14" xfId="0" applyNumberFormat="1" applyFont="1" applyFill="1" applyBorder="1" applyAlignment="1">
      <alignment horizontal="left" vertical="top"/>
    </xf>
    <xf numFmtId="167" fontId="103" fillId="0" borderId="14" xfId="134" applyNumberFormat="1" applyFont="1" applyFill="1" applyBorder="1" applyAlignment="1">
      <alignment horizontal="left" vertical="top" wrapText="1"/>
    </xf>
    <xf numFmtId="3" fontId="103" fillId="0" borderId="14" xfId="134" applyNumberFormat="1" applyFont="1" applyFill="1" applyBorder="1" applyAlignment="1">
      <alignment horizontal="left" vertical="top" wrapText="1"/>
    </xf>
    <xf numFmtId="175" fontId="103" fillId="0" borderId="14" xfId="0" applyNumberFormat="1" applyFont="1" applyFill="1" applyBorder="1" applyAlignment="1">
      <alignment horizontal="left" vertical="top" wrapText="1"/>
    </xf>
    <xf numFmtId="0" fontId="103" fillId="0" borderId="78" xfId="0" applyNumberFormat="1" applyFont="1" applyFill="1" applyBorder="1" applyAlignment="1">
      <alignment horizontal="center" wrapText="1"/>
    </xf>
    <xf numFmtId="0" fontId="103" fillId="0" borderId="77" xfId="0" applyFont="1" applyFill="1" applyBorder="1" applyAlignment="1">
      <alignment horizontal="left" vertical="top" wrapText="1"/>
    </xf>
    <xf numFmtId="0" fontId="103" fillId="0" borderId="77" xfId="0" applyFont="1" applyFill="1" applyBorder="1" applyAlignment="1">
      <alignment horizontal="left" vertical="top"/>
    </xf>
    <xf numFmtId="179" fontId="103" fillId="0" borderId="77" xfId="0" applyNumberFormat="1" applyFont="1" applyFill="1" applyBorder="1" applyAlignment="1">
      <alignment horizontal="left" vertical="top"/>
    </xf>
    <xf numFmtId="3" fontId="103" fillId="0" borderId="77" xfId="134" applyNumberFormat="1" applyFont="1" applyFill="1" applyBorder="1" applyAlignment="1">
      <alignment horizontal="left" vertical="top" wrapText="1"/>
    </xf>
    <xf numFmtId="175" fontId="103" fillId="0" borderId="77" xfId="0" applyNumberFormat="1" applyFont="1" applyFill="1" applyBorder="1" applyAlignment="1">
      <alignment horizontal="left" vertical="top" wrapText="1"/>
    </xf>
    <xf numFmtId="0" fontId="103" fillId="0" borderId="97" xfId="0" applyFont="1" applyFill="1" applyBorder="1" applyAlignment="1">
      <alignment horizontal="left" vertical="center" wrapText="1"/>
    </xf>
    <xf numFmtId="179" fontId="103" fillId="0" borderId="97" xfId="0" applyNumberFormat="1" applyFont="1" applyFill="1" applyBorder="1" applyAlignment="1">
      <alignment horizontal="left" vertical="center"/>
    </xf>
    <xf numFmtId="3" fontId="103" fillId="0" borderId="97" xfId="134" applyNumberFormat="1" applyFont="1" applyFill="1" applyBorder="1" applyAlignment="1">
      <alignment horizontal="left" vertical="center" wrapText="1"/>
    </xf>
    <xf numFmtId="0" fontId="103" fillId="0" borderId="13" xfId="0" applyFont="1" applyFill="1" applyBorder="1" applyAlignment="1">
      <alignment vertical="center"/>
    </xf>
    <xf numFmtId="0" fontId="103" fillId="0" borderId="97" xfId="0" applyFont="1" applyFill="1" applyBorder="1" applyAlignment="1">
      <alignment horizontal="left" vertical="top"/>
    </xf>
    <xf numFmtId="0" fontId="103" fillId="0" borderId="97" xfId="0" applyFont="1" applyFill="1" applyBorder="1" applyAlignment="1">
      <alignment horizontal="left" vertical="top" wrapText="1"/>
    </xf>
    <xf numFmtId="3" fontId="103" fillId="0" borderId="97" xfId="134" applyNumberFormat="1" applyFont="1" applyFill="1" applyBorder="1" applyAlignment="1">
      <alignment horizontal="left" vertical="top" wrapText="1"/>
    </xf>
    <xf numFmtId="175" fontId="103" fillId="0" borderId="97" xfId="0" applyNumberFormat="1" applyFont="1" applyFill="1" applyBorder="1" applyAlignment="1">
      <alignment horizontal="left" vertical="top" wrapText="1"/>
    </xf>
    <xf numFmtId="0" fontId="0" fillId="0" borderId="11" xfId="0" applyFill="1" applyBorder="1" applyAlignment="1"/>
    <xf numFmtId="175" fontId="103" fillId="0" borderId="12" xfId="0" applyNumberFormat="1" applyFont="1" applyFill="1" applyBorder="1" applyAlignment="1">
      <alignment horizontal="left" vertical="top" wrapText="1"/>
    </xf>
    <xf numFmtId="175" fontId="103" fillId="0" borderId="88" xfId="0" applyNumberFormat="1" applyFont="1" applyFill="1" applyBorder="1" applyAlignment="1">
      <alignment horizontal="left" vertical="top" wrapText="1"/>
    </xf>
    <xf numFmtId="1" fontId="103" fillId="0" borderId="14" xfId="0" applyNumberFormat="1" applyFont="1" applyFill="1" applyBorder="1" applyAlignment="1">
      <alignment horizontal="center"/>
    </xf>
    <xf numFmtId="1" fontId="103" fillId="0" borderId="77" xfId="0" applyNumberFormat="1" applyFont="1" applyFill="1" applyBorder="1" applyAlignment="1">
      <alignment horizontal="center"/>
    </xf>
    <xf numFmtId="179" fontId="103" fillId="0" borderId="97" xfId="0" applyNumberFormat="1" applyFont="1" applyFill="1" applyBorder="1" applyAlignment="1">
      <alignment horizontal="left" vertical="top"/>
    </xf>
    <xf numFmtId="1" fontId="103" fillId="0" borderId="97" xfId="0" applyNumberFormat="1" applyFont="1" applyFill="1" applyBorder="1" applyAlignment="1">
      <alignment horizontal="center"/>
    </xf>
    <xf numFmtId="0" fontId="103" fillId="0" borderId="90" xfId="0" applyFont="1" applyFill="1" applyBorder="1" applyAlignment="1"/>
    <xf numFmtId="0" fontId="103" fillId="0" borderId="90" xfId="0" applyFont="1" applyFill="1" applyBorder="1" applyAlignment="1">
      <alignment vertical="center"/>
    </xf>
    <xf numFmtId="0" fontId="103" fillId="0" borderId="102" xfId="0" applyFont="1" applyFill="1" applyBorder="1" applyAlignment="1"/>
    <xf numFmtId="0" fontId="103" fillId="0" borderId="13" xfId="0" applyFont="1" applyFill="1" applyBorder="1" applyAlignment="1">
      <alignment horizontal="left" vertical="top" wrapText="1"/>
    </xf>
    <xf numFmtId="0" fontId="103" fillId="0" borderId="90" xfId="0" applyFont="1" applyFill="1" applyBorder="1" applyAlignment="1">
      <alignment horizontal="left" vertical="top" wrapText="1"/>
    </xf>
    <xf numFmtId="0" fontId="0" fillId="0" borderId="11" xfId="0" applyBorder="1" applyAlignment="1">
      <alignment vertical="center"/>
    </xf>
    <xf numFmtId="0" fontId="103" fillId="0" borderId="10" xfId="0" applyFont="1" applyFill="1" applyBorder="1" applyAlignment="1">
      <alignment vertical="center" wrapText="1"/>
    </xf>
    <xf numFmtId="170" fontId="103" fillId="0" borderId="11" xfId="0" applyNumberFormat="1" applyFont="1" applyFill="1" applyBorder="1" applyAlignment="1">
      <alignment horizontal="left" vertical="center" wrapText="1"/>
    </xf>
    <xf numFmtId="0" fontId="103" fillId="0" borderId="11" xfId="0" applyFont="1" applyFill="1" applyBorder="1" applyAlignment="1">
      <alignment horizontal="left" vertical="center" wrapText="1"/>
    </xf>
    <xf numFmtId="0" fontId="103" fillId="0" borderId="11" xfId="0" applyFont="1" applyFill="1" applyBorder="1" applyAlignment="1">
      <alignment horizontal="left" vertical="center"/>
    </xf>
    <xf numFmtId="170" fontId="103" fillId="0" borderId="11" xfId="0" applyNumberFormat="1" applyFont="1" applyFill="1" applyBorder="1" applyAlignment="1">
      <alignment horizontal="left" vertical="center"/>
    </xf>
    <xf numFmtId="3" fontId="103" fillId="0" borderId="11" xfId="0" applyNumberFormat="1" applyFont="1" applyFill="1" applyBorder="1" applyAlignment="1">
      <alignment horizontal="left" vertical="center" wrapText="1"/>
    </xf>
    <xf numFmtId="175" fontId="103" fillId="0" borderId="11" xfId="0" applyNumberFormat="1" applyFont="1" applyFill="1" applyBorder="1" applyAlignment="1">
      <alignment horizontal="left" vertical="center" wrapText="1"/>
    </xf>
    <xf numFmtId="0" fontId="103" fillId="0" borderId="11" xfId="0" applyNumberFormat="1" applyFont="1" applyFill="1" applyBorder="1" applyAlignment="1">
      <alignment horizontal="left" vertical="center" wrapText="1"/>
    </xf>
    <xf numFmtId="0" fontId="103" fillId="0" borderId="11" xfId="0" applyFont="1" applyFill="1" applyBorder="1" applyAlignment="1"/>
    <xf numFmtId="0" fontId="103" fillId="0" borderId="22" xfId="0" applyNumberFormat="1" applyFont="1" applyFill="1" applyBorder="1" applyAlignment="1">
      <alignment horizontal="center" vertical="center" wrapText="1"/>
    </xf>
    <xf numFmtId="170" fontId="102" fillId="0" borderId="78" xfId="0" applyNumberFormat="1" applyFont="1" applyFill="1" applyBorder="1" applyAlignment="1">
      <alignment horizontal="left" vertical="center" wrapText="1"/>
    </xf>
    <xf numFmtId="0" fontId="102" fillId="0" borderId="78" xfId="0" applyFont="1" applyFill="1" applyBorder="1" applyAlignment="1">
      <alignment vertical="center"/>
    </xf>
    <xf numFmtId="170" fontId="102" fillId="0" borderId="78" xfId="0" applyNumberFormat="1" applyFont="1" applyFill="1" applyBorder="1" applyAlignment="1">
      <alignment vertical="center" wrapText="1"/>
    </xf>
    <xf numFmtId="0" fontId="102" fillId="0" borderId="78" xfId="0" applyFont="1" applyFill="1" applyBorder="1" applyAlignment="1">
      <alignment horizontal="left" vertical="center" wrapText="1"/>
    </xf>
    <xf numFmtId="0" fontId="102" fillId="0" borderId="78" xfId="0" applyFont="1" applyFill="1" applyBorder="1" applyAlignment="1">
      <alignment vertical="center" wrapText="1"/>
    </xf>
    <xf numFmtId="3" fontId="102" fillId="0" borderId="78" xfId="0" applyNumberFormat="1" applyFont="1" applyFill="1" applyBorder="1" applyAlignment="1">
      <alignment horizontal="left" vertical="center" wrapText="1"/>
    </xf>
    <xf numFmtId="175" fontId="102" fillId="0" borderId="78" xfId="0" applyNumberFormat="1" applyFont="1" applyFill="1" applyBorder="1" applyAlignment="1">
      <alignment horizontal="left" vertical="center" wrapText="1"/>
    </xf>
    <xf numFmtId="1" fontId="102" fillId="0" borderId="78" xfId="0" applyNumberFormat="1" applyFont="1" applyFill="1" applyBorder="1" applyAlignment="1">
      <alignment horizontal="left" vertical="center" wrapText="1"/>
    </xf>
    <xf numFmtId="0" fontId="103" fillId="0" borderId="14" xfId="0" applyFont="1" applyFill="1" applyBorder="1" applyAlignment="1">
      <alignment horizontal="left"/>
    </xf>
    <xf numFmtId="0" fontId="103" fillId="0" borderId="97" xfId="0" applyFont="1" applyFill="1" applyBorder="1" applyAlignment="1">
      <alignment horizontal="left"/>
    </xf>
    <xf numFmtId="1" fontId="103" fillId="0" borderId="14" xfId="0" applyNumberFormat="1" applyFont="1" applyFill="1" applyBorder="1" applyAlignment="1">
      <alignment horizontal="left" vertical="center" wrapText="1"/>
    </xf>
    <xf numFmtId="179" fontId="103" fillId="0" borderId="77" xfId="0" applyNumberFormat="1" applyFont="1" applyFill="1" applyBorder="1" applyAlignment="1">
      <alignment horizontal="left" vertical="center"/>
    </xf>
    <xf numFmtId="175" fontId="103" fillId="0" borderId="31" xfId="0" applyNumberFormat="1" applyFont="1" applyFill="1" applyBorder="1" applyAlignment="1">
      <alignment horizontal="left" vertical="top" wrapText="1"/>
    </xf>
    <xf numFmtId="0" fontId="103" fillId="0" borderId="31" xfId="0" applyNumberFormat="1" applyFont="1" applyFill="1" applyBorder="1" applyAlignment="1">
      <alignment horizontal="center" wrapText="1"/>
    </xf>
    <xf numFmtId="1" fontId="103" fillId="0" borderId="18" xfId="0" applyNumberFormat="1" applyFont="1" applyFill="1" applyBorder="1" applyAlignment="1">
      <alignment horizontal="center"/>
    </xf>
    <xf numFmtId="3" fontId="103" fillId="0" borderId="103" xfId="134" applyNumberFormat="1" applyFont="1" applyFill="1" applyBorder="1" applyAlignment="1">
      <alignment horizontal="left" vertical="top" wrapText="1"/>
    </xf>
    <xf numFmtId="175" fontId="103" fillId="0" borderId="104" xfId="142" applyNumberFormat="1" applyFont="1" applyFill="1" applyBorder="1" applyAlignment="1">
      <alignment horizontal="left" vertical="top" wrapText="1"/>
    </xf>
    <xf numFmtId="1" fontId="103" fillId="0" borderId="18" xfId="0" applyNumberFormat="1" applyFont="1" applyFill="1" applyBorder="1" applyAlignment="1">
      <alignment horizontal="left" wrapText="1"/>
    </xf>
    <xf numFmtId="179" fontId="103" fillId="0" borderId="18" xfId="0" applyNumberFormat="1" applyFont="1" applyFill="1" applyBorder="1" applyAlignment="1">
      <alignment horizontal="left" vertical="top"/>
    </xf>
    <xf numFmtId="170" fontId="103" fillId="0" borderId="89" xfId="0" applyNumberFormat="1" applyFont="1" applyFill="1" applyBorder="1" applyAlignment="1">
      <alignment wrapText="1"/>
    </xf>
    <xf numFmtId="0" fontId="103" fillId="0" borderId="105" xfId="0" applyFont="1" applyFill="1" applyBorder="1" applyAlignment="1">
      <alignment horizontal="left" vertical="top"/>
    </xf>
    <xf numFmtId="0" fontId="103" fillId="0" borderId="18" xfId="0" applyFont="1" applyFill="1" applyBorder="1" applyAlignment="1">
      <alignment horizontal="left" vertical="top" wrapText="1"/>
    </xf>
    <xf numFmtId="170" fontId="103" fillId="0" borderId="24" xfId="0" applyNumberFormat="1" applyFont="1" applyFill="1" applyBorder="1" applyAlignment="1">
      <alignment wrapText="1"/>
    </xf>
    <xf numFmtId="0" fontId="103" fillId="0" borderId="12" xfId="0" applyFont="1" applyFill="1" applyBorder="1" applyAlignment="1">
      <alignment horizontal="left" vertical="top"/>
    </xf>
    <xf numFmtId="175" fontId="103" fillId="0" borderId="109" xfId="142" applyNumberFormat="1" applyFont="1" applyFill="1" applyBorder="1" applyAlignment="1">
      <alignment horizontal="left" vertical="top" wrapText="1"/>
    </xf>
    <xf numFmtId="175" fontId="103" fillId="0" borderId="103" xfId="142" applyNumberFormat="1" applyFont="1" applyFill="1" applyBorder="1" applyAlignment="1">
      <alignment horizontal="left" vertical="top" wrapText="1"/>
    </xf>
    <xf numFmtId="0" fontId="103" fillId="0" borderId="18" xfId="0" applyFont="1" applyFill="1" applyBorder="1" applyAlignment="1">
      <alignment horizontal="left" vertical="top"/>
    </xf>
    <xf numFmtId="0" fontId="0" fillId="0" borderId="9" xfId="0" applyFill="1" applyBorder="1" applyAlignment="1"/>
    <xf numFmtId="174" fontId="103" fillId="0" borderId="18" xfId="142" applyFont="1" applyFill="1" applyBorder="1" applyAlignment="1">
      <alignment horizontal="left" vertical="top"/>
    </xf>
    <xf numFmtId="3" fontId="103" fillId="0" borderId="104" xfId="134" applyNumberFormat="1" applyFont="1" applyFill="1" applyBorder="1" applyAlignment="1">
      <alignment horizontal="left" vertical="top" wrapText="1"/>
    </xf>
    <xf numFmtId="3" fontId="103" fillId="0" borderId="107" xfId="134" applyNumberFormat="1" applyFont="1" applyFill="1" applyBorder="1" applyAlignment="1">
      <alignment horizontal="left" vertical="top" wrapText="1"/>
    </xf>
    <xf numFmtId="174" fontId="103" fillId="0" borderId="77" xfId="142" applyFont="1" applyFill="1" applyBorder="1" applyAlignment="1">
      <alignment horizontal="left" vertical="top"/>
    </xf>
    <xf numFmtId="170" fontId="103" fillId="0" borderId="18" xfId="0" applyNumberFormat="1" applyFont="1" applyFill="1" applyBorder="1" applyAlignment="1">
      <alignment wrapText="1"/>
    </xf>
    <xf numFmtId="0" fontId="101" fillId="0" borderId="88" xfId="0" applyFont="1" applyFill="1" applyBorder="1" applyAlignment="1">
      <alignment horizontal="left"/>
    </xf>
    <xf numFmtId="3" fontId="103" fillId="0" borderId="108" xfId="134" applyNumberFormat="1" applyFont="1" applyFill="1" applyBorder="1" applyAlignment="1">
      <alignment horizontal="left" vertical="top" wrapText="1"/>
    </xf>
    <xf numFmtId="0" fontId="103" fillId="0" borderId="22" xfId="0" applyNumberFormat="1" applyFont="1" applyFill="1" applyBorder="1" applyAlignment="1">
      <alignment horizontal="center" wrapText="1"/>
    </xf>
    <xf numFmtId="175" fontId="103" fillId="0" borderId="88" xfId="142" applyNumberFormat="1" applyFont="1" applyFill="1" applyBorder="1" applyAlignment="1">
      <alignment horizontal="left" vertical="top" wrapText="1"/>
    </xf>
    <xf numFmtId="1" fontId="103" fillId="0" borderId="105" xfId="0" applyNumberFormat="1" applyFont="1" applyFill="1" applyBorder="1" applyAlignment="1">
      <alignment horizontal="left" wrapText="1"/>
    </xf>
    <xf numFmtId="0" fontId="103" fillId="0" borderId="18" xfId="0" applyNumberFormat="1" applyFont="1" applyFill="1" applyBorder="1" applyAlignment="1">
      <alignment horizontal="center" wrapText="1"/>
    </xf>
    <xf numFmtId="179" fontId="103" fillId="0" borderId="105" xfId="0" applyNumberFormat="1" applyFont="1" applyFill="1" applyBorder="1" applyAlignment="1">
      <alignment horizontal="left" vertical="top"/>
    </xf>
    <xf numFmtId="175" fontId="103" fillId="0" borderId="106" xfId="142" applyNumberFormat="1" applyFont="1" applyFill="1" applyBorder="1" applyAlignment="1">
      <alignment horizontal="left" vertical="top" wrapText="1"/>
    </xf>
    <xf numFmtId="179" fontId="103" fillId="0" borderId="88" xfId="0" applyNumberFormat="1" applyFont="1" applyFill="1" applyBorder="1" applyAlignment="1">
      <alignment horizontal="left" vertical="top"/>
    </xf>
    <xf numFmtId="0" fontId="103" fillId="0" borderId="88" xfId="0" applyFont="1" applyFill="1" applyBorder="1" applyAlignment="1">
      <alignment horizontal="left" vertical="top"/>
    </xf>
    <xf numFmtId="179" fontId="103" fillId="0" borderId="109" xfId="142" applyNumberFormat="1" applyFont="1" applyFill="1" applyBorder="1" applyAlignment="1">
      <alignment horizontal="left" vertical="top"/>
    </xf>
    <xf numFmtId="179" fontId="103" fillId="0" borderId="106" xfId="0" applyNumberFormat="1" applyFont="1" applyFill="1" applyBorder="1" applyAlignment="1">
      <alignment horizontal="left" vertical="top"/>
    </xf>
    <xf numFmtId="3" fontId="103" fillId="0" borderId="18" xfId="134" applyNumberFormat="1" applyFont="1" applyFill="1" applyBorder="1" applyAlignment="1">
      <alignment horizontal="left" vertical="top" wrapText="1"/>
    </xf>
    <xf numFmtId="1" fontId="103" fillId="0" borderId="12" xfId="0" applyNumberFormat="1" applyFont="1" applyFill="1" applyBorder="1" applyAlignment="1">
      <alignment horizontal="left" wrapText="1"/>
    </xf>
    <xf numFmtId="179" fontId="103" fillId="0" borderId="103" xfId="142" applyNumberFormat="1" applyFont="1" applyFill="1" applyBorder="1" applyAlignment="1">
      <alignment horizontal="left" vertical="top"/>
    </xf>
    <xf numFmtId="0" fontId="103" fillId="0" borderId="22" xfId="0" applyFont="1" applyFill="1" applyBorder="1" applyAlignment="1"/>
    <xf numFmtId="0" fontId="101" fillId="0" borderId="106" xfId="0" applyFont="1" applyFill="1" applyBorder="1" applyAlignment="1">
      <alignment horizontal="left"/>
    </xf>
    <xf numFmtId="0" fontId="101" fillId="0" borderId="18" xfId="0" applyFont="1" applyFill="1" applyBorder="1" applyAlignment="1">
      <alignment horizontal="left"/>
    </xf>
    <xf numFmtId="0" fontId="103" fillId="0" borderId="110" xfId="0" applyFont="1" applyFill="1" applyBorder="1" applyAlignment="1">
      <alignment horizontal="left" vertical="top"/>
    </xf>
    <xf numFmtId="0" fontId="103" fillId="0" borderId="106" xfId="0" applyFont="1" applyFill="1" applyBorder="1" applyAlignment="1">
      <alignment horizontal="left" vertical="top"/>
    </xf>
    <xf numFmtId="170" fontId="103" fillId="0" borderId="17" xfId="0" applyNumberFormat="1" applyFont="1" applyFill="1" applyBorder="1" applyAlignment="1">
      <alignment wrapText="1"/>
    </xf>
    <xf numFmtId="1" fontId="103" fillId="0" borderId="110" xfId="0" applyNumberFormat="1" applyFont="1" applyFill="1" applyBorder="1" applyAlignment="1">
      <alignment horizontal="left" wrapText="1"/>
    </xf>
    <xf numFmtId="0" fontId="103" fillId="0" borderId="105" xfId="0" applyFont="1" applyFill="1" applyBorder="1" applyAlignment="1">
      <alignment horizontal="left" vertical="top" wrapText="1"/>
    </xf>
    <xf numFmtId="0" fontId="101" fillId="0" borderId="110" xfId="0" applyFont="1" applyFill="1" applyBorder="1" applyAlignment="1">
      <alignment horizontal="left"/>
    </xf>
    <xf numFmtId="175" fontId="103" fillId="0" borderId="22" xfId="0" applyNumberFormat="1" applyFont="1" applyFill="1" applyBorder="1" applyAlignment="1">
      <alignment horizontal="left" vertical="top" wrapText="1"/>
    </xf>
    <xf numFmtId="179" fontId="103" fillId="0" borderId="110" xfId="0" applyNumberFormat="1" applyFont="1" applyFill="1" applyBorder="1" applyAlignment="1">
      <alignment horizontal="left" vertical="top"/>
    </xf>
    <xf numFmtId="0" fontId="103" fillId="0" borderId="110" xfId="0" applyFont="1" applyFill="1" applyBorder="1" applyAlignment="1">
      <alignment horizontal="left" vertical="top" wrapText="1"/>
    </xf>
    <xf numFmtId="1" fontId="103" fillId="0" borderId="106" xfId="0" applyNumberFormat="1" applyFont="1" applyFill="1" applyBorder="1" applyAlignment="1">
      <alignment horizontal="left" wrapText="1"/>
    </xf>
    <xf numFmtId="0" fontId="16" fillId="0" borderId="9" xfId="0" applyFont="1" applyFill="1" applyBorder="1" applyAlignment="1">
      <alignment horizontal="left"/>
    </xf>
    <xf numFmtId="175" fontId="103" fillId="0" borderId="18" xfId="0" applyNumberFormat="1" applyFont="1" applyFill="1" applyBorder="1" applyAlignment="1">
      <alignment horizontal="left" vertical="top" wrapText="1"/>
    </xf>
    <xf numFmtId="0" fontId="103" fillId="0" borderId="18" xfId="0" applyFont="1" applyFill="1" applyBorder="1" applyAlignment="1"/>
    <xf numFmtId="0" fontId="103" fillId="0" borderId="106" xfId="0" applyFont="1" applyFill="1" applyBorder="1" applyAlignment="1">
      <alignment horizontal="left" vertical="top" wrapText="1"/>
    </xf>
    <xf numFmtId="170" fontId="103" fillId="0" borderId="110" xfId="0" applyNumberFormat="1" applyFont="1" applyFill="1" applyBorder="1" applyAlignment="1">
      <alignment wrapText="1"/>
    </xf>
    <xf numFmtId="0" fontId="101" fillId="0" borderId="105" xfId="0" applyFont="1" applyFill="1" applyBorder="1" applyAlignment="1">
      <alignment horizontal="left"/>
    </xf>
    <xf numFmtId="3" fontId="103" fillId="0" borderId="22" xfId="134" applyNumberFormat="1" applyFont="1" applyFill="1" applyBorder="1" applyAlignment="1">
      <alignment horizontal="left" vertical="top" wrapText="1"/>
    </xf>
    <xf numFmtId="166" fontId="101" fillId="0" borderId="22" xfId="0" applyNumberFormat="1" applyFont="1" applyFill="1" applyBorder="1" applyAlignment="1">
      <alignment horizontal="left" vertical="center"/>
    </xf>
    <xf numFmtId="0" fontId="103" fillId="0" borderId="11" xfId="0" applyNumberFormat="1" applyFont="1" applyFill="1" applyBorder="1" applyAlignment="1">
      <alignment horizontal="center" vertical="center" wrapText="1"/>
    </xf>
    <xf numFmtId="166" fontId="101" fillId="0" borderId="77" xfId="0" applyNumberFormat="1" applyFont="1" applyFill="1" applyBorder="1" applyAlignment="1">
      <alignment horizontal="left"/>
    </xf>
    <xf numFmtId="166" fontId="101" fillId="0" borderId="77" xfId="0" applyNumberFormat="1" applyFont="1" applyFill="1" applyBorder="1" applyAlignment="1">
      <alignment horizontal="left" vertical="center"/>
    </xf>
    <xf numFmtId="166" fontId="103" fillId="0" borderId="14" xfId="0" applyNumberFormat="1" applyFont="1" applyFill="1" applyBorder="1" applyAlignment="1">
      <alignment horizontal="left" vertical="top"/>
    </xf>
    <xf numFmtId="166" fontId="103" fillId="0" borderId="77" xfId="0" applyNumberFormat="1" applyFont="1" applyFill="1" applyBorder="1" applyAlignment="1">
      <alignment horizontal="left" vertical="top"/>
    </xf>
    <xf numFmtId="166" fontId="101" fillId="0" borderId="14" xfId="0" applyNumberFormat="1" applyFont="1" applyFill="1" applyBorder="1" applyAlignment="1">
      <alignment horizontal="left"/>
    </xf>
    <xf numFmtId="166" fontId="101" fillId="0" borderId="97" xfId="0" applyNumberFormat="1" applyFont="1" applyFill="1" applyBorder="1" applyAlignment="1">
      <alignment horizontal="left" vertical="center"/>
    </xf>
    <xf numFmtId="166" fontId="101" fillId="0" borderId="14" xfId="0" applyNumberFormat="1" applyFont="1" applyFill="1" applyBorder="1" applyAlignment="1">
      <alignment horizontal="left" vertical="center"/>
    </xf>
    <xf numFmtId="166" fontId="101" fillId="0" borderId="97" xfId="0" applyNumberFormat="1" applyFont="1" applyFill="1" applyBorder="1" applyAlignment="1">
      <alignment horizontal="left"/>
    </xf>
    <xf numFmtId="166" fontId="103" fillId="0" borderId="18" xfId="0" applyNumberFormat="1" applyFont="1" applyFill="1" applyBorder="1" applyAlignment="1">
      <alignment horizontal="left" vertical="top"/>
    </xf>
    <xf numFmtId="166" fontId="101" fillId="0" borderId="18" xfId="0" applyNumberFormat="1" applyFont="1" applyFill="1" applyBorder="1" applyAlignment="1">
      <alignment horizontal="left" vertical="center"/>
    </xf>
    <xf numFmtId="166" fontId="101" fillId="0" borderId="69" xfId="0" applyNumberFormat="1" applyFont="1" applyFill="1" applyBorder="1" applyAlignment="1">
      <alignment horizontal="left"/>
    </xf>
    <xf numFmtId="166" fontId="101" fillId="0" borderId="90" xfId="0" applyNumberFormat="1" applyFont="1" applyFill="1" applyBorder="1" applyAlignment="1">
      <alignment horizontal="left"/>
    </xf>
    <xf numFmtId="0" fontId="17" fillId="0" borderId="98" xfId="137" applyFont="1" applyFill="1" applyBorder="1" applyAlignment="1">
      <alignment horizontal="left" vertical="center" wrapText="1"/>
    </xf>
    <xf numFmtId="0" fontId="18" fillId="0" borderId="99" xfId="0" applyNumberFormat="1" applyFont="1" applyFill="1" applyBorder="1" applyAlignment="1">
      <alignment horizontal="left" wrapText="1"/>
    </xf>
    <xf numFmtId="166" fontId="107" fillId="89" borderId="14" xfId="0" applyNumberFormat="1" applyFont="1" applyFill="1" applyBorder="1" applyAlignment="1">
      <alignment horizontal="left"/>
    </xf>
    <xf numFmtId="179" fontId="103" fillId="0" borderId="111" xfId="0" applyNumberFormat="1" applyFont="1" applyFill="1" applyBorder="1" applyAlignment="1">
      <alignment horizontal="left" vertical="top"/>
    </xf>
    <xf numFmtId="3" fontId="103" fillId="0" borderId="112" xfId="134" applyNumberFormat="1" applyFont="1" applyFill="1" applyBorder="1" applyAlignment="1">
      <alignment horizontal="left" vertical="top" wrapText="1"/>
    </xf>
    <xf numFmtId="175" fontId="103" fillId="0" borderId="113" xfId="0" applyNumberFormat="1" applyFont="1" applyFill="1" applyBorder="1" applyAlignment="1">
      <alignment horizontal="left" vertical="top" wrapText="1"/>
    </xf>
    <xf numFmtId="0" fontId="0" fillId="0" borderId="14" xfId="0" applyBorder="1" applyAlignment="1"/>
    <xf numFmtId="3" fontId="103" fillId="0" borderId="109" xfId="134" applyNumberFormat="1" applyFont="1" applyFill="1" applyBorder="1" applyAlignment="1">
      <alignment horizontal="left" vertical="top" wrapText="1"/>
    </xf>
    <xf numFmtId="3" fontId="103" fillId="0" borderId="1" xfId="134" applyNumberFormat="1" applyFont="1" applyFill="1" applyBorder="1" applyAlignment="1">
      <alignment horizontal="left" vertical="top" wrapText="1"/>
    </xf>
    <xf numFmtId="166" fontId="101" fillId="0" borderId="13" xfId="0" applyNumberFormat="1" applyFont="1" applyFill="1" applyBorder="1" applyAlignment="1">
      <alignment horizontal="left"/>
    </xf>
    <xf numFmtId="175" fontId="103" fillId="0" borderId="110" xfId="142" applyNumberFormat="1" applyFont="1" applyFill="1" applyBorder="1" applyAlignment="1">
      <alignment horizontal="left" vertical="top" wrapText="1"/>
    </xf>
    <xf numFmtId="175" fontId="103" fillId="0" borderId="97" xfId="142" applyNumberFormat="1" applyFont="1" applyFill="1" applyBorder="1" applyAlignment="1">
      <alignment horizontal="left" vertical="top" wrapText="1"/>
    </xf>
    <xf numFmtId="175" fontId="103" fillId="0" borderId="114" xfId="142" applyNumberFormat="1" applyFont="1" applyFill="1" applyBorder="1" applyAlignment="1">
      <alignment horizontal="left" vertical="top" wrapText="1"/>
    </xf>
    <xf numFmtId="179" fontId="103" fillId="0" borderId="115" xfId="0" applyNumberFormat="1" applyFont="1" applyFill="1" applyBorder="1" applyAlignment="1">
      <alignment horizontal="left" vertical="top"/>
    </xf>
    <xf numFmtId="3" fontId="103" fillId="0" borderId="115" xfId="134" applyNumberFormat="1" applyFont="1" applyFill="1" applyBorder="1" applyAlignment="1">
      <alignment horizontal="left" vertical="top" wrapText="1"/>
    </xf>
    <xf numFmtId="175" fontId="103" fillId="0" borderId="116" xfId="0" applyNumberFormat="1" applyFont="1" applyFill="1" applyBorder="1" applyAlignment="1">
      <alignment horizontal="left" vertical="top" wrapText="1"/>
    </xf>
    <xf numFmtId="166" fontId="103" fillId="0" borderId="97" xfId="0" applyNumberFormat="1" applyFont="1" applyFill="1" applyBorder="1" applyAlignment="1">
      <alignment horizontal="left" vertical="top"/>
    </xf>
    <xf numFmtId="174" fontId="103" fillId="0" borderId="117" xfId="142" applyFont="1" applyFill="1" applyBorder="1" applyAlignment="1">
      <alignment horizontal="left" vertical="top"/>
    </xf>
    <xf numFmtId="0" fontId="103" fillId="0" borderId="58" xfId="0" applyFont="1" applyFill="1" applyBorder="1" applyAlignment="1">
      <alignment horizontal="left" vertical="top" wrapText="1"/>
    </xf>
    <xf numFmtId="170" fontId="103" fillId="0" borderId="58" xfId="0" applyNumberFormat="1" applyFont="1" applyFill="1" applyBorder="1" applyAlignment="1">
      <alignment wrapText="1"/>
    </xf>
    <xf numFmtId="170" fontId="103" fillId="0" borderId="58" xfId="0" applyNumberFormat="1" applyFont="1" applyFill="1" applyBorder="1" applyAlignment="1">
      <alignment horizontal="left" wrapText="1"/>
    </xf>
    <xf numFmtId="0" fontId="103" fillId="0" borderId="58" xfId="0" applyFont="1" applyFill="1" applyBorder="1" applyAlignment="1">
      <alignment horizontal="left" vertical="top"/>
    </xf>
    <xf numFmtId="179" fontId="103" fillId="0" borderId="58" xfId="0" applyNumberFormat="1" applyFont="1" applyFill="1" applyBorder="1" applyAlignment="1">
      <alignment horizontal="left" vertical="top"/>
    </xf>
    <xf numFmtId="0" fontId="101" fillId="0" borderId="58" xfId="0" applyFont="1" applyFill="1" applyBorder="1" applyAlignment="1">
      <alignment horizontal="left"/>
    </xf>
    <xf numFmtId="3" fontId="103" fillId="0" borderId="31" xfId="134" applyNumberFormat="1" applyFont="1" applyFill="1" applyBorder="1" applyAlignment="1">
      <alignment horizontal="left" vertical="top" wrapText="1"/>
    </xf>
    <xf numFmtId="166" fontId="101" fillId="0" borderId="31" xfId="0" applyNumberFormat="1" applyFont="1" applyFill="1" applyBorder="1" applyAlignment="1">
      <alignment horizontal="left"/>
    </xf>
    <xf numFmtId="5" fontId="19" fillId="0" borderId="0" xfId="789" applyNumberFormat="1" applyFont="1" applyFill="1" applyBorder="1" applyAlignment="1">
      <alignment vertical="center"/>
    </xf>
    <xf numFmtId="5" fontId="18" fillId="0" borderId="0" xfId="789" applyNumberFormat="1" applyFont="1" applyFill="1" applyBorder="1" applyAlignment="1">
      <alignment vertical="center"/>
    </xf>
    <xf numFmtId="5" fontId="18" fillId="0" borderId="0" xfId="789" applyNumberFormat="1" applyFont="1" applyFill="1" applyBorder="1"/>
    <xf numFmtId="5" fontId="19" fillId="0" borderId="1" xfId="789" applyNumberFormat="1" applyFont="1" applyFill="1" applyBorder="1"/>
    <xf numFmtId="5" fontId="18" fillId="0" borderId="1" xfId="789" applyNumberFormat="1" applyFont="1" applyFill="1" applyBorder="1"/>
    <xf numFmtId="5" fontId="19" fillId="0" borderId="0" xfId="789" applyNumberFormat="1" applyFont="1" applyFill="1" applyBorder="1"/>
    <xf numFmtId="5" fontId="18" fillId="0" borderId="94" xfId="789" applyNumberFormat="1" applyFont="1" applyFill="1" applyBorder="1"/>
    <xf numFmtId="5" fontId="19" fillId="0" borderId="69" xfId="789" applyNumberFormat="1" applyFont="1" applyFill="1" applyBorder="1" applyAlignment="1">
      <alignment horizontal="center" wrapText="1"/>
    </xf>
    <xf numFmtId="5" fontId="19" fillId="0" borderId="17" xfId="789" applyNumberFormat="1" applyFont="1" applyFill="1" applyBorder="1" applyAlignment="1">
      <alignment horizontal="center"/>
    </xf>
    <xf numFmtId="5" fontId="19" fillId="4" borderId="17" xfId="789" applyNumberFormat="1" applyFont="1" applyFill="1" applyBorder="1" applyAlignment="1">
      <alignment horizontal="center"/>
    </xf>
    <xf numFmtId="5" fontId="19" fillId="0" borderId="69" xfId="789" applyNumberFormat="1" applyFont="1" applyFill="1" applyBorder="1" applyAlignment="1">
      <alignment horizontal="center"/>
    </xf>
    <xf numFmtId="5" fontId="18" fillId="0" borderId="95" xfId="789" applyNumberFormat="1" applyFont="1" applyFill="1" applyBorder="1"/>
    <xf numFmtId="5" fontId="19" fillId="0" borderId="10" xfId="789" applyNumberFormat="1" applyFont="1" applyFill="1" applyBorder="1" applyAlignment="1">
      <alignment horizontal="center" wrapText="1"/>
    </xf>
    <xf numFmtId="5" fontId="19" fillId="0" borderId="11" xfId="789" applyNumberFormat="1" applyFont="1" applyFill="1" applyBorder="1" applyAlignment="1">
      <alignment horizontal="center" wrapText="1"/>
    </xf>
    <xf numFmtId="5" fontId="18" fillId="0" borderId="10" xfId="789" applyNumberFormat="1" applyFont="1" applyFill="1" applyBorder="1"/>
    <xf numFmtId="5" fontId="18" fillId="0" borderId="11" xfId="789" applyNumberFormat="1" applyFont="1" applyFill="1" applyBorder="1"/>
    <xf numFmtId="5" fontId="18" fillId="0" borderId="0" xfId="789" applyNumberFormat="1" applyFont="1" applyFill="1" applyBorder="1" applyAlignment="1"/>
    <xf numFmtId="0" fontId="15" fillId="0" borderId="0" xfId="0" applyFont="1" applyFill="1" applyBorder="1"/>
    <xf numFmtId="0" fontId="131" fillId="0" borderId="0" xfId="0" applyFont="1" applyFill="1" applyBorder="1"/>
    <xf numFmtId="5" fontId="18" fillId="0" borderId="13" xfId="789" applyNumberFormat="1" applyFont="1" applyFill="1" applyBorder="1"/>
    <xf numFmtId="5" fontId="56" fillId="0" borderId="0" xfId="789" applyNumberFormat="1" applyFont="1" applyFill="1" applyBorder="1"/>
    <xf numFmtId="0" fontId="132" fillId="0" borderId="0" xfId="0" applyFont="1" applyFill="1" applyBorder="1"/>
    <xf numFmtId="0" fontId="133" fillId="0" borderId="0" xfId="0" applyFont="1" applyFill="1"/>
    <xf numFmtId="5" fontId="14" fillId="0" borderId="0" xfId="789" applyNumberFormat="1" applyFont="1" applyFill="1"/>
    <xf numFmtId="5" fontId="18" fillId="0" borderId="10" xfId="789" applyNumberFormat="1" applyFont="1" applyFill="1" applyBorder="1" applyAlignment="1">
      <alignment horizontal="right"/>
    </xf>
    <xf numFmtId="5" fontId="18" fillId="0" borderId="0" xfId="789" applyNumberFormat="1" applyFont="1" applyFill="1" applyBorder="1" applyAlignment="1">
      <alignment horizontal="right"/>
    </xf>
    <xf numFmtId="0" fontId="19" fillId="0" borderId="118" xfId="0" applyFont="1" applyFill="1" applyBorder="1" applyAlignment="1">
      <alignment wrapText="1"/>
    </xf>
    <xf numFmtId="5" fontId="19" fillId="0" borderId="119" xfId="789" applyNumberFormat="1" applyFont="1" applyFill="1" applyBorder="1"/>
    <xf numFmtId="5" fontId="19" fillId="0" borderId="21" xfId="789" applyNumberFormat="1" applyFont="1" applyFill="1" applyBorder="1"/>
    <xf numFmtId="5" fontId="19" fillId="0" borderId="118" xfId="789" applyNumberFormat="1" applyFont="1" applyFill="1" applyBorder="1"/>
    <xf numFmtId="5" fontId="19" fillId="0" borderId="0" xfId="789" applyNumberFormat="1" applyFont="1" applyFill="1" applyBorder="1" applyAlignment="1">
      <alignment wrapText="1"/>
    </xf>
    <xf numFmtId="5" fontId="18" fillId="0" borderId="23" xfId="789" applyNumberFormat="1" applyFont="1" applyFill="1" applyBorder="1" applyAlignment="1">
      <alignment vertical="center" wrapText="1"/>
    </xf>
    <xf numFmtId="5" fontId="18" fillId="0" borderId="118" xfId="789" applyNumberFormat="1" applyFont="1" applyFill="1" applyBorder="1"/>
    <xf numFmtId="5" fontId="18" fillId="0" borderId="0" xfId="789" applyNumberFormat="1" applyFont="1" applyFill="1"/>
    <xf numFmtId="6" fontId="18" fillId="0" borderId="0" xfId="0" applyNumberFormat="1" applyFont="1" applyFill="1"/>
    <xf numFmtId="5" fontId="14" fillId="0" borderId="0" xfId="0" applyNumberFormat="1" applyFont="1" applyFill="1" applyBorder="1"/>
    <xf numFmtId="5" fontId="15" fillId="0" borderId="17" xfId="0" applyNumberFormat="1" applyFont="1" applyFill="1" applyBorder="1"/>
    <xf numFmtId="5" fontId="14" fillId="0" borderId="17" xfId="0" applyNumberFormat="1" applyFont="1" applyFill="1" applyBorder="1"/>
    <xf numFmtId="5" fontId="14" fillId="0" borderId="69" xfId="0" applyNumberFormat="1" applyFont="1" applyFill="1" applyBorder="1"/>
    <xf numFmtId="5" fontId="15" fillId="0" borderId="1" xfId="0" applyNumberFormat="1" applyFont="1" applyFill="1" applyBorder="1"/>
    <xf numFmtId="5" fontId="14" fillId="0" borderId="1" xfId="0" applyNumberFormat="1" applyFont="1" applyFill="1" applyBorder="1"/>
    <xf numFmtId="5" fontId="14" fillId="0" borderId="13" xfId="0" applyNumberFormat="1" applyFont="1" applyFill="1" applyBorder="1"/>
    <xf numFmtId="0" fontId="15" fillId="0" borderId="98" xfId="0" applyFont="1" applyFill="1" applyBorder="1" applyAlignment="1">
      <alignment horizontal="center"/>
    </xf>
    <xf numFmtId="5" fontId="15" fillId="0" borderId="77" xfId="0" applyNumberFormat="1" applyFont="1" applyFill="1" applyBorder="1" applyAlignment="1">
      <alignment horizontal="center" wrapText="1"/>
    </xf>
    <xf numFmtId="5" fontId="15" fillId="0" borderId="89" xfId="0" applyNumberFormat="1" applyFont="1" applyFill="1" applyBorder="1" applyAlignment="1">
      <alignment horizontal="center"/>
    </xf>
    <xf numFmtId="5" fontId="15" fillId="0" borderId="1" xfId="0" applyNumberFormat="1" applyFont="1" applyFill="1" applyBorder="1" applyAlignment="1">
      <alignment horizontal="center"/>
    </xf>
    <xf numFmtId="0" fontId="15" fillId="0" borderId="15" xfId="0" applyFont="1" applyFill="1" applyBorder="1"/>
    <xf numFmtId="5" fontId="14" fillId="0" borderId="78" xfId="0" applyNumberFormat="1" applyFont="1" applyFill="1" applyBorder="1"/>
    <xf numFmtId="5" fontId="14" fillId="0" borderId="95" xfId="0" applyNumberFormat="1" applyFont="1" applyFill="1" applyBorder="1"/>
    <xf numFmtId="5" fontId="14" fillId="0" borderId="11" xfId="0" applyNumberFormat="1" applyFont="1" applyFill="1" applyBorder="1"/>
    <xf numFmtId="5" fontId="14" fillId="0" borderId="0" xfId="0" applyNumberFormat="1" applyFont="1" applyFill="1" applyBorder="1" applyAlignment="1">
      <alignment horizontal="right"/>
    </xf>
    <xf numFmtId="5" fontId="14" fillId="0" borderId="0" xfId="0" applyNumberFormat="1" applyFont="1" applyFill="1"/>
    <xf numFmtId="5" fontId="14" fillId="0" borderId="0" xfId="0" applyNumberFormat="1" applyFont="1" applyFill="1" applyBorder="1" applyAlignment="1"/>
    <xf numFmtId="5" fontId="14" fillId="0" borderId="0" xfId="0" applyNumberFormat="1" applyFont="1" applyFill="1" applyBorder="1" applyAlignment="1">
      <alignment vertical="top"/>
    </xf>
    <xf numFmtId="0" fontId="15" fillId="0" borderId="98" xfId="0" applyFont="1" applyFill="1" applyBorder="1"/>
    <xf numFmtId="5" fontId="15" fillId="0" borderId="77" xfId="0" applyNumberFormat="1" applyFont="1" applyFill="1" applyBorder="1" applyAlignment="1">
      <alignment horizontal="right"/>
    </xf>
    <xf numFmtId="5" fontId="15" fillId="0" borderId="89" xfId="0" applyNumberFormat="1" applyFont="1" applyFill="1" applyBorder="1" applyAlignment="1">
      <alignment horizontal="right"/>
    </xf>
    <xf numFmtId="0" fontId="14" fillId="0" borderId="15" xfId="0" applyFont="1" applyFill="1" applyBorder="1"/>
    <xf numFmtId="5" fontId="14" fillId="4" borderId="0" xfId="0" applyNumberFormat="1" applyFont="1" applyFill="1" applyBorder="1"/>
    <xf numFmtId="0" fontId="15" fillId="0" borderId="120" xfId="0" applyFont="1" applyFill="1" applyBorder="1"/>
    <xf numFmtId="5" fontId="14" fillId="0" borderId="22" xfId="0" applyNumberFormat="1" applyFont="1" applyFill="1" applyBorder="1"/>
    <xf numFmtId="5" fontId="14" fillId="0" borderId="24" xfId="0" applyNumberFormat="1" applyFont="1" applyFill="1" applyBorder="1"/>
    <xf numFmtId="5" fontId="14" fillId="4" borderId="24" xfId="0" applyNumberFormat="1" applyFont="1" applyFill="1" applyBorder="1"/>
    <xf numFmtId="0" fontId="15" fillId="0" borderId="121" xfId="0" applyFont="1" applyFill="1" applyBorder="1"/>
    <xf numFmtId="5" fontId="14" fillId="0" borderId="31" xfId="0" applyNumberFormat="1" applyFont="1" applyFill="1" applyBorder="1"/>
    <xf numFmtId="5" fontId="14" fillId="0" borderId="21" xfId="0" applyNumberFormat="1" applyFont="1" applyFill="1" applyBorder="1"/>
    <xf numFmtId="5" fontId="14" fillId="0" borderId="31" xfId="0" applyNumberFormat="1" applyFont="1" applyFill="1" applyBorder="1" applyAlignment="1">
      <alignment horizontal="right"/>
    </xf>
    <xf numFmtId="5" fontId="14" fillId="0" borderId="25" xfId="0" applyNumberFormat="1" applyFont="1" applyFill="1" applyBorder="1" applyAlignment="1">
      <alignment horizontal="right"/>
    </xf>
    <xf numFmtId="5" fontId="18" fillId="0" borderId="0" xfId="0" applyNumberFormat="1" applyFont="1" applyFill="1"/>
    <xf numFmtId="5" fontId="14" fillId="0" borderId="0" xfId="1" applyNumberFormat="1" applyFont="1" applyFill="1"/>
    <xf numFmtId="0" fontId="18" fillId="0" borderId="0" xfId="0" applyFont="1" applyFill="1" applyBorder="1" applyAlignment="1"/>
    <xf numFmtId="0" fontId="16" fillId="0" borderId="0" xfId="0" applyFont="1" applyFill="1" applyBorder="1" applyAlignment="1">
      <alignment horizontal="left"/>
    </xf>
    <xf numFmtId="0" fontId="14" fillId="0" borderId="0" xfId="0" applyFont="1" applyFill="1" applyAlignment="1">
      <alignment horizontal="left" vertical="top"/>
    </xf>
    <xf numFmtId="49" fontId="89" fillId="0" borderId="0" xfId="0" applyNumberFormat="1" applyFont="1" applyFill="1" applyBorder="1" applyAlignment="1">
      <alignment horizontal="right" vertical="top"/>
    </xf>
    <xf numFmtId="49" fontId="136" fillId="0" borderId="0" xfId="0" applyNumberFormat="1" applyFont="1" applyFill="1" applyBorder="1" applyAlignment="1">
      <alignment horizontal="right" vertical="top"/>
    </xf>
    <xf numFmtId="0" fontId="19" fillId="0" borderId="17" xfId="0" quotePrefix="1" applyFont="1" applyFill="1" applyBorder="1" applyAlignment="1">
      <alignment horizontal="center"/>
    </xf>
    <xf numFmtId="0" fontId="15" fillId="0" borderId="90" xfId="0" applyFont="1" applyFill="1" applyBorder="1" applyAlignment="1" applyProtection="1">
      <alignment horizontal="center"/>
    </xf>
    <xf numFmtId="0" fontId="14" fillId="87" borderId="0" xfId="0" applyFont="1" applyFill="1" applyBorder="1" applyAlignment="1" applyProtection="1"/>
    <xf numFmtId="0" fontId="14" fillId="87" borderId="0" xfId="0" applyFont="1" applyFill="1" applyBorder="1" applyAlignment="1" applyProtection="1">
      <alignment horizontal="right"/>
    </xf>
    <xf numFmtId="0" fontId="14" fillId="87" borderId="0" xfId="0" applyFont="1" applyFill="1" applyBorder="1" applyProtection="1"/>
    <xf numFmtId="0" fontId="14" fillId="0" borderId="0" xfId="0" applyFont="1" applyFill="1" applyAlignment="1">
      <alignment horizontal="left" vertical="top" wrapText="1"/>
    </xf>
    <xf numFmtId="176" fontId="14" fillId="0" borderId="95" xfId="0" applyNumberFormat="1" applyFont="1" applyFill="1" applyBorder="1" applyAlignment="1" applyProtection="1"/>
    <xf numFmtId="3" fontId="15" fillId="0" borderId="12" xfId="0" applyNumberFormat="1" applyFont="1" applyFill="1" applyBorder="1" applyAlignment="1" applyProtection="1">
      <alignment wrapText="1"/>
    </xf>
    <xf numFmtId="176" fontId="15" fillId="0" borderId="1" xfId="0" applyNumberFormat="1" applyFont="1" applyFill="1" applyBorder="1" applyAlignment="1" applyProtection="1">
      <alignment wrapText="1"/>
    </xf>
    <xf numFmtId="176" fontId="15" fillId="0" borderId="13" xfId="0" applyNumberFormat="1" applyFont="1" applyFill="1" applyBorder="1" applyAlignment="1" applyProtection="1"/>
    <xf numFmtId="3" fontId="14" fillId="0" borderId="0" xfId="0" applyNumberFormat="1" applyFont="1" applyFill="1" applyBorder="1" applyAlignment="1"/>
    <xf numFmtId="1" fontId="14" fillId="0" borderId="10" xfId="0" applyNumberFormat="1" applyFont="1" applyFill="1" applyBorder="1" applyAlignment="1" applyProtection="1"/>
    <xf numFmtId="1" fontId="14" fillId="0" borderId="13" xfId="0" applyNumberFormat="1" applyFont="1" applyFill="1" applyBorder="1" applyAlignment="1" applyProtection="1"/>
    <xf numFmtId="1" fontId="14" fillId="0" borderId="36" xfId="0" applyNumberFormat="1" applyFont="1" applyFill="1" applyBorder="1" applyAlignment="1" applyProtection="1"/>
    <xf numFmtId="176" fontId="14" fillId="0" borderId="44" xfId="0" applyNumberFormat="1" applyFont="1" applyFill="1" applyBorder="1" applyAlignment="1" applyProtection="1"/>
    <xf numFmtId="1" fontId="14" fillId="0" borderId="44" xfId="0" applyNumberFormat="1" applyFont="1" applyFill="1" applyBorder="1" applyAlignment="1" applyProtection="1"/>
    <xf numFmtId="179" fontId="101" fillId="0" borderId="77" xfId="0" applyNumberFormat="1" applyFont="1" applyFill="1" applyBorder="1" applyAlignment="1">
      <alignment horizontal="left" vertical="top"/>
    </xf>
    <xf numFmtId="179" fontId="103" fillId="0" borderId="1" xfId="0" applyNumberFormat="1" applyFont="1" applyFill="1" applyBorder="1" applyAlignment="1">
      <alignment horizontal="left" vertical="top"/>
    </xf>
    <xf numFmtId="174" fontId="103" fillId="0" borderId="109" xfId="142" applyFont="1" applyFill="1" applyBorder="1" applyAlignment="1">
      <alignment horizontal="left" vertical="top"/>
    </xf>
    <xf numFmtId="0" fontId="103" fillId="0" borderId="22" xfId="0" applyFont="1" applyFill="1" applyBorder="1" applyAlignment="1">
      <alignment horizontal="left" vertical="center" wrapText="1"/>
    </xf>
    <xf numFmtId="170" fontId="103" fillId="0" borderId="22" xfId="0" applyNumberFormat="1" applyFont="1" applyFill="1" applyBorder="1" applyAlignment="1">
      <alignment vertical="center" wrapText="1"/>
    </xf>
    <xf numFmtId="174" fontId="103" fillId="0" borderId="101" xfId="142" applyFont="1" applyFill="1" applyBorder="1" applyAlignment="1">
      <alignment horizontal="left" vertical="center" wrapText="1"/>
    </xf>
    <xf numFmtId="1" fontId="103" fillId="0" borderId="22" xfId="0" applyNumberFormat="1" applyFont="1" applyFill="1" applyBorder="1" applyAlignment="1">
      <alignment horizontal="left" vertical="center" wrapText="1"/>
    </xf>
    <xf numFmtId="179" fontId="103" fillId="0" borderId="22" xfId="0" applyNumberFormat="1" applyFont="1" applyFill="1" applyBorder="1" applyAlignment="1">
      <alignment horizontal="left" vertical="center"/>
    </xf>
    <xf numFmtId="3" fontId="103" fillId="0" borderId="101" xfId="134" applyNumberFormat="1" applyFont="1" applyFill="1" applyBorder="1" applyAlignment="1">
      <alignment horizontal="left" vertical="center" wrapText="1"/>
    </xf>
    <xf numFmtId="175" fontId="103" fillId="0" borderId="101" xfId="142" applyNumberFormat="1" applyFont="1" applyFill="1" applyBorder="1" applyAlignment="1">
      <alignment horizontal="left" vertical="center" wrapText="1"/>
    </xf>
    <xf numFmtId="1" fontId="103" fillId="0" borderId="22" xfId="0" applyNumberFormat="1" applyFont="1" applyFill="1" applyBorder="1" applyAlignment="1">
      <alignment horizontal="center" vertical="center"/>
    </xf>
    <xf numFmtId="170" fontId="103" fillId="0" borderId="31" xfId="0" applyNumberFormat="1" applyFont="1" applyFill="1" applyBorder="1" applyAlignment="1">
      <alignment vertical="center" wrapText="1"/>
    </xf>
    <xf numFmtId="175" fontId="103" fillId="0" borderId="14" xfId="142" applyNumberFormat="1" applyFont="1" applyFill="1" applyBorder="1" applyAlignment="1">
      <alignment horizontal="left" vertical="top" wrapText="1"/>
    </xf>
    <xf numFmtId="175" fontId="103" fillId="0" borderId="77" xfId="142" applyNumberFormat="1" applyFont="1" applyFill="1" applyBorder="1" applyAlignment="1">
      <alignment horizontal="left" vertical="top" wrapText="1"/>
    </xf>
    <xf numFmtId="0" fontId="14" fillId="87" borderId="0" xfId="0" applyFont="1" applyFill="1" applyAlignment="1" applyProtection="1"/>
    <xf numFmtId="0" fontId="14" fillId="87" borderId="0" xfId="0" applyFont="1" applyFill="1" applyAlignment="1" applyProtection="1">
      <alignment horizontal="right"/>
    </xf>
    <xf numFmtId="0" fontId="14" fillId="87" borderId="0" xfId="0" applyFont="1" applyFill="1" applyProtection="1"/>
    <xf numFmtId="0" fontId="14" fillId="0" borderId="9" xfId="0" applyFont="1" applyFill="1" applyBorder="1" applyAlignment="1">
      <alignment vertical="center" wrapText="1"/>
    </xf>
    <xf numFmtId="179" fontId="103" fillId="0" borderId="100" xfId="0" applyNumberFormat="1" applyFont="1" applyFill="1" applyBorder="1" applyAlignment="1">
      <alignment horizontal="left" vertical="top"/>
    </xf>
    <xf numFmtId="0" fontId="15" fillId="0" borderId="90" xfId="0" applyFont="1" applyFill="1" applyBorder="1" applyAlignment="1" applyProtection="1">
      <alignment horizontal="center"/>
    </xf>
    <xf numFmtId="176" fontId="15" fillId="0" borderId="1" xfId="0" applyNumberFormat="1" applyFont="1" applyFill="1" applyBorder="1" applyAlignment="1" applyProtection="1">
      <alignment horizontal="right" wrapText="1"/>
    </xf>
    <xf numFmtId="176" fontId="15" fillId="0" borderId="13" xfId="0" applyNumberFormat="1" applyFont="1" applyFill="1" applyBorder="1" applyAlignment="1" applyProtection="1">
      <alignment horizontal="right"/>
    </xf>
    <xf numFmtId="176" fontId="14" fillId="0" borderId="38" xfId="0" applyNumberFormat="1" applyFont="1" applyFill="1" applyBorder="1" applyAlignment="1" applyProtection="1">
      <alignment horizontal="right"/>
    </xf>
    <xf numFmtId="176" fontId="14" fillId="0" borderId="44" xfId="0" applyNumberFormat="1" applyFont="1" applyFill="1" applyBorder="1" applyAlignment="1" applyProtection="1">
      <alignment horizontal="right"/>
    </xf>
    <xf numFmtId="175" fontId="103" fillId="0" borderId="31" xfId="0" applyNumberFormat="1" applyFont="1" applyFill="1" applyBorder="1" applyAlignment="1">
      <alignment horizontal="left" wrapText="1"/>
    </xf>
    <xf numFmtId="3" fontId="14" fillId="0" borderId="94" xfId="0" applyNumberFormat="1" applyFont="1" applyFill="1" applyBorder="1" applyAlignment="1" applyProtection="1">
      <alignment horizontal="right"/>
    </xf>
    <xf numFmtId="0" fontId="14" fillId="0" borderId="0" xfId="0" applyFont="1" applyFill="1" applyAlignment="1">
      <alignment horizontal="left" vertical="top"/>
    </xf>
    <xf numFmtId="166" fontId="19" fillId="0" borderId="77" xfId="0" applyNumberFormat="1" applyFont="1" applyFill="1" applyBorder="1" applyAlignment="1">
      <alignment horizontal="center" wrapText="1"/>
    </xf>
    <xf numFmtId="0" fontId="19" fillId="0" borderId="7" xfId="0" applyFont="1" applyFill="1" applyBorder="1"/>
    <xf numFmtId="5" fontId="19" fillId="0" borderId="126" xfId="789" applyNumberFormat="1" applyFont="1" applyFill="1" applyBorder="1"/>
    <xf numFmtId="5" fontId="19" fillId="0" borderId="127" xfId="789" applyNumberFormat="1" applyFont="1" applyFill="1" applyBorder="1"/>
    <xf numFmtId="5" fontId="19" fillId="0" borderId="4" xfId="789" applyNumberFormat="1" applyFont="1" applyFill="1" applyBorder="1"/>
    <xf numFmtId="5" fontId="18" fillId="0" borderId="128" xfId="789" applyNumberFormat="1" applyFont="1" applyFill="1" applyBorder="1"/>
    <xf numFmtId="5" fontId="18" fillId="0" borderId="129" xfId="789" applyNumberFormat="1" applyFont="1" applyFill="1" applyBorder="1"/>
    <xf numFmtId="0" fontId="18" fillId="0" borderId="0" xfId="1199" quotePrefix="1" applyNumberFormat="1" applyFont="1" applyFill="1" applyBorder="1" applyProtection="1">
      <alignment horizontal="left" vertical="center" indent="1"/>
      <protection locked="0"/>
    </xf>
    <xf numFmtId="0" fontId="19" fillId="0" borderId="130" xfId="0" applyFont="1" applyFill="1" applyBorder="1"/>
    <xf numFmtId="5" fontId="19" fillId="0" borderId="131" xfId="789" applyNumberFormat="1" applyFont="1" applyFill="1" applyBorder="1"/>
    <xf numFmtId="5" fontId="18" fillId="0" borderId="126" xfId="789" applyNumberFormat="1" applyFont="1" applyFill="1" applyBorder="1"/>
    <xf numFmtId="5" fontId="18" fillId="0" borderId="127" xfId="789" applyNumberFormat="1" applyFont="1" applyFill="1" applyBorder="1"/>
    <xf numFmtId="5" fontId="18" fillId="0" borderId="4" xfId="789" applyNumberFormat="1" applyFont="1" applyFill="1" applyBorder="1"/>
    <xf numFmtId="0" fontId="14" fillId="90" borderId="15" xfId="0" applyFont="1" applyFill="1" applyBorder="1" applyAlignment="1">
      <alignment horizontal="left" indent="1"/>
    </xf>
    <xf numFmtId="6" fontId="14" fillId="90" borderId="11" xfId="0" applyNumberFormat="1" applyFont="1" applyFill="1" applyBorder="1"/>
    <xf numFmtId="6" fontId="14" fillId="90" borderId="0" xfId="0" applyNumberFormat="1" applyFont="1" applyFill="1" applyBorder="1"/>
    <xf numFmtId="172" fontId="0" fillId="90" borderId="0" xfId="0" applyNumberFormat="1" applyFont="1" applyFill="1"/>
    <xf numFmtId="6" fontId="14" fillId="0" borderId="127" xfId="0" applyNumberFormat="1" applyFont="1" applyFill="1" applyBorder="1" applyAlignment="1">
      <alignment horizontal="right"/>
    </xf>
    <xf numFmtId="165" fontId="19" fillId="0" borderId="77" xfId="0" applyNumberFormat="1" applyFont="1" applyFill="1" applyBorder="1" applyAlignment="1">
      <alignment horizontal="right" wrapText="1"/>
    </xf>
    <xf numFmtId="165" fontId="18" fillId="0" borderId="125" xfId="0" applyNumberFormat="1" applyFont="1" applyFill="1" applyBorder="1"/>
    <xf numFmtId="0" fontId="18" fillId="0" borderId="0" xfId="0" applyFont="1" applyFill="1" applyAlignment="1">
      <alignment vertical="top" wrapText="1"/>
    </xf>
    <xf numFmtId="0" fontId="18" fillId="0" borderId="0" xfId="0" applyFont="1" applyFill="1" applyAlignment="1">
      <alignment wrapText="1"/>
    </xf>
    <xf numFmtId="0" fontId="18" fillId="0" borderId="128" xfId="0" applyFont="1" applyFill="1" applyBorder="1"/>
    <xf numFmtId="6" fontId="18" fillId="0" borderId="128" xfId="0" applyNumberFormat="1" applyFont="1" applyFill="1" applyBorder="1"/>
    <xf numFmtId="6" fontId="18" fillId="0" borderId="127" xfId="0" applyNumberFormat="1" applyFont="1" applyFill="1" applyBorder="1"/>
    <xf numFmtId="6" fontId="18" fillId="0" borderId="126" xfId="0" applyNumberFormat="1" applyFont="1" applyFill="1" applyBorder="1"/>
    <xf numFmtId="6" fontId="18" fillId="0" borderId="129" xfId="0" applyNumberFormat="1" applyFont="1" applyFill="1" applyBorder="1"/>
    <xf numFmtId="6" fontId="18" fillId="0" borderId="4" xfId="0" applyNumberFormat="1" applyFont="1" applyFill="1" applyBorder="1"/>
    <xf numFmtId="0" fontId="18" fillId="0" borderId="0" xfId="1200" quotePrefix="1" applyNumberFormat="1" applyFont="1" applyFill="1" applyBorder="1" applyProtection="1">
      <alignment horizontal="left" vertical="center" indent="1"/>
      <protection locked="0"/>
    </xf>
    <xf numFmtId="0" fontId="18" fillId="0" borderId="130" xfId="0" applyFont="1" applyFill="1" applyBorder="1" applyAlignment="1">
      <alignment horizontal="left" wrapText="1" indent="1"/>
    </xf>
    <xf numFmtId="0" fontId="18" fillId="0" borderId="118" xfId="0" applyFont="1" applyFill="1" applyBorder="1" applyAlignment="1">
      <alignment vertical="center" wrapText="1"/>
    </xf>
    <xf numFmtId="169" fontId="18" fillId="0" borderId="20" xfId="7569" applyNumberFormat="1" applyFont="1" applyFill="1" applyBorder="1" applyAlignment="1">
      <alignment horizontal="right"/>
    </xf>
    <xf numFmtId="169" fontId="18" fillId="0" borderId="20" xfId="7569" applyNumberFormat="1" applyFont="1" applyFill="1" applyBorder="1" applyAlignment="1">
      <alignment horizontal="right" vertical="top"/>
    </xf>
    <xf numFmtId="169" fontId="18" fillId="0" borderId="151" xfId="7569" applyNumberFormat="1" applyFont="1" applyFill="1" applyBorder="1"/>
    <xf numFmtId="169" fontId="18" fillId="0" borderId="152" xfId="7569" applyNumberFormat="1" applyFont="1" applyFill="1" applyBorder="1"/>
    <xf numFmtId="169" fontId="18" fillId="0" borderId="20" xfId="7569" applyNumberFormat="1" applyFont="1" applyFill="1" applyBorder="1"/>
    <xf numFmtId="169" fontId="18" fillId="0" borderId="20" xfId="7569" applyNumberFormat="1" applyFont="1" applyFill="1" applyBorder="1" applyAlignment="1">
      <alignment horizontal="right" vertical="center"/>
    </xf>
    <xf numFmtId="169" fontId="18" fillId="0" borderId="153" xfId="7569" applyNumberFormat="1" applyFont="1" applyFill="1" applyBorder="1"/>
    <xf numFmtId="3" fontId="14" fillId="0" borderId="150" xfId="0" applyNumberFormat="1" applyFont="1" applyFill="1" applyBorder="1" applyAlignment="1" applyProtection="1"/>
    <xf numFmtId="6" fontId="18" fillId="0" borderId="10" xfId="1" applyNumberFormat="1" applyFont="1" applyFill="1" applyBorder="1"/>
    <xf numFmtId="6" fontId="18" fillId="0" borderId="154" xfId="1" applyNumberFormat="1" applyFont="1" applyFill="1" applyBorder="1"/>
    <xf numFmtId="6" fontId="18" fillId="0" borderId="154" xfId="0" applyNumberFormat="1" applyFont="1" applyFill="1" applyBorder="1"/>
    <xf numFmtId="6" fontId="18" fillId="0" borderId="155" xfId="0" applyNumberFormat="1" applyFont="1" applyFill="1" applyBorder="1"/>
    <xf numFmtId="6" fontId="18" fillId="0" borderId="156" xfId="0" applyNumberFormat="1" applyFont="1" applyFill="1" applyBorder="1"/>
    <xf numFmtId="167" fontId="14" fillId="0" borderId="0" xfId="1" applyNumberFormat="1" applyFont="1" applyFill="1" applyBorder="1"/>
    <xf numFmtId="167" fontId="14" fillId="0" borderId="0" xfId="1" applyNumberFormat="1" applyFont="1" applyFill="1" applyBorder="1" applyAlignment="1">
      <alignment vertical="top"/>
    </xf>
    <xf numFmtId="167" fontId="14" fillId="0" borderId="0" xfId="1" applyNumberFormat="1" applyFont="1" applyFill="1" applyBorder="1" applyAlignment="1"/>
    <xf numFmtId="165" fontId="18" fillId="0" borderId="77" xfId="1" applyNumberFormat="1" applyFont="1" applyFill="1" applyBorder="1" applyAlignment="1">
      <alignment horizontal="right" wrapText="1"/>
    </xf>
    <xf numFmtId="165" fontId="18" fillId="0" borderId="77" xfId="0" quotePrefix="1" applyNumberFormat="1" applyFont="1" applyFill="1" applyBorder="1" applyAlignment="1">
      <alignment horizontal="right"/>
    </xf>
    <xf numFmtId="0" fontId="227" fillId="128" borderId="0" xfId="0" applyFont="1" applyFill="1" applyBorder="1"/>
    <xf numFmtId="0" fontId="0" fillId="0" borderId="9" xfId="0" applyBorder="1" applyAlignment="1"/>
    <xf numFmtId="170" fontId="103" fillId="0" borderId="13" xfId="0" applyNumberFormat="1" applyFont="1" applyFill="1" applyBorder="1" applyAlignment="1">
      <alignment wrapText="1"/>
    </xf>
    <xf numFmtId="170" fontId="103" fillId="0" borderId="154" xfId="0" applyNumberFormat="1" applyFont="1" applyFill="1" applyBorder="1" applyAlignment="1">
      <alignment wrapText="1"/>
    </xf>
    <xf numFmtId="165" fontId="19" fillId="87" borderId="77" xfId="0" applyNumberFormat="1" applyFont="1" applyFill="1" applyBorder="1"/>
    <xf numFmtId="165" fontId="18" fillId="87" borderId="77" xfId="1" applyNumberFormat="1" applyFont="1" applyFill="1" applyBorder="1" applyAlignment="1">
      <alignment horizontal="right"/>
    </xf>
    <xf numFmtId="165" fontId="19" fillId="87" borderId="77" xfId="1" applyNumberFormat="1" applyFont="1" applyFill="1" applyBorder="1" applyAlignment="1">
      <alignment horizontal="right"/>
    </xf>
    <xf numFmtId="165" fontId="19" fillId="87" borderId="77" xfId="0" applyNumberFormat="1" applyFont="1" applyFill="1" applyBorder="1" applyAlignment="1"/>
    <xf numFmtId="0" fontId="18" fillId="0" borderId="0" xfId="0" applyFont="1" applyFill="1" applyBorder="1" applyAlignment="1"/>
    <xf numFmtId="0" fontId="16" fillId="0" borderId="0" xfId="0" applyFont="1" applyFill="1" applyBorder="1" applyAlignment="1">
      <alignment horizontal="left"/>
    </xf>
    <xf numFmtId="0" fontId="41" fillId="0" borderId="0" xfId="2" applyFont="1" applyFill="1" applyBorder="1" applyAlignment="1" applyProtection="1">
      <alignment wrapText="1"/>
    </xf>
    <xf numFmtId="0" fontId="44"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1" fillId="0" borderId="0" xfId="0" applyFont="1" applyFill="1" applyProtection="1"/>
    <xf numFmtId="0" fontId="15" fillId="0" borderId="88" xfId="0" applyFont="1" applyFill="1" applyBorder="1" applyAlignment="1" applyProtection="1">
      <alignment horizontal="center"/>
    </xf>
    <xf numFmtId="0" fontId="15" fillId="0" borderId="89" xfId="0" applyFont="1" applyFill="1" applyBorder="1" applyAlignment="1" applyProtection="1">
      <alignment horizontal="center"/>
    </xf>
    <xf numFmtId="0" fontId="15" fillId="0" borderId="90" xfId="0" applyFont="1" applyFill="1" applyBorder="1" applyAlignment="1" applyProtection="1">
      <alignment horizontal="center"/>
    </xf>
    <xf numFmtId="3" fontId="14" fillId="0" borderId="78" xfId="0" applyNumberFormat="1" applyFont="1" applyFill="1" applyBorder="1" applyAlignment="1">
      <alignment horizontal="right" vertical="center" wrapText="1"/>
    </xf>
    <xf numFmtId="0" fontId="0" fillId="0" borderId="14" xfId="0" applyFont="1" applyFill="1" applyBorder="1" applyAlignment="1">
      <alignment horizontal="right" vertical="center" wrapText="1"/>
    </xf>
    <xf numFmtId="0" fontId="60" fillId="0" borderId="0" xfId="0" applyNumberFormat="1" applyFont="1" applyFill="1" applyBorder="1" applyAlignment="1" applyProtection="1">
      <alignment vertical="center" wrapText="1" shrinkToFit="1"/>
    </xf>
    <xf numFmtId="0" fontId="92" fillId="0" borderId="0" xfId="0" applyNumberFormat="1" applyFont="1" applyFill="1" applyBorder="1" applyAlignment="1" applyProtection="1">
      <alignment vertical="center" wrapText="1" shrinkToFit="1"/>
    </xf>
    <xf numFmtId="0" fontId="14" fillId="0" borderId="14" xfId="0" applyFont="1" applyFill="1" applyBorder="1" applyAlignment="1">
      <alignment horizontal="right" vertical="center" wrapText="1"/>
    </xf>
    <xf numFmtId="0" fontId="59" fillId="0" borderId="0" xfId="0" applyNumberFormat="1" applyFont="1" applyFill="1" applyBorder="1" applyAlignment="1" applyProtection="1">
      <alignment vertical="top" wrapText="1" shrinkToFit="1"/>
    </xf>
    <xf numFmtId="0" fontId="14" fillId="0" borderId="0" xfId="0" applyFont="1" applyFill="1" applyAlignment="1">
      <alignment vertical="top" wrapText="1"/>
    </xf>
    <xf numFmtId="0" fontId="60" fillId="0" borderId="0" xfId="0" applyNumberFormat="1" applyFont="1" applyFill="1" applyBorder="1" applyAlignment="1" applyProtection="1">
      <alignment vertical="top" wrapText="1" shrinkToFit="1"/>
    </xf>
    <xf numFmtId="0" fontId="0" fillId="0" borderId="0" xfId="0" applyAlignment="1">
      <alignment vertical="top" wrapText="1"/>
    </xf>
    <xf numFmtId="0" fontId="14" fillId="0" borderId="0" xfId="0" applyFont="1" applyFill="1" applyAlignment="1">
      <alignment wrapText="1"/>
    </xf>
    <xf numFmtId="0" fontId="14" fillId="0" borderId="94" xfId="0" applyFont="1" applyFill="1" applyBorder="1" applyAlignment="1">
      <alignment horizontal="left" vertical="top" wrapText="1"/>
    </xf>
    <xf numFmtId="0" fontId="0" fillId="0" borderId="94" xfId="0" applyFill="1" applyBorder="1" applyAlignment="1">
      <alignment horizontal="left" vertical="top" wrapText="1"/>
    </xf>
    <xf numFmtId="0" fontId="15" fillId="0" borderId="8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0" borderId="14" xfId="0" applyFont="1" applyFill="1" applyBorder="1" applyAlignment="1">
      <alignment horizontal="center" vertical="center" wrapText="1"/>
    </xf>
    <xf numFmtId="3" fontId="14" fillId="3" borderId="78" xfId="0"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14" fillId="0" borderId="78"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14" fillId="0" borderId="94" xfId="0" applyFont="1" applyFill="1" applyBorder="1" applyAlignment="1">
      <alignment vertical="center" wrapText="1"/>
    </xf>
    <xf numFmtId="0" fontId="14" fillId="0" borderId="94" xfId="0" applyFont="1" applyFill="1" applyBorder="1" applyAlignment="1">
      <alignment wrapText="1"/>
    </xf>
    <xf numFmtId="0" fontId="15" fillId="0" borderId="89" xfId="0" applyFont="1" applyFill="1" applyBorder="1" applyAlignment="1">
      <alignment horizontal="center" vertical="center" wrapText="1"/>
    </xf>
    <xf numFmtId="0" fontId="15" fillId="0" borderId="90" xfId="0" applyFont="1" applyFill="1" applyBorder="1" applyAlignment="1">
      <alignment horizontal="center" vertical="center" wrapText="1"/>
    </xf>
    <xf numFmtId="0" fontId="0" fillId="0" borderId="14" xfId="0" applyFont="1" applyFill="1" applyBorder="1" applyAlignment="1">
      <alignment horizontal="center" wrapText="1"/>
    </xf>
    <xf numFmtId="0" fontId="99" fillId="0" borderId="0" xfId="0" applyFont="1" applyFill="1" applyAlignment="1"/>
    <xf numFmtId="0" fontId="0" fillId="0" borderId="0" xfId="0" applyFill="1" applyAlignment="1"/>
    <xf numFmtId="0" fontId="18" fillId="0" borderId="0" xfId="0" applyFont="1" applyFill="1" applyBorder="1" applyAlignment="1"/>
    <xf numFmtId="0" fontId="14" fillId="0" borderId="0" xfId="0" applyFont="1" applyFill="1" applyAlignment="1"/>
    <xf numFmtId="0" fontId="19" fillId="87" borderId="77" xfId="0" applyFont="1" applyFill="1" applyBorder="1" applyAlignment="1">
      <alignment horizontal="center"/>
    </xf>
    <xf numFmtId="0" fontId="19" fillId="0" borderId="77" xfId="0" applyFont="1" applyFill="1" applyBorder="1" applyAlignment="1">
      <alignment horizontal="center"/>
    </xf>
    <xf numFmtId="0" fontId="20" fillId="0" borderId="0" xfId="0" quotePrefix="1" applyFont="1" applyFill="1" applyAlignment="1">
      <alignment wrapText="1"/>
    </xf>
    <xf numFmtId="0" fontId="18" fillId="0" borderId="0" xfId="0" quotePrefix="1" applyFont="1" applyFill="1" applyAlignment="1">
      <alignment wrapText="1"/>
    </xf>
    <xf numFmtId="0" fontId="18" fillId="0" borderId="0" xfId="0" quotePrefix="1" applyFont="1" applyFill="1" applyAlignment="1">
      <alignment vertical="top" wrapText="1"/>
    </xf>
    <xf numFmtId="0" fontId="18" fillId="0" borderId="0" xfId="0" applyFont="1" applyFill="1" applyAlignment="1">
      <alignment vertical="top" wrapText="1"/>
    </xf>
    <xf numFmtId="0" fontId="18" fillId="0" borderId="0" xfId="0" quotePrefix="1" applyFont="1" applyFill="1" applyAlignment="1">
      <alignment horizontal="left" wrapText="1"/>
    </xf>
    <xf numFmtId="0" fontId="14" fillId="0" borderId="0" xfId="0" applyFont="1" applyAlignment="1">
      <alignment wrapText="1"/>
    </xf>
    <xf numFmtId="0" fontId="18" fillId="0" borderId="0" xfId="0" applyFont="1" applyFill="1" applyAlignment="1">
      <alignment wrapText="1"/>
    </xf>
    <xf numFmtId="0" fontId="14" fillId="0" borderId="0" xfId="0" quotePrefix="1" applyFont="1" applyFill="1" applyAlignment="1">
      <alignment vertical="top" wrapText="1"/>
    </xf>
    <xf numFmtId="0" fontId="131" fillId="0" borderId="0" xfId="0" applyFont="1" applyFill="1" applyAlignment="1">
      <alignment vertical="top" wrapText="1"/>
    </xf>
    <xf numFmtId="0" fontId="14" fillId="0" borderId="0" xfId="0" applyFont="1" applyAlignment="1">
      <alignment vertical="top" wrapText="1"/>
    </xf>
    <xf numFmtId="0" fontId="84" fillId="0" borderId="0" xfId="0" quotePrefix="1" applyFont="1" applyFill="1" applyAlignment="1">
      <alignment vertical="top" wrapText="1"/>
    </xf>
    <xf numFmtId="0" fontId="134" fillId="0" borderId="0" xfId="0" applyFont="1" applyFill="1" applyAlignment="1">
      <alignment vertical="top" wrapText="1"/>
    </xf>
    <xf numFmtId="0" fontId="135" fillId="0" borderId="0" xfId="0" applyFont="1" applyAlignment="1">
      <alignment vertical="top" wrapText="1"/>
    </xf>
    <xf numFmtId="37" fontId="18" fillId="0" borderId="0" xfId="0" quotePrefix="1" applyNumberFormat="1" applyFont="1" applyFill="1" applyAlignment="1">
      <alignment wrapText="1"/>
    </xf>
    <xf numFmtId="3" fontId="91" fillId="0" borderId="0" xfId="134" applyNumberFormat="1" applyFont="1" applyFill="1" applyBorder="1" applyAlignment="1">
      <alignment horizontal="left" vertical="center" wrapText="1"/>
    </xf>
    <xf numFmtId="0" fontId="24" fillId="0" borderId="0" xfId="0" applyFont="1" applyAlignment="1">
      <alignment wrapText="1"/>
    </xf>
    <xf numFmtId="0" fontId="102" fillId="88" borderId="88" xfId="0" applyFont="1" applyFill="1" applyBorder="1" applyAlignment="1">
      <alignment wrapText="1"/>
    </xf>
    <xf numFmtId="0" fontId="115" fillId="88" borderId="89" xfId="0" applyFont="1" applyFill="1" applyBorder="1" applyAlignment="1">
      <alignment wrapText="1"/>
    </xf>
    <xf numFmtId="0" fontId="115" fillId="88" borderId="90" xfId="0" applyFont="1" applyFill="1" applyBorder="1" applyAlignment="1">
      <alignment wrapText="1"/>
    </xf>
    <xf numFmtId="0" fontId="102" fillId="88" borderId="88" xfId="0" applyFont="1" applyFill="1" applyBorder="1" applyAlignment="1"/>
    <xf numFmtId="0" fontId="0" fillId="88" borderId="89" xfId="0" applyFill="1" applyBorder="1" applyAlignment="1"/>
    <xf numFmtId="0" fontId="0" fillId="88" borderId="90" xfId="0" applyFill="1" applyBorder="1" applyAlignment="1"/>
    <xf numFmtId="3" fontId="16" fillId="0" borderId="0" xfId="134" applyNumberFormat="1" applyFont="1" applyFill="1" applyBorder="1" applyAlignment="1">
      <alignment horizontal="left" vertical="center" wrapText="1"/>
    </xf>
    <xf numFmtId="0" fontId="16" fillId="0" borderId="0" xfId="0" applyFont="1" applyFill="1" applyBorder="1" applyAlignment="1">
      <alignment horizontal="left"/>
    </xf>
    <xf numFmtId="0" fontId="0" fillId="88" borderId="1" xfId="0" applyFill="1" applyBorder="1" applyAlignment="1"/>
    <xf numFmtId="0" fontId="0" fillId="88" borderId="13" xfId="0" applyFill="1" applyBorder="1" applyAlignment="1"/>
    <xf numFmtId="0" fontId="43" fillId="0" borderId="0" xfId="0" applyFont="1" applyFill="1" applyBorder="1" applyAlignment="1">
      <alignment horizontal="left" vertical="center" wrapText="1"/>
    </xf>
    <xf numFmtId="0" fontId="0" fillId="0" borderId="0" xfId="0" applyBorder="1" applyAlignment="1">
      <alignment vertical="center" wrapText="1"/>
    </xf>
    <xf numFmtId="0" fontId="14" fillId="0" borderId="0" xfId="0" applyFont="1" applyFill="1" applyBorder="1" applyAlignment="1">
      <alignment wrapText="1"/>
    </xf>
    <xf numFmtId="0" fontId="131" fillId="0" borderId="0" xfId="0" applyFont="1" applyFill="1" applyBorder="1" applyAlignment="1">
      <alignment wrapText="1"/>
    </xf>
    <xf numFmtId="0" fontId="0"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wrapText="1"/>
    </xf>
    <xf numFmtId="0" fontId="94" fillId="0" borderId="0" xfId="0" applyFont="1" applyFill="1" applyBorder="1" applyAlignment="1">
      <alignment wrapText="1"/>
    </xf>
    <xf numFmtId="0" fontId="14" fillId="0" borderId="0" xfId="0" applyFont="1" applyFill="1" applyAlignment="1">
      <alignment horizontal="left" vertical="top" wrapText="1"/>
    </xf>
    <xf numFmtId="6" fontId="47" fillId="47" borderId="0" xfId="3" applyNumberFormat="1" applyFont="1" applyFill="1" applyBorder="1" applyAlignment="1">
      <alignment horizontal="center"/>
    </xf>
    <xf numFmtId="6" fontId="47" fillId="47" borderId="10" xfId="3" applyNumberFormat="1" applyFont="1" applyFill="1" applyBorder="1" applyAlignment="1">
      <alignment horizontal="center"/>
    </xf>
    <xf numFmtId="3" fontId="47" fillId="0" borderId="0" xfId="134" applyNumberFormat="1" applyFont="1" applyFill="1" applyBorder="1" applyAlignment="1">
      <alignment horizontal="left" vertical="center" wrapText="1"/>
    </xf>
    <xf numFmtId="0" fontId="45" fillId="23" borderId="91" xfId="3" quotePrefix="1" applyFont="1" applyFill="1" applyBorder="1" applyAlignment="1">
      <alignment horizontal="center"/>
    </xf>
    <xf numFmtId="0" fontId="45" fillId="23" borderId="94" xfId="3" quotePrefix="1" applyFont="1" applyFill="1" applyBorder="1" applyAlignment="1">
      <alignment horizontal="center"/>
    </xf>
    <xf numFmtId="0" fontId="45" fillId="23" borderId="95" xfId="3" quotePrefix="1" applyFont="1" applyFill="1" applyBorder="1" applyAlignment="1">
      <alignment horizontal="center"/>
    </xf>
    <xf numFmtId="0" fontId="46" fillId="0" borderId="78" xfId="3" applyFont="1" applyFill="1" applyBorder="1" applyAlignment="1">
      <alignment horizontal="center" vertical="center" wrapText="1"/>
    </xf>
    <xf numFmtId="0" fontId="46" fillId="0" borderId="14" xfId="3" applyFont="1" applyFill="1" applyBorder="1" applyAlignment="1">
      <alignment horizontal="center" vertical="center" wrapText="1"/>
    </xf>
    <xf numFmtId="173" fontId="47" fillId="0" borderId="78" xfId="3" applyNumberFormat="1" applyFont="1" applyFill="1" applyBorder="1" applyAlignment="1">
      <alignment horizontal="center" vertical="center"/>
    </xf>
    <xf numFmtId="173" fontId="47" fillId="0" borderId="11" xfId="3" applyNumberFormat="1" applyFont="1" applyFill="1" applyBorder="1" applyAlignment="1">
      <alignment horizontal="center" vertical="center"/>
    </xf>
    <xf numFmtId="0" fontId="85" fillId="0" borderId="0" xfId="0" applyFont="1" applyFill="1" applyAlignment="1">
      <alignment vertical="top" wrapText="1"/>
    </xf>
    <xf numFmtId="0" fontId="0" fillId="0" borderId="0" xfId="0" applyFill="1" applyAlignment="1">
      <alignment wrapText="1"/>
    </xf>
    <xf numFmtId="0" fontId="51" fillId="0" borderId="0" xfId="137" applyFont="1" applyFill="1" applyAlignment="1">
      <alignment wrapText="1"/>
    </xf>
    <xf numFmtId="0" fontId="17" fillId="0" borderId="93" xfId="137" applyFont="1" applyFill="1" applyBorder="1" applyAlignment="1">
      <alignment horizontal="left" vertical="center" wrapText="1"/>
    </xf>
    <xf numFmtId="0" fontId="17" fillId="0" borderId="15" xfId="137" applyFont="1" applyFill="1" applyBorder="1" applyAlignment="1">
      <alignment horizontal="left" vertical="center" wrapText="1"/>
    </xf>
    <xf numFmtId="0" fontId="17" fillId="0" borderId="5" xfId="137" applyFont="1" applyFill="1" applyBorder="1" applyAlignment="1">
      <alignment horizontal="left" vertical="center" wrapText="1"/>
    </xf>
    <xf numFmtId="0" fontId="84" fillId="0" borderId="0" xfId="137" applyFont="1" applyFill="1" applyAlignment="1">
      <alignment wrapText="1"/>
    </xf>
    <xf numFmtId="0" fontId="85" fillId="0" borderId="0" xfId="0" applyFont="1" applyFill="1" applyAlignment="1">
      <alignment vertical="center" wrapText="1"/>
    </xf>
    <xf numFmtId="0" fontId="85" fillId="0" borderId="0" xfId="0" applyFont="1" applyFill="1" applyAlignment="1">
      <alignment horizontal="left" vertical="top" wrapText="1"/>
    </xf>
    <xf numFmtId="176" fontId="15" fillId="0" borderId="40" xfId="0" applyNumberFormat="1" applyFont="1" applyFill="1" applyBorder="1" applyAlignment="1" applyProtection="1">
      <alignment horizontal="right" wrapText="1"/>
    </xf>
    <xf numFmtId="176" fontId="14" fillId="0" borderId="54" xfId="0" applyNumberFormat="1" applyFont="1" applyFill="1" applyBorder="1" applyAlignment="1" applyProtection="1">
      <alignment horizontal="right"/>
    </xf>
    <xf numFmtId="0" fontId="103" fillId="0" borderId="86" xfId="0" applyFont="1" applyFill="1" applyBorder="1" applyAlignment="1">
      <alignment horizontal="left" vertical="top" wrapText="1"/>
    </xf>
    <xf numFmtId="0" fontId="14" fillId="0" borderId="9" xfId="0" applyFont="1" applyFill="1" applyBorder="1" applyAlignment="1"/>
    <xf numFmtId="0" fontId="103" fillId="0" borderId="18" xfId="0" applyFont="1" applyFill="1" applyBorder="1" applyAlignment="1">
      <alignment horizontal="left"/>
    </xf>
    <xf numFmtId="0" fontId="14" fillId="0" borderId="14" xfId="0" applyFont="1" applyFill="1" applyBorder="1" applyAlignment="1"/>
    <xf numFmtId="0" fontId="14" fillId="0" borderId="11" xfId="0" applyFont="1" applyFill="1" applyBorder="1" applyAlignment="1"/>
    <xf numFmtId="179" fontId="103" fillId="0" borderId="77" xfId="0" applyNumberFormat="1" applyFont="1" applyFill="1" applyBorder="1" applyAlignment="1">
      <alignment horizontal="left"/>
    </xf>
    <xf numFmtId="179" fontId="103" fillId="0" borderId="14" xfId="0" applyNumberFormat="1" applyFont="1" applyFill="1" applyBorder="1" applyAlignment="1">
      <alignment horizontal="left"/>
    </xf>
    <xf numFmtId="179" fontId="103" fillId="0" borderId="97" xfId="0" applyNumberFormat="1" applyFont="1" applyFill="1" applyBorder="1" applyAlignment="1">
      <alignment horizontal="left"/>
    </xf>
    <xf numFmtId="166" fontId="107" fillId="89" borderId="157" xfId="0" applyNumberFormat="1" applyFont="1" applyFill="1" applyBorder="1" applyAlignment="1">
      <alignment horizontal="left"/>
    </xf>
    <xf numFmtId="166" fontId="107" fillId="89" borderId="31" xfId="0" applyNumberFormat="1" applyFont="1" applyFill="1" applyBorder="1" applyAlignment="1">
      <alignment horizontal="left"/>
    </xf>
    <xf numFmtId="166" fontId="103" fillId="0" borderId="158" xfId="0" applyNumberFormat="1" applyFont="1" applyFill="1" applyBorder="1" applyAlignment="1">
      <alignment horizontal="left"/>
    </xf>
    <xf numFmtId="166" fontId="107" fillId="89" borderId="86" xfId="0" applyNumberFormat="1" applyFont="1" applyFill="1" applyBorder="1" applyAlignment="1">
      <alignment horizontal="left"/>
    </xf>
  </cellXfs>
  <cellStyles count="7570">
    <cellStyle name="%" xfId="1201"/>
    <cellStyle name="% 2" xfId="1202"/>
    <cellStyle name="*MB Hardwired" xfId="1203"/>
    <cellStyle name="*MB Input Table Calc" xfId="1204"/>
    <cellStyle name="*MB Normal" xfId="1205"/>
    <cellStyle name="*MB Placeholder" xfId="1206"/>
    <cellStyle name="_x0013_,î3_x0001_N@4" xfId="1207"/>
    <cellStyle name="_x0013_,î3_x0001_N@4 2" xfId="1208"/>
    <cellStyle name="_x0013_,î3_x0001_N@4 2 2" xfId="1209"/>
    <cellStyle name="_x0013_,î3_x0001_N@4 3" xfId="1210"/>
    <cellStyle name=":¨áy¡’?(" xfId="1211"/>
    <cellStyle name=":¨áy¡’?( 2" xfId="1212"/>
    <cellStyle name="?? [0]_??" xfId="1213"/>
    <cellStyle name="?????_VERA" xfId="1214"/>
    <cellStyle name="??_?.????" xfId="1215"/>
    <cellStyle name="_2530023 2Q05 Analysis" xfId="1216"/>
    <cellStyle name="_2530023 2Q05 Analysis 2" xfId="1217"/>
    <cellStyle name="_August Expense Reports" xfId="1218"/>
    <cellStyle name="_August Expense Reports 2" xfId="1219"/>
    <cellStyle name="_August Expense Reports_PwrGen" xfId="1220"/>
    <cellStyle name="_August Expense Reports_PwrGen 2" xfId="1221"/>
    <cellStyle name="_Copy of HourlyPriceModelv2.01_MattB-Mar2007" xfId="1222"/>
    <cellStyle name="_HourlyPrices_NP15_2007-2030_20061222" xfId="1223"/>
    <cellStyle name="_HrlyInputs" xfId="1224"/>
    <cellStyle name="_IDSM Contracts- 10 15 10 tlc" xfId="1225"/>
    <cellStyle name="_IDSM Contracts- 10 15 10 tlc 2" xfId="1226"/>
    <cellStyle name="_July YTD Staff Aug_all IDSM Manipulated" xfId="1227"/>
    <cellStyle name="_July YTD Staff Aug_Teri" xfId="1228"/>
    <cellStyle name="_Labor and OH from Pavel" xfId="1229"/>
    <cellStyle name="_L-Other Non Current Liab" xfId="1230"/>
    <cellStyle name="_L-Other Non Current Liab 2" xfId="1231"/>
    <cellStyle name="_MthlyInputs" xfId="1232"/>
    <cellStyle name="_NP15" xfId="1233"/>
    <cellStyle name="_ORD303_HVAC_02 FEB 2011" xfId="1234"/>
    <cellStyle name="_Pavel_Staff Aug PCC charged 8.30" xfId="1235"/>
    <cellStyle name="_Transfers - Adjustments" xfId="1236"/>
    <cellStyle name="_Transfers - Adjustments 2" xfId="1237"/>
    <cellStyle name="_Transfers - Adjustments_PwrGen" xfId="1238"/>
    <cellStyle name="_Transfers - Adjustments_PwrGen 2" xfId="1239"/>
    <cellStyle name="_x0010_“+ˆÉ•?pý¤" xfId="1240"/>
    <cellStyle name="_x0010_“+ˆÉ•?pý¤ 2" xfId="1241"/>
    <cellStyle name="_x0010_“+ˆÉ•?pý¤ 2 2" xfId="1242"/>
    <cellStyle name="_x0010_“+ˆÉ•?pý¤ 3" xfId="1243"/>
    <cellStyle name="0" xfId="1244"/>
    <cellStyle name="10 in (Normal)" xfId="1245"/>
    <cellStyle name="10 in (Normal) 2" xfId="1246"/>
    <cellStyle name="10 in (Normal) 2 2" xfId="1247"/>
    <cellStyle name="10 in (Normal) 3" xfId="1248"/>
    <cellStyle name="20% - Accent1" xfId="743" builtinId="30" customBuiltin="1"/>
    <cellStyle name="20% - Accent1 10" xfId="1249"/>
    <cellStyle name="20% - Accent1 2" xfId="4"/>
    <cellStyle name="20% - Accent1 2 2" xfId="1250"/>
    <cellStyle name="20% - Accent1 2 2 2" xfId="1251"/>
    <cellStyle name="20% - Accent1 2 2 2 2" xfId="1252"/>
    <cellStyle name="20% - Accent1 2 2 3" xfId="1253"/>
    <cellStyle name="20% - Accent1 2 2 4" xfId="1254"/>
    <cellStyle name="20% - Accent1 2 2 5" xfId="1255"/>
    <cellStyle name="20% - Accent1 2 2 6" xfId="1256"/>
    <cellStyle name="20% - Accent1 2 3" xfId="1257"/>
    <cellStyle name="20% - Accent1 2 3 2" xfId="1258"/>
    <cellStyle name="20% - Accent1 2 3 3" xfId="1259"/>
    <cellStyle name="20% - Accent1 2 4" xfId="1260"/>
    <cellStyle name="20% - Accent1 2 5" xfId="1261"/>
    <cellStyle name="20% - Accent1 2 6" xfId="1262"/>
    <cellStyle name="20% - Accent1 2 7" xfId="1263"/>
    <cellStyle name="20% - Accent1 2 8" xfId="1264"/>
    <cellStyle name="20% - Accent1 3" xfId="5"/>
    <cellStyle name="20% - Accent1 3 2" xfId="1265"/>
    <cellStyle name="20% - Accent1 3 2 2" xfId="1266"/>
    <cellStyle name="20% - Accent1 3 2 2 2" xfId="1267"/>
    <cellStyle name="20% - Accent1 3 2 3" xfId="1268"/>
    <cellStyle name="20% - Accent1 3 2 4" xfId="1269"/>
    <cellStyle name="20% - Accent1 3 2 5" xfId="1270"/>
    <cellStyle name="20% - Accent1 3 2 6" xfId="1271"/>
    <cellStyle name="20% - Accent1 3 3" xfId="1272"/>
    <cellStyle name="20% - Accent1 3 3 2" xfId="1273"/>
    <cellStyle name="20% - Accent1 3 3 3" xfId="1274"/>
    <cellStyle name="20% - Accent1 3 4" xfId="1275"/>
    <cellStyle name="20% - Accent1 3 5" xfId="1276"/>
    <cellStyle name="20% - Accent1 3 6" xfId="1277"/>
    <cellStyle name="20% - Accent1 3 7" xfId="1278"/>
    <cellStyle name="20% - Accent1 4" xfId="6"/>
    <cellStyle name="20% - Accent1 4 2" xfId="1279"/>
    <cellStyle name="20% - Accent1 4 2 2" xfId="1280"/>
    <cellStyle name="20% - Accent1 4 2 2 2" xfId="1281"/>
    <cellStyle name="20% - Accent1 4 2 3" xfId="1282"/>
    <cellStyle name="20% - Accent1 4 2 4" xfId="1283"/>
    <cellStyle name="20% - Accent1 4 2 5" xfId="1284"/>
    <cellStyle name="20% - Accent1 4 2 6" xfId="1285"/>
    <cellStyle name="20% - Accent1 4 3" xfId="1286"/>
    <cellStyle name="20% - Accent1 4 3 2" xfId="1287"/>
    <cellStyle name="20% - Accent1 4 3 3" xfId="1288"/>
    <cellStyle name="20% - Accent1 4 4" xfId="1289"/>
    <cellStyle name="20% - Accent1 4 5" xfId="1290"/>
    <cellStyle name="20% - Accent1 4 6" xfId="1291"/>
    <cellStyle name="20% - Accent1 4 7" xfId="1292"/>
    <cellStyle name="20% - Accent1 5" xfId="7"/>
    <cellStyle name="20% - Accent1 5 2" xfId="1293"/>
    <cellStyle name="20% - Accent1 5 2 2" xfId="1294"/>
    <cellStyle name="20% - Accent1 5 2 2 2" xfId="1295"/>
    <cellStyle name="20% - Accent1 5 2 3" xfId="1296"/>
    <cellStyle name="20% - Accent1 5 2 4" xfId="1297"/>
    <cellStyle name="20% - Accent1 5 2 5" xfId="1298"/>
    <cellStyle name="20% - Accent1 5 2 6" xfId="1299"/>
    <cellStyle name="20% - Accent1 5 3" xfId="1300"/>
    <cellStyle name="20% - Accent1 5 3 2" xfId="1301"/>
    <cellStyle name="20% - Accent1 5 3 3" xfId="1302"/>
    <cellStyle name="20% - Accent1 5 4" xfId="1303"/>
    <cellStyle name="20% - Accent1 5 5" xfId="1304"/>
    <cellStyle name="20% - Accent1 5 6" xfId="1305"/>
    <cellStyle name="20% - Accent1 5 7" xfId="1306"/>
    <cellStyle name="20% - Accent1 6" xfId="8"/>
    <cellStyle name="20% - Accent1 6 2" xfId="1307"/>
    <cellStyle name="20% - Accent1 6 2 2" xfId="1308"/>
    <cellStyle name="20% - Accent1 6 2 2 2" xfId="1309"/>
    <cellStyle name="20% - Accent1 6 2 3" xfId="1310"/>
    <cellStyle name="20% - Accent1 6 2 4" xfId="1311"/>
    <cellStyle name="20% - Accent1 6 2 5" xfId="1312"/>
    <cellStyle name="20% - Accent1 6 2 6" xfId="1313"/>
    <cellStyle name="20% - Accent1 6 3" xfId="1314"/>
    <cellStyle name="20% - Accent1 6 3 2" xfId="1315"/>
    <cellStyle name="20% - Accent1 6 3 3" xfId="1316"/>
    <cellStyle name="20% - Accent1 6 4" xfId="1317"/>
    <cellStyle name="20% - Accent1 6 5" xfId="1318"/>
    <cellStyle name="20% - Accent1 6 6" xfId="1319"/>
    <cellStyle name="20% - Accent1 6 7" xfId="1320"/>
    <cellStyle name="20% - Accent1 7" xfId="1181"/>
    <cellStyle name="20% - Accent1 7 2" xfId="1321"/>
    <cellStyle name="20% - Accent1 7 2 2" xfId="1322"/>
    <cellStyle name="20% - Accent1 7 2 3" xfId="1323"/>
    <cellStyle name="20% - Accent1 7 3" xfId="1324"/>
    <cellStyle name="20% - Accent1 7 4" xfId="1325"/>
    <cellStyle name="20% - Accent1 7 5" xfId="1326"/>
    <cellStyle name="20% - Accent1 7 6" xfId="1327"/>
    <cellStyle name="20% - Accent1 8" xfId="1328"/>
    <cellStyle name="20% - Accent1 8 2" xfId="1329"/>
    <cellStyle name="20% - Accent1 8 2 2" xfId="1330"/>
    <cellStyle name="20% - Accent1 8 2 3" xfId="1331"/>
    <cellStyle name="20% - Accent1 8 3" xfId="1332"/>
    <cellStyle name="20% - Accent1 8 4" xfId="1333"/>
    <cellStyle name="20% - Accent1 8 5" xfId="1334"/>
    <cellStyle name="20% - Accent1 8 6" xfId="1335"/>
    <cellStyle name="20% - Accent1 9" xfId="1336"/>
    <cellStyle name="20% - Accent1 9 2" xfId="1337"/>
    <cellStyle name="20% - Accent2" xfId="747" builtinId="34" customBuiltin="1"/>
    <cellStyle name="20% - Accent2 10" xfId="1338"/>
    <cellStyle name="20% - Accent2 2" xfId="9"/>
    <cellStyle name="20% - Accent2 2 2" xfId="1339"/>
    <cellStyle name="20% - Accent2 2 2 2" xfId="1340"/>
    <cellStyle name="20% - Accent2 2 2 2 2" xfId="1341"/>
    <cellStyle name="20% - Accent2 2 2 3" xfId="1342"/>
    <cellStyle name="20% - Accent2 2 2 4" xfId="1343"/>
    <cellStyle name="20% - Accent2 2 2 5" xfId="1344"/>
    <cellStyle name="20% - Accent2 2 2 6" xfId="1345"/>
    <cellStyle name="20% - Accent2 2 3" xfId="1346"/>
    <cellStyle name="20% - Accent2 2 3 2" xfId="1347"/>
    <cellStyle name="20% - Accent2 2 3 3" xfId="1348"/>
    <cellStyle name="20% - Accent2 2 4" xfId="1349"/>
    <cellStyle name="20% - Accent2 2 5" xfId="1350"/>
    <cellStyle name="20% - Accent2 2 6" xfId="1351"/>
    <cellStyle name="20% - Accent2 2 7" xfId="1352"/>
    <cellStyle name="20% - Accent2 2 8" xfId="1353"/>
    <cellStyle name="20% - Accent2 3" xfId="10"/>
    <cellStyle name="20% - Accent2 3 2" xfId="1354"/>
    <cellStyle name="20% - Accent2 3 2 2" xfId="1355"/>
    <cellStyle name="20% - Accent2 3 2 2 2" xfId="1356"/>
    <cellStyle name="20% - Accent2 3 2 3" xfId="1357"/>
    <cellStyle name="20% - Accent2 3 2 4" xfId="1358"/>
    <cellStyle name="20% - Accent2 3 2 5" xfId="1359"/>
    <cellStyle name="20% - Accent2 3 2 6" xfId="1360"/>
    <cellStyle name="20% - Accent2 3 3" xfId="1361"/>
    <cellStyle name="20% - Accent2 3 3 2" xfId="1362"/>
    <cellStyle name="20% - Accent2 3 3 3" xfId="1363"/>
    <cellStyle name="20% - Accent2 3 4" xfId="1364"/>
    <cellStyle name="20% - Accent2 3 5" xfId="1365"/>
    <cellStyle name="20% - Accent2 3 6" xfId="1366"/>
    <cellStyle name="20% - Accent2 3 7" xfId="1367"/>
    <cellStyle name="20% - Accent2 4" xfId="11"/>
    <cellStyle name="20% - Accent2 4 2" xfId="1368"/>
    <cellStyle name="20% - Accent2 4 2 2" xfId="1369"/>
    <cellStyle name="20% - Accent2 4 2 2 2" xfId="1370"/>
    <cellStyle name="20% - Accent2 4 2 3" xfId="1371"/>
    <cellStyle name="20% - Accent2 4 2 4" xfId="1372"/>
    <cellStyle name="20% - Accent2 4 2 5" xfId="1373"/>
    <cellStyle name="20% - Accent2 4 2 6" xfId="1374"/>
    <cellStyle name="20% - Accent2 4 3" xfId="1375"/>
    <cellStyle name="20% - Accent2 4 3 2" xfId="1376"/>
    <cellStyle name="20% - Accent2 4 3 3" xfId="1377"/>
    <cellStyle name="20% - Accent2 4 4" xfId="1378"/>
    <cellStyle name="20% - Accent2 4 5" xfId="1379"/>
    <cellStyle name="20% - Accent2 4 6" xfId="1380"/>
    <cellStyle name="20% - Accent2 4 7" xfId="1381"/>
    <cellStyle name="20% - Accent2 5" xfId="12"/>
    <cellStyle name="20% - Accent2 5 2" xfId="1382"/>
    <cellStyle name="20% - Accent2 5 2 2" xfId="1383"/>
    <cellStyle name="20% - Accent2 5 2 2 2" xfId="1384"/>
    <cellStyle name="20% - Accent2 5 2 3" xfId="1385"/>
    <cellStyle name="20% - Accent2 5 2 4" xfId="1386"/>
    <cellStyle name="20% - Accent2 5 2 5" xfId="1387"/>
    <cellStyle name="20% - Accent2 5 2 6" xfId="1388"/>
    <cellStyle name="20% - Accent2 5 3" xfId="1389"/>
    <cellStyle name="20% - Accent2 5 3 2" xfId="1390"/>
    <cellStyle name="20% - Accent2 5 3 3" xfId="1391"/>
    <cellStyle name="20% - Accent2 5 4" xfId="1392"/>
    <cellStyle name="20% - Accent2 5 5" xfId="1393"/>
    <cellStyle name="20% - Accent2 5 6" xfId="1394"/>
    <cellStyle name="20% - Accent2 5 7" xfId="1395"/>
    <cellStyle name="20% - Accent2 6" xfId="13"/>
    <cellStyle name="20% - Accent2 6 2" xfId="1396"/>
    <cellStyle name="20% - Accent2 6 2 2" xfId="1397"/>
    <cellStyle name="20% - Accent2 6 2 2 2" xfId="1398"/>
    <cellStyle name="20% - Accent2 6 2 3" xfId="1399"/>
    <cellStyle name="20% - Accent2 6 2 4" xfId="1400"/>
    <cellStyle name="20% - Accent2 6 2 5" xfId="1401"/>
    <cellStyle name="20% - Accent2 6 2 6" xfId="1402"/>
    <cellStyle name="20% - Accent2 6 3" xfId="1403"/>
    <cellStyle name="20% - Accent2 6 3 2" xfId="1404"/>
    <cellStyle name="20% - Accent2 6 3 3" xfId="1405"/>
    <cellStyle name="20% - Accent2 6 4" xfId="1406"/>
    <cellStyle name="20% - Accent2 6 5" xfId="1407"/>
    <cellStyle name="20% - Accent2 6 6" xfId="1408"/>
    <cellStyle name="20% - Accent2 6 7" xfId="1409"/>
    <cellStyle name="20% - Accent2 7" xfId="1183"/>
    <cellStyle name="20% - Accent2 7 2" xfId="1410"/>
    <cellStyle name="20% - Accent2 7 2 2" xfId="1411"/>
    <cellStyle name="20% - Accent2 7 2 3" xfId="1412"/>
    <cellStyle name="20% - Accent2 7 3" xfId="1413"/>
    <cellStyle name="20% - Accent2 7 4" xfId="1414"/>
    <cellStyle name="20% - Accent2 7 5" xfId="1415"/>
    <cellStyle name="20% - Accent2 7 6" xfId="1416"/>
    <cellStyle name="20% - Accent2 8" xfId="1417"/>
    <cellStyle name="20% - Accent2 8 2" xfId="1418"/>
    <cellStyle name="20% - Accent2 8 2 2" xfId="1419"/>
    <cellStyle name="20% - Accent2 8 2 3" xfId="1420"/>
    <cellStyle name="20% - Accent2 8 3" xfId="1421"/>
    <cellStyle name="20% - Accent2 8 4" xfId="1422"/>
    <cellStyle name="20% - Accent2 8 5" xfId="1423"/>
    <cellStyle name="20% - Accent2 8 6" xfId="1424"/>
    <cellStyle name="20% - Accent2 9" xfId="1425"/>
    <cellStyle name="20% - Accent2 9 2" xfId="1426"/>
    <cellStyle name="20% - Accent3" xfId="751" builtinId="38" customBuiltin="1"/>
    <cellStyle name="20% - Accent3 10" xfId="1427"/>
    <cellStyle name="20% - Accent3 2" xfId="14"/>
    <cellStyle name="20% - Accent3 2 2" xfId="1428"/>
    <cellStyle name="20% - Accent3 2 2 2" xfId="1429"/>
    <cellStyle name="20% - Accent3 2 2 2 2" xfId="1430"/>
    <cellStyle name="20% - Accent3 2 2 3" xfId="1431"/>
    <cellStyle name="20% - Accent3 2 2 4" xfId="1432"/>
    <cellStyle name="20% - Accent3 2 2 5" xfId="1433"/>
    <cellStyle name="20% - Accent3 2 2 6" xfId="1434"/>
    <cellStyle name="20% - Accent3 2 3" xfId="1435"/>
    <cellStyle name="20% - Accent3 2 3 2" xfId="1436"/>
    <cellStyle name="20% - Accent3 2 3 3" xfId="1437"/>
    <cellStyle name="20% - Accent3 2 4" xfId="1438"/>
    <cellStyle name="20% - Accent3 2 5" xfId="1439"/>
    <cellStyle name="20% - Accent3 2 6" xfId="1440"/>
    <cellStyle name="20% - Accent3 2 7" xfId="1441"/>
    <cellStyle name="20% - Accent3 2 8" xfId="1442"/>
    <cellStyle name="20% - Accent3 3" xfId="15"/>
    <cellStyle name="20% - Accent3 3 2" xfId="1443"/>
    <cellStyle name="20% - Accent3 3 2 2" xfId="1444"/>
    <cellStyle name="20% - Accent3 3 2 2 2" xfId="1445"/>
    <cellStyle name="20% - Accent3 3 2 3" xfId="1446"/>
    <cellStyle name="20% - Accent3 3 2 4" xfId="1447"/>
    <cellStyle name="20% - Accent3 3 2 5" xfId="1448"/>
    <cellStyle name="20% - Accent3 3 2 6" xfId="1449"/>
    <cellStyle name="20% - Accent3 3 3" xfId="1450"/>
    <cellStyle name="20% - Accent3 3 3 2" xfId="1451"/>
    <cellStyle name="20% - Accent3 3 3 3" xfId="1452"/>
    <cellStyle name="20% - Accent3 3 4" xfId="1453"/>
    <cellStyle name="20% - Accent3 3 5" xfId="1454"/>
    <cellStyle name="20% - Accent3 3 6" xfId="1455"/>
    <cellStyle name="20% - Accent3 3 7" xfId="1456"/>
    <cellStyle name="20% - Accent3 4" xfId="16"/>
    <cellStyle name="20% - Accent3 4 2" xfId="1457"/>
    <cellStyle name="20% - Accent3 4 2 2" xfId="1458"/>
    <cellStyle name="20% - Accent3 4 2 2 2" xfId="1459"/>
    <cellStyle name="20% - Accent3 4 2 3" xfId="1460"/>
    <cellStyle name="20% - Accent3 4 2 4" xfId="1461"/>
    <cellStyle name="20% - Accent3 4 2 5" xfId="1462"/>
    <cellStyle name="20% - Accent3 4 2 6" xfId="1463"/>
    <cellStyle name="20% - Accent3 4 3" xfId="1464"/>
    <cellStyle name="20% - Accent3 4 3 2" xfId="1465"/>
    <cellStyle name="20% - Accent3 4 3 3" xfId="1466"/>
    <cellStyle name="20% - Accent3 4 4" xfId="1467"/>
    <cellStyle name="20% - Accent3 4 5" xfId="1468"/>
    <cellStyle name="20% - Accent3 4 6" xfId="1469"/>
    <cellStyle name="20% - Accent3 4 7" xfId="1470"/>
    <cellStyle name="20% - Accent3 5" xfId="17"/>
    <cellStyle name="20% - Accent3 5 2" xfId="1471"/>
    <cellStyle name="20% - Accent3 5 2 2" xfId="1472"/>
    <cellStyle name="20% - Accent3 5 2 2 2" xfId="1473"/>
    <cellStyle name="20% - Accent3 5 2 3" xfId="1474"/>
    <cellStyle name="20% - Accent3 5 2 4" xfId="1475"/>
    <cellStyle name="20% - Accent3 5 2 5" xfId="1476"/>
    <cellStyle name="20% - Accent3 5 2 6" xfId="1477"/>
    <cellStyle name="20% - Accent3 5 3" xfId="1478"/>
    <cellStyle name="20% - Accent3 5 3 2" xfId="1479"/>
    <cellStyle name="20% - Accent3 5 3 3" xfId="1480"/>
    <cellStyle name="20% - Accent3 5 4" xfId="1481"/>
    <cellStyle name="20% - Accent3 5 5" xfId="1482"/>
    <cellStyle name="20% - Accent3 5 6" xfId="1483"/>
    <cellStyle name="20% - Accent3 5 7" xfId="1484"/>
    <cellStyle name="20% - Accent3 6" xfId="18"/>
    <cellStyle name="20% - Accent3 6 2" xfId="1485"/>
    <cellStyle name="20% - Accent3 6 2 2" xfId="1486"/>
    <cellStyle name="20% - Accent3 6 2 2 2" xfId="1487"/>
    <cellStyle name="20% - Accent3 6 2 3" xfId="1488"/>
    <cellStyle name="20% - Accent3 6 2 4" xfId="1489"/>
    <cellStyle name="20% - Accent3 6 2 5" xfId="1490"/>
    <cellStyle name="20% - Accent3 6 2 6" xfId="1491"/>
    <cellStyle name="20% - Accent3 6 3" xfId="1492"/>
    <cellStyle name="20% - Accent3 6 3 2" xfId="1493"/>
    <cellStyle name="20% - Accent3 6 3 3" xfId="1494"/>
    <cellStyle name="20% - Accent3 6 4" xfId="1495"/>
    <cellStyle name="20% - Accent3 6 5" xfId="1496"/>
    <cellStyle name="20% - Accent3 6 6" xfId="1497"/>
    <cellStyle name="20% - Accent3 6 7" xfId="1498"/>
    <cellStyle name="20% - Accent3 7" xfId="1185"/>
    <cellStyle name="20% - Accent3 7 2" xfId="1499"/>
    <cellStyle name="20% - Accent3 7 2 2" xfId="1500"/>
    <cellStyle name="20% - Accent3 7 2 3" xfId="1501"/>
    <cellStyle name="20% - Accent3 7 3" xfId="1502"/>
    <cellStyle name="20% - Accent3 7 4" xfId="1503"/>
    <cellStyle name="20% - Accent3 7 5" xfId="1504"/>
    <cellStyle name="20% - Accent3 7 6" xfId="1505"/>
    <cellStyle name="20% - Accent3 8" xfId="1506"/>
    <cellStyle name="20% - Accent3 8 2" xfId="1507"/>
    <cellStyle name="20% - Accent3 8 2 2" xfId="1508"/>
    <cellStyle name="20% - Accent3 8 2 3" xfId="1509"/>
    <cellStyle name="20% - Accent3 8 3" xfId="1510"/>
    <cellStyle name="20% - Accent3 8 4" xfId="1511"/>
    <cellStyle name="20% - Accent3 8 5" xfId="1512"/>
    <cellStyle name="20% - Accent3 8 6" xfId="1513"/>
    <cellStyle name="20% - Accent3 9" xfId="1514"/>
    <cellStyle name="20% - Accent3 9 2" xfId="1515"/>
    <cellStyle name="20% - Accent4" xfId="755" builtinId="42" customBuiltin="1"/>
    <cellStyle name="20% - Accent4 10" xfId="1516"/>
    <cellStyle name="20% - Accent4 2" xfId="19"/>
    <cellStyle name="20% - Accent4 2 2" xfId="1517"/>
    <cellStyle name="20% - Accent4 2 2 2" xfId="1518"/>
    <cellStyle name="20% - Accent4 2 2 2 2" xfId="1519"/>
    <cellStyle name="20% - Accent4 2 2 3" xfId="1520"/>
    <cellStyle name="20% - Accent4 2 2 4" xfId="1521"/>
    <cellStyle name="20% - Accent4 2 2 5" xfId="1522"/>
    <cellStyle name="20% - Accent4 2 2 6" xfId="1523"/>
    <cellStyle name="20% - Accent4 2 3" xfId="1524"/>
    <cellStyle name="20% - Accent4 2 3 2" xfId="1525"/>
    <cellStyle name="20% - Accent4 2 3 3" xfId="1526"/>
    <cellStyle name="20% - Accent4 2 4" xfId="1527"/>
    <cellStyle name="20% - Accent4 2 5" xfId="1528"/>
    <cellStyle name="20% - Accent4 2 6" xfId="1529"/>
    <cellStyle name="20% - Accent4 2 7" xfId="1530"/>
    <cellStyle name="20% - Accent4 2 8" xfId="1531"/>
    <cellStyle name="20% - Accent4 3" xfId="20"/>
    <cellStyle name="20% - Accent4 3 2" xfId="1532"/>
    <cellStyle name="20% - Accent4 3 2 2" xfId="1533"/>
    <cellStyle name="20% - Accent4 3 2 2 2" xfId="1534"/>
    <cellStyle name="20% - Accent4 3 2 3" xfId="1535"/>
    <cellStyle name="20% - Accent4 3 2 4" xfId="1536"/>
    <cellStyle name="20% - Accent4 3 2 5" xfId="1537"/>
    <cellStyle name="20% - Accent4 3 2 6" xfId="1538"/>
    <cellStyle name="20% - Accent4 3 3" xfId="1539"/>
    <cellStyle name="20% - Accent4 3 3 2" xfId="1540"/>
    <cellStyle name="20% - Accent4 3 3 3" xfId="1541"/>
    <cellStyle name="20% - Accent4 3 4" xfId="1542"/>
    <cellStyle name="20% - Accent4 3 5" xfId="1543"/>
    <cellStyle name="20% - Accent4 3 6" xfId="1544"/>
    <cellStyle name="20% - Accent4 3 7" xfId="1545"/>
    <cellStyle name="20% - Accent4 4" xfId="21"/>
    <cellStyle name="20% - Accent4 4 2" xfId="1546"/>
    <cellStyle name="20% - Accent4 4 2 2" xfId="1547"/>
    <cellStyle name="20% - Accent4 4 2 2 2" xfId="1548"/>
    <cellStyle name="20% - Accent4 4 2 3" xfId="1549"/>
    <cellStyle name="20% - Accent4 4 2 4" xfId="1550"/>
    <cellStyle name="20% - Accent4 4 2 5" xfId="1551"/>
    <cellStyle name="20% - Accent4 4 2 6" xfId="1552"/>
    <cellStyle name="20% - Accent4 4 3" xfId="1553"/>
    <cellStyle name="20% - Accent4 4 3 2" xfId="1554"/>
    <cellStyle name="20% - Accent4 4 3 3" xfId="1555"/>
    <cellStyle name="20% - Accent4 4 4" xfId="1556"/>
    <cellStyle name="20% - Accent4 4 5" xfId="1557"/>
    <cellStyle name="20% - Accent4 4 6" xfId="1558"/>
    <cellStyle name="20% - Accent4 4 7" xfId="1559"/>
    <cellStyle name="20% - Accent4 5" xfId="22"/>
    <cellStyle name="20% - Accent4 5 2" xfId="1560"/>
    <cellStyle name="20% - Accent4 5 2 2" xfId="1561"/>
    <cellStyle name="20% - Accent4 5 2 2 2" xfId="1562"/>
    <cellStyle name="20% - Accent4 5 2 3" xfId="1563"/>
    <cellStyle name="20% - Accent4 5 2 4" xfId="1564"/>
    <cellStyle name="20% - Accent4 5 2 5" xfId="1565"/>
    <cellStyle name="20% - Accent4 5 2 6" xfId="1566"/>
    <cellStyle name="20% - Accent4 5 3" xfId="1567"/>
    <cellStyle name="20% - Accent4 5 3 2" xfId="1568"/>
    <cellStyle name="20% - Accent4 5 3 3" xfId="1569"/>
    <cellStyle name="20% - Accent4 5 4" xfId="1570"/>
    <cellStyle name="20% - Accent4 5 5" xfId="1571"/>
    <cellStyle name="20% - Accent4 5 6" xfId="1572"/>
    <cellStyle name="20% - Accent4 5 7" xfId="1573"/>
    <cellStyle name="20% - Accent4 6" xfId="23"/>
    <cellStyle name="20% - Accent4 6 2" xfId="1574"/>
    <cellStyle name="20% - Accent4 6 2 2" xfId="1575"/>
    <cellStyle name="20% - Accent4 6 2 2 2" xfId="1576"/>
    <cellStyle name="20% - Accent4 6 2 3" xfId="1577"/>
    <cellStyle name="20% - Accent4 6 2 4" xfId="1578"/>
    <cellStyle name="20% - Accent4 6 2 5" xfId="1579"/>
    <cellStyle name="20% - Accent4 6 2 6" xfId="1580"/>
    <cellStyle name="20% - Accent4 6 3" xfId="1581"/>
    <cellStyle name="20% - Accent4 6 3 2" xfId="1582"/>
    <cellStyle name="20% - Accent4 6 3 3" xfId="1583"/>
    <cellStyle name="20% - Accent4 6 4" xfId="1584"/>
    <cellStyle name="20% - Accent4 6 5" xfId="1585"/>
    <cellStyle name="20% - Accent4 6 6" xfId="1586"/>
    <cellStyle name="20% - Accent4 6 7" xfId="1587"/>
    <cellStyle name="20% - Accent4 7" xfId="1187"/>
    <cellStyle name="20% - Accent4 7 2" xfId="1588"/>
    <cellStyle name="20% - Accent4 7 2 2" xfId="1589"/>
    <cellStyle name="20% - Accent4 7 2 3" xfId="1590"/>
    <cellStyle name="20% - Accent4 7 3" xfId="1591"/>
    <cellStyle name="20% - Accent4 7 4" xfId="1592"/>
    <cellStyle name="20% - Accent4 7 5" xfId="1593"/>
    <cellStyle name="20% - Accent4 7 6" xfId="1594"/>
    <cellStyle name="20% - Accent4 8" xfId="1595"/>
    <cellStyle name="20% - Accent4 8 2" xfId="1596"/>
    <cellStyle name="20% - Accent4 8 2 2" xfId="1597"/>
    <cellStyle name="20% - Accent4 8 2 3" xfId="1598"/>
    <cellStyle name="20% - Accent4 8 3" xfId="1599"/>
    <cellStyle name="20% - Accent4 8 4" xfId="1600"/>
    <cellStyle name="20% - Accent4 8 5" xfId="1601"/>
    <cellStyle name="20% - Accent4 8 6" xfId="1602"/>
    <cellStyle name="20% - Accent4 9" xfId="1603"/>
    <cellStyle name="20% - Accent4 9 2" xfId="1604"/>
    <cellStyle name="20% - Accent5" xfId="759" builtinId="46" customBuiltin="1"/>
    <cellStyle name="20% - Accent5 10" xfId="1605"/>
    <cellStyle name="20% - Accent5 2" xfId="24"/>
    <cellStyle name="20% - Accent5 2 2" xfId="1606"/>
    <cellStyle name="20% - Accent5 2 2 2" xfId="1607"/>
    <cellStyle name="20% - Accent5 2 2 2 2" xfId="1608"/>
    <cellStyle name="20% - Accent5 2 2 3" xfId="1609"/>
    <cellStyle name="20% - Accent5 2 2 4" xfId="1610"/>
    <cellStyle name="20% - Accent5 2 2 5" xfId="1611"/>
    <cellStyle name="20% - Accent5 2 2 6" xfId="1612"/>
    <cellStyle name="20% - Accent5 2 3" xfId="1613"/>
    <cellStyle name="20% - Accent5 2 3 2" xfId="1614"/>
    <cellStyle name="20% - Accent5 2 3 3" xfId="1615"/>
    <cellStyle name="20% - Accent5 2 4" xfId="1616"/>
    <cellStyle name="20% - Accent5 2 5" xfId="1617"/>
    <cellStyle name="20% - Accent5 2 6" xfId="1618"/>
    <cellStyle name="20% - Accent5 2 7" xfId="1619"/>
    <cellStyle name="20% - Accent5 2 8" xfId="1620"/>
    <cellStyle name="20% - Accent5 3" xfId="25"/>
    <cellStyle name="20% - Accent5 3 2" xfId="1621"/>
    <cellStyle name="20% - Accent5 3 2 2" xfId="1622"/>
    <cellStyle name="20% - Accent5 3 2 2 2" xfId="1623"/>
    <cellStyle name="20% - Accent5 3 2 3" xfId="1624"/>
    <cellStyle name="20% - Accent5 3 2 4" xfId="1625"/>
    <cellStyle name="20% - Accent5 3 2 5" xfId="1626"/>
    <cellStyle name="20% - Accent5 3 2 6" xfId="1627"/>
    <cellStyle name="20% - Accent5 3 3" xfId="1628"/>
    <cellStyle name="20% - Accent5 3 3 2" xfId="1629"/>
    <cellStyle name="20% - Accent5 3 3 3" xfId="1630"/>
    <cellStyle name="20% - Accent5 3 4" xfId="1631"/>
    <cellStyle name="20% - Accent5 3 5" xfId="1632"/>
    <cellStyle name="20% - Accent5 3 6" xfId="1633"/>
    <cellStyle name="20% - Accent5 3 7" xfId="1634"/>
    <cellStyle name="20% - Accent5 4" xfId="26"/>
    <cellStyle name="20% - Accent5 4 2" xfId="1635"/>
    <cellStyle name="20% - Accent5 4 2 2" xfId="1636"/>
    <cellStyle name="20% - Accent5 4 2 2 2" xfId="1637"/>
    <cellStyle name="20% - Accent5 4 2 3" xfId="1638"/>
    <cellStyle name="20% - Accent5 4 2 4" xfId="1639"/>
    <cellStyle name="20% - Accent5 4 2 5" xfId="1640"/>
    <cellStyle name="20% - Accent5 4 2 6" xfId="1641"/>
    <cellStyle name="20% - Accent5 4 3" xfId="1642"/>
    <cellStyle name="20% - Accent5 4 3 2" xfId="1643"/>
    <cellStyle name="20% - Accent5 4 3 3" xfId="1644"/>
    <cellStyle name="20% - Accent5 4 4" xfId="1645"/>
    <cellStyle name="20% - Accent5 4 5" xfId="1646"/>
    <cellStyle name="20% - Accent5 4 6" xfId="1647"/>
    <cellStyle name="20% - Accent5 4 7" xfId="1648"/>
    <cellStyle name="20% - Accent5 5" xfId="27"/>
    <cellStyle name="20% - Accent5 5 2" xfId="1649"/>
    <cellStyle name="20% - Accent5 5 2 2" xfId="1650"/>
    <cellStyle name="20% - Accent5 5 2 2 2" xfId="1651"/>
    <cellStyle name="20% - Accent5 5 2 3" xfId="1652"/>
    <cellStyle name="20% - Accent5 5 2 4" xfId="1653"/>
    <cellStyle name="20% - Accent5 5 2 5" xfId="1654"/>
    <cellStyle name="20% - Accent5 5 2 6" xfId="1655"/>
    <cellStyle name="20% - Accent5 5 3" xfId="1656"/>
    <cellStyle name="20% - Accent5 5 3 2" xfId="1657"/>
    <cellStyle name="20% - Accent5 5 3 3" xfId="1658"/>
    <cellStyle name="20% - Accent5 5 4" xfId="1659"/>
    <cellStyle name="20% - Accent5 5 5" xfId="1660"/>
    <cellStyle name="20% - Accent5 5 6" xfId="1661"/>
    <cellStyle name="20% - Accent5 5 7" xfId="1662"/>
    <cellStyle name="20% - Accent5 6" xfId="28"/>
    <cellStyle name="20% - Accent5 6 2" xfId="1663"/>
    <cellStyle name="20% - Accent5 6 2 2" xfId="1664"/>
    <cellStyle name="20% - Accent5 6 2 2 2" xfId="1665"/>
    <cellStyle name="20% - Accent5 6 2 3" xfId="1666"/>
    <cellStyle name="20% - Accent5 6 2 4" xfId="1667"/>
    <cellStyle name="20% - Accent5 6 2 5" xfId="1668"/>
    <cellStyle name="20% - Accent5 6 2 6" xfId="1669"/>
    <cellStyle name="20% - Accent5 6 3" xfId="1670"/>
    <cellStyle name="20% - Accent5 6 3 2" xfId="1671"/>
    <cellStyle name="20% - Accent5 6 3 3" xfId="1672"/>
    <cellStyle name="20% - Accent5 6 4" xfId="1673"/>
    <cellStyle name="20% - Accent5 6 5" xfId="1674"/>
    <cellStyle name="20% - Accent5 6 6" xfId="1675"/>
    <cellStyle name="20% - Accent5 6 7" xfId="1676"/>
    <cellStyle name="20% - Accent5 7" xfId="1189"/>
    <cellStyle name="20% - Accent5 7 2" xfId="1677"/>
    <cellStyle name="20% - Accent5 7 2 2" xfId="1678"/>
    <cellStyle name="20% - Accent5 7 2 3" xfId="1679"/>
    <cellStyle name="20% - Accent5 7 3" xfId="1680"/>
    <cellStyle name="20% - Accent5 7 4" xfId="1681"/>
    <cellStyle name="20% - Accent5 7 5" xfId="1682"/>
    <cellStyle name="20% - Accent5 7 6" xfId="1683"/>
    <cellStyle name="20% - Accent5 8" xfId="1684"/>
    <cellStyle name="20% - Accent5 8 2" xfId="1685"/>
    <cellStyle name="20% - Accent5 8 2 2" xfId="1686"/>
    <cellStyle name="20% - Accent5 8 2 3" xfId="1687"/>
    <cellStyle name="20% - Accent5 8 3" xfId="1688"/>
    <cellStyle name="20% - Accent5 8 4" xfId="1689"/>
    <cellStyle name="20% - Accent5 8 5" xfId="1690"/>
    <cellStyle name="20% - Accent5 8 6" xfId="1691"/>
    <cellStyle name="20% - Accent5 9" xfId="1692"/>
    <cellStyle name="20% - Accent5 9 2" xfId="1693"/>
    <cellStyle name="20% - Accent6" xfId="763" builtinId="50" customBuiltin="1"/>
    <cellStyle name="20% - Accent6 10" xfId="1694"/>
    <cellStyle name="20% - Accent6 2" xfId="29"/>
    <cellStyle name="20% - Accent6 2 2" xfId="1695"/>
    <cellStyle name="20% - Accent6 2 2 2" xfId="1696"/>
    <cellStyle name="20% - Accent6 2 2 2 2" xfId="1697"/>
    <cellStyle name="20% - Accent6 2 2 3" xfId="1698"/>
    <cellStyle name="20% - Accent6 2 2 4" xfId="1699"/>
    <cellStyle name="20% - Accent6 2 2 5" xfId="1700"/>
    <cellStyle name="20% - Accent6 2 2 6" xfId="1701"/>
    <cellStyle name="20% - Accent6 2 3" xfId="1702"/>
    <cellStyle name="20% - Accent6 2 3 2" xfId="1703"/>
    <cellStyle name="20% - Accent6 2 3 3" xfId="1704"/>
    <cellStyle name="20% - Accent6 2 4" xfId="1705"/>
    <cellStyle name="20% - Accent6 2 5" xfId="1706"/>
    <cellStyle name="20% - Accent6 2 6" xfId="1707"/>
    <cellStyle name="20% - Accent6 2 7" xfId="1708"/>
    <cellStyle name="20% - Accent6 2 8" xfId="1709"/>
    <cellStyle name="20% - Accent6 3" xfId="30"/>
    <cellStyle name="20% - Accent6 3 2" xfId="1710"/>
    <cellStyle name="20% - Accent6 3 2 2" xfId="1711"/>
    <cellStyle name="20% - Accent6 3 2 2 2" xfId="1712"/>
    <cellStyle name="20% - Accent6 3 2 3" xfId="1713"/>
    <cellStyle name="20% - Accent6 3 2 4" xfId="1714"/>
    <cellStyle name="20% - Accent6 3 2 5" xfId="1715"/>
    <cellStyle name="20% - Accent6 3 2 6" xfId="1716"/>
    <cellStyle name="20% - Accent6 3 3" xfId="1717"/>
    <cellStyle name="20% - Accent6 3 3 2" xfId="1718"/>
    <cellStyle name="20% - Accent6 3 3 3" xfId="1719"/>
    <cellStyle name="20% - Accent6 3 4" xfId="1720"/>
    <cellStyle name="20% - Accent6 3 5" xfId="1721"/>
    <cellStyle name="20% - Accent6 3 6" xfId="1722"/>
    <cellStyle name="20% - Accent6 3 7" xfId="1723"/>
    <cellStyle name="20% - Accent6 4" xfId="31"/>
    <cellStyle name="20% - Accent6 4 2" xfId="1724"/>
    <cellStyle name="20% - Accent6 4 2 2" xfId="1725"/>
    <cellStyle name="20% - Accent6 4 2 2 2" xfId="1726"/>
    <cellStyle name="20% - Accent6 4 2 3" xfId="1727"/>
    <cellStyle name="20% - Accent6 4 2 4" xfId="1728"/>
    <cellStyle name="20% - Accent6 4 2 5" xfId="1729"/>
    <cellStyle name="20% - Accent6 4 2 6" xfId="1730"/>
    <cellStyle name="20% - Accent6 4 3" xfId="1731"/>
    <cellStyle name="20% - Accent6 4 3 2" xfId="1732"/>
    <cellStyle name="20% - Accent6 4 3 3" xfId="1733"/>
    <cellStyle name="20% - Accent6 4 4" xfId="1734"/>
    <cellStyle name="20% - Accent6 4 5" xfId="1735"/>
    <cellStyle name="20% - Accent6 4 6" xfId="1736"/>
    <cellStyle name="20% - Accent6 4 7" xfId="1737"/>
    <cellStyle name="20% - Accent6 5" xfId="32"/>
    <cellStyle name="20% - Accent6 5 2" xfId="1738"/>
    <cellStyle name="20% - Accent6 5 2 2" xfId="1739"/>
    <cellStyle name="20% - Accent6 5 2 2 2" xfId="1740"/>
    <cellStyle name="20% - Accent6 5 2 3" xfId="1741"/>
    <cellStyle name="20% - Accent6 5 2 4" xfId="1742"/>
    <cellStyle name="20% - Accent6 5 2 5" xfId="1743"/>
    <cellStyle name="20% - Accent6 5 2 6" xfId="1744"/>
    <cellStyle name="20% - Accent6 5 3" xfId="1745"/>
    <cellStyle name="20% - Accent6 5 3 2" xfId="1746"/>
    <cellStyle name="20% - Accent6 5 3 3" xfId="1747"/>
    <cellStyle name="20% - Accent6 5 4" xfId="1748"/>
    <cellStyle name="20% - Accent6 5 5" xfId="1749"/>
    <cellStyle name="20% - Accent6 5 6" xfId="1750"/>
    <cellStyle name="20% - Accent6 5 7" xfId="1751"/>
    <cellStyle name="20% - Accent6 6" xfId="33"/>
    <cellStyle name="20% - Accent6 6 2" xfId="1752"/>
    <cellStyle name="20% - Accent6 6 2 2" xfId="1753"/>
    <cellStyle name="20% - Accent6 6 2 2 2" xfId="1754"/>
    <cellStyle name="20% - Accent6 6 2 3" xfId="1755"/>
    <cellStyle name="20% - Accent6 6 2 4" xfId="1756"/>
    <cellStyle name="20% - Accent6 6 2 5" xfId="1757"/>
    <cellStyle name="20% - Accent6 6 2 6" xfId="1758"/>
    <cellStyle name="20% - Accent6 6 3" xfId="1759"/>
    <cellStyle name="20% - Accent6 6 3 2" xfId="1760"/>
    <cellStyle name="20% - Accent6 6 3 3" xfId="1761"/>
    <cellStyle name="20% - Accent6 6 4" xfId="1762"/>
    <cellStyle name="20% - Accent6 6 5" xfId="1763"/>
    <cellStyle name="20% - Accent6 6 6" xfId="1764"/>
    <cellStyle name="20% - Accent6 6 7" xfId="1765"/>
    <cellStyle name="20% - Accent6 7" xfId="1191"/>
    <cellStyle name="20% - Accent6 7 2" xfId="1766"/>
    <cellStyle name="20% - Accent6 7 2 2" xfId="1767"/>
    <cellStyle name="20% - Accent6 7 2 3" xfId="1768"/>
    <cellStyle name="20% - Accent6 7 3" xfId="1769"/>
    <cellStyle name="20% - Accent6 7 4" xfId="1770"/>
    <cellStyle name="20% - Accent6 7 5" xfId="1771"/>
    <cellStyle name="20% - Accent6 7 6" xfId="1772"/>
    <cellStyle name="20% - Accent6 8" xfId="1773"/>
    <cellStyle name="20% - Accent6 8 2" xfId="1774"/>
    <cellStyle name="20% - Accent6 8 2 2" xfId="1775"/>
    <cellStyle name="20% - Accent6 8 2 3" xfId="1776"/>
    <cellStyle name="20% - Accent6 8 3" xfId="1777"/>
    <cellStyle name="20% - Accent6 8 4" xfId="1778"/>
    <cellStyle name="20% - Accent6 8 5" xfId="1779"/>
    <cellStyle name="20% - Accent6 8 6" xfId="1780"/>
    <cellStyle name="20% - Accent6 9" xfId="1781"/>
    <cellStyle name="20% - Accent6 9 2" xfId="1782"/>
    <cellStyle name="2decimal" xfId="1783"/>
    <cellStyle name="40% - Accent1" xfId="744" builtinId="31" customBuiltin="1"/>
    <cellStyle name="40% - Accent1 10" xfId="1784"/>
    <cellStyle name="40% - Accent1 2" xfId="34"/>
    <cellStyle name="40% - Accent1 2 2" xfId="1785"/>
    <cellStyle name="40% - Accent1 2 2 2" xfId="1786"/>
    <cellStyle name="40% - Accent1 2 2 2 2" xfId="1787"/>
    <cellStyle name="40% - Accent1 2 2 3" xfId="1788"/>
    <cellStyle name="40% - Accent1 2 2 4" xfId="1789"/>
    <cellStyle name="40% - Accent1 2 2 5" xfId="1790"/>
    <cellStyle name="40% - Accent1 2 2 6" xfId="1791"/>
    <cellStyle name="40% - Accent1 2 3" xfId="1792"/>
    <cellStyle name="40% - Accent1 2 3 2" xfId="1793"/>
    <cellStyle name="40% - Accent1 2 3 3" xfId="1794"/>
    <cellStyle name="40% - Accent1 2 4" xfId="1795"/>
    <cellStyle name="40% - Accent1 2 5" xfId="1796"/>
    <cellStyle name="40% - Accent1 2 6" xfId="1797"/>
    <cellStyle name="40% - Accent1 2 7" xfId="1798"/>
    <cellStyle name="40% - Accent1 2 8" xfId="1799"/>
    <cellStyle name="40% - Accent1 3" xfId="35"/>
    <cellStyle name="40% - Accent1 3 2" xfId="1800"/>
    <cellStyle name="40% - Accent1 3 2 2" xfId="1801"/>
    <cellStyle name="40% - Accent1 3 2 2 2" xfId="1802"/>
    <cellStyle name="40% - Accent1 3 2 3" xfId="1803"/>
    <cellStyle name="40% - Accent1 3 2 4" xfId="1804"/>
    <cellStyle name="40% - Accent1 3 2 5" xfId="1805"/>
    <cellStyle name="40% - Accent1 3 2 6" xfId="1806"/>
    <cellStyle name="40% - Accent1 3 3" xfId="1807"/>
    <cellStyle name="40% - Accent1 3 3 2" xfId="1808"/>
    <cellStyle name="40% - Accent1 3 3 3" xfId="1809"/>
    <cellStyle name="40% - Accent1 3 4" xfId="1810"/>
    <cellStyle name="40% - Accent1 3 5" xfId="1811"/>
    <cellStyle name="40% - Accent1 3 6" xfId="1812"/>
    <cellStyle name="40% - Accent1 3 7" xfId="1813"/>
    <cellStyle name="40% - Accent1 4" xfId="36"/>
    <cellStyle name="40% - Accent1 4 2" xfId="1814"/>
    <cellStyle name="40% - Accent1 4 2 2" xfId="1815"/>
    <cellStyle name="40% - Accent1 4 2 2 2" xfId="1816"/>
    <cellStyle name="40% - Accent1 4 2 3" xfId="1817"/>
    <cellStyle name="40% - Accent1 4 2 4" xfId="1818"/>
    <cellStyle name="40% - Accent1 4 2 5" xfId="1819"/>
    <cellStyle name="40% - Accent1 4 2 6" xfId="1820"/>
    <cellStyle name="40% - Accent1 4 3" xfId="1821"/>
    <cellStyle name="40% - Accent1 4 3 2" xfId="1822"/>
    <cellStyle name="40% - Accent1 4 3 3" xfId="1823"/>
    <cellStyle name="40% - Accent1 4 4" xfId="1824"/>
    <cellStyle name="40% - Accent1 4 5" xfId="1825"/>
    <cellStyle name="40% - Accent1 4 6" xfId="1826"/>
    <cellStyle name="40% - Accent1 4 7" xfId="1827"/>
    <cellStyle name="40% - Accent1 5" xfId="37"/>
    <cellStyle name="40% - Accent1 5 2" xfId="1828"/>
    <cellStyle name="40% - Accent1 5 2 2" xfId="1829"/>
    <cellStyle name="40% - Accent1 5 2 2 2" xfId="1830"/>
    <cellStyle name="40% - Accent1 5 2 3" xfId="1831"/>
    <cellStyle name="40% - Accent1 5 2 4" xfId="1832"/>
    <cellStyle name="40% - Accent1 5 2 5" xfId="1833"/>
    <cellStyle name="40% - Accent1 5 2 6" xfId="1834"/>
    <cellStyle name="40% - Accent1 5 3" xfId="1835"/>
    <cellStyle name="40% - Accent1 5 3 2" xfId="1836"/>
    <cellStyle name="40% - Accent1 5 3 3" xfId="1837"/>
    <cellStyle name="40% - Accent1 5 4" xfId="1838"/>
    <cellStyle name="40% - Accent1 5 5" xfId="1839"/>
    <cellStyle name="40% - Accent1 5 6" xfId="1840"/>
    <cellStyle name="40% - Accent1 5 7" xfId="1841"/>
    <cellStyle name="40% - Accent1 6" xfId="38"/>
    <cellStyle name="40% - Accent1 6 2" xfId="1842"/>
    <cellStyle name="40% - Accent1 6 2 2" xfId="1843"/>
    <cellStyle name="40% - Accent1 6 2 2 2" xfId="1844"/>
    <cellStyle name="40% - Accent1 6 2 3" xfId="1845"/>
    <cellStyle name="40% - Accent1 6 2 4" xfId="1846"/>
    <cellStyle name="40% - Accent1 6 2 5" xfId="1847"/>
    <cellStyle name="40% - Accent1 6 2 6" xfId="1848"/>
    <cellStyle name="40% - Accent1 6 3" xfId="1849"/>
    <cellStyle name="40% - Accent1 6 3 2" xfId="1850"/>
    <cellStyle name="40% - Accent1 6 3 3" xfId="1851"/>
    <cellStyle name="40% - Accent1 6 4" xfId="1852"/>
    <cellStyle name="40% - Accent1 6 5" xfId="1853"/>
    <cellStyle name="40% - Accent1 6 6" xfId="1854"/>
    <cellStyle name="40% - Accent1 6 7" xfId="1855"/>
    <cellStyle name="40% - Accent1 7" xfId="1182"/>
    <cellStyle name="40% - Accent1 7 2" xfId="1856"/>
    <cellStyle name="40% - Accent1 7 2 2" xfId="1857"/>
    <cellStyle name="40% - Accent1 7 2 3" xfId="1858"/>
    <cellStyle name="40% - Accent1 7 3" xfId="1859"/>
    <cellStyle name="40% - Accent1 7 4" xfId="1860"/>
    <cellStyle name="40% - Accent1 7 5" xfId="1861"/>
    <cellStyle name="40% - Accent1 7 6" xfId="1862"/>
    <cellStyle name="40% - Accent1 8" xfId="1863"/>
    <cellStyle name="40% - Accent1 8 2" xfId="1864"/>
    <cellStyle name="40% - Accent1 8 2 2" xfId="1865"/>
    <cellStyle name="40% - Accent1 8 2 3" xfId="1866"/>
    <cellStyle name="40% - Accent1 8 3" xfId="1867"/>
    <cellStyle name="40% - Accent1 8 4" xfId="1868"/>
    <cellStyle name="40% - Accent1 8 5" xfId="1869"/>
    <cellStyle name="40% - Accent1 8 6" xfId="1870"/>
    <cellStyle name="40% - Accent1 9" xfId="1871"/>
    <cellStyle name="40% - Accent1 9 2" xfId="1872"/>
    <cellStyle name="40% - Accent2" xfId="748" builtinId="35" customBuiltin="1"/>
    <cellStyle name="40% - Accent2 10" xfId="1873"/>
    <cellStyle name="40% - Accent2 2" xfId="39"/>
    <cellStyle name="40% - Accent2 2 2" xfId="1874"/>
    <cellStyle name="40% - Accent2 2 2 2" xfId="1875"/>
    <cellStyle name="40% - Accent2 2 2 2 2" xfId="1876"/>
    <cellStyle name="40% - Accent2 2 2 3" xfId="1877"/>
    <cellStyle name="40% - Accent2 2 2 4" xfId="1878"/>
    <cellStyle name="40% - Accent2 2 2 5" xfId="1879"/>
    <cellStyle name="40% - Accent2 2 2 6" xfId="1880"/>
    <cellStyle name="40% - Accent2 2 3" xfId="1881"/>
    <cellStyle name="40% - Accent2 2 3 2" xfId="1882"/>
    <cellStyle name="40% - Accent2 2 3 3" xfId="1883"/>
    <cellStyle name="40% - Accent2 2 4" xfId="1884"/>
    <cellStyle name="40% - Accent2 2 5" xfId="1885"/>
    <cellStyle name="40% - Accent2 2 6" xfId="1886"/>
    <cellStyle name="40% - Accent2 2 7" xfId="1887"/>
    <cellStyle name="40% - Accent2 2 8" xfId="1888"/>
    <cellStyle name="40% - Accent2 3" xfId="40"/>
    <cellStyle name="40% - Accent2 3 2" xfId="1889"/>
    <cellStyle name="40% - Accent2 3 2 2" xfId="1890"/>
    <cellStyle name="40% - Accent2 3 2 2 2" xfId="1891"/>
    <cellStyle name="40% - Accent2 3 2 3" xfId="1892"/>
    <cellStyle name="40% - Accent2 3 2 4" xfId="1893"/>
    <cellStyle name="40% - Accent2 3 2 5" xfId="1894"/>
    <cellStyle name="40% - Accent2 3 2 6" xfId="1895"/>
    <cellStyle name="40% - Accent2 3 3" xfId="1896"/>
    <cellStyle name="40% - Accent2 3 3 2" xfId="1897"/>
    <cellStyle name="40% - Accent2 3 3 3" xfId="1898"/>
    <cellStyle name="40% - Accent2 3 4" xfId="1899"/>
    <cellStyle name="40% - Accent2 3 5" xfId="1900"/>
    <cellStyle name="40% - Accent2 3 6" xfId="1901"/>
    <cellStyle name="40% - Accent2 3 7" xfId="1902"/>
    <cellStyle name="40% - Accent2 4" xfId="41"/>
    <cellStyle name="40% - Accent2 4 2" xfId="1903"/>
    <cellStyle name="40% - Accent2 4 2 2" xfId="1904"/>
    <cellStyle name="40% - Accent2 4 2 2 2" xfId="1905"/>
    <cellStyle name="40% - Accent2 4 2 3" xfId="1906"/>
    <cellStyle name="40% - Accent2 4 2 4" xfId="1907"/>
    <cellStyle name="40% - Accent2 4 2 5" xfId="1908"/>
    <cellStyle name="40% - Accent2 4 2 6" xfId="1909"/>
    <cellStyle name="40% - Accent2 4 3" xfId="1910"/>
    <cellStyle name="40% - Accent2 4 3 2" xfId="1911"/>
    <cellStyle name="40% - Accent2 4 3 3" xfId="1912"/>
    <cellStyle name="40% - Accent2 4 4" xfId="1913"/>
    <cellStyle name="40% - Accent2 4 5" xfId="1914"/>
    <cellStyle name="40% - Accent2 4 6" xfId="1915"/>
    <cellStyle name="40% - Accent2 4 7" xfId="1916"/>
    <cellStyle name="40% - Accent2 5" xfId="42"/>
    <cellStyle name="40% - Accent2 5 2" xfId="1917"/>
    <cellStyle name="40% - Accent2 5 2 2" xfId="1918"/>
    <cellStyle name="40% - Accent2 5 2 2 2" xfId="1919"/>
    <cellStyle name="40% - Accent2 5 2 3" xfId="1920"/>
    <cellStyle name="40% - Accent2 5 2 4" xfId="1921"/>
    <cellStyle name="40% - Accent2 5 2 5" xfId="1922"/>
    <cellStyle name="40% - Accent2 5 2 6" xfId="1923"/>
    <cellStyle name="40% - Accent2 5 3" xfId="1924"/>
    <cellStyle name="40% - Accent2 5 3 2" xfId="1925"/>
    <cellStyle name="40% - Accent2 5 3 3" xfId="1926"/>
    <cellStyle name="40% - Accent2 5 4" xfId="1927"/>
    <cellStyle name="40% - Accent2 5 5" xfId="1928"/>
    <cellStyle name="40% - Accent2 5 6" xfId="1929"/>
    <cellStyle name="40% - Accent2 5 7" xfId="1930"/>
    <cellStyle name="40% - Accent2 6" xfId="43"/>
    <cellStyle name="40% - Accent2 6 2" xfId="1931"/>
    <cellStyle name="40% - Accent2 6 2 2" xfId="1932"/>
    <cellStyle name="40% - Accent2 6 2 2 2" xfId="1933"/>
    <cellStyle name="40% - Accent2 6 2 3" xfId="1934"/>
    <cellStyle name="40% - Accent2 6 2 4" xfId="1935"/>
    <cellStyle name="40% - Accent2 6 2 5" xfId="1936"/>
    <cellStyle name="40% - Accent2 6 2 6" xfId="1937"/>
    <cellStyle name="40% - Accent2 6 3" xfId="1938"/>
    <cellStyle name="40% - Accent2 6 3 2" xfId="1939"/>
    <cellStyle name="40% - Accent2 6 3 3" xfId="1940"/>
    <cellStyle name="40% - Accent2 6 4" xfId="1941"/>
    <cellStyle name="40% - Accent2 6 5" xfId="1942"/>
    <cellStyle name="40% - Accent2 6 6" xfId="1943"/>
    <cellStyle name="40% - Accent2 6 7" xfId="1944"/>
    <cellStyle name="40% - Accent2 7" xfId="1184"/>
    <cellStyle name="40% - Accent2 7 2" xfId="1945"/>
    <cellStyle name="40% - Accent2 7 2 2" xfId="1946"/>
    <cellStyle name="40% - Accent2 7 2 3" xfId="1947"/>
    <cellStyle name="40% - Accent2 7 3" xfId="1948"/>
    <cellStyle name="40% - Accent2 7 4" xfId="1949"/>
    <cellStyle name="40% - Accent2 7 5" xfId="1950"/>
    <cellStyle name="40% - Accent2 7 6" xfId="1951"/>
    <cellStyle name="40% - Accent2 8" xfId="1952"/>
    <cellStyle name="40% - Accent2 8 2" xfId="1953"/>
    <cellStyle name="40% - Accent2 8 2 2" xfId="1954"/>
    <cellStyle name="40% - Accent2 8 2 3" xfId="1955"/>
    <cellStyle name="40% - Accent2 8 3" xfId="1956"/>
    <cellStyle name="40% - Accent2 8 4" xfId="1957"/>
    <cellStyle name="40% - Accent2 8 5" xfId="1958"/>
    <cellStyle name="40% - Accent2 8 6" xfId="1959"/>
    <cellStyle name="40% - Accent2 9" xfId="1960"/>
    <cellStyle name="40% - Accent2 9 2" xfId="1961"/>
    <cellStyle name="40% - Accent3" xfId="752" builtinId="39" customBuiltin="1"/>
    <cellStyle name="40% - Accent3 10" xfId="1962"/>
    <cellStyle name="40% - Accent3 2" xfId="44"/>
    <cellStyle name="40% - Accent3 2 2" xfId="1963"/>
    <cellStyle name="40% - Accent3 2 2 2" xfId="1964"/>
    <cellStyle name="40% - Accent3 2 2 2 2" xfId="1965"/>
    <cellStyle name="40% - Accent3 2 2 3" xfId="1966"/>
    <cellStyle name="40% - Accent3 2 2 4" xfId="1967"/>
    <cellStyle name="40% - Accent3 2 2 5" xfId="1968"/>
    <cellStyle name="40% - Accent3 2 2 6" xfId="1969"/>
    <cellStyle name="40% - Accent3 2 3" xfId="1970"/>
    <cellStyle name="40% - Accent3 2 3 2" xfId="1971"/>
    <cellStyle name="40% - Accent3 2 3 3" xfId="1972"/>
    <cellStyle name="40% - Accent3 2 4" xfId="1973"/>
    <cellStyle name="40% - Accent3 2 5" xfId="1974"/>
    <cellStyle name="40% - Accent3 2 6" xfId="1975"/>
    <cellStyle name="40% - Accent3 2 7" xfId="1976"/>
    <cellStyle name="40% - Accent3 2 8" xfId="1977"/>
    <cellStyle name="40% - Accent3 3" xfId="45"/>
    <cellStyle name="40% - Accent3 3 2" xfId="1978"/>
    <cellStyle name="40% - Accent3 3 2 2" xfId="1979"/>
    <cellStyle name="40% - Accent3 3 2 2 2" xfId="1980"/>
    <cellStyle name="40% - Accent3 3 2 3" xfId="1981"/>
    <cellStyle name="40% - Accent3 3 2 4" xfId="1982"/>
    <cellStyle name="40% - Accent3 3 2 5" xfId="1983"/>
    <cellStyle name="40% - Accent3 3 2 6" xfId="1984"/>
    <cellStyle name="40% - Accent3 3 3" xfId="1985"/>
    <cellStyle name="40% - Accent3 3 3 2" xfId="1986"/>
    <cellStyle name="40% - Accent3 3 3 3" xfId="1987"/>
    <cellStyle name="40% - Accent3 3 4" xfId="1988"/>
    <cellStyle name="40% - Accent3 3 5" xfId="1989"/>
    <cellStyle name="40% - Accent3 3 6" xfId="1990"/>
    <cellStyle name="40% - Accent3 3 7" xfId="1991"/>
    <cellStyle name="40% - Accent3 4" xfId="46"/>
    <cellStyle name="40% - Accent3 4 2" xfId="1992"/>
    <cellStyle name="40% - Accent3 4 2 2" xfId="1993"/>
    <cellStyle name="40% - Accent3 4 2 2 2" xfId="1994"/>
    <cellStyle name="40% - Accent3 4 2 3" xfId="1995"/>
    <cellStyle name="40% - Accent3 4 2 4" xfId="1996"/>
    <cellStyle name="40% - Accent3 4 2 5" xfId="1997"/>
    <cellStyle name="40% - Accent3 4 2 6" xfId="1998"/>
    <cellStyle name="40% - Accent3 4 3" xfId="1999"/>
    <cellStyle name="40% - Accent3 4 3 2" xfId="2000"/>
    <cellStyle name="40% - Accent3 4 3 3" xfId="2001"/>
    <cellStyle name="40% - Accent3 4 4" xfId="2002"/>
    <cellStyle name="40% - Accent3 4 5" xfId="2003"/>
    <cellStyle name="40% - Accent3 4 6" xfId="2004"/>
    <cellStyle name="40% - Accent3 4 7" xfId="2005"/>
    <cellStyle name="40% - Accent3 5" xfId="47"/>
    <cellStyle name="40% - Accent3 5 2" xfId="2006"/>
    <cellStyle name="40% - Accent3 5 2 2" xfId="2007"/>
    <cellStyle name="40% - Accent3 5 2 2 2" xfId="2008"/>
    <cellStyle name="40% - Accent3 5 2 3" xfId="2009"/>
    <cellStyle name="40% - Accent3 5 2 4" xfId="2010"/>
    <cellStyle name="40% - Accent3 5 2 5" xfId="2011"/>
    <cellStyle name="40% - Accent3 5 2 6" xfId="2012"/>
    <cellStyle name="40% - Accent3 5 3" xfId="2013"/>
    <cellStyle name="40% - Accent3 5 3 2" xfId="2014"/>
    <cellStyle name="40% - Accent3 5 3 3" xfId="2015"/>
    <cellStyle name="40% - Accent3 5 4" xfId="2016"/>
    <cellStyle name="40% - Accent3 5 5" xfId="2017"/>
    <cellStyle name="40% - Accent3 5 6" xfId="2018"/>
    <cellStyle name="40% - Accent3 5 7" xfId="2019"/>
    <cellStyle name="40% - Accent3 6" xfId="48"/>
    <cellStyle name="40% - Accent3 6 2" xfId="2020"/>
    <cellStyle name="40% - Accent3 6 2 2" xfId="2021"/>
    <cellStyle name="40% - Accent3 6 2 2 2" xfId="2022"/>
    <cellStyle name="40% - Accent3 6 2 3" xfId="2023"/>
    <cellStyle name="40% - Accent3 6 2 4" xfId="2024"/>
    <cellStyle name="40% - Accent3 6 2 5" xfId="2025"/>
    <cellStyle name="40% - Accent3 6 2 6" xfId="2026"/>
    <cellStyle name="40% - Accent3 6 3" xfId="2027"/>
    <cellStyle name="40% - Accent3 6 3 2" xfId="2028"/>
    <cellStyle name="40% - Accent3 6 3 3" xfId="2029"/>
    <cellStyle name="40% - Accent3 6 4" xfId="2030"/>
    <cellStyle name="40% - Accent3 6 5" xfId="2031"/>
    <cellStyle name="40% - Accent3 6 6" xfId="2032"/>
    <cellStyle name="40% - Accent3 6 7" xfId="2033"/>
    <cellStyle name="40% - Accent3 7" xfId="1186"/>
    <cellStyle name="40% - Accent3 7 2" xfId="2034"/>
    <cellStyle name="40% - Accent3 7 2 2" xfId="2035"/>
    <cellStyle name="40% - Accent3 7 2 3" xfId="2036"/>
    <cellStyle name="40% - Accent3 7 3" xfId="2037"/>
    <cellStyle name="40% - Accent3 7 4" xfId="2038"/>
    <cellStyle name="40% - Accent3 7 5" xfId="2039"/>
    <cellStyle name="40% - Accent3 7 6" xfId="2040"/>
    <cellStyle name="40% - Accent3 8" xfId="2041"/>
    <cellStyle name="40% - Accent3 8 2" xfId="2042"/>
    <cellStyle name="40% - Accent3 8 2 2" xfId="2043"/>
    <cellStyle name="40% - Accent3 8 2 3" xfId="2044"/>
    <cellStyle name="40% - Accent3 8 3" xfId="2045"/>
    <cellStyle name="40% - Accent3 8 4" xfId="2046"/>
    <cellStyle name="40% - Accent3 8 5" xfId="2047"/>
    <cellStyle name="40% - Accent3 8 6" xfId="2048"/>
    <cellStyle name="40% - Accent3 9" xfId="2049"/>
    <cellStyle name="40% - Accent3 9 2" xfId="2050"/>
    <cellStyle name="40% - Accent4" xfId="756" builtinId="43" customBuiltin="1"/>
    <cellStyle name="40% - Accent4 10" xfId="2051"/>
    <cellStyle name="40% - Accent4 2" xfId="49"/>
    <cellStyle name="40% - Accent4 2 2" xfId="2052"/>
    <cellStyle name="40% - Accent4 2 2 2" xfId="2053"/>
    <cellStyle name="40% - Accent4 2 2 2 2" xfId="2054"/>
    <cellStyle name="40% - Accent4 2 2 3" xfId="2055"/>
    <cellStyle name="40% - Accent4 2 2 4" xfId="2056"/>
    <cellStyle name="40% - Accent4 2 2 5" xfId="2057"/>
    <cellStyle name="40% - Accent4 2 2 6" xfId="2058"/>
    <cellStyle name="40% - Accent4 2 3" xfId="2059"/>
    <cellStyle name="40% - Accent4 2 3 2" xfId="2060"/>
    <cellStyle name="40% - Accent4 2 3 3" xfId="2061"/>
    <cellStyle name="40% - Accent4 2 4" xfId="2062"/>
    <cellStyle name="40% - Accent4 2 5" xfId="2063"/>
    <cellStyle name="40% - Accent4 2 6" xfId="2064"/>
    <cellStyle name="40% - Accent4 2 7" xfId="2065"/>
    <cellStyle name="40% - Accent4 2 8" xfId="2066"/>
    <cellStyle name="40% - Accent4 3" xfId="50"/>
    <cellStyle name="40% - Accent4 3 2" xfId="2067"/>
    <cellStyle name="40% - Accent4 3 2 2" xfId="2068"/>
    <cellStyle name="40% - Accent4 3 2 2 2" xfId="2069"/>
    <cellStyle name="40% - Accent4 3 2 3" xfId="2070"/>
    <cellStyle name="40% - Accent4 3 2 4" xfId="2071"/>
    <cellStyle name="40% - Accent4 3 2 5" xfId="2072"/>
    <cellStyle name="40% - Accent4 3 2 6" xfId="2073"/>
    <cellStyle name="40% - Accent4 3 3" xfId="2074"/>
    <cellStyle name="40% - Accent4 3 3 2" xfId="2075"/>
    <cellStyle name="40% - Accent4 3 3 3" xfId="2076"/>
    <cellStyle name="40% - Accent4 3 4" xfId="2077"/>
    <cellStyle name="40% - Accent4 3 5" xfId="2078"/>
    <cellStyle name="40% - Accent4 3 6" xfId="2079"/>
    <cellStyle name="40% - Accent4 3 7" xfId="2080"/>
    <cellStyle name="40% - Accent4 4" xfId="51"/>
    <cellStyle name="40% - Accent4 4 2" xfId="2081"/>
    <cellStyle name="40% - Accent4 4 2 2" xfId="2082"/>
    <cellStyle name="40% - Accent4 4 2 2 2" xfId="2083"/>
    <cellStyle name="40% - Accent4 4 2 3" xfId="2084"/>
    <cellStyle name="40% - Accent4 4 2 4" xfId="2085"/>
    <cellStyle name="40% - Accent4 4 2 5" xfId="2086"/>
    <cellStyle name="40% - Accent4 4 2 6" xfId="2087"/>
    <cellStyle name="40% - Accent4 4 3" xfId="2088"/>
    <cellStyle name="40% - Accent4 4 3 2" xfId="2089"/>
    <cellStyle name="40% - Accent4 4 3 3" xfId="2090"/>
    <cellStyle name="40% - Accent4 4 4" xfId="2091"/>
    <cellStyle name="40% - Accent4 4 5" xfId="2092"/>
    <cellStyle name="40% - Accent4 4 6" xfId="2093"/>
    <cellStyle name="40% - Accent4 4 7" xfId="2094"/>
    <cellStyle name="40% - Accent4 5" xfId="52"/>
    <cellStyle name="40% - Accent4 5 2" xfId="2095"/>
    <cellStyle name="40% - Accent4 5 2 2" xfId="2096"/>
    <cellStyle name="40% - Accent4 5 2 2 2" xfId="2097"/>
    <cellStyle name="40% - Accent4 5 2 3" xfId="2098"/>
    <cellStyle name="40% - Accent4 5 2 4" xfId="2099"/>
    <cellStyle name="40% - Accent4 5 2 5" xfId="2100"/>
    <cellStyle name="40% - Accent4 5 2 6" xfId="2101"/>
    <cellStyle name="40% - Accent4 5 3" xfId="2102"/>
    <cellStyle name="40% - Accent4 5 3 2" xfId="2103"/>
    <cellStyle name="40% - Accent4 5 3 3" xfId="2104"/>
    <cellStyle name="40% - Accent4 5 4" xfId="2105"/>
    <cellStyle name="40% - Accent4 5 5" xfId="2106"/>
    <cellStyle name="40% - Accent4 5 6" xfId="2107"/>
    <cellStyle name="40% - Accent4 5 7" xfId="2108"/>
    <cellStyle name="40% - Accent4 6" xfId="53"/>
    <cellStyle name="40% - Accent4 6 2" xfId="2109"/>
    <cellStyle name="40% - Accent4 6 2 2" xfId="2110"/>
    <cellStyle name="40% - Accent4 6 2 2 2" xfId="2111"/>
    <cellStyle name="40% - Accent4 6 2 3" xfId="2112"/>
    <cellStyle name="40% - Accent4 6 2 4" xfId="2113"/>
    <cellStyle name="40% - Accent4 6 2 5" xfId="2114"/>
    <cellStyle name="40% - Accent4 6 2 6" xfId="2115"/>
    <cellStyle name="40% - Accent4 6 3" xfId="2116"/>
    <cellStyle name="40% - Accent4 6 3 2" xfId="2117"/>
    <cellStyle name="40% - Accent4 6 3 3" xfId="2118"/>
    <cellStyle name="40% - Accent4 6 4" xfId="2119"/>
    <cellStyle name="40% - Accent4 6 5" xfId="2120"/>
    <cellStyle name="40% - Accent4 6 6" xfId="2121"/>
    <cellStyle name="40% - Accent4 6 7" xfId="2122"/>
    <cellStyle name="40% - Accent4 7" xfId="1188"/>
    <cellStyle name="40% - Accent4 7 2" xfId="2123"/>
    <cellStyle name="40% - Accent4 7 2 2" xfId="2124"/>
    <cellStyle name="40% - Accent4 7 2 3" xfId="2125"/>
    <cellStyle name="40% - Accent4 7 3" xfId="2126"/>
    <cellStyle name="40% - Accent4 7 4" xfId="2127"/>
    <cellStyle name="40% - Accent4 7 5" xfId="2128"/>
    <cellStyle name="40% - Accent4 7 6" xfId="2129"/>
    <cellStyle name="40% - Accent4 8" xfId="2130"/>
    <cellStyle name="40% - Accent4 8 2" xfId="2131"/>
    <cellStyle name="40% - Accent4 8 2 2" xfId="2132"/>
    <cellStyle name="40% - Accent4 8 2 3" xfId="2133"/>
    <cellStyle name="40% - Accent4 8 3" xfId="2134"/>
    <cellStyle name="40% - Accent4 8 4" xfId="2135"/>
    <cellStyle name="40% - Accent4 8 5" xfId="2136"/>
    <cellStyle name="40% - Accent4 8 6" xfId="2137"/>
    <cellStyle name="40% - Accent4 9" xfId="2138"/>
    <cellStyle name="40% - Accent4 9 2" xfId="2139"/>
    <cellStyle name="40% - Accent5" xfId="760" builtinId="47" customBuiltin="1"/>
    <cellStyle name="40% - Accent5 10" xfId="2140"/>
    <cellStyle name="40% - Accent5 2" xfId="54"/>
    <cellStyle name="40% - Accent5 2 2" xfId="2141"/>
    <cellStyle name="40% - Accent5 2 2 2" xfId="2142"/>
    <cellStyle name="40% - Accent5 2 2 2 2" xfId="2143"/>
    <cellStyle name="40% - Accent5 2 2 3" xfId="2144"/>
    <cellStyle name="40% - Accent5 2 2 4" xfId="2145"/>
    <cellStyle name="40% - Accent5 2 2 5" xfId="2146"/>
    <cellStyle name="40% - Accent5 2 2 6" xfId="2147"/>
    <cellStyle name="40% - Accent5 2 3" xfId="2148"/>
    <cellStyle name="40% - Accent5 2 3 2" xfId="2149"/>
    <cellStyle name="40% - Accent5 2 3 3" xfId="2150"/>
    <cellStyle name="40% - Accent5 2 4" xfId="2151"/>
    <cellStyle name="40% - Accent5 2 5" xfId="2152"/>
    <cellStyle name="40% - Accent5 2 6" xfId="2153"/>
    <cellStyle name="40% - Accent5 2 7" xfId="2154"/>
    <cellStyle name="40% - Accent5 2 8" xfId="2155"/>
    <cellStyle name="40% - Accent5 3" xfId="55"/>
    <cellStyle name="40% - Accent5 3 2" xfId="2156"/>
    <cellStyle name="40% - Accent5 3 2 2" xfId="2157"/>
    <cellStyle name="40% - Accent5 3 2 2 2" xfId="2158"/>
    <cellStyle name="40% - Accent5 3 2 3" xfId="2159"/>
    <cellStyle name="40% - Accent5 3 2 4" xfId="2160"/>
    <cellStyle name="40% - Accent5 3 2 5" xfId="2161"/>
    <cellStyle name="40% - Accent5 3 2 6" xfId="2162"/>
    <cellStyle name="40% - Accent5 3 3" xfId="2163"/>
    <cellStyle name="40% - Accent5 3 3 2" xfId="2164"/>
    <cellStyle name="40% - Accent5 3 3 3" xfId="2165"/>
    <cellStyle name="40% - Accent5 3 4" xfId="2166"/>
    <cellStyle name="40% - Accent5 3 5" xfId="2167"/>
    <cellStyle name="40% - Accent5 3 6" xfId="2168"/>
    <cellStyle name="40% - Accent5 3 7" xfId="2169"/>
    <cellStyle name="40% - Accent5 4" xfId="56"/>
    <cellStyle name="40% - Accent5 4 2" xfId="2170"/>
    <cellStyle name="40% - Accent5 4 2 2" xfId="2171"/>
    <cellStyle name="40% - Accent5 4 2 2 2" xfId="2172"/>
    <cellStyle name="40% - Accent5 4 2 3" xfId="2173"/>
    <cellStyle name="40% - Accent5 4 2 4" xfId="2174"/>
    <cellStyle name="40% - Accent5 4 2 5" xfId="2175"/>
    <cellStyle name="40% - Accent5 4 2 6" xfId="2176"/>
    <cellStyle name="40% - Accent5 4 3" xfId="2177"/>
    <cellStyle name="40% - Accent5 4 3 2" xfId="2178"/>
    <cellStyle name="40% - Accent5 4 3 3" xfId="2179"/>
    <cellStyle name="40% - Accent5 4 4" xfId="2180"/>
    <cellStyle name="40% - Accent5 4 5" xfId="2181"/>
    <cellStyle name="40% - Accent5 4 6" xfId="2182"/>
    <cellStyle name="40% - Accent5 4 7" xfId="2183"/>
    <cellStyle name="40% - Accent5 5" xfId="57"/>
    <cellStyle name="40% - Accent5 5 2" xfId="2184"/>
    <cellStyle name="40% - Accent5 5 2 2" xfId="2185"/>
    <cellStyle name="40% - Accent5 5 2 2 2" xfId="2186"/>
    <cellStyle name="40% - Accent5 5 2 3" xfId="2187"/>
    <cellStyle name="40% - Accent5 5 2 4" xfId="2188"/>
    <cellStyle name="40% - Accent5 5 2 5" xfId="2189"/>
    <cellStyle name="40% - Accent5 5 2 6" xfId="2190"/>
    <cellStyle name="40% - Accent5 5 3" xfId="2191"/>
    <cellStyle name="40% - Accent5 5 3 2" xfId="2192"/>
    <cellStyle name="40% - Accent5 5 3 3" xfId="2193"/>
    <cellStyle name="40% - Accent5 5 4" xfId="2194"/>
    <cellStyle name="40% - Accent5 5 5" xfId="2195"/>
    <cellStyle name="40% - Accent5 5 6" xfId="2196"/>
    <cellStyle name="40% - Accent5 5 7" xfId="2197"/>
    <cellStyle name="40% - Accent5 6" xfId="58"/>
    <cellStyle name="40% - Accent5 6 2" xfId="2198"/>
    <cellStyle name="40% - Accent5 6 2 2" xfId="2199"/>
    <cellStyle name="40% - Accent5 6 2 2 2" xfId="2200"/>
    <cellStyle name="40% - Accent5 6 2 3" xfId="2201"/>
    <cellStyle name="40% - Accent5 6 2 4" xfId="2202"/>
    <cellStyle name="40% - Accent5 6 2 5" xfId="2203"/>
    <cellStyle name="40% - Accent5 6 2 6" xfId="2204"/>
    <cellStyle name="40% - Accent5 6 3" xfId="2205"/>
    <cellStyle name="40% - Accent5 6 3 2" xfId="2206"/>
    <cellStyle name="40% - Accent5 6 3 3" xfId="2207"/>
    <cellStyle name="40% - Accent5 6 4" xfId="2208"/>
    <cellStyle name="40% - Accent5 6 5" xfId="2209"/>
    <cellStyle name="40% - Accent5 6 6" xfId="2210"/>
    <cellStyle name="40% - Accent5 6 7" xfId="2211"/>
    <cellStyle name="40% - Accent5 7" xfId="1190"/>
    <cellStyle name="40% - Accent5 7 2" xfId="2212"/>
    <cellStyle name="40% - Accent5 7 2 2" xfId="2213"/>
    <cellStyle name="40% - Accent5 7 2 3" xfId="2214"/>
    <cellStyle name="40% - Accent5 7 3" xfId="2215"/>
    <cellStyle name="40% - Accent5 7 4" xfId="2216"/>
    <cellStyle name="40% - Accent5 7 5" xfId="2217"/>
    <cellStyle name="40% - Accent5 7 6" xfId="2218"/>
    <cellStyle name="40% - Accent5 8" xfId="2219"/>
    <cellStyle name="40% - Accent5 8 2" xfId="2220"/>
    <cellStyle name="40% - Accent5 8 2 2" xfId="2221"/>
    <cellStyle name="40% - Accent5 8 2 3" xfId="2222"/>
    <cellStyle name="40% - Accent5 8 3" xfId="2223"/>
    <cellStyle name="40% - Accent5 8 4" xfId="2224"/>
    <cellStyle name="40% - Accent5 8 5" xfId="2225"/>
    <cellStyle name="40% - Accent5 8 6" xfId="2226"/>
    <cellStyle name="40% - Accent5 9" xfId="2227"/>
    <cellStyle name="40% - Accent5 9 2" xfId="2228"/>
    <cellStyle name="40% - Accent6" xfId="764" builtinId="51" customBuiltin="1"/>
    <cellStyle name="40% - Accent6 10" xfId="2229"/>
    <cellStyle name="40% - Accent6 2" xfId="59"/>
    <cellStyle name="40% - Accent6 2 2" xfId="2230"/>
    <cellStyle name="40% - Accent6 2 2 2" xfId="2231"/>
    <cellStyle name="40% - Accent6 2 2 2 2" xfId="2232"/>
    <cellStyle name="40% - Accent6 2 2 3" xfId="2233"/>
    <cellStyle name="40% - Accent6 2 2 4" xfId="2234"/>
    <cellStyle name="40% - Accent6 2 2 5" xfId="2235"/>
    <cellStyle name="40% - Accent6 2 2 6" xfId="2236"/>
    <cellStyle name="40% - Accent6 2 3" xfId="2237"/>
    <cellStyle name="40% - Accent6 2 3 2" xfId="2238"/>
    <cellStyle name="40% - Accent6 2 3 3" xfId="2239"/>
    <cellStyle name="40% - Accent6 2 4" xfId="2240"/>
    <cellStyle name="40% - Accent6 2 5" xfId="2241"/>
    <cellStyle name="40% - Accent6 2 6" xfId="2242"/>
    <cellStyle name="40% - Accent6 2 7" xfId="2243"/>
    <cellStyle name="40% - Accent6 2 8" xfId="2244"/>
    <cellStyle name="40% - Accent6 3" xfId="60"/>
    <cellStyle name="40% - Accent6 3 2" xfId="2245"/>
    <cellStyle name="40% - Accent6 3 2 2" xfId="2246"/>
    <cellStyle name="40% - Accent6 3 2 2 2" xfId="2247"/>
    <cellStyle name="40% - Accent6 3 2 3" xfId="2248"/>
    <cellStyle name="40% - Accent6 3 2 4" xfId="2249"/>
    <cellStyle name="40% - Accent6 3 2 5" xfId="2250"/>
    <cellStyle name="40% - Accent6 3 2 6" xfId="2251"/>
    <cellStyle name="40% - Accent6 3 3" xfId="2252"/>
    <cellStyle name="40% - Accent6 3 3 2" xfId="2253"/>
    <cellStyle name="40% - Accent6 3 3 3" xfId="2254"/>
    <cellStyle name="40% - Accent6 3 4" xfId="2255"/>
    <cellStyle name="40% - Accent6 3 5" xfId="2256"/>
    <cellStyle name="40% - Accent6 3 6" xfId="2257"/>
    <cellStyle name="40% - Accent6 3 7" xfId="2258"/>
    <cellStyle name="40% - Accent6 4" xfId="61"/>
    <cellStyle name="40% - Accent6 4 2" xfId="2259"/>
    <cellStyle name="40% - Accent6 4 2 2" xfId="2260"/>
    <cellStyle name="40% - Accent6 4 2 2 2" xfId="2261"/>
    <cellStyle name="40% - Accent6 4 2 3" xfId="2262"/>
    <cellStyle name="40% - Accent6 4 2 4" xfId="2263"/>
    <cellStyle name="40% - Accent6 4 2 5" xfId="2264"/>
    <cellStyle name="40% - Accent6 4 2 6" xfId="2265"/>
    <cellStyle name="40% - Accent6 4 3" xfId="2266"/>
    <cellStyle name="40% - Accent6 4 3 2" xfId="2267"/>
    <cellStyle name="40% - Accent6 4 3 3" xfId="2268"/>
    <cellStyle name="40% - Accent6 4 4" xfId="2269"/>
    <cellStyle name="40% - Accent6 4 5" xfId="2270"/>
    <cellStyle name="40% - Accent6 4 6" xfId="2271"/>
    <cellStyle name="40% - Accent6 4 7" xfId="2272"/>
    <cellStyle name="40% - Accent6 5" xfId="62"/>
    <cellStyle name="40% - Accent6 5 2" xfId="2273"/>
    <cellStyle name="40% - Accent6 5 2 2" xfId="2274"/>
    <cellStyle name="40% - Accent6 5 2 2 2" xfId="2275"/>
    <cellStyle name="40% - Accent6 5 2 3" xfId="2276"/>
    <cellStyle name="40% - Accent6 5 2 4" xfId="2277"/>
    <cellStyle name="40% - Accent6 5 2 5" xfId="2278"/>
    <cellStyle name="40% - Accent6 5 2 6" xfId="2279"/>
    <cellStyle name="40% - Accent6 5 3" xfId="2280"/>
    <cellStyle name="40% - Accent6 5 3 2" xfId="2281"/>
    <cellStyle name="40% - Accent6 5 3 3" xfId="2282"/>
    <cellStyle name="40% - Accent6 5 4" xfId="2283"/>
    <cellStyle name="40% - Accent6 5 5" xfId="2284"/>
    <cellStyle name="40% - Accent6 5 6" xfId="2285"/>
    <cellStyle name="40% - Accent6 5 7" xfId="2286"/>
    <cellStyle name="40% - Accent6 6" xfId="63"/>
    <cellStyle name="40% - Accent6 6 2" xfId="2287"/>
    <cellStyle name="40% - Accent6 6 2 2" xfId="2288"/>
    <cellStyle name="40% - Accent6 6 2 2 2" xfId="2289"/>
    <cellStyle name="40% - Accent6 6 2 3" xfId="2290"/>
    <cellStyle name="40% - Accent6 6 2 4" xfId="2291"/>
    <cellStyle name="40% - Accent6 6 2 5" xfId="2292"/>
    <cellStyle name="40% - Accent6 6 2 6" xfId="2293"/>
    <cellStyle name="40% - Accent6 6 3" xfId="2294"/>
    <cellStyle name="40% - Accent6 6 3 2" xfId="2295"/>
    <cellStyle name="40% - Accent6 6 3 3" xfId="2296"/>
    <cellStyle name="40% - Accent6 6 4" xfId="2297"/>
    <cellStyle name="40% - Accent6 6 5" xfId="2298"/>
    <cellStyle name="40% - Accent6 6 6" xfId="2299"/>
    <cellStyle name="40% - Accent6 6 7" xfId="2300"/>
    <cellStyle name="40% - Accent6 7" xfId="1192"/>
    <cellStyle name="40% - Accent6 7 2" xfId="2301"/>
    <cellStyle name="40% - Accent6 7 2 2" xfId="2302"/>
    <cellStyle name="40% - Accent6 7 2 3" xfId="2303"/>
    <cellStyle name="40% - Accent6 7 3" xfId="2304"/>
    <cellStyle name="40% - Accent6 7 4" xfId="2305"/>
    <cellStyle name="40% - Accent6 7 5" xfId="2306"/>
    <cellStyle name="40% - Accent6 7 6" xfId="2307"/>
    <cellStyle name="40% - Accent6 8" xfId="2308"/>
    <cellStyle name="40% - Accent6 8 2" xfId="2309"/>
    <cellStyle name="40% - Accent6 8 2 2" xfId="2310"/>
    <cellStyle name="40% - Accent6 8 2 3" xfId="2311"/>
    <cellStyle name="40% - Accent6 8 3" xfId="2312"/>
    <cellStyle name="40% - Accent6 8 4" xfId="2313"/>
    <cellStyle name="40% - Accent6 8 5" xfId="2314"/>
    <cellStyle name="40% - Accent6 8 6" xfId="2315"/>
    <cellStyle name="40% - Accent6 9" xfId="2316"/>
    <cellStyle name="40% - Accent6 9 2" xfId="2317"/>
    <cellStyle name="5 in (Normal)" xfId="2318"/>
    <cellStyle name="5 in (Normal) 2" xfId="2319"/>
    <cellStyle name="5 in (Normal) 2 2" xfId="2320"/>
    <cellStyle name="5 in (Normal) 3" xfId="2321"/>
    <cellStyle name="60% - Accent1" xfId="745" builtinId="32" customBuiltin="1"/>
    <cellStyle name="60% - Accent1 2" xfId="144"/>
    <cellStyle name="60% - Accent1 2 2" xfId="2322"/>
    <cellStyle name="60% - Accent1 2 3" xfId="2323"/>
    <cellStyle name="60% - Accent1 3" xfId="2324"/>
    <cellStyle name="60% - Accent1 3 2" xfId="2325"/>
    <cellStyle name="60% - Accent1 4" xfId="2326"/>
    <cellStyle name="60% - Accent1 4 2" xfId="2327"/>
    <cellStyle name="60% - Accent1 5" xfId="2328"/>
    <cellStyle name="60% - Accent1 5 2" xfId="2329"/>
    <cellStyle name="60% - Accent1 6" xfId="2330"/>
    <cellStyle name="60% - Accent1 7" xfId="2331"/>
    <cellStyle name="60% - Accent1 8" xfId="2332"/>
    <cellStyle name="60% - Accent2" xfId="749" builtinId="36" customBuiltin="1"/>
    <cellStyle name="60% - Accent2 2" xfId="145"/>
    <cellStyle name="60% - Accent2 2 2" xfId="2333"/>
    <cellStyle name="60% - Accent2 3" xfId="2334"/>
    <cellStyle name="60% - Accent2 3 2" xfId="2335"/>
    <cellStyle name="60% - Accent2 4" xfId="2336"/>
    <cellStyle name="60% - Accent2 4 2" xfId="2337"/>
    <cellStyle name="60% - Accent2 5" xfId="2338"/>
    <cellStyle name="60% - Accent2 6" xfId="2339"/>
    <cellStyle name="60% - Accent2 7" xfId="2340"/>
    <cellStyle name="60% - Accent2 8" xfId="2341"/>
    <cellStyle name="60% - Accent3" xfId="753" builtinId="40" customBuiltin="1"/>
    <cellStyle name="60% - Accent3 2" xfId="146"/>
    <cellStyle name="60% - Accent3 2 2" xfId="2342"/>
    <cellStyle name="60% - Accent3 3" xfId="2343"/>
    <cellStyle name="60% - Accent3 3 2" xfId="2344"/>
    <cellStyle name="60% - Accent3 4" xfId="2345"/>
    <cellStyle name="60% - Accent3 4 2" xfId="2346"/>
    <cellStyle name="60% - Accent3 5" xfId="2347"/>
    <cellStyle name="60% - Accent3 5 2" xfId="2348"/>
    <cellStyle name="60% - Accent3 6" xfId="2349"/>
    <cellStyle name="60% - Accent3 7" xfId="2350"/>
    <cellStyle name="60% - Accent3 8" xfId="2351"/>
    <cellStyle name="60% - Accent4" xfId="757" builtinId="44" customBuiltin="1"/>
    <cellStyle name="60% - Accent4 2" xfId="147"/>
    <cellStyle name="60% - Accent4 2 2" xfId="2352"/>
    <cellStyle name="60% - Accent4 3" xfId="2353"/>
    <cellStyle name="60% - Accent4 3 2" xfId="2354"/>
    <cellStyle name="60% - Accent4 4" xfId="2355"/>
    <cellStyle name="60% - Accent4 4 2" xfId="2356"/>
    <cellStyle name="60% - Accent4 5" xfId="2357"/>
    <cellStyle name="60% - Accent4 5 2" xfId="2358"/>
    <cellStyle name="60% - Accent4 6" xfId="2359"/>
    <cellStyle name="60% - Accent4 7" xfId="2360"/>
    <cellStyle name="60% - Accent4 8" xfId="2361"/>
    <cellStyle name="60% - Accent5" xfId="761" builtinId="48" customBuiltin="1"/>
    <cellStyle name="60% - Accent5 2" xfId="148"/>
    <cellStyle name="60% - Accent5 2 2" xfId="2362"/>
    <cellStyle name="60% - Accent5 3" xfId="2363"/>
    <cellStyle name="60% - Accent5 3 2" xfId="2364"/>
    <cellStyle name="60% - Accent5 4" xfId="2365"/>
    <cellStyle name="60% - Accent5 4 2" xfId="2366"/>
    <cellStyle name="60% - Accent5 5" xfId="2367"/>
    <cellStyle name="60% - Accent5 6" xfId="2368"/>
    <cellStyle name="60% - Accent5 7" xfId="2369"/>
    <cellStyle name="60% - Accent5 8" xfId="2370"/>
    <cellStyle name="60% - Accent6" xfId="765" builtinId="52" customBuiltin="1"/>
    <cellStyle name="60% - Accent6 2" xfId="149"/>
    <cellStyle name="60% - Accent6 2 2" xfId="2371"/>
    <cellStyle name="60% - Accent6 3" xfId="2372"/>
    <cellStyle name="60% - Accent6 3 2" xfId="2373"/>
    <cellStyle name="60% - Accent6 4" xfId="2374"/>
    <cellStyle name="60% - Accent6 4 2" xfId="2375"/>
    <cellStyle name="60% - Accent6 5" xfId="2376"/>
    <cellStyle name="60% - Accent6 5 2" xfId="2377"/>
    <cellStyle name="60% - Accent6 6" xfId="2378"/>
    <cellStyle name="60% - Accent6 7" xfId="2379"/>
    <cellStyle name="60% - Accent6 8" xfId="2380"/>
    <cellStyle name="Accent1" xfId="742" builtinId="29" customBuiltin="1"/>
    <cellStyle name="Accent1 - 20%" xfId="150"/>
    <cellStyle name="Accent1 - 40%" xfId="151"/>
    <cellStyle name="Accent1 - 60%" xfId="152"/>
    <cellStyle name="Accent1 10" xfId="153"/>
    <cellStyle name="Accent1 11" xfId="154"/>
    <cellStyle name="Accent1 12" xfId="155"/>
    <cellStyle name="Accent1 13" xfId="156"/>
    <cellStyle name="Accent1 14" xfId="157"/>
    <cellStyle name="Accent1 15" xfId="158"/>
    <cellStyle name="Accent1 16" xfId="159"/>
    <cellStyle name="Accent1 17" xfId="160"/>
    <cellStyle name="Accent1 18" xfId="161"/>
    <cellStyle name="Accent1 19" xfId="162"/>
    <cellStyle name="Accent1 2" xfId="163"/>
    <cellStyle name="Accent1 2 2" xfId="2381"/>
    <cellStyle name="Accent1 20" xfId="164"/>
    <cellStyle name="Accent1 21" xfId="165"/>
    <cellStyle name="Accent1 22" xfId="166"/>
    <cellStyle name="Accent1 23" xfId="167"/>
    <cellStyle name="Accent1 24" xfId="168"/>
    <cellStyle name="Accent1 25" xfId="169"/>
    <cellStyle name="Accent1 26" xfId="170"/>
    <cellStyle name="Accent1 3" xfId="171"/>
    <cellStyle name="Accent1 3 2" xfId="2382"/>
    <cellStyle name="Accent1 3 3" xfId="2383"/>
    <cellStyle name="Accent1 4" xfId="172"/>
    <cellStyle name="Accent1 4 2" xfId="2384"/>
    <cellStyle name="Accent1 4 3" xfId="2385"/>
    <cellStyle name="Accent1 5" xfId="173"/>
    <cellStyle name="Accent1 5 2" xfId="2386"/>
    <cellStyle name="Accent1 5 3" xfId="2387"/>
    <cellStyle name="Accent1 6" xfId="174"/>
    <cellStyle name="Accent1 6 2" xfId="2388"/>
    <cellStyle name="Accent1 6 3" xfId="2389"/>
    <cellStyle name="Accent1 7" xfId="175"/>
    <cellStyle name="Accent1 7 2" xfId="2390"/>
    <cellStyle name="Accent1 7 3" xfId="2391"/>
    <cellStyle name="Accent1 8" xfId="176"/>
    <cellStyle name="Accent1 8 2" xfId="2392"/>
    <cellStyle name="Accent1 9" xfId="177"/>
    <cellStyle name="Accent2" xfId="746" builtinId="33" customBuiltin="1"/>
    <cellStyle name="Accent2 - 20%" xfId="178"/>
    <cellStyle name="Accent2 - 40%" xfId="179"/>
    <cellStyle name="Accent2 - 60%" xfId="180"/>
    <cellStyle name="Accent2 10" xfId="181"/>
    <cellStyle name="Accent2 11" xfId="182"/>
    <cellStyle name="Accent2 12" xfId="183"/>
    <cellStyle name="Accent2 13" xfId="184"/>
    <cellStyle name="Accent2 14" xfId="185"/>
    <cellStyle name="Accent2 15" xfId="186"/>
    <cellStyle name="Accent2 16" xfId="187"/>
    <cellStyle name="Accent2 17" xfId="188"/>
    <cellStyle name="Accent2 18" xfId="189"/>
    <cellStyle name="Accent2 19" xfId="190"/>
    <cellStyle name="Accent2 2" xfId="191"/>
    <cellStyle name="Accent2 2 2" xfId="2393"/>
    <cellStyle name="Accent2 20" xfId="192"/>
    <cellStyle name="Accent2 21" xfId="193"/>
    <cellStyle name="Accent2 22" xfId="194"/>
    <cellStyle name="Accent2 23" xfId="195"/>
    <cellStyle name="Accent2 24" xfId="196"/>
    <cellStyle name="Accent2 25" xfId="197"/>
    <cellStyle name="Accent2 26" xfId="198"/>
    <cellStyle name="Accent2 3" xfId="199"/>
    <cellStyle name="Accent2 3 2" xfId="2394"/>
    <cellStyle name="Accent2 3 3" xfId="2395"/>
    <cellStyle name="Accent2 4" xfId="200"/>
    <cellStyle name="Accent2 4 2" xfId="2396"/>
    <cellStyle name="Accent2 4 3" xfId="2397"/>
    <cellStyle name="Accent2 5" xfId="201"/>
    <cellStyle name="Accent2 5 2" xfId="2398"/>
    <cellStyle name="Accent2 5 3" xfId="2399"/>
    <cellStyle name="Accent2 6" xfId="202"/>
    <cellStyle name="Accent2 6 2" xfId="2400"/>
    <cellStyle name="Accent2 6 3" xfId="2401"/>
    <cellStyle name="Accent2 7" xfId="203"/>
    <cellStyle name="Accent2 7 2" xfId="2402"/>
    <cellStyle name="Accent2 8" xfId="204"/>
    <cellStyle name="Accent2 8 2" xfId="2403"/>
    <cellStyle name="Accent2 9" xfId="205"/>
    <cellStyle name="Accent3" xfId="750" builtinId="37" customBuiltin="1"/>
    <cellStyle name="Accent3 - 20%" xfId="206"/>
    <cellStyle name="Accent3 - 40%" xfId="207"/>
    <cellStyle name="Accent3 - 60%" xfId="208"/>
    <cellStyle name="Accent3 10" xfId="209"/>
    <cellStyle name="Accent3 11" xfId="210"/>
    <cellStyle name="Accent3 12" xfId="211"/>
    <cellStyle name="Accent3 13" xfId="212"/>
    <cellStyle name="Accent3 14" xfId="213"/>
    <cellStyle name="Accent3 15" xfId="214"/>
    <cellStyle name="Accent3 16" xfId="215"/>
    <cellStyle name="Accent3 17" xfId="216"/>
    <cellStyle name="Accent3 18" xfId="217"/>
    <cellStyle name="Accent3 19" xfId="218"/>
    <cellStyle name="Accent3 2" xfId="219"/>
    <cellStyle name="Accent3 2 2" xfId="2404"/>
    <cellStyle name="Accent3 20" xfId="220"/>
    <cellStyle name="Accent3 21" xfId="221"/>
    <cellStyle name="Accent3 22" xfId="222"/>
    <cellStyle name="Accent3 23" xfId="223"/>
    <cellStyle name="Accent3 24" xfId="224"/>
    <cellStyle name="Accent3 25" xfId="225"/>
    <cellStyle name="Accent3 26" xfId="226"/>
    <cellStyle name="Accent3 3" xfId="227"/>
    <cellStyle name="Accent3 3 2" xfId="2405"/>
    <cellStyle name="Accent3 3 3" xfId="2406"/>
    <cellStyle name="Accent3 4" xfId="228"/>
    <cellStyle name="Accent3 4 2" xfId="2407"/>
    <cellStyle name="Accent3 4 3" xfId="2408"/>
    <cellStyle name="Accent3 5" xfId="229"/>
    <cellStyle name="Accent3 5 2" xfId="2409"/>
    <cellStyle name="Accent3 5 3" xfId="2410"/>
    <cellStyle name="Accent3 6" xfId="230"/>
    <cellStyle name="Accent3 6 2" xfId="2411"/>
    <cellStyle name="Accent3 6 3" xfId="2412"/>
    <cellStyle name="Accent3 7" xfId="231"/>
    <cellStyle name="Accent3 7 2" xfId="2413"/>
    <cellStyle name="Accent3 8" xfId="232"/>
    <cellStyle name="Accent3 8 2" xfId="2414"/>
    <cellStyle name="Accent3 9" xfId="233"/>
    <cellStyle name="Accent4" xfId="754" builtinId="41" customBuiltin="1"/>
    <cellStyle name="Accent4 - 20%" xfId="234"/>
    <cellStyle name="Accent4 - 40%" xfId="235"/>
    <cellStyle name="Accent4 - 60%" xfId="236"/>
    <cellStyle name="Accent4 10" xfId="237"/>
    <cellStyle name="Accent4 11" xfId="238"/>
    <cellStyle name="Accent4 12" xfId="239"/>
    <cellStyle name="Accent4 13" xfId="240"/>
    <cellStyle name="Accent4 14" xfId="241"/>
    <cellStyle name="Accent4 15" xfId="242"/>
    <cellStyle name="Accent4 16" xfId="243"/>
    <cellStyle name="Accent4 17" xfId="244"/>
    <cellStyle name="Accent4 18" xfId="245"/>
    <cellStyle name="Accent4 19" xfId="246"/>
    <cellStyle name="Accent4 2" xfId="247"/>
    <cellStyle name="Accent4 2 2" xfId="2415"/>
    <cellStyle name="Accent4 20" xfId="248"/>
    <cellStyle name="Accent4 21" xfId="249"/>
    <cellStyle name="Accent4 22" xfId="250"/>
    <cellStyle name="Accent4 23" xfId="251"/>
    <cellStyle name="Accent4 24" xfId="252"/>
    <cellStyle name="Accent4 25" xfId="253"/>
    <cellStyle name="Accent4 26" xfId="254"/>
    <cellStyle name="Accent4 3" xfId="255"/>
    <cellStyle name="Accent4 3 2" xfId="2416"/>
    <cellStyle name="Accent4 3 3" xfId="2417"/>
    <cellStyle name="Accent4 4" xfId="256"/>
    <cellStyle name="Accent4 4 2" xfId="2418"/>
    <cellStyle name="Accent4 4 3" xfId="2419"/>
    <cellStyle name="Accent4 5" xfId="257"/>
    <cellStyle name="Accent4 5 2" xfId="2420"/>
    <cellStyle name="Accent4 5 3" xfId="2421"/>
    <cellStyle name="Accent4 6" xfId="258"/>
    <cellStyle name="Accent4 6 2" xfId="2422"/>
    <cellStyle name="Accent4 6 3" xfId="2423"/>
    <cellStyle name="Accent4 7" xfId="259"/>
    <cellStyle name="Accent4 7 2" xfId="2424"/>
    <cellStyle name="Accent4 7 3" xfId="2425"/>
    <cellStyle name="Accent4 8" xfId="260"/>
    <cellStyle name="Accent4 8 2" xfId="2426"/>
    <cellStyle name="Accent4 9" xfId="261"/>
    <cellStyle name="Accent5" xfId="758" builtinId="45" customBuiltin="1"/>
    <cellStyle name="Accent5 - 20%" xfId="262"/>
    <cellStyle name="Accent5 - 40%" xfId="263"/>
    <cellStyle name="Accent5 - 60%" xfId="264"/>
    <cellStyle name="Accent5 10" xfId="265"/>
    <cellStyle name="Accent5 11" xfId="266"/>
    <cellStyle name="Accent5 12" xfId="267"/>
    <cellStyle name="Accent5 13" xfId="268"/>
    <cellStyle name="Accent5 14" xfId="269"/>
    <cellStyle name="Accent5 15" xfId="270"/>
    <cellStyle name="Accent5 16" xfId="271"/>
    <cellStyle name="Accent5 17" xfId="272"/>
    <cellStyle name="Accent5 18" xfId="273"/>
    <cellStyle name="Accent5 19" xfId="274"/>
    <cellStyle name="Accent5 2" xfId="275"/>
    <cellStyle name="Accent5 2 2" xfId="2427"/>
    <cellStyle name="Accent5 20" xfId="276"/>
    <cellStyle name="Accent5 21" xfId="277"/>
    <cellStyle name="Accent5 22" xfId="278"/>
    <cellStyle name="Accent5 23" xfId="279"/>
    <cellStyle name="Accent5 24" xfId="280"/>
    <cellStyle name="Accent5 25" xfId="281"/>
    <cellStyle name="Accent5 26" xfId="282"/>
    <cellStyle name="Accent5 3" xfId="283"/>
    <cellStyle name="Accent5 3 2" xfId="2428"/>
    <cellStyle name="Accent5 3 3" xfId="2429"/>
    <cellStyle name="Accent5 4" xfId="284"/>
    <cellStyle name="Accent5 4 2" xfId="2430"/>
    <cellStyle name="Accent5 4 3" xfId="2431"/>
    <cellStyle name="Accent5 5" xfId="285"/>
    <cellStyle name="Accent5 5 2" xfId="2432"/>
    <cellStyle name="Accent5 5 3" xfId="2433"/>
    <cellStyle name="Accent5 6" xfId="286"/>
    <cellStyle name="Accent5 6 2" xfId="2434"/>
    <cellStyle name="Accent5 6 3" xfId="2435"/>
    <cellStyle name="Accent5 7" xfId="287"/>
    <cellStyle name="Accent5 7 2" xfId="2436"/>
    <cellStyle name="Accent5 8" xfId="288"/>
    <cellStyle name="Accent5 8 2" xfId="2437"/>
    <cellStyle name="Accent5 9" xfId="289"/>
    <cellStyle name="Accent6" xfId="762" builtinId="49" customBuiltin="1"/>
    <cellStyle name="Accent6 - 20%" xfId="290"/>
    <cellStyle name="Accent6 - 40%" xfId="291"/>
    <cellStyle name="Accent6 - 60%" xfId="292"/>
    <cellStyle name="Accent6 10" xfId="293"/>
    <cellStyle name="Accent6 11" xfId="294"/>
    <cellStyle name="Accent6 12" xfId="295"/>
    <cellStyle name="Accent6 13" xfId="296"/>
    <cellStyle name="Accent6 14" xfId="297"/>
    <cellStyle name="Accent6 15" xfId="298"/>
    <cellStyle name="Accent6 16" xfId="299"/>
    <cellStyle name="Accent6 17" xfId="300"/>
    <cellStyle name="Accent6 18" xfId="301"/>
    <cellStyle name="Accent6 19" xfId="302"/>
    <cellStyle name="Accent6 2" xfId="303"/>
    <cellStyle name="Accent6 2 2" xfId="2438"/>
    <cellStyle name="Accent6 20" xfId="304"/>
    <cellStyle name="Accent6 21" xfId="305"/>
    <cellStyle name="Accent6 22" xfId="306"/>
    <cellStyle name="Accent6 23" xfId="307"/>
    <cellStyle name="Accent6 24" xfId="308"/>
    <cellStyle name="Accent6 25" xfId="309"/>
    <cellStyle name="Accent6 26" xfId="310"/>
    <cellStyle name="Accent6 3" xfId="311"/>
    <cellStyle name="Accent6 3 2" xfId="2439"/>
    <cellStyle name="Accent6 3 3" xfId="2440"/>
    <cellStyle name="Accent6 4" xfId="312"/>
    <cellStyle name="Accent6 4 2" xfId="2441"/>
    <cellStyle name="Accent6 4 3" xfId="2442"/>
    <cellStyle name="Accent6 5" xfId="313"/>
    <cellStyle name="Accent6 5 2" xfId="2443"/>
    <cellStyle name="Accent6 5 3" xfId="2444"/>
    <cellStyle name="Accent6 6" xfId="314"/>
    <cellStyle name="Accent6 6 2" xfId="2445"/>
    <cellStyle name="Accent6 6 3" xfId="2446"/>
    <cellStyle name="Accent6 7" xfId="315"/>
    <cellStyle name="Accent6 7 2" xfId="2447"/>
    <cellStyle name="Accent6 7 3" xfId="2448"/>
    <cellStyle name="Accent6 8" xfId="316"/>
    <cellStyle name="Accent6 8 2" xfId="2449"/>
    <cellStyle name="Accent6 9" xfId="317"/>
    <cellStyle name="Actual Date" xfId="2450"/>
    <cellStyle name="Actual Date 2" xfId="2451"/>
    <cellStyle name="Actual Date 2 2" xfId="2452"/>
    <cellStyle name="Actual Date 3" xfId="2453"/>
    <cellStyle name="Actual Date 3 2" xfId="2454"/>
    <cellStyle name="Actual Date 4" xfId="2455"/>
    <cellStyle name="Actual Date_2010-2012 Program Workbook_Incent_FS" xfId="2456"/>
    <cellStyle name="Array Enter" xfId="2457"/>
    <cellStyle name="Bad" xfId="732" builtinId="27" customBuiltin="1"/>
    <cellStyle name="Bad 2" xfId="318"/>
    <cellStyle name="Bad 2 2" xfId="2458"/>
    <cellStyle name="Bad 3" xfId="2459"/>
    <cellStyle name="Bad 3 2" xfId="2460"/>
    <cellStyle name="Bad 4" xfId="2461"/>
    <cellStyle name="Bad 4 2" xfId="2462"/>
    <cellStyle name="Bad 5" xfId="2463"/>
    <cellStyle name="Bad 5 2" xfId="2464"/>
    <cellStyle name="Bad 6" xfId="2465"/>
    <cellStyle name="Bad 6 2" xfId="2466"/>
    <cellStyle name="Bad 7" xfId="2467"/>
    <cellStyle name="Bad 8" xfId="2468"/>
    <cellStyle name="Bad 9" xfId="2469"/>
    <cellStyle name="basic" xfId="2470"/>
    <cellStyle name="billion" xfId="2471"/>
    <cellStyle name="billion 2" xfId="2472"/>
    <cellStyle name="billion 2 2" xfId="2473"/>
    <cellStyle name="billion 3" xfId="2474"/>
    <cellStyle name="Biomass" xfId="2475"/>
    <cellStyle name="Calc Currency (0)" xfId="2476"/>
    <cellStyle name="Calculation" xfId="736" builtinId="22" customBuiltin="1"/>
    <cellStyle name="Calculation 2" xfId="319"/>
    <cellStyle name="Calculation 2 2" xfId="2477"/>
    <cellStyle name="Calculation 2 3" xfId="2478"/>
    <cellStyle name="Calculation 3" xfId="2479"/>
    <cellStyle name="Calculation 3 2" xfId="2480"/>
    <cellStyle name="Calculation 4" xfId="2481"/>
    <cellStyle name="Calculation 4 2" xfId="2482"/>
    <cellStyle name="Calculation 5" xfId="2483"/>
    <cellStyle name="Calculation 5 2" xfId="2484"/>
    <cellStyle name="Calculation 6" xfId="2485"/>
    <cellStyle name="Calculation 6 2" xfId="2486"/>
    <cellStyle name="Calculation 7" xfId="2487"/>
    <cellStyle name="Calculation 7 2" xfId="2488"/>
    <cellStyle name="Calculation 8" xfId="2489"/>
    <cellStyle name="Charts Background" xfId="2490"/>
    <cellStyle name="Check Cell" xfId="738" builtinId="23" customBuiltin="1"/>
    <cellStyle name="Check Cell 2" xfId="320"/>
    <cellStyle name="Check Cell 2 2" xfId="2491"/>
    <cellStyle name="Check Cell 3" xfId="2492"/>
    <cellStyle name="Check Cell 3 2" xfId="2493"/>
    <cellStyle name="Check Cell 4" xfId="2494"/>
    <cellStyle name="Check Cell 4 2" xfId="2495"/>
    <cellStyle name="Check Cell 5" xfId="2496"/>
    <cellStyle name="Check Cell 5 2" xfId="2497"/>
    <cellStyle name="Check Cell 6" xfId="2498"/>
    <cellStyle name="Check Cell 7" xfId="2499"/>
    <cellStyle name="Check Cell 8" xfId="2500"/>
    <cellStyle name="Comma" xfId="1" builtinId="3"/>
    <cellStyle name="Comma  - Style1" xfId="2501"/>
    <cellStyle name="Comma  - Style2" xfId="2502"/>
    <cellStyle name="Comma  - Style3" xfId="2503"/>
    <cellStyle name="Comma  - Style4" xfId="2504"/>
    <cellStyle name="Comma  - Style5" xfId="2505"/>
    <cellStyle name="Comma  - Style6" xfId="2506"/>
    <cellStyle name="Comma  - Style7" xfId="2507"/>
    <cellStyle name="Comma  - Style8" xfId="2508"/>
    <cellStyle name="Comma [0] 2" xfId="2509"/>
    <cellStyle name="Comma [0] 3" xfId="2510"/>
    <cellStyle name="Comma [0] 3 2" xfId="2511"/>
    <cellStyle name="Comma [0] 4" xfId="2512"/>
    <cellStyle name="Comma [0] 5" xfId="2513"/>
    <cellStyle name="Comma [0] 5 2" xfId="2514"/>
    <cellStyle name="Comma [0] 6" xfId="2515"/>
    <cellStyle name="Comma [0] 7" xfId="2516"/>
    <cellStyle name="Comma 10" xfId="2517"/>
    <cellStyle name="Comma 10 2" xfId="2518"/>
    <cellStyle name="Comma 10 2 2" xfId="2519"/>
    <cellStyle name="Comma 10 2 3" xfId="2520"/>
    <cellStyle name="Comma 10 3" xfId="2521"/>
    <cellStyle name="Comma 10 4" xfId="2522"/>
    <cellStyle name="Comma 11" xfId="2523"/>
    <cellStyle name="Comma 11 2" xfId="2524"/>
    <cellStyle name="Comma 11 2 2" xfId="2525"/>
    <cellStyle name="Comma 11 2 2 2" xfId="2526"/>
    <cellStyle name="Comma 11 2 2 2 2" xfId="2527"/>
    <cellStyle name="Comma 11 2 2 3" xfId="2528"/>
    <cellStyle name="Comma 11 2 3" xfId="2529"/>
    <cellStyle name="Comma 11 2 3 2" xfId="2530"/>
    <cellStyle name="Comma 11 2 4" xfId="2531"/>
    <cellStyle name="Comma 11 3" xfId="2532"/>
    <cellStyle name="Comma 11 3 2" xfId="2533"/>
    <cellStyle name="Comma 11 4" xfId="2534"/>
    <cellStyle name="Comma 11 5" xfId="2535"/>
    <cellStyle name="Comma 12" xfId="2536"/>
    <cellStyle name="Comma 12 2" xfId="2537"/>
    <cellStyle name="Comma 12 2 2" xfId="2538"/>
    <cellStyle name="Comma 12 2 2 2" xfId="2539"/>
    <cellStyle name="Comma 12 2 3" xfId="2540"/>
    <cellStyle name="Comma 12 3" xfId="2541"/>
    <cellStyle name="Comma 12 3 2" xfId="2542"/>
    <cellStyle name="Comma 12 4" xfId="2543"/>
    <cellStyle name="Comma 12 5" xfId="2544"/>
    <cellStyle name="Comma 13" xfId="2545"/>
    <cellStyle name="Comma 13 2" xfId="2546"/>
    <cellStyle name="Comma 13 2 2" xfId="2547"/>
    <cellStyle name="Comma 13 3" xfId="2548"/>
    <cellStyle name="Comma 13 4" xfId="2549"/>
    <cellStyle name="Comma 14" xfId="2550"/>
    <cellStyle name="Comma 14 2" xfId="2551"/>
    <cellStyle name="Comma 14 2 2" xfId="2552"/>
    <cellStyle name="Comma 14 3" xfId="2553"/>
    <cellStyle name="Comma 14 4" xfId="2554"/>
    <cellStyle name="Comma 15" xfId="2555"/>
    <cellStyle name="Comma 16" xfId="2556"/>
    <cellStyle name="Comma 17" xfId="2557"/>
    <cellStyle name="Comma 2" xfId="134"/>
    <cellStyle name="Comma 2 2" xfId="143"/>
    <cellStyle name="Comma 2 2 2" xfId="2558"/>
    <cellStyle name="Comma 2 2 3" xfId="2559"/>
    <cellStyle name="Comma 2 3" xfId="2560"/>
    <cellStyle name="Comma 2 3 2" xfId="2561"/>
    <cellStyle name="Comma 2 4" xfId="2562"/>
    <cellStyle name="Comma 2 5" xfId="2563"/>
    <cellStyle name="Comma 2 6" xfId="2564"/>
    <cellStyle name="Comma 2 7" xfId="2565"/>
    <cellStyle name="Comma 3" xfId="775"/>
    <cellStyle name="Comma 3 2" xfId="2566"/>
    <cellStyle name="Comma 3 2 2" xfId="2567"/>
    <cellStyle name="Comma 3 2 2 2" xfId="2568"/>
    <cellStyle name="Comma 3 2 3" xfId="2569"/>
    <cellStyle name="Comma 3 3" xfId="2570"/>
    <cellStyle name="Comma 3 3 2" xfId="2571"/>
    <cellStyle name="Comma 3 4" xfId="2572"/>
    <cellStyle name="Comma 3 4 2" xfId="2573"/>
    <cellStyle name="Comma 3 5" xfId="2574"/>
    <cellStyle name="Comma 3 5 2" xfId="2575"/>
    <cellStyle name="Comma 3 6" xfId="2576"/>
    <cellStyle name="Comma 3 7" xfId="2577"/>
    <cellStyle name="Comma 3 8" xfId="2578"/>
    <cellStyle name="Comma 4" xfId="773"/>
    <cellStyle name="Comma 4 2" xfId="2579"/>
    <cellStyle name="Comma 4 2 2" xfId="2580"/>
    <cellStyle name="Comma 4 2 3" xfId="2581"/>
    <cellStyle name="Comma 4 3" xfId="2582"/>
    <cellStyle name="Comma 5" xfId="779"/>
    <cellStyle name="Comma 5 2" xfId="2583"/>
    <cellStyle name="Comma 5 2 2" xfId="2584"/>
    <cellStyle name="Comma 5 3" xfId="2585"/>
    <cellStyle name="Comma 5 3 2" xfId="2586"/>
    <cellStyle name="Comma 6" xfId="781"/>
    <cellStyle name="Comma 6 2" xfId="1196"/>
    <cellStyle name="Comma 6 3" xfId="2587"/>
    <cellStyle name="Comma 7" xfId="782"/>
    <cellStyle name="Comma 7 2" xfId="2588"/>
    <cellStyle name="Comma 7 3" xfId="2589"/>
    <cellStyle name="Comma 8" xfId="786"/>
    <cellStyle name="Comma 8 2" xfId="2590"/>
    <cellStyle name="Comma 9" xfId="2591"/>
    <cellStyle name="Comma 9 2" xfId="2592"/>
    <cellStyle name="Comma 9 3" xfId="2593"/>
    <cellStyle name="Comma 9 3 2" xfId="2594"/>
    <cellStyle name="Comma0" xfId="2595"/>
    <cellStyle name="Comma0 2" xfId="2596"/>
    <cellStyle name="Comma0 2 2" xfId="2597"/>
    <cellStyle name="Comma0 3" xfId="2598"/>
    <cellStyle name="Comma0 3 2" xfId="2599"/>
    <cellStyle name="Comma0 4" xfId="2600"/>
    <cellStyle name="Copied" xfId="2601"/>
    <cellStyle name="Currency" xfId="789" builtinId="4"/>
    <cellStyle name="Currency [$0]" xfId="2602"/>
    <cellStyle name="Currency [£0]" xfId="2603"/>
    <cellStyle name="Currency 10" xfId="2604"/>
    <cellStyle name="Currency 11" xfId="2605"/>
    <cellStyle name="Currency 12" xfId="2606"/>
    <cellStyle name="Currency 12 2" xfId="2607"/>
    <cellStyle name="Currency 13" xfId="2608"/>
    <cellStyle name="Currency 13 2" xfId="2609"/>
    <cellStyle name="Currency 13 2 2" xfId="2610"/>
    <cellStyle name="Currency 13 2 3" xfId="2611"/>
    <cellStyle name="Currency 13 3" xfId="2612"/>
    <cellStyle name="Currency 13 4" xfId="2613"/>
    <cellStyle name="Currency 14" xfId="2614"/>
    <cellStyle name="Currency 14 2" xfId="2615"/>
    <cellStyle name="Currency 14 2 2" xfId="2616"/>
    <cellStyle name="Currency 14 3" xfId="2617"/>
    <cellStyle name="Currency 15" xfId="2618"/>
    <cellStyle name="Currency 15 2" xfId="2619"/>
    <cellStyle name="Currency 16" xfId="2620"/>
    <cellStyle name="Currency 17" xfId="2621"/>
    <cellStyle name="Currency 18" xfId="2622"/>
    <cellStyle name="Currency 2" xfId="135"/>
    <cellStyle name="Currency 2 2" xfId="2623"/>
    <cellStyle name="Currency 2 2 2" xfId="2624"/>
    <cellStyle name="Currency 2 2 3" xfId="2625"/>
    <cellStyle name="Currency 2 3" xfId="2626"/>
    <cellStyle name="Currency 2 3 2" xfId="2627"/>
    <cellStyle name="Currency 2 4" xfId="2628"/>
    <cellStyle name="Currency 2 4 2" xfId="2629"/>
    <cellStyle name="Currency 2 4 2 2" xfId="2630"/>
    <cellStyle name="Currency 2 4 3" xfId="2631"/>
    <cellStyle name="Currency 2 5" xfId="2632"/>
    <cellStyle name="Currency 2 5 2" xfId="2633"/>
    <cellStyle name="Currency 2 6" xfId="2634"/>
    <cellStyle name="Currency 2 7" xfId="2635"/>
    <cellStyle name="Currency 3" xfId="139"/>
    <cellStyle name="Currency 3 2" xfId="383"/>
    <cellStyle name="Currency 3 2 2" xfId="473"/>
    <cellStyle name="Currency 3 2 2 2" xfId="950"/>
    <cellStyle name="Currency 3 2 3" xfId="862"/>
    <cellStyle name="Currency 3 3" xfId="500"/>
    <cellStyle name="Currency 3 3 2" xfId="977"/>
    <cellStyle name="Currency 3 3 3" xfId="2636"/>
    <cellStyle name="Currency 3 4" xfId="515"/>
    <cellStyle name="Currency 3 4 2" xfId="979"/>
    <cellStyle name="Currency 3 5" xfId="421"/>
    <cellStyle name="Currency 3 5 2" xfId="898"/>
    <cellStyle name="Currency 3 6" xfId="824"/>
    <cellStyle name="Currency 4" xfId="2637"/>
    <cellStyle name="Currency 4 2" xfId="2638"/>
    <cellStyle name="Currency 4 2 2" xfId="2639"/>
    <cellStyle name="Currency 4 3" xfId="2640"/>
    <cellStyle name="Currency 4 3 2" xfId="2641"/>
    <cellStyle name="Currency 4 4" xfId="2642"/>
    <cellStyle name="Currency 5" xfId="2643"/>
    <cellStyle name="Currency 5 2" xfId="2644"/>
    <cellStyle name="Currency 5 2 2" xfId="2645"/>
    <cellStyle name="Currency 5 3" xfId="2646"/>
    <cellStyle name="Currency 6" xfId="2647"/>
    <cellStyle name="Currency 6 2" xfId="2648"/>
    <cellStyle name="Currency 6 2 2" xfId="2649"/>
    <cellStyle name="Currency 6 3" xfId="2650"/>
    <cellStyle name="Currency 7" xfId="2651"/>
    <cellStyle name="Currency 7 2" xfId="2652"/>
    <cellStyle name="Currency 7 3" xfId="2653"/>
    <cellStyle name="Currency 7 3 2" xfId="2654"/>
    <cellStyle name="Currency 7 4" xfId="2655"/>
    <cellStyle name="Currency 8" xfId="2656"/>
    <cellStyle name="Currency 8 2" xfId="2657"/>
    <cellStyle name="Currency 8 2 2" xfId="2658"/>
    <cellStyle name="Currency 8 3" xfId="2659"/>
    <cellStyle name="Currency 9" xfId="2660"/>
    <cellStyle name="Currency0" xfId="2661"/>
    <cellStyle name="Currency0 2" xfId="2662"/>
    <cellStyle name="Currency0 2 2" xfId="2663"/>
    <cellStyle name="Currency0 3" xfId="2664"/>
    <cellStyle name="Currency0 3 2" xfId="2665"/>
    <cellStyle name="Currency0 4" xfId="2666"/>
    <cellStyle name="Currency0 5" xfId="2667"/>
    <cellStyle name="Currency0nospace" xfId="2668"/>
    <cellStyle name="Currency2" xfId="2669"/>
    <cellStyle name="Date" xfId="2670"/>
    <cellStyle name="Date 2" xfId="2671"/>
    <cellStyle name="Dollars &amp; Cents" xfId="2672"/>
    <cellStyle name="Emphasis 1" xfId="321"/>
    <cellStyle name="Emphasis 2" xfId="322"/>
    <cellStyle name="Emphasis 3" xfId="323"/>
    <cellStyle name="Entered" xfId="2673"/>
    <cellStyle name="Euro" xfId="2674"/>
    <cellStyle name="Euro 2" xfId="2675"/>
    <cellStyle name="Euro 2 2" xfId="2676"/>
    <cellStyle name="Euro 3" xfId="2677"/>
    <cellStyle name="Euro billion" xfId="2678"/>
    <cellStyle name="Euro billion 2" xfId="2679"/>
    <cellStyle name="Euro billion 2 2" xfId="2680"/>
    <cellStyle name="Euro billion 3" xfId="2681"/>
    <cellStyle name="Euro million" xfId="2682"/>
    <cellStyle name="Euro million 2" xfId="2683"/>
    <cellStyle name="Euro million 2 2" xfId="2684"/>
    <cellStyle name="Euro million 3" xfId="2685"/>
    <cellStyle name="Euro thousand" xfId="2686"/>
    <cellStyle name="Euro thousand 2" xfId="2687"/>
    <cellStyle name="Euro thousand 2 2" xfId="2688"/>
    <cellStyle name="Euro thousand 3" xfId="2689"/>
    <cellStyle name="Euro_12889 GP Contracts v3" xfId="2690"/>
    <cellStyle name="Explanatory Text" xfId="740" builtinId="53" customBuiltin="1"/>
    <cellStyle name="Explanatory Text 2" xfId="324"/>
    <cellStyle name="Explanatory Text 2 2" xfId="2691"/>
    <cellStyle name="Explanatory Text 3" xfId="2692"/>
    <cellStyle name="Explanatory Text 3 2" xfId="2693"/>
    <cellStyle name="Explanatory Text 4" xfId="2694"/>
    <cellStyle name="Explanatory Text 4 2" xfId="2695"/>
    <cellStyle name="Explanatory Text 5" xfId="2696"/>
    <cellStyle name="Explanatory Text 6" xfId="2697"/>
    <cellStyle name="Explanatory Text 7" xfId="2698"/>
    <cellStyle name="Explanatory Text 8" xfId="2699"/>
    <cellStyle name="Fixed" xfId="2700"/>
    <cellStyle name="Fixed 2" xfId="2701"/>
    <cellStyle name="Fixed 2 2" xfId="2702"/>
    <cellStyle name="Fixed 3" xfId="2703"/>
    <cellStyle name="Fixed 3 2" xfId="2704"/>
    <cellStyle name="Fixed 4" xfId="2705"/>
    <cellStyle name="Fixed 5" xfId="2706"/>
    <cellStyle name="Fixed_2010-2012 Program Workbook_Incent_FS" xfId="2707"/>
    <cellStyle name="Forecast" xfId="2708"/>
    <cellStyle name="fred" xfId="2709"/>
    <cellStyle name="Fred%" xfId="2710"/>
    <cellStyle name="GBP" xfId="2711"/>
    <cellStyle name="GBP 2" xfId="2712"/>
    <cellStyle name="GBP 2 2" xfId="2713"/>
    <cellStyle name="GBP 3" xfId="2714"/>
    <cellStyle name="GBP billion" xfId="2715"/>
    <cellStyle name="GBP million" xfId="2716"/>
    <cellStyle name="GBP million 2" xfId="2717"/>
    <cellStyle name="GBP million 2 2" xfId="2718"/>
    <cellStyle name="GBP million 3" xfId="2719"/>
    <cellStyle name="GBP thousand" xfId="2720"/>
    <cellStyle name="General" xfId="2721"/>
    <cellStyle name="General 2" xfId="2722"/>
    <cellStyle name="General 2 2" xfId="2723"/>
    <cellStyle name="General 3" xfId="2724"/>
    <cellStyle name="Good" xfId="731" builtinId="26" customBuiltin="1"/>
    <cellStyle name="Good 2" xfId="325"/>
    <cellStyle name="Good 2 2" xfId="2725"/>
    <cellStyle name="Good 3" xfId="2726"/>
    <cellStyle name="Good 3 2" xfId="2727"/>
    <cellStyle name="Good 4" xfId="2728"/>
    <cellStyle name="Good 4 2" xfId="2729"/>
    <cellStyle name="Good 5" xfId="2730"/>
    <cellStyle name="Good 5 2" xfId="2731"/>
    <cellStyle name="Good 6" xfId="2732"/>
    <cellStyle name="Good 7" xfId="2733"/>
    <cellStyle name="Good 8" xfId="2734"/>
    <cellStyle name="Grey" xfId="2735"/>
    <cellStyle name="Grey 2" xfId="2736"/>
    <cellStyle name="Grey_2010-2012 Program Workbook Completed_Incent_V2" xfId="2737"/>
    <cellStyle name="HEADER" xfId="2738"/>
    <cellStyle name="Header1" xfId="2739"/>
    <cellStyle name="Header2" xfId="2740"/>
    <cellStyle name="Header2 2" xfId="2741"/>
    <cellStyle name="Header2 2 2" xfId="2742"/>
    <cellStyle name="Header2 2 3" xfId="2743"/>
    <cellStyle name="Header2 3" xfId="2744"/>
    <cellStyle name="Header2 4" xfId="2745"/>
    <cellStyle name="Heading 1" xfId="727" builtinId="16" customBuiltin="1"/>
    <cellStyle name="Heading 1 10" xfId="2746"/>
    <cellStyle name="Heading 1 11" xfId="2747"/>
    <cellStyle name="Heading 1 12" xfId="2748"/>
    <cellStyle name="Heading 1 13" xfId="2749"/>
    <cellStyle name="Heading 1 14" xfId="2750"/>
    <cellStyle name="Heading 1 2" xfId="326"/>
    <cellStyle name="Heading 1 2 2" xfId="2751"/>
    <cellStyle name="Heading 1 2 3" xfId="2752"/>
    <cellStyle name="Heading 1 3" xfId="2753"/>
    <cellStyle name="Heading 1 3 2" xfId="2754"/>
    <cellStyle name="Heading 1 3 3" xfId="2755"/>
    <cellStyle name="Heading 1 4" xfId="2756"/>
    <cellStyle name="Heading 1 4 2" xfId="2757"/>
    <cellStyle name="Heading 1 4 3" xfId="2758"/>
    <cellStyle name="Heading 1 5" xfId="2759"/>
    <cellStyle name="Heading 1 5 2" xfId="2760"/>
    <cellStyle name="Heading 1 6" xfId="2761"/>
    <cellStyle name="Heading 1 6 2" xfId="2762"/>
    <cellStyle name="Heading 1 7" xfId="2763"/>
    <cellStyle name="Heading 1 7 2" xfId="2764"/>
    <cellStyle name="Heading 1 8" xfId="2765"/>
    <cellStyle name="Heading 1 8 2" xfId="2766"/>
    <cellStyle name="Heading 1 9" xfId="2767"/>
    <cellStyle name="Heading 2" xfId="728" builtinId="17" customBuiltin="1"/>
    <cellStyle name="Heading 2 10" xfId="2768"/>
    <cellStyle name="Heading 2 11" xfId="2769"/>
    <cellStyle name="Heading 2 12" xfId="2770"/>
    <cellStyle name="Heading 2 13" xfId="2771"/>
    <cellStyle name="Heading 2 14" xfId="2772"/>
    <cellStyle name="Heading 2 2" xfId="327"/>
    <cellStyle name="Heading 2 2 2" xfId="2773"/>
    <cellStyle name="Heading 2 2 3" xfId="2774"/>
    <cellStyle name="Heading 2 3" xfId="2775"/>
    <cellStyle name="Heading 2 3 2" xfId="2776"/>
    <cellStyle name="Heading 2 3 3" xfId="2777"/>
    <cellStyle name="Heading 2 4" xfId="2778"/>
    <cellStyle name="Heading 2 4 2" xfId="2779"/>
    <cellStyle name="Heading 2 4 3" xfId="2780"/>
    <cellStyle name="Heading 2 5" xfId="2781"/>
    <cellStyle name="Heading 2 5 2" xfId="2782"/>
    <cellStyle name="Heading 2 6" xfId="2783"/>
    <cellStyle name="Heading 2 6 2" xfId="2784"/>
    <cellStyle name="Heading 2 7" xfId="2785"/>
    <cellStyle name="Heading 2 7 2" xfId="2786"/>
    <cellStyle name="Heading 2 8" xfId="2787"/>
    <cellStyle name="Heading 2 8 2" xfId="2788"/>
    <cellStyle name="Heading 2 9" xfId="2789"/>
    <cellStyle name="Heading 3" xfId="729" builtinId="18" customBuiltin="1"/>
    <cellStyle name="Heading 3 2" xfId="328"/>
    <cellStyle name="Heading 3 2 2" xfId="2790"/>
    <cellStyle name="Heading 3 3" xfId="2791"/>
    <cellStyle name="Heading 3 3 2" xfId="2792"/>
    <cellStyle name="Heading 3 4" xfId="2793"/>
    <cellStyle name="Heading 3 4 2" xfId="2794"/>
    <cellStyle name="Heading 3 5" xfId="2795"/>
    <cellStyle name="Heading 3 6" xfId="2796"/>
    <cellStyle name="Heading 3 7" xfId="2797"/>
    <cellStyle name="Heading 3 8" xfId="2798"/>
    <cellStyle name="Heading 4" xfId="730" builtinId="19" customBuiltin="1"/>
    <cellStyle name="Heading 4 2" xfId="329"/>
    <cellStyle name="Heading 4 2 2" xfId="2799"/>
    <cellStyle name="Heading 4 3" xfId="2800"/>
    <cellStyle name="Heading 4 3 2" xfId="2801"/>
    <cellStyle name="Heading 4 4" xfId="2802"/>
    <cellStyle name="Heading 4 4 2" xfId="2803"/>
    <cellStyle name="Heading 4 5" xfId="2804"/>
    <cellStyle name="Heading 4 6" xfId="2805"/>
    <cellStyle name="Heading 4 7" xfId="2806"/>
    <cellStyle name="Heading 4 8" xfId="2807"/>
    <cellStyle name="Heading1" xfId="2808"/>
    <cellStyle name="Heading1 2" xfId="2809"/>
    <cellStyle name="Heading1 2 2" xfId="2810"/>
    <cellStyle name="Heading1 3" xfId="2811"/>
    <cellStyle name="Heading1 3 2" xfId="2812"/>
    <cellStyle name="Heading1 4" xfId="2813"/>
    <cellStyle name="Heading1_2010-2012 Program Workbook_Incent_FS" xfId="2814"/>
    <cellStyle name="Heading2" xfId="2815"/>
    <cellStyle name="Heading2 2" xfId="2816"/>
    <cellStyle name="Heading2 2 2" xfId="2817"/>
    <cellStyle name="Heading2 3" xfId="2818"/>
    <cellStyle name="Heading2 3 2" xfId="2819"/>
    <cellStyle name="Heading2 4" xfId="2820"/>
    <cellStyle name="Heading2_2010-2012 Program Workbook_Incent_FS" xfId="2821"/>
    <cellStyle name="Hidden" xfId="2822"/>
    <cellStyle name="Hidden 2" xfId="2823"/>
    <cellStyle name="HIGHLIGHT" xfId="2824"/>
    <cellStyle name="highlite" xfId="2825"/>
    <cellStyle name="hilite" xfId="2826"/>
    <cellStyle name="Hyperlink" xfId="2" builtinId="8"/>
    <cellStyle name="Hyperlink 2" xfId="341"/>
    <cellStyle name="Hyperlink 2 2" xfId="2827"/>
    <cellStyle name="Input" xfId="734" builtinId="20" customBuiltin="1"/>
    <cellStyle name="Input [yellow]" xfId="2828"/>
    <cellStyle name="Input [yellow] 2" xfId="2829"/>
    <cellStyle name="Input [yellow] 2 2" xfId="2830"/>
    <cellStyle name="Input [yellow] 2 2 2" xfId="2831"/>
    <cellStyle name="Input [yellow] 2 3" xfId="2832"/>
    <cellStyle name="Input [yellow] 3" xfId="2833"/>
    <cellStyle name="Input [yellow] 3 2" xfId="2834"/>
    <cellStyle name="Input [yellow] 4" xfId="2835"/>
    <cellStyle name="Input [yellow]_2010-2012 Program Workbook Completed_Incent_V2" xfId="2836"/>
    <cellStyle name="Input 2" xfId="330"/>
    <cellStyle name="Input 2 2" xfId="2837"/>
    <cellStyle name="Input 2 3" xfId="2838"/>
    <cellStyle name="Input 3" xfId="2839"/>
    <cellStyle name="Input 3 2" xfId="2840"/>
    <cellStyle name="Input 4" xfId="2841"/>
    <cellStyle name="Input 4 2" xfId="2842"/>
    <cellStyle name="Input 5" xfId="2843"/>
    <cellStyle name="Input 5 2" xfId="2844"/>
    <cellStyle name="Input 6" xfId="2845"/>
    <cellStyle name="Input 6 2" xfId="2846"/>
    <cellStyle name="Input 7" xfId="2847"/>
    <cellStyle name="Input 7 2" xfId="2848"/>
    <cellStyle name="Input 8" xfId="2849"/>
    <cellStyle name="LabelWithTotals" xfId="2850"/>
    <cellStyle name="Linked Cell" xfId="737" builtinId="24" customBuiltin="1"/>
    <cellStyle name="Linked Cell 2" xfId="331"/>
    <cellStyle name="Linked Cell 2 2" xfId="2851"/>
    <cellStyle name="Linked Cell 2 3" xfId="2852"/>
    <cellStyle name="Linked Cell 3" xfId="2853"/>
    <cellStyle name="Linked Cell 3 2" xfId="2854"/>
    <cellStyle name="Linked Cell 4" xfId="2855"/>
    <cellStyle name="Linked Cell 4 2" xfId="2856"/>
    <cellStyle name="Linked Cell 5" xfId="2857"/>
    <cellStyle name="Linked Cell 5 2" xfId="2858"/>
    <cellStyle name="Linked Cell 6" xfId="2859"/>
    <cellStyle name="Linked Cell 7" xfId="2860"/>
    <cellStyle name="Linked Cell 8" xfId="2861"/>
    <cellStyle name="Millares [0]_2AV_M_M " xfId="2862"/>
    <cellStyle name="Millares_2AV_M_M " xfId="2863"/>
    <cellStyle name="million" xfId="2864"/>
    <cellStyle name="million 2" xfId="2865"/>
    <cellStyle name="million 2 2" xfId="2866"/>
    <cellStyle name="million 3" xfId="2867"/>
    <cellStyle name="Moneda [0]_2AV_M_M " xfId="2868"/>
    <cellStyle name="Moneda_2AV_M_M " xfId="2869"/>
    <cellStyle name="MyHeading1" xfId="2870"/>
    <cellStyle name="MyHeading1 2" xfId="2871"/>
    <cellStyle name="Neutral" xfId="733" builtinId="28" customBuiltin="1"/>
    <cellStyle name="Neutral 2" xfId="332"/>
    <cellStyle name="Neutral 2 2" xfId="2872"/>
    <cellStyle name="Neutral 3" xfId="2873"/>
    <cellStyle name="Neutral 3 2" xfId="2874"/>
    <cellStyle name="Neutral 4" xfId="2875"/>
    <cellStyle name="Neutral 4 2" xfId="2876"/>
    <cellStyle name="Neutral 5" xfId="2877"/>
    <cellStyle name="Neutral 6" xfId="2878"/>
    <cellStyle name="Neutral 7" xfId="2879"/>
    <cellStyle name="Neutral 8" xfId="2880"/>
    <cellStyle name="no dec" xfId="2881"/>
    <cellStyle name="Normal" xfId="0" builtinId="0"/>
    <cellStyle name="Normal - Style1" xfId="2882"/>
    <cellStyle name="Normal - Style1 2" xfId="2883"/>
    <cellStyle name="Normal - Style1 2 2" xfId="2884"/>
    <cellStyle name="Normal - Style1 3" xfId="2885"/>
    <cellStyle name="Normal - Style1 3 2" xfId="2886"/>
    <cellStyle name="Normal - Style1 4" xfId="2887"/>
    <cellStyle name="Normal - Style1_2010-2012 Program Workbook_Incent_FS" xfId="2888"/>
    <cellStyle name="Normal - Style2" xfId="2889"/>
    <cellStyle name="Normal - Style3" xfId="2890"/>
    <cellStyle name="Normal - Style4" xfId="2891"/>
    <cellStyle name="Normal - Style5" xfId="2892"/>
    <cellStyle name="Normal - Style6" xfId="2893"/>
    <cellStyle name="Normal - Style7" xfId="2894"/>
    <cellStyle name="Normal - Style8" xfId="2895"/>
    <cellStyle name="Normal 10" xfId="766"/>
    <cellStyle name="Normal 10 2" xfId="2896"/>
    <cellStyle name="Normal 10 3" xfId="2897"/>
    <cellStyle name="Normal 10 4" xfId="2898"/>
    <cellStyle name="Normal 11" xfId="778"/>
    <cellStyle name="Normal 11 2" xfId="2899"/>
    <cellStyle name="Normal 11 2 2" xfId="2900"/>
    <cellStyle name="Normal 11 2 2 2" xfId="2901"/>
    <cellStyle name="Normal 11 2 2 3" xfId="2902"/>
    <cellStyle name="Normal 11 2 3" xfId="2903"/>
    <cellStyle name="Normal 11 2 4" xfId="2904"/>
    <cellStyle name="Normal 11 3" xfId="2905"/>
    <cellStyle name="Normal 11 3 2" xfId="2906"/>
    <cellStyle name="Normal 11 4" xfId="2907"/>
    <cellStyle name="Normal 12" xfId="780"/>
    <cellStyle name="Normal 12 2" xfId="1195"/>
    <cellStyle name="Normal 12 2 2" xfId="2908"/>
    <cellStyle name="Normal 12 3" xfId="2909"/>
    <cellStyle name="Normal 12 3 2" xfId="2910"/>
    <cellStyle name="Normal 12 4" xfId="2911"/>
    <cellStyle name="Normal 12 5" xfId="2912"/>
    <cellStyle name="Normal 12 6" xfId="2913"/>
    <cellStyle name="Normal 12_2010 - 2012 CEE Analysis - 2012 Budget DRAFT 11.1.11" xfId="2914"/>
    <cellStyle name="Normal 13" xfId="784"/>
    <cellStyle name="Normal 13 2" xfId="2915"/>
    <cellStyle name="Normal 13 3" xfId="2916"/>
    <cellStyle name="Normal 13 4" xfId="2917"/>
    <cellStyle name="Normal 13 4 2" xfId="2918"/>
    <cellStyle name="Normal 13 5" xfId="2919"/>
    <cellStyle name="Normal 14" xfId="725"/>
    <cellStyle name="Normal 14 2" xfId="2920"/>
    <cellStyle name="Normal 14 2 2" xfId="2921"/>
    <cellStyle name="Normal 14 3" xfId="2922"/>
    <cellStyle name="Normal 14 4" xfId="2923"/>
    <cellStyle name="Normal 14 4 2" xfId="2924"/>
    <cellStyle name="Normal 14 5" xfId="2925"/>
    <cellStyle name="Normal 15" xfId="788"/>
    <cellStyle name="Normal 15 2" xfId="2926"/>
    <cellStyle name="Normal 15 3" xfId="2927"/>
    <cellStyle name="Normal 15 4" xfId="2928"/>
    <cellStyle name="Normal 16" xfId="2929"/>
    <cellStyle name="Normal 16 2" xfId="2930"/>
    <cellStyle name="Normal 16 2 2" xfId="2931"/>
    <cellStyle name="Normal 16 3" xfId="2932"/>
    <cellStyle name="Normal 16 3 2" xfId="2933"/>
    <cellStyle name="Normal 16 4" xfId="2934"/>
    <cellStyle name="Normal 16_E3 model inputs for comparison" xfId="2935"/>
    <cellStyle name="Normal 17" xfId="2936"/>
    <cellStyle name="Normal 17 2" xfId="2937"/>
    <cellStyle name="Normal 17 3" xfId="2938"/>
    <cellStyle name="Normal 17 4" xfId="2939"/>
    <cellStyle name="Normal 18" xfId="2940"/>
    <cellStyle name="Normal 18 2" xfId="2941"/>
    <cellStyle name="Normal 18 3" xfId="2942"/>
    <cellStyle name="Normal 18 4" xfId="2943"/>
    <cellStyle name="Normal 19" xfId="2944"/>
    <cellStyle name="Normal 19 2" xfId="2945"/>
    <cellStyle name="Normal 19 3" xfId="2946"/>
    <cellStyle name="Normal 2" xfId="3"/>
    <cellStyle name="Normal 2 10" xfId="2947"/>
    <cellStyle name="Normal 2 10 10" xfId="2948"/>
    <cellStyle name="Normal 2 10 10 2" xfId="2949"/>
    <cellStyle name="Normal 2 10 11" xfId="2950"/>
    <cellStyle name="Normal 2 10 11 2" xfId="2951"/>
    <cellStyle name="Normal 2 10 12" xfId="2952"/>
    <cellStyle name="Normal 2 10 12 2" xfId="2953"/>
    <cellStyle name="Normal 2 10 13" xfId="2954"/>
    <cellStyle name="Normal 2 10 13 2" xfId="2955"/>
    <cellStyle name="Normal 2 10 14" xfId="2956"/>
    <cellStyle name="Normal 2 10 14 2" xfId="2957"/>
    <cellStyle name="Normal 2 10 15" xfId="2958"/>
    <cellStyle name="Normal 2 10 15 2" xfId="2959"/>
    <cellStyle name="Normal 2 10 16" xfId="2960"/>
    <cellStyle name="Normal 2 10 16 2" xfId="2961"/>
    <cellStyle name="Normal 2 10 17" xfId="2962"/>
    <cellStyle name="Normal 2 10 17 2" xfId="2963"/>
    <cellStyle name="Normal 2 10 18" xfId="2964"/>
    <cellStyle name="Normal 2 10 18 2" xfId="2965"/>
    <cellStyle name="Normal 2 10 19" xfId="2966"/>
    <cellStyle name="Normal 2 10 19 2" xfId="2967"/>
    <cellStyle name="Normal 2 10 2" xfId="2968"/>
    <cellStyle name="Normal 2 10 2 2" xfId="2969"/>
    <cellStyle name="Normal 2 10 20" xfId="2970"/>
    <cellStyle name="Normal 2 10 20 2" xfId="2971"/>
    <cellStyle name="Normal 2 10 21" xfId="2972"/>
    <cellStyle name="Normal 2 10 21 2" xfId="2973"/>
    <cellStyle name="Normal 2 10 22" xfId="2974"/>
    <cellStyle name="Normal 2 10 22 2" xfId="2975"/>
    <cellStyle name="Normal 2 10 23" xfId="2976"/>
    <cellStyle name="Normal 2 10 23 2" xfId="2977"/>
    <cellStyle name="Normal 2 10 24" xfId="2978"/>
    <cellStyle name="Normal 2 10 3" xfId="2979"/>
    <cellStyle name="Normal 2 10 3 2" xfId="2980"/>
    <cellStyle name="Normal 2 10 4" xfId="2981"/>
    <cellStyle name="Normal 2 10 4 2" xfId="2982"/>
    <cellStyle name="Normal 2 10 5" xfId="2983"/>
    <cellStyle name="Normal 2 10 5 2" xfId="2984"/>
    <cellStyle name="Normal 2 10 6" xfId="2985"/>
    <cellStyle name="Normal 2 10 6 2" xfId="2986"/>
    <cellStyle name="Normal 2 10 7" xfId="2987"/>
    <cellStyle name="Normal 2 10 7 2" xfId="2988"/>
    <cellStyle name="Normal 2 10 8" xfId="2989"/>
    <cellStyle name="Normal 2 10 8 2" xfId="2990"/>
    <cellStyle name="Normal 2 10 9" xfId="2991"/>
    <cellStyle name="Normal 2 10 9 2" xfId="2992"/>
    <cellStyle name="Normal 2 100" xfId="2993"/>
    <cellStyle name="Normal 2 101" xfId="2994"/>
    <cellStyle name="Normal 2 102" xfId="2995"/>
    <cellStyle name="Normal 2 11" xfId="2996"/>
    <cellStyle name="Normal 2 11 10" xfId="2997"/>
    <cellStyle name="Normal 2 11 10 2" xfId="2998"/>
    <cellStyle name="Normal 2 11 11" xfId="2999"/>
    <cellStyle name="Normal 2 11 11 2" xfId="3000"/>
    <cellStyle name="Normal 2 11 12" xfId="3001"/>
    <cellStyle name="Normal 2 11 12 2" xfId="3002"/>
    <cellStyle name="Normal 2 11 13" xfId="3003"/>
    <cellStyle name="Normal 2 11 13 2" xfId="3004"/>
    <cellStyle name="Normal 2 11 14" xfId="3005"/>
    <cellStyle name="Normal 2 11 14 2" xfId="3006"/>
    <cellStyle name="Normal 2 11 15" xfId="3007"/>
    <cellStyle name="Normal 2 11 15 2" xfId="3008"/>
    <cellStyle name="Normal 2 11 16" xfId="3009"/>
    <cellStyle name="Normal 2 11 16 2" xfId="3010"/>
    <cellStyle name="Normal 2 11 17" xfId="3011"/>
    <cellStyle name="Normal 2 11 17 2" xfId="3012"/>
    <cellStyle name="Normal 2 11 18" xfId="3013"/>
    <cellStyle name="Normal 2 11 18 2" xfId="3014"/>
    <cellStyle name="Normal 2 11 19" xfId="3015"/>
    <cellStyle name="Normal 2 11 19 2" xfId="3016"/>
    <cellStyle name="Normal 2 11 2" xfId="3017"/>
    <cellStyle name="Normal 2 11 2 2" xfId="3018"/>
    <cellStyle name="Normal 2 11 20" xfId="3019"/>
    <cellStyle name="Normal 2 11 20 2" xfId="3020"/>
    <cellStyle name="Normal 2 11 21" xfId="3021"/>
    <cellStyle name="Normal 2 11 21 2" xfId="3022"/>
    <cellStyle name="Normal 2 11 22" xfId="3023"/>
    <cellStyle name="Normal 2 11 22 2" xfId="3024"/>
    <cellStyle name="Normal 2 11 23" xfId="3025"/>
    <cellStyle name="Normal 2 11 23 2" xfId="3026"/>
    <cellStyle name="Normal 2 11 24" xfId="3027"/>
    <cellStyle name="Normal 2 11 3" xfId="3028"/>
    <cellStyle name="Normal 2 11 3 2" xfId="3029"/>
    <cellStyle name="Normal 2 11 4" xfId="3030"/>
    <cellStyle name="Normal 2 11 4 2" xfId="3031"/>
    <cellStyle name="Normal 2 11 5" xfId="3032"/>
    <cellStyle name="Normal 2 11 5 2" xfId="3033"/>
    <cellStyle name="Normal 2 11 6" xfId="3034"/>
    <cellStyle name="Normal 2 11 6 2" xfId="3035"/>
    <cellStyle name="Normal 2 11 7" xfId="3036"/>
    <cellStyle name="Normal 2 11 7 2" xfId="3037"/>
    <cellStyle name="Normal 2 11 8" xfId="3038"/>
    <cellStyle name="Normal 2 11 8 2" xfId="3039"/>
    <cellStyle name="Normal 2 11 9" xfId="3040"/>
    <cellStyle name="Normal 2 11 9 2" xfId="3041"/>
    <cellStyle name="Normal 2 12" xfId="3042"/>
    <cellStyle name="Normal 2 12 10" xfId="3043"/>
    <cellStyle name="Normal 2 12 10 2" xfId="3044"/>
    <cellStyle name="Normal 2 12 11" xfId="3045"/>
    <cellStyle name="Normal 2 12 11 2" xfId="3046"/>
    <cellStyle name="Normal 2 12 12" xfId="3047"/>
    <cellStyle name="Normal 2 12 12 2" xfId="3048"/>
    <cellStyle name="Normal 2 12 13" xfId="3049"/>
    <cellStyle name="Normal 2 12 13 2" xfId="3050"/>
    <cellStyle name="Normal 2 12 14" xfId="3051"/>
    <cellStyle name="Normal 2 12 14 2" xfId="3052"/>
    <cellStyle name="Normal 2 12 15" xfId="3053"/>
    <cellStyle name="Normal 2 12 15 2" xfId="3054"/>
    <cellStyle name="Normal 2 12 16" xfId="3055"/>
    <cellStyle name="Normal 2 12 16 2" xfId="3056"/>
    <cellStyle name="Normal 2 12 17" xfId="3057"/>
    <cellStyle name="Normal 2 12 17 2" xfId="3058"/>
    <cellStyle name="Normal 2 12 18" xfId="3059"/>
    <cellStyle name="Normal 2 12 18 2" xfId="3060"/>
    <cellStyle name="Normal 2 12 19" xfId="3061"/>
    <cellStyle name="Normal 2 12 19 2" xfId="3062"/>
    <cellStyle name="Normal 2 12 2" xfId="3063"/>
    <cellStyle name="Normal 2 12 2 2" xfId="3064"/>
    <cellStyle name="Normal 2 12 20" xfId="3065"/>
    <cellStyle name="Normal 2 12 20 2" xfId="3066"/>
    <cellStyle name="Normal 2 12 21" xfId="3067"/>
    <cellStyle name="Normal 2 12 21 2" xfId="3068"/>
    <cellStyle name="Normal 2 12 22" xfId="3069"/>
    <cellStyle name="Normal 2 12 22 2" xfId="3070"/>
    <cellStyle name="Normal 2 12 23" xfId="3071"/>
    <cellStyle name="Normal 2 12 23 2" xfId="3072"/>
    <cellStyle name="Normal 2 12 24" xfId="3073"/>
    <cellStyle name="Normal 2 12 3" xfId="3074"/>
    <cellStyle name="Normal 2 12 3 2" xfId="3075"/>
    <cellStyle name="Normal 2 12 4" xfId="3076"/>
    <cellStyle name="Normal 2 12 4 2" xfId="3077"/>
    <cellStyle name="Normal 2 12 5" xfId="3078"/>
    <cellStyle name="Normal 2 12 5 2" xfId="3079"/>
    <cellStyle name="Normal 2 12 6" xfId="3080"/>
    <cellStyle name="Normal 2 12 6 2" xfId="3081"/>
    <cellStyle name="Normal 2 12 7" xfId="3082"/>
    <cellStyle name="Normal 2 12 7 2" xfId="3083"/>
    <cellStyle name="Normal 2 12 8" xfId="3084"/>
    <cellStyle name="Normal 2 12 8 2" xfId="3085"/>
    <cellStyle name="Normal 2 12 9" xfId="3086"/>
    <cellStyle name="Normal 2 12 9 2" xfId="3087"/>
    <cellStyle name="Normal 2 13" xfId="3088"/>
    <cellStyle name="Normal 2 13 10" xfId="3089"/>
    <cellStyle name="Normal 2 13 10 2" xfId="3090"/>
    <cellStyle name="Normal 2 13 11" xfId="3091"/>
    <cellStyle name="Normal 2 13 11 2" xfId="3092"/>
    <cellStyle name="Normal 2 13 12" xfId="3093"/>
    <cellStyle name="Normal 2 13 12 2" xfId="3094"/>
    <cellStyle name="Normal 2 13 13" xfId="3095"/>
    <cellStyle name="Normal 2 13 13 2" xfId="3096"/>
    <cellStyle name="Normal 2 13 14" xfId="3097"/>
    <cellStyle name="Normal 2 13 14 2" xfId="3098"/>
    <cellStyle name="Normal 2 13 15" xfId="3099"/>
    <cellStyle name="Normal 2 13 15 2" xfId="3100"/>
    <cellStyle name="Normal 2 13 16" xfId="3101"/>
    <cellStyle name="Normal 2 13 16 2" xfId="3102"/>
    <cellStyle name="Normal 2 13 17" xfId="3103"/>
    <cellStyle name="Normal 2 13 17 2" xfId="3104"/>
    <cellStyle name="Normal 2 13 18" xfId="3105"/>
    <cellStyle name="Normal 2 13 18 2" xfId="3106"/>
    <cellStyle name="Normal 2 13 19" xfId="3107"/>
    <cellStyle name="Normal 2 13 19 2" xfId="3108"/>
    <cellStyle name="Normal 2 13 2" xfId="3109"/>
    <cellStyle name="Normal 2 13 2 2" xfId="3110"/>
    <cellStyle name="Normal 2 13 20" xfId="3111"/>
    <cellStyle name="Normal 2 13 20 2" xfId="3112"/>
    <cellStyle name="Normal 2 13 21" xfId="3113"/>
    <cellStyle name="Normal 2 13 21 2" xfId="3114"/>
    <cellStyle name="Normal 2 13 22" xfId="3115"/>
    <cellStyle name="Normal 2 13 22 2" xfId="3116"/>
    <cellStyle name="Normal 2 13 23" xfId="3117"/>
    <cellStyle name="Normal 2 13 23 2" xfId="3118"/>
    <cellStyle name="Normal 2 13 24" xfId="3119"/>
    <cellStyle name="Normal 2 13 3" xfId="3120"/>
    <cellStyle name="Normal 2 13 3 2" xfId="3121"/>
    <cellStyle name="Normal 2 13 4" xfId="3122"/>
    <cellStyle name="Normal 2 13 4 2" xfId="3123"/>
    <cellStyle name="Normal 2 13 5" xfId="3124"/>
    <cellStyle name="Normal 2 13 5 2" xfId="3125"/>
    <cellStyle name="Normal 2 13 6" xfId="3126"/>
    <cellStyle name="Normal 2 13 6 2" xfId="3127"/>
    <cellStyle name="Normal 2 13 7" xfId="3128"/>
    <cellStyle name="Normal 2 13 7 2" xfId="3129"/>
    <cellStyle name="Normal 2 13 8" xfId="3130"/>
    <cellStyle name="Normal 2 13 8 2" xfId="3131"/>
    <cellStyle name="Normal 2 13 9" xfId="3132"/>
    <cellStyle name="Normal 2 13 9 2" xfId="3133"/>
    <cellStyle name="Normal 2 14" xfId="3134"/>
    <cellStyle name="Normal 2 14 10" xfId="3135"/>
    <cellStyle name="Normal 2 14 10 2" xfId="3136"/>
    <cellStyle name="Normal 2 14 11" xfId="3137"/>
    <cellStyle name="Normal 2 14 11 2" xfId="3138"/>
    <cellStyle name="Normal 2 14 12" xfId="3139"/>
    <cellStyle name="Normal 2 14 12 2" xfId="3140"/>
    <cellStyle name="Normal 2 14 13" xfId="3141"/>
    <cellStyle name="Normal 2 14 13 2" xfId="3142"/>
    <cellStyle name="Normal 2 14 14" xfId="3143"/>
    <cellStyle name="Normal 2 14 14 2" xfId="3144"/>
    <cellStyle name="Normal 2 14 15" xfId="3145"/>
    <cellStyle name="Normal 2 14 15 2" xfId="3146"/>
    <cellStyle name="Normal 2 14 16" xfId="3147"/>
    <cellStyle name="Normal 2 14 16 2" xfId="3148"/>
    <cellStyle name="Normal 2 14 17" xfId="3149"/>
    <cellStyle name="Normal 2 14 17 2" xfId="3150"/>
    <cellStyle name="Normal 2 14 18" xfId="3151"/>
    <cellStyle name="Normal 2 14 18 2" xfId="3152"/>
    <cellStyle name="Normal 2 14 19" xfId="3153"/>
    <cellStyle name="Normal 2 14 19 2" xfId="3154"/>
    <cellStyle name="Normal 2 14 2" xfId="3155"/>
    <cellStyle name="Normal 2 14 2 2" xfId="3156"/>
    <cellStyle name="Normal 2 14 20" xfId="3157"/>
    <cellStyle name="Normal 2 14 20 2" xfId="3158"/>
    <cellStyle name="Normal 2 14 21" xfId="3159"/>
    <cellStyle name="Normal 2 14 21 2" xfId="3160"/>
    <cellStyle name="Normal 2 14 22" xfId="3161"/>
    <cellStyle name="Normal 2 14 22 2" xfId="3162"/>
    <cellStyle name="Normal 2 14 23" xfId="3163"/>
    <cellStyle name="Normal 2 14 23 2" xfId="3164"/>
    <cellStyle name="Normal 2 14 24" xfId="3165"/>
    <cellStyle name="Normal 2 14 3" xfId="3166"/>
    <cellStyle name="Normal 2 14 3 2" xfId="3167"/>
    <cellStyle name="Normal 2 14 4" xfId="3168"/>
    <cellStyle name="Normal 2 14 4 2" xfId="3169"/>
    <cellStyle name="Normal 2 14 5" xfId="3170"/>
    <cellStyle name="Normal 2 14 5 2" xfId="3171"/>
    <cellStyle name="Normal 2 14 6" xfId="3172"/>
    <cellStyle name="Normal 2 14 6 2" xfId="3173"/>
    <cellStyle name="Normal 2 14 7" xfId="3174"/>
    <cellStyle name="Normal 2 14 7 2" xfId="3175"/>
    <cellStyle name="Normal 2 14 8" xfId="3176"/>
    <cellStyle name="Normal 2 14 8 2" xfId="3177"/>
    <cellStyle name="Normal 2 14 9" xfId="3178"/>
    <cellStyle name="Normal 2 14 9 2" xfId="3179"/>
    <cellStyle name="Normal 2 15" xfId="3180"/>
    <cellStyle name="Normal 2 15 10" xfId="3181"/>
    <cellStyle name="Normal 2 15 10 2" xfId="3182"/>
    <cellStyle name="Normal 2 15 11" xfId="3183"/>
    <cellStyle name="Normal 2 15 11 2" xfId="3184"/>
    <cellStyle name="Normal 2 15 12" xfId="3185"/>
    <cellStyle name="Normal 2 15 12 2" xfId="3186"/>
    <cellStyle name="Normal 2 15 13" xfId="3187"/>
    <cellStyle name="Normal 2 15 13 2" xfId="3188"/>
    <cellStyle name="Normal 2 15 14" xfId="3189"/>
    <cellStyle name="Normal 2 15 14 2" xfId="3190"/>
    <cellStyle name="Normal 2 15 15" xfId="3191"/>
    <cellStyle name="Normal 2 15 15 2" xfId="3192"/>
    <cellStyle name="Normal 2 15 16" xfId="3193"/>
    <cellStyle name="Normal 2 15 16 2" xfId="3194"/>
    <cellStyle name="Normal 2 15 17" xfId="3195"/>
    <cellStyle name="Normal 2 15 17 2" xfId="3196"/>
    <cellStyle name="Normal 2 15 18" xfId="3197"/>
    <cellStyle name="Normal 2 15 18 2" xfId="3198"/>
    <cellStyle name="Normal 2 15 19" xfId="3199"/>
    <cellStyle name="Normal 2 15 19 2" xfId="3200"/>
    <cellStyle name="Normal 2 15 2" xfId="3201"/>
    <cellStyle name="Normal 2 15 2 2" xfId="3202"/>
    <cellStyle name="Normal 2 15 20" xfId="3203"/>
    <cellStyle name="Normal 2 15 20 2" xfId="3204"/>
    <cellStyle name="Normal 2 15 21" xfId="3205"/>
    <cellStyle name="Normal 2 15 21 2" xfId="3206"/>
    <cellStyle name="Normal 2 15 22" xfId="3207"/>
    <cellStyle name="Normal 2 15 22 2" xfId="3208"/>
    <cellStyle name="Normal 2 15 23" xfId="3209"/>
    <cellStyle name="Normal 2 15 23 2" xfId="3210"/>
    <cellStyle name="Normal 2 15 24" xfId="3211"/>
    <cellStyle name="Normal 2 15 3" xfId="3212"/>
    <cellStyle name="Normal 2 15 3 2" xfId="3213"/>
    <cellStyle name="Normal 2 15 4" xfId="3214"/>
    <cellStyle name="Normal 2 15 4 2" xfId="3215"/>
    <cellStyle name="Normal 2 15 5" xfId="3216"/>
    <cellStyle name="Normal 2 15 5 2" xfId="3217"/>
    <cellStyle name="Normal 2 15 6" xfId="3218"/>
    <cellStyle name="Normal 2 15 6 2" xfId="3219"/>
    <cellStyle name="Normal 2 15 7" xfId="3220"/>
    <cellStyle name="Normal 2 15 7 2" xfId="3221"/>
    <cellStyle name="Normal 2 15 8" xfId="3222"/>
    <cellStyle name="Normal 2 15 8 2" xfId="3223"/>
    <cellStyle name="Normal 2 15 9" xfId="3224"/>
    <cellStyle name="Normal 2 15 9 2" xfId="3225"/>
    <cellStyle name="Normal 2 16" xfId="3226"/>
    <cellStyle name="Normal 2 16 10" xfId="3227"/>
    <cellStyle name="Normal 2 16 10 2" xfId="3228"/>
    <cellStyle name="Normal 2 16 11" xfId="3229"/>
    <cellStyle name="Normal 2 16 11 2" xfId="3230"/>
    <cellStyle name="Normal 2 16 12" xfId="3231"/>
    <cellStyle name="Normal 2 16 12 2" xfId="3232"/>
    <cellStyle name="Normal 2 16 13" xfId="3233"/>
    <cellStyle name="Normal 2 16 13 2" xfId="3234"/>
    <cellStyle name="Normal 2 16 14" xfId="3235"/>
    <cellStyle name="Normal 2 16 14 2" xfId="3236"/>
    <cellStyle name="Normal 2 16 15" xfId="3237"/>
    <cellStyle name="Normal 2 16 15 2" xfId="3238"/>
    <cellStyle name="Normal 2 16 16" xfId="3239"/>
    <cellStyle name="Normal 2 16 16 2" xfId="3240"/>
    <cellStyle name="Normal 2 16 17" xfId="3241"/>
    <cellStyle name="Normal 2 16 17 2" xfId="3242"/>
    <cellStyle name="Normal 2 16 18" xfId="3243"/>
    <cellStyle name="Normal 2 16 18 2" xfId="3244"/>
    <cellStyle name="Normal 2 16 19" xfId="3245"/>
    <cellStyle name="Normal 2 16 19 2" xfId="3246"/>
    <cellStyle name="Normal 2 16 2" xfId="3247"/>
    <cellStyle name="Normal 2 16 2 2" xfId="3248"/>
    <cellStyle name="Normal 2 16 20" xfId="3249"/>
    <cellStyle name="Normal 2 16 20 2" xfId="3250"/>
    <cellStyle name="Normal 2 16 21" xfId="3251"/>
    <cellStyle name="Normal 2 16 21 2" xfId="3252"/>
    <cellStyle name="Normal 2 16 22" xfId="3253"/>
    <cellStyle name="Normal 2 16 22 2" xfId="3254"/>
    <cellStyle name="Normal 2 16 23" xfId="3255"/>
    <cellStyle name="Normal 2 16 23 2" xfId="3256"/>
    <cellStyle name="Normal 2 16 24" xfId="3257"/>
    <cellStyle name="Normal 2 16 3" xfId="3258"/>
    <cellStyle name="Normal 2 16 3 2" xfId="3259"/>
    <cellStyle name="Normal 2 16 4" xfId="3260"/>
    <cellStyle name="Normal 2 16 4 2" xfId="3261"/>
    <cellStyle name="Normal 2 16 5" xfId="3262"/>
    <cellStyle name="Normal 2 16 5 2" xfId="3263"/>
    <cellStyle name="Normal 2 16 6" xfId="3264"/>
    <cellStyle name="Normal 2 16 6 2" xfId="3265"/>
    <cellStyle name="Normal 2 16 7" xfId="3266"/>
    <cellStyle name="Normal 2 16 7 2" xfId="3267"/>
    <cellStyle name="Normal 2 16 8" xfId="3268"/>
    <cellStyle name="Normal 2 16 8 2" xfId="3269"/>
    <cellStyle name="Normal 2 16 9" xfId="3270"/>
    <cellStyle name="Normal 2 16 9 2" xfId="3271"/>
    <cellStyle name="Normal 2 17" xfId="3272"/>
    <cellStyle name="Normal 2 17 10" xfId="3273"/>
    <cellStyle name="Normal 2 17 10 2" xfId="3274"/>
    <cellStyle name="Normal 2 17 11" xfId="3275"/>
    <cellStyle name="Normal 2 17 11 2" xfId="3276"/>
    <cellStyle name="Normal 2 17 12" xfId="3277"/>
    <cellStyle name="Normal 2 17 12 2" xfId="3278"/>
    <cellStyle name="Normal 2 17 13" xfId="3279"/>
    <cellStyle name="Normal 2 17 13 2" xfId="3280"/>
    <cellStyle name="Normal 2 17 14" xfId="3281"/>
    <cellStyle name="Normal 2 17 14 2" xfId="3282"/>
    <cellStyle name="Normal 2 17 15" xfId="3283"/>
    <cellStyle name="Normal 2 17 15 2" xfId="3284"/>
    <cellStyle name="Normal 2 17 16" xfId="3285"/>
    <cellStyle name="Normal 2 17 16 2" xfId="3286"/>
    <cellStyle name="Normal 2 17 17" xfId="3287"/>
    <cellStyle name="Normal 2 17 17 2" xfId="3288"/>
    <cellStyle name="Normal 2 17 18" xfId="3289"/>
    <cellStyle name="Normal 2 17 18 2" xfId="3290"/>
    <cellStyle name="Normal 2 17 19" xfId="3291"/>
    <cellStyle name="Normal 2 17 19 2" xfId="3292"/>
    <cellStyle name="Normal 2 17 2" xfId="3293"/>
    <cellStyle name="Normal 2 17 2 2" xfId="3294"/>
    <cellStyle name="Normal 2 17 20" xfId="3295"/>
    <cellStyle name="Normal 2 17 20 2" xfId="3296"/>
    <cellStyle name="Normal 2 17 21" xfId="3297"/>
    <cellStyle name="Normal 2 17 21 2" xfId="3298"/>
    <cellStyle name="Normal 2 17 22" xfId="3299"/>
    <cellStyle name="Normal 2 17 22 2" xfId="3300"/>
    <cellStyle name="Normal 2 17 23" xfId="3301"/>
    <cellStyle name="Normal 2 17 23 2" xfId="3302"/>
    <cellStyle name="Normal 2 17 24" xfId="3303"/>
    <cellStyle name="Normal 2 17 3" xfId="3304"/>
    <cellStyle name="Normal 2 17 3 2" xfId="3305"/>
    <cellStyle name="Normal 2 17 4" xfId="3306"/>
    <cellStyle name="Normal 2 17 4 2" xfId="3307"/>
    <cellStyle name="Normal 2 17 5" xfId="3308"/>
    <cellStyle name="Normal 2 17 5 2" xfId="3309"/>
    <cellStyle name="Normal 2 17 6" xfId="3310"/>
    <cellStyle name="Normal 2 17 6 2" xfId="3311"/>
    <cellStyle name="Normal 2 17 7" xfId="3312"/>
    <cellStyle name="Normal 2 17 7 2" xfId="3313"/>
    <cellStyle name="Normal 2 17 8" xfId="3314"/>
    <cellStyle name="Normal 2 17 8 2" xfId="3315"/>
    <cellStyle name="Normal 2 17 9" xfId="3316"/>
    <cellStyle name="Normal 2 17 9 2" xfId="3317"/>
    <cellStyle name="Normal 2 18" xfId="3318"/>
    <cellStyle name="Normal 2 18 10" xfId="3319"/>
    <cellStyle name="Normal 2 18 10 2" xfId="3320"/>
    <cellStyle name="Normal 2 18 11" xfId="3321"/>
    <cellStyle name="Normal 2 18 11 2" xfId="3322"/>
    <cellStyle name="Normal 2 18 12" xfId="3323"/>
    <cellStyle name="Normal 2 18 12 2" xfId="3324"/>
    <cellStyle name="Normal 2 18 13" xfId="3325"/>
    <cellStyle name="Normal 2 18 13 2" xfId="3326"/>
    <cellStyle name="Normal 2 18 14" xfId="3327"/>
    <cellStyle name="Normal 2 18 14 2" xfId="3328"/>
    <cellStyle name="Normal 2 18 15" xfId="3329"/>
    <cellStyle name="Normal 2 18 15 2" xfId="3330"/>
    <cellStyle name="Normal 2 18 16" xfId="3331"/>
    <cellStyle name="Normal 2 18 16 2" xfId="3332"/>
    <cellStyle name="Normal 2 18 17" xfId="3333"/>
    <cellStyle name="Normal 2 18 17 2" xfId="3334"/>
    <cellStyle name="Normal 2 18 18" xfId="3335"/>
    <cellStyle name="Normal 2 18 18 2" xfId="3336"/>
    <cellStyle name="Normal 2 18 19" xfId="3337"/>
    <cellStyle name="Normal 2 18 19 2" xfId="3338"/>
    <cellStyle name="Normal 2 18 2" xfId="3339"/>
    <cellStyle name="Normal 2 18 2 2" xfId="3340"/>
    <cellStyle name="Normal 2 18 20" xfId="3341"/>
    <cellStyle name="Normal 2 18 20 2" xfId="3342"/>
    <cellStyle name="Normal 2 18 21" xfId="3343"/>
    <cellStyle name="Normal 2 18 21 2" xfId="3344"/>
    <cellStyle name="Normal 2 18 22" xfId="3345"/>
    <cellStyle name="Normal 2 18 22 2" xfId="3346"/>
    <cellStyle name="Normal 2 18 23" xfId="3347"/>
    <cellStyle name="Normal 2 18 23 2" xfId="3348"/>
    <cellStyle name="Normal 2 18 24" xfId="3349"/>
    <cellStyle name="Normal 2 18 3" xfId="3350"/>
    <cellStyle name="Normal 2 18 3 2" xfId="3351"/>
    <cellStyle name="Normal 2 18 4" xfId="3352"/>
    <cellStyle name="Normal 2 18 4 2" xfId="3353"/>
    <cellStyle name="Normal 2 18 5" xfId="3354"/>
    <cellStyle name="Normal 2 18 5 2" xfId="3355"/>
    <cellStyle name="Normal 2 18 6" xfId="3356"/>
    <cellStyle name="Normal 2 18 6 2" xfId="3357"/>
    <cellStyle name="Normal 2 18 7" xfId="3358"/>
    <cellStyle name="Normal 2 18 7 2" xfId="3359"/>
    <cellStyle name="Normal 2 18 8" xfId="3360"/>
    <cellStyle name="Normal 2 18 8 2" xfId="3361"/>
    <cellStyle name="Normal 2 18 9" xfId="3362"/>
    <cellStyle name="Normal 2 18 9 2" xfId="3363"/>
    <cellStyle name="Normal 2 19" xfId="3364"/>
    <cellStyle name="Normal 2 19 10" xfId="3365"/>
    <cellStyle name="Normal 2 19 10 2" xfId="3366"/>
    <cellStyle name="Normal 2 19 11" xfId="3367"/>
    <cellStyle name="Normal 2 19 11 2" xfId="3368"/>
    <cellStyle name="Normal 2 19 12" xfId="3369"/>
    <cellStyle name="Normal 2 19 12 2" xfId="3370"/>
    <cellStyle name="Normal 2 19 13" xfId="3371"/>
    <cellStyle name="Normal 2 19 13 2" xfId="3372"/>
    <cellStyle name="Normal 2 19 14" xfId="3373"/>
    <cellStyle name="Normal 2 19 14 2" xfId="3374"/>
    <cellStyle name="Normal 2 19 15" xfId="3375"/>
    <cellStyle name="Normal 2 19 15 2" xfId="3376"/>
    <cellStyle name="Normal 2 19 16" xfId="3377"/>
    <cellStyle name="Normal 2 19 16 2" xfId="3378"/>
    <cellStyle name="Normal 2 19 17" xfId="3379"/>
    <cellStyle name="Normal 2 19 17 2" xfId="3380"/>
    <cellStyle name="Normal 2 19 18" xfId="3381"/>
    <cellStyle name="Normal 2 19 18 2" xfId="3382"/>
    <cellStyle name="Normal 2 19 19" xfId="3383"/>
    <cellStyle name="Normal 2 19 19 2" xfId="3384"/>
    <cellStyle name="Normal 2 19 2" xfId="3385"/>
    <cellStyle name="Normal 2 19 2 2" xfId="3386"/>
    <cellStyle name="Normal 2 19 20" xfId="3387"/>
    <cellStyle name="Normal 2 19 20 2" xfId="3388"/>
    <cellStyle name="Normal 2 19 21" xfId="3389"/>
    <cellStyle name="Normal 2 19 21 2" xfId="3390"/>
    <cellStyle name="Normal 2 19 22" xfId="3391"/>
    <cellStyle name="Normal 2 19 22 2" xfId="3392"/>
    <cellStyle name="Normal 2 19 23" xfId="3393"/>
    <cellStyle name="Normal 2 19 23 2" xfId="3394"/>
    <cellStyle name="Normal 2 19 24" xfId="3395"/>
    <cellStyle name="Normal 2 19 3" xfId="3396"/>
    <cellStyle name="Normal 2 19 3 2" xfId="3397"/>
    <cellStyle name="Normal 2 19 4" xfId="3398"/>
    <cellStyle name="Normal 2 19 4 2" xfId="3399"/>
    <cellStyle name="Normal 2 19 5" xfId="3400"/>
    <cellStyle name="Normal 2 19 5 2" xfId="3401"/>
    <cellStyle name="Normal 2 19 6" xfId="3402"/>
    <cellStyle name="Normal 2 19 6 2" xfId="3403"/>
    <cellStyle name="Normal 2 19 7" xfId="3404"/>
    <cellStyle name="Normal 2 19 7 2" xfId="3405"/>
    <cellStyle name="Normal 2 19 8" xfId="3406"/>
    <cellStyle name="Normal 2 19 8 2" xfId="3407"/>
    <cellStyle name="Normal 2 19 9" xfId="3408"/>
    <cellStyle name="Normal 2 19 9 2" xfId="3409"/>
    <cellStyle name="Normal 2 2" xfId="64"/>
    <cellStyle name="Normal 2 2 2" xfId="770"/>
    <cellStyle name="Normal 2 2 2 2" xfId="3410"/>
    <cellStyle name="Normal 2 2 2 2 2" xfId="3411"/>
    <cellStyle name="Normal 2 2 2 2 2 2" xfId="3412"/>
    <cellStyle name="Normal 2 2 2 2 2 3" xfId="3413"/>
    <cellStyle name="Normal 2 2 2 2 3" xfId="3414"/>
    <cellStyle name="Normal 2 2 2 2 3 2" xfId="3415"/>
    <cellStyle name="Normal 2 2 2 2 3 3" xfId="3416"/>
    <cellStyle name="Normal 2 2 2 2 4" xfId="3417"/>
    <cellStyle name="Normal 2 2 2 2 4 2" xfId="3418"/>
    <cellStyle name="Normal 2 2 2 2 4 3" xfId="3419"/>
    <cellStyle name="Normal 2 2 2 3" xfId="3420"/>
    <cellStyle name="Normal 2 2 2 4" xfId="3421"/>
    <cellStyle name="Normal 2 2 2 5" xfId="3422"/>
    <cellStyle name="Normal 2 2 3" xfId="3423"/>
    <cellStyle name="Normal 2 2 3 2" xfId="3424"/>
    <cellStyle name="Normal 2 2 3 3" xfId="3425"/>
    <cellStyle name="Normal 2 2 4" xfId="3426"/>
    <cellStyle name="Normal 2 2 4 2" xfId="3427"/>
    <cellStyle name="Normal 2 2 4 3" xfId="3428"/>
    <cellStyle name="Normal 2 2 5" xfId="3429"/>
    <cellStyle name="Normal 2 2 5 2" xfId="3430"/>
    <cellStyle name="Normal 2 2 5 3" xfId="3431"/>
    <cellStyle name="Normal 2 2 6" xfId="3432"/>
    <cellStyle name="Normal 2 2 6 2" xfId="3433"/>
    <cellStyle name="Normal 2 2 6 3" xfId="3434"/>
    <cellStyle name="Normal 2 2 7" xfId="3435"/>
    <cellStyle name="Normal 2 2 8" xfId="3436"/>
    <cellStyle name="Normal 2 2 9" xfId="3437"/>
    <cellStyle name="Normal 2 20" xfId="3438"/>
    <cellStyle name="Normal 2 20 10" xfId="3439"/>
    <cellStyle name="Normal 2 20 10 2" xfId="3440"/>
    <cellStyle name="Normal 2 20 11" xfId="3441"/>
    <cellStyle name="Normal 2 20 11 2" xfId="3442"/>
    <cellStyle name="Normal 2 20 12" xfId="3443"/>
    <cellStyle name="Normal 2 20 12 2" xfId="3444"/>
    <cellStyle name="Normal 2 20 13" xfId="3445"/>
    <cellStyle name="Normal 2 20 13 2" xfId="3446"/>
    <cellStyle name="Normal 2 20 14" xfId="3447"/>
    <cellStyle name="Normal 2 20 14 2" xfId="3448"/>
    <cellStyle name="Normal 2 20 15" xfId="3449"/>
    <cellStyle name="Normal 2 20 15 2" xfId="3450"/>
    <cellStyle name="Normal 2 20 16" xfId="3451"/>
    <cellStyle name="Normal 2 20 16 2" xfId="3452"/>
    <cellStyle name="Normal 2 20 17" xfId="3453"/>
    <cellStyle name="Normal 2 20 17 2" xfId="3454"/>
    <cellStyle name="Normal 2 20 18" xfId="3455"/>
    <cellStyle name="Normal 2 20 18 2" xfId="3456"/>
    <cellStyle name="Normal 2 20 19" xfId="3457"/>
    <cellStyle name="Normal 2 20 19 2" xfId="3458"/>
    <cellStyle name="Normal 2 20 2" xfId="3459"/>
    <cellStyle name="Normal 2 20 2 2" xfId="3460"/>
    <cellStyle name="Normal 2 20 20" xfId="3461"/>
    <cellStyle name="Normal 2 20 20 2" xfId="3462"/>
    <cellStyle name="Normal 2 20 21" xfId="3463"/>
    <cellStyle name="Normal 2 20 21 2" xfId="3464"/>
    <cellStyle name="Normal 2 20 22" xfId="3465"/>
    <cellStyle name="Normal 2 20 22 2" xfId="3466"/>
    <cellStyle name="Normal 2 20 23" xfId="3467"/>
    <cellStyle name="Normal 2 20 23 2" xfId="3468"/>
    <cellStyle name="Normal 2 20 24" xfId="3469"/>
    <cellStyle name="Normal 2 20 3" xfId="3470"/>
    <cellStyle name="Normal 2 20 3 2" xfId="3471"/>
    <cellStyle name="Normal 2 20 4" xfId="3472"/>
    <cellStyle name="Normal 2 20 4 2" xfId="3473"/>
    <cellStyle name="Normal 2 20 5" xfId="3474"/>
    <cellStyle name="Normal 2 20 5 2" xfId="3475"/>
    <cellStyle name="Normal 2 20 6" xfId="3476"/>
    <cellStyle name="Normal 2 20 6 2" xfId="3477"/>
    <cellStyle name="Normal 2 20 7" xfId="3478"/>
    <cellStyle name="Normal 2 20 7 2" xfId="3479"/>
    <cellStyle name="Normal 2 20 8" xfId="3480"/>
    <cellStyle name="Normal 2 20 8 2" xfId="3481"/>
    <cellStyle name="Normal 2 20 9" xfId="3482"/>
    <cellStyle name="Normal 2 20 9 2" xfId="3483"/>
    <cellStyle name="Normal 2 21" xfId="3484"/>
    <cellStyle name="Normal 2 21 10" xfId="3485"/>
    <cellStyle name="Normal 2 21 10 2" xfId="3486"/>
    <cellStyle name="Normal 2 21 11" xfId="3487"/>
    <cellStyle name="Normal 2 21 11 2" xfId="3488"/>
    <cellStyle name="Normal 2 21 12" xfId="3489"/>
    <cellStyle name="Normal 2 21 12 2" xfId="3490"/>
    <cellStyle name="Normal 2 21 13" xfId="3491"/>
    <cellStyle name="Normal 2 21 13 2" xfId="3492"/>
    <cellStyle name="Normal 2 21 14" xfId="3493"/>
    <cellStyle name="Normal 2 21 14 2" xfId="3494"/>
    <cellStyle name="Normal 2 21 15" xfId="3495"/>
    <cellStyle name="Normal 2 21 15 2" xfId="3496"/>
    <cellStyle name="Normal 2 21 16" xfId="3497"/>
    <cellStyle name="Normal 2 21 16 2" xfId="3498"/>
    <cellStyle name="Normal 2 21 17" xfId="3499"/>
    <cellStyle name="Normal 2 21 17 2" xfId="3500"/>
    <cellStyle name="Normal 2 21 18" xfId="3501"/>
    <cellStyle name="Normal 2 21 18 2" xfId="3502"/>
    <cellStyle name="Normal 2 21 19" xfId="3503"/>
    <cellStyle name="Normal 2 21 19 2" xfId="3504"/>
    <cellStyle name="Normal 2 21 2" xfId="3505"/>
    <cellStyle name="Normal 2 21 2 2" xfId="3506"/>
    <cellStyle name="Normal 2 21 20" xfId="3507"/>
    <cellStyle name="Normal 2 21 20 2" xfId="3508"/>
    <cellStyle name="Normal 2 21 21" xfId="3509"/>
    <cellStyle name="Normal 2 21 21 2" xfId="3510"/>
    <cellStyle name="Normal 2 21 22" xfId="3511"/>
    <cellStyle name="Normal 2 21 22 2" xfId="3512"/>
    <cellStyle name="Normal 2 21 23" xfId="3513"/>
    <cellStyle name="Normal 2 21 23 2" xfId="3514"/>
    <cellStyle name="Normal 2 21 24" xfId="3515"/>
    <cellStyle name="Normal 2 21 3" xfId="3516"/>
    <cellStyle name="Normal 2 21 3 2" xfId="3517"/>
    <cellStyle name="Normal 2 21 4" xfId="3518"/>
    <cellStyle name="Normal 2 21 4 2" xfId="3519"/>
    <cellStyle name="Normal 2 21 5" xfId="3520"/>
    <cellStyle name="Normal 2 21 5 2" xfId="3521"/>
    <cellStyle name="Normal 2 21 6" xfId="3522"/>
    <cellStyle name="Normal 2 21 6 2" xfId="3523"/>
    <cellStyle name="Normal 2 21 7" xfId="3524"/>
    <cellStyle name="Normal 2 21 7 2" xfId="3525"/>
    <cellStyle name="Normal 2 21 8" xfId="3526"/>
    <cellStyle name="Normal 2 21 8 2" xfId="3527"/>
    <cellStyle name="Normal 2 21 9" xfId="3528"/>
    <cellStyle name="Normal 2 21 9 2" xfId="3529"/>
    <cellStyle name="Normal 2 22" xfId="3530"/>
    <cellStyle name="Normal 2 22 10" xfId="3531"/>
    <cellStyle name="Normal 2 22 10 2" xfId="3532"/>
    <cellStyle name="Normal 2 22 11" xfId="3533"/>
    <cellStyle name="Normal 2 22 11 2" xfId="3534"/>
    <cellStyle name="Normal 2 22 12" xfId="3535"/>
    <cellStyle name="Normal 2 22 12 2" xfId="3536"/>
    <cellStyle name="Normal 2 22 13" xfId="3537"/>
    <cellStyle name="Normal 2 22 13 2" xfId="3538"/>
    <cellStyle name="Normal 2 22 14" xfId="3539"/>
    <cellStyle name="Normal 2 22 14 2" xfId="3540"/>
    <cellStyle name="Normal 2 22 15" xfId="3541"/>
    <cellStyle name="Normal 2 22 15 2" xfId="3542"/>
    <cellStyle name="Normal 2 22 16" xfId="3543"/>
    <cellStyle name="Normal 2 22 16 2" xfId="3544"/>
    <cellStyle name="Normal 2 22 17" xfId="3545"/>
    <cellStyle name="Normal 2 22 17 2" xfId="3546"/>
    <cellStyle name="Normal 2 22 18" xfId="3547"/>
    <cellStyle name="Normal 2 22 18 2" xfId="3548"/>
    <cellStyle name="Normal 2 22 19" xfId="3549"/>
    <cellStyle name="Normal 2 22 19 2" xfId="3550"/>
    <cellStyle name="Normal 2 22 2" xfId="3551"/>
    <cellStyle name="Normal 2 22 2 2" xfId="3552"/>
    <cellStyle name="Normal 2 22 20" xfId="3553"/>
    <cellStyle name="Normal 2 22 20 2" xfId="3554"/>
    <cellStyle name="Normal 2 22 21" xfId="3555"/>
    <cellStyle name="Normal 2 22 21 2" xfId="3556"/>
    <cellStyle name="Normal 2 22 22" xfId="3557"/>
    <cellStyle name="Normal 2 22 22 2" xfId="3558"/>
    <cellStyle name="Normal 2 22 23" xfId="3559"/>
    <cellStyle name="Normal 2 22 23 2" xfId="3560"/>
    <cellStyle name="Normal 2 22 24" xfId="3561"/>
    <cellStyle name="Normal 2 22 3" xfId="3562"/>
    <cellStyle name="Normal 2 22 3 2" xfId="3563"/>
    <cellStyle name="Normal 2 22 4" xfId="3564"/>
    <cellStyle name="Normal 2 22 4 2" xfId="3565"/>
    <cellStyle name="Normal 2 22 5" xfId="3566"/>
    <cellStyle name="Normal 2 22 5 2" xfId="3567"/>
    <cellStyle name="Normal 2 22 6" xfId="3568"/>
    <cellStyle name="Normal 2 22 6 2" xfId="3569"/>
    <cellStyle name="Normal 2 22 7" xfId="3570"/>
    <cellStyle name="Normal 2 22 7 2" xfId="3571"/>
    <cellStyle name="Normal 2 22 8" xfId="3572"/>
    <cellStyle name="Normal 2 22 8 2" xfId="3573"/>
    <cellStyle name="Normal 2 22 9" xfId="3574"/>
    <cellStyle name="Normal 2 22 9 2" xfId="3575"/>
    <cellStyle name="Normal 2 23" xfId="3576"/>
    <cellStyle name="Normal 2 23 10" xfId="3577"/>
    <cellStyle name="Normal 2 23 10 2" xfId="3578"/>
    <cellStyle name="Normal 2 23 11" xfId="3579"/>
    <cellStyle name="Normal 2 23 11 2" xfId="3580"/>
    <cellStyle name="Normal 2 23 12" xfId="3581"/>
    <cellStyle name="Normal 2 23 12 2" xfId="3582"/>
    <cellStyle name="Normal 2 23 13" xfId="3583"/>
    <cellStyle name="Normal 2 23 13 2" xfId="3584"/>
    <cellStyle name="Normal 2 23 14" xfId="3585"/>
    <cellStyle name="Normal 2 23 14 2" xfId="3586"/>
    <cellStyle name="Normal 2 23 15" xfId="3587"/>
    <cellStyle name="Normal 2 23 15 2" xfId="3588"/>
    <cellStyle name="Normal 2 23 16" xfId="3589"/>
    <cellStyle name="Normal 2 23 16 2" xfId="3590"/>
    <cellStyle name="Normal 2 23 17" xfId="3591"/>
    <cellStyle name="Normal 2 23 17 2" xfId="3592"/>
    <cellStyle name="Normal 2 23 18" xfId="3593"/>
    <cellStyle name="Normal 2 23 18 2" xfId="3594"/>
    <cellStyle name="Normal 2 23 19" xfId="3595"/>
    <cellStyle name="Normal 2 23 19 2" xfId="3596"/>
    <cellStyle name="Normal 2 23 2" xfId="3597"/>
    <cellStyle name="Normal 2 23 2 2" xfId="3598"/>
    <cellStyle name="Normal 2 23 20" xfId="3599"/>
    <cellStyle name="Normal 2 23 20 2" xfId="3600"/>
    <cellStyle name="Normal 2 23 21" xfId="3601"/>
    <cellStyle name="Normal 2 23 21 2" xfId="3602"/>
    <cellStyle name="Normal 2 23 22" xfId="3603"/>
    <cellStyle name="Normal 2 23 22 2" xfId="3604"/>
    <cellStyle name="Normal 2 23 23" xfId="3605"/>
    <cellStyle name="Normal 2 23 23 2" xfId="3606"/>
    <cellStyle name="Normal 2 23 24" xfId="3607"/>
    <cellStyle name="Normal 2 23 3" xfId="3608"/>
    <cellStyle name="Normal 2 23 3 2" xfId="3609"/>
    <cellStyle name="Normal 2 23 4" xfId="3610"/>
    <cellStyle name="Normal 2 23 4 2" xfId="3611"/>
    <cellStyle name="Normal 2 23 5" xfId="3612"/>
    <cellStyle name="Normal 2 23 5 2" xfId="3613"/>
    <cellStyle name="Normal 2 23 6" xfId="3614"/>
    <cellStyle name="Normal 2 23 6 2" xfId="3615"/>
    <cellStyle name="Normal 2 23 7" xfId="3616"/>
    <cellStyle name="Normal 2 23 7 2" xfId="3617"/>
    <cellStyle name="Normal 2 23 8" xfId="3618"/>
    <cellStyle name="Normal 2 23 8 2" xfId="3619"/>
    <cellStyle name="Normal 2 23 9" xfId="3620"/>
    <cellStyle name="Normal 2 23 9 2" xfId="3621"/>
    <cellStyle name="Normal 2 24" xfId="3622"/>
    <cellStyle name="Normal 2 24 10" xfId="3623"/>
    <cellStyle name="Normal 2 24 10 2" xfId="3624"/>
    <cellStyle name="Normal 2 24 11" xfId="3625"/>
    <cellStyle name="Normal 2 24 11 2" xfId="3626"/>
    <cellStyle name="Normal 2 24 12" xfId="3627"/>
    <cellStyle name="Normal 2 24 12 2" xfId="3628"/>
    <cellStyle name="Normal 2 24 13" xfId="3629"/>
    <cellStyle name="Normal 2 24 13 2" xfId="3630"/>
    <cellStyle name="Normal 2 24 14" xfId="3631"/>
    <cellStyle name="Normal 2 24 14 2" xfId="3632"/>
    <cellStyle name="Normal 2 24 15" xfId="3633"/>
    <cellStyle name="Normal 2 24 15 2" xfId="3634"/>
    <cellStyle name="Normal 2 24 16" xfId="3635"/>
    <cellStyle name="Normal 2 24 16 2" xfId="3636"/>
    <cellStyle name="Normal 2 24 17" xfId="3637"/>
    <cellStyle name="Normal 2 24 17 2" xfId="3638"/>
    <cellStyle name="Normal 2 24 18" xfId="3639"/>
    <cellStyle name="Normal 2 24 18 2" xfId="3640"/>
    <cellStyle name="Normal 2 24 19" xfId="3641"/>
    <cellStyle name="Normal 2 24 19 2" xfId="3642"/>
    <cellStyle name="Normal 2 24 2" xfId="3643"/>
    <cellStyle name="Normal 2 24 2 2" xfId="3644"/>
    <cellStyle name="Normal 2 24 20" xfId="3645"/>
    <cellStyle name="Normal 2 24 20 2" xfId="3646"/>
    <cellStyle name="Normal 2 24 21" xfId="3647"/>
    <cellStyle name="Normal 2 24 21 2" xfId="3648"/>
    <cellStyle name="Normal 2 24 22" xfId="3649"/>
    <cellStyle name="Normal 2 24 22 2" xfId="3650"/>
    <cellStyle name="Normal 2 24 23" xfId="3651"/>
    <cellStyle name="Normal 2 24 23 2" xfId="3652"/>
    <cellStyle name="Normal 2 24 24" xfId="3653"/>
    <cellStyle name="Normal 2 24 3" xfId="3654"/>
    <cellStyle name="Normal 2 24 3 2" xfId="3655"/>
    <cellStyle name="Normal 2 24 4" xfId="3656"/>
    <cellStyle name="Normal 2 24 4 2" xfId="3657"/>
    <cellStyle name="Normal 2 24 5" xfId="3658"/>
    <cellStyle name="Normal 2 24 5 2" xfId="3659"/>
    <cellStyle name="Normal 2 24 6" xfId="3660"/>
    <cellStyle name="Normal 2 24 6 2" xfId="3661"/>
    <cellStyle name="Normal 2 24 7" xfId="3662"/>
    <cellStyle name="Normal 2 24 7 2" xfId="3663"/>
    <cellStyle name="Normal 2 24 8" xfId="3664"/>
    <cellStyle name="Normal 2 24 8 2" xfId="3665"/>
    <cellStyle name="Normal 2 24 9" xfId="3666"/>
    <cellStyle name="Normal 2 24 9 2" xfId="3667"/>
    <cellStyle name="Normal 2 25" xfId="3668"/>
    <cellStyle name="Normal 2 25 10" xfId="3669"/>
    <cellStyle name="Normal 2 25 10 2" xfId="3670"/>
    <cellStyle name="Normal 2 25 11" xfId="3671"/>
    <cellStyle name="Normal 2 25 11 2" xfId="3672"/>
    <cellStyle name="Normal 2 25 12" xfId="3673"/>
    <cellStyle name="Normal 2 25 12 2" xfId="3674"/>
    <cellStyle name="Normal 2 25 13" xfId="3675"/>
    <cellStyle name="Normal 2 25 13 2" xfId="3676"/>
    <cellStyle name="Normal 2 25 14" xfId="3677"/>
    <cellStyle name="Normal 2 25 14 2" xfId="3678"/>
    <cellStyle name="Normal 2 25 15" xfId="3679"/>
    <cellStyle name="Normal 2 25 15 2" xfId="3680"/>
    <cellStyle name="Normal 2 25 16" xfId="3681"/>
    <cellStyle name="Normal 2 25 16 2" xfId="3682"/>
    <cellStyle name="Normal 2 25 17" xfId="3683"/>
    <cellStyle name="Normal 2 25 17 2" xfId="3684"/>
    <cellStyle name="Normal 2 25 18" xfId="3685"/>
    <cellStyle name="Normal 2 25 18 2" xfId="3686"/>
    <cellStyle name="Normal 2 25 19" xfId="3687"/>
    <cellStyle name="Normal 2 25 19 2" xfId="3688"/>
    <cellStyle name="Normal 2 25 2" xfId="3689"/>
    <cellStyle name="Normal 2 25 2 2" xfId="3690"/>
    <cellStyle name="Normal 2 25 20" xfId="3691"/>
    <cellStyle name="Normal 2 25 20 2" xfId="3692"/>
    <cellStyle name="Normal 2 25 21" xfId="3693"/>
    <cellStyle name="Normal 2 25 21 2" xfId="3694"/>
    <cellStyle name="Normal 2 25 22" xfId="3695"/>
    <cellStyle name="Normal 2 25 22 2" xfId="3696"/>
    <cellStyle name="Normal 2 25 23" xfId="3697"/>
    <cellStyle name="Normal 2 25 23 2" xfId="3698"/>
    <cellStyle name="Normal 2 25 24" xfId="3699"/>
    <cellStyle name="Normal 2 25 3" xfId="3700"/>
    <cellStyle name="Normal 2 25 3 2" xfId="3701"/>
    <cellStyle name="Normal 2 25 4" xfId="3702"/>
    <cellStyle name="Normal 2 25 4 2" xfId="3703"/>
    <cellStyle name="Normal 2 25 5" xfId="3704"/>
    <cellStyle name="Normal 2 25 5 2" xfId="3705"/>
    <cellStyle name="Normal 2 25 6" xfId="3706"/>
    <cellStyle name="Normal 2 25 6 2" xfId="3707"/>
    <cellStyle name="Normal 2 25 7" xfId="3708"/>
    <cellStyle name="Normal 2 25 7 2" xfId="3709"/>
    <cellStyle name="Normal 2 25 8" xfId="3710"/>
    <cellStyle name="Normal 2 25 8 2" xfId="3711"/>
    <cellStyle name="Normal 2 25 9" xfId="3712"/>
    <cellStyle name="Normal 2 25 9 2" xfId="3713"/>
    <cellStyle name="Normal 2 26" xfId="3714"/>
    <cellStyle name="Normal 2 26 10" xfId="3715"/>
    <cellStyle name="Normal 2 26 10 2" xfId="3716"/>
    <cellStyle name="Normal 2 26 11" xfId="3717"/>
    <cellStyle name="Normal 2 26 11 2" xfId="3718"/>
    <cellStyle name="Normal 2 26 12" xfId="3719"/>
    <cellStyle name="Normal 2 26 12 2" xfId="3720"/>
    <cellStyle name="Normal 2 26 13" xfId="3721"/>
    <cellStyle name="Normal 2 26 13 2" xfId="3722"/>
    <cellStyle name="Normal 2 26 14" xfId="3723"/>
    <cellStyle name="Normal 2 26 14 2" xfId="3724"/>
    <cellStyle name="Normal 2 26 15" xfId="3725"/>
    <cellStyle name="Normal 2 26 15 2" xfId="3726"/>
    <cellStyle name="Normal 2 26 16" xfId="3727"/>
    <cellStyle name="Normal 2 26 16 2" xfId="3728"/>
    <cellStyle name="Normal 2 26 17" xfId="3729"/>
    <cellStyle name="Normal 2 26 17 2" xfId="3730"/>
    <cellStyle name="Normal 2 26 18" xfId="3731"/>
    <cellStyle name="Normal 2 26 18 2" xfId="3732"/>
    <cellStyle name="Normal 2 26 19" xfId="3733"/>
    <cellStyle name="Normal 2 26 19 2" xfId="3734"/>
    <cellStyle name="Normal 2 26 2" xfId="3735"/>
    <cellStyle name="Normal 2 26 2 2" xfId="3736"/>
    <cellStyle name="Normal 2 26 20" xfId="3737"/>
    <cellStyle name="Normal 2 26 20 2" xfId="3738"/>
    <cellStyle name="Normal 2 26 21" xfId="3739"/>
    <cellStyle name="Normal 2 26 21 2" xfId="3740"/>
    <cellStyle name="Normal 2 26 22" xfId="3741"/>
    <cellStyle name="Normal 2 26 22 2" xfId="3742"/>
    <cellStyle name="Normal 2 26 23" xfId="3743"/>
    <cellStyle name="Normal 2 26 23 2" xfId="3744"/>
    <cellStyle name="Normal 2 26 24" xfId="3745"/>
    <cellStyle name="Normal 2 26 3" xfId="3746"/>
    <cellStyle name="Normal 2 26 3 2" xfId="3747"/>
    <cellStyle name="Normal 2 26 4" xfId="3748"/>
    <cellStyle name="Normal 2 26 4 2" xfId="3749"/>
    <cellStyle name="Normal 2 26 5" xfId="3750"/>
    <cellStyle name="Normal 2 26 5 2" xfId="3751"/>
    <cellStyle name="Normal 2 26 6" xfId="3752"/>
    <cellStyle name="Normal 2 26 6 2" xfId="3753"/>
    <cellStyle name="Normal 2 26 7" xfId="3754"/>
    <cellStyle name="Normal 2 26 7 2" xfId="3755"/>
    <cellStyle name="Normal 2 26 8" xfId="3756"/>
    <cellStyle name="Normal 2 26 8 2" xfId="3757"/>
    <cellStyle name="Normal 2 26 9" xfId="3758"/>
    <cellStyle name="Normal 2 26 9 2" xfId="3759"/>
    <cellStyle name="Normal 2 27" xfId="3760"/>
    <cellStyle name="Normal 2 27 10" xfId="3761"/>
    <cellStyle name="Normal 2 27 10 2" xfId="3762"/>
    <cellStyle name="Normal 2 27 11" xfId="3763"/>
    <cellStyle name="Normal 2 27 11 2" xfId="3764"/>
    <cellStyle name="Normal 2 27 12" xfId="3765"/>
    <cellStyle name="Normal 2 27 12 2" xfId="3766"/>
    <cellStyle name="Normal 2 27 13" xfId="3767"/>
    <cellStyle name="Normal 2 27 13 2" xfId="3768"/>
    <cellStyle name="Normal 2 27 14" xfId="3769"/>
    <cellStyle name="Normal 2 27 14 2" xfId="3770"/>
    <cellStyle name="Normal 2 27 15" xfId="3771"/>
    <cellStyle name="Normal 2 27 15 2" xfId="3772"/>
    <cellStyle name="Normal 2 27 16" xfId="3773"/>
    <cellStyle name="Normal 2 27 16 2" xfId="3774"/>
    <cellStyle name="Normal 2 27 17" xfId="3775"/>
    <cellStyle name="Normal 2 27 17 2" xfId="3776"/>
    <cellStyle name="Normal 2 27 18" xfId="3777"/>
    <cellStyle name="Normal 2 27 18 2" xfId="3778"/>
    <cellStyle name="Normal 2 27 19" xfId="3779"/>
    <cellStyle name="Normal 2 27 19 2" xfId="3780"/>
    <cellStyle name="Normal 2 27 2" xfId="3781"/>
    <cellStyle name="Normal 2 27 2 2" xfId="3782"/>
    <cellStyle name="Normal 2 27 20" xfId="3783"/>
    <cellStyle name="Normal 2 27 20 2" xfId="3784"/>
    <cellStyle name="Normal 2 27 21" xfId="3785"/>
    <cellStyle name="Normal 2 27 21 2" xfId="3786"/>
    <cellStyle name="Normal 2 27 22" xfId="3787"/>
    <cellStyle name="Normal 2 27 22 2" xfId="3788"/>
    <cellStyle name="Normal 2 27 23" xfId="3789"/>
    <cellStyle name="Normal 2 27 23 2" xfId="3790"/>
    <cellStyle name="Normal 2 27 24" xfId="3791"/>
    <cellStyle name="Normal 2 27 3" xfId="3792"/>
    <cellStyle name="Normal 2 27 3 2" xfId="3793"/>
    <cellStyle name="Normal 2 27 4" xfId="3794"/>
    <cellStyle name="Normal 2 27 4 2" xfId="3795"/>
    <cellStyle name="Normal 2 27 5" xfId="3796"/>
    <cellStyle name="Normal 2 27 5 2" xfId="3797"/>
    <cellStyle name="Normal 2 27 6" xfId="3798"/>
    <cellStyle name="Normal 2 27 6 2" xfId="3799"/>
    <cellStyle name="Normal 2 27 7" xfId="3800"/>
    <cellStyle name="Normal 2 27 7 2" xfId="3801"/>
    <cellStyle name="Normal 2 27 8" xfId="3802"/>
    <cellStyle name="Normal 2 27 8 2" xfId="3803"/>
    <cellStyle name="Normal 2 27 9" xfId="3804"/>
    <cellStyle name="Normal 2 27 9 2" xfId="3805"/>
    <cellStyle name="Normal 2 28" xfId="3806"/>
    <cellStyle name="Normal 2 28 10" xfId="3807"/>
    <cellStyle name="Normal 2 28 10 2" xfId="3808"/>
    <cellStyle name="Normal 2 28 11" xfId="3809"/>
    <cellStyle name="Normal 2 28 11 2" xfId="3810"/>
    <cellStyle name="Normal 2 28 12" xfId="3811"/>
    <cellStyle name="Normal 2 28 12 2" xfId="3812"/>
    <cellStyle name="Normal 2 28 13" xfId="3813"/>
    <cellStyle name="Normal 2 28 13 2" xfId="3814"/>
    <cellStyle name="Normal 2 28 14" xfId="3815"/>
    <cellStyle name="Normal 2 28 14 2" xfId="3816"/>
    <cellStyle name="Normal 2 28 15" xfId="3817"/>
    <cellStyle name="Normal 2 28 15 2" xfId="3818"/>
    <cellStyle name="Normal 2 28 16" xfId="3819"/>
    <cellStyle name="Normal 2 28 16 2" xfId="3820"/>
    <cellStyle name="Normal 2 28 17" xfId="3821"/>
    <cellStyle name="Normal 2 28 17 2" xfId="3822"/>
    <cellStyle name="Normal 2 28 18" xfId="3823"/>
    <cellStyle name="Normal 2 28 18 2" xfId="3824"/>
    <cellStyle name="Normal 2 28 19" xfId="3825"/>
    <cellStyle name="Normal 2 28 19 2" xfId="3826"/>
    <cellStyle name="Normal 2 28 2" xfId="3827"/>
    <cellStyle name="Normal 2 28 2 2" xfId="3828"/>
    <cellStyle name="Normal 2 28 20" xfId="3829"/>
    <cellStyle name="Normal 2 28 20 2" xfId="3830"/>
    <cellStyle name="Normal 2 28 21" xfId="3831"/>
    <cellStyle name="Normal 2 28 21 2" xfId="3832"/>
    <cellStyle name="Normal 2 28 22" xfId="3833"/>
    <cellStyle name="Normal 2 28 22 2" xfId="3834"/>
    <cellStyle name="Normal 2 28 23" xfId="3835"/>
    <cellStyle name="Normal 2 28 23 2" xfId="3836"/>
    <cellStyle name="Normal 2 28 24" xfId="3837"/>
    <cellStyle name="Normal 2 28 3" xfId="3838"/>
    <cellStyle name="Normal 2 28 3 2" xfId="3839"/>
    <cellStyle name="Normal 2 28 4" xfId="3840"/>
    <cellStyle name="Normal 2 28 4 2" xfId="3841"/>
    <cellStyle name="Normal 2 28 5" xfId="3842"/>
    <cellStyle name="Normal 2 28 5 2" xfId="3843"/>
    <cellStyle name="Normal 2 28 6" xfId="3844"/>
    <cellStyle name="Normal 2 28 6 2" xfId="3845"/>
    <cellStyle name="Normal 2 28 7" xfId="3846"/>
    <cellStyle name="Normal 2 28 7 2" xfId="3847"/>
    <cellStyle name="Normal 2 28 8" xfId="3848"/>
    <cellStyle name="Normal 2 28 8 2" xfId="3849"/>
    <cellStyle name="Normal 2 28 9" xfId="3850"/>
    <cellStyle name="Normal 2 28 9 2" xfId="3851"/>
    <cellStyle name="Normal 2 29" xfId="3852"/>
    <cellStyle name="Normal 2 29 10" xfId="3853"/>
    <cellStyle name="Normal 2 29 10 2" xfId="3854"/>
    <cellStyle name="Normal 2 29 11" xfId="3855"/>
    <cellStyle name="Normal 2 29 11 2" xfId="3856"/>
    <cellStyle name="Normal 2 29 12" xfId="3857"/>
    <cellStyle name="Normal 2 29 12 2" xfId="3858"/>
    <cellStyle name="Normal 2 29 13" xfId="3859"/>
    <cellStyle name="Normal 2 29 13 2" xfId="3860"/>
    <cellStyle name="Normal 2 29 14" xfId="3861"/>
    <cellStyle name="Normal 2 29 14 2" xfId="3862"/>
    <cellStyle name="Normal 2 29 15" xfId="3863"/>
    <cellStyle name="Normal 2 29 15 2" xfId="3864"/>
    <cellStyle name="Normal 2 29 16" xfId="3865"/>
    <cellStyle name="Normal 2 29 16 2" xfId="3866"/>
    <cellStyle name="Normal 2 29 17" xfId="3867"/>
    <cellStyle name="Normal 2 29 17 2" xfId="3868"/>
    <cellStyle name="Normal 2 29 18" xfId="3869"/>
    <cellStyle name="Normal 2 29 18 2" xfId="3870"/>
    <cellStyle name="Normal 2 29 19" xfId="3871"/>
    <cellStyle name="Normal 2 29 19 2" xfId="3872"/>
    <cellStyle name="Normal 2 29 2" xfId="3873"/>
    <cellStyle name="Normal 2 29 2 2" xfId="3874"/>
    <cellStyle name="Normal 2 29 20" xfId="3875"/>
    <cellStyle name="Normal 2 29 20 2" xfId="3876"/>
    <cellStyle name="Normal 2 29 21" xfId="3877"/>
    <cellStyle name="Normal 2 29 21 2" xfId="3878"/>
    <cellStyle name="Normal 2 29 22" xfId="3879"/>
    <cellStyle name="Normal 2 29 22 2" xfId="3880"/>
    <cellStyle name="Normal 2 29 23" xfId="3881"/>
    <cellStyle name="Normal 2 29 23 2" xfId="3882"/>
    <cellStyle name="Normal 2 29 24" xfId="3883"/>
    <cellStyle name="Normal 2 29 3" xfId="3884"/>
    <cellStyle name="Normal 2 29 3 2" xfId="3885"/>
    <cellStyle name="Normal 2 29 4" xfId="3886"/>
    <cellStyle name="Normal 2 29 4 2" xfId="3887"/>
    <cellStyle name="Normal 2 29 5" xfId="3888"/>
    <cellStyle name="Normal 2 29 5 2" xfId="3889"/>
    <cellStyle name="Normal 2 29 6" xfId="3890"/>
    <cellStyle name="Normal 2 29 6 2" xfId="3891"/>
    <cellStyle name="Normal 2 29 7" xfId="3892"/>
    <cellStyle name="Normal 2 29 7 2" xfId="3893"/>
    <cellStyle name="Normal 2 29 8" xfId="3894"/>
    <cellStyle name="Normal 2 29 8 2" xfId="3895"/>
    <cellStyle name="Normal 2 29 9" xfId="3896"/>
    <cellStyle name="Normal 2 29 9 2" xfId="3897"/>
    <cellStyle name="Normal 2 3" xfId="142"/>
    <cellStyle name="Normal 2 3 2" xfId="768"/>
    <cellStyle name="Normal 2 3 2 2" xfId="3898"/>
    <cellStyle name="Normal 2 3 3" xfId="3899"/>
    <cellStyle name="Normal 2 3 3 2" xfId="3900"/>
    <cellStyle name="Normal 2 3 4" xfId="3901"/>
    <cellStyle name="Normal 2 3 5" xfId="3902"/>
    <cellStyle name="Normal 2 30" xfId="3903"/>
    <cellStyle name="Normal 2 30 10" xfId="3904"/>
    <cellStyle name="Normal 2 30 10 2" xfId="3905"/>
    <cellStyle name="Normal 2 30 11" xfId="3906"/>
    <cellStyle name="Normal 2 30 11 2" xfId="3907"/>
    <cellStyle name="Normal 2 30 12" xfId="3908"/>
    <cellStyle name="Normal 2 30 12 2" xfId="3909"/>
    <cellStyle name="Normal 2 30 13" xfId="3910"/>
    <cellStyle name="Normal 2 30 13 2" xfId="3911"/>
    <cellStyle name="Normal 2 30 14" xfId="3912"/>
    <cellStyle name="Normal 2 30 14 2" xfId="3913"/>
    <cellStyle name="Normal 2 30 15" xfId="3914"/>
    <cellStyle name="Normal 2 30 15 2" xfId="3915"/>
    <cellStyle name="Normal 2 30 16" xfId="3916"/>
    <cellStyle name="Normal 2 30 16 2" xfId="3917"/>
    <cellStyle name="Normal 2 30 17" xfId="3918"/>
    <cellStyle name="Normal 2 30 17 2" xfId="3919"/>
    <cellStyle name="Normal 2 30 18" xfId="3920"/>
    <cellStyle name="Normal 2 30 18 2" xfId="3921"/>
    <cellStyle name="Normal 2 30 19" xfId="3922"/>
    <cellStyle name="Normal 2 30 19 2" xfId="3923"/>
    <cellStyle name="Normal 2 30 2" xfId="3924"/>
    <cellStyle name="Normal 2 30 2 2" xfId="3925"/>
    <cellStyle name="Normal 2 30 20" xfId="3926"/>
    <cellStyle name="Normal 2 30 20 2" xfId="3927"/>
    <cellStyle name="Normal 2 30 21" xfId="3928"/>
    <cellStyle name="Normal 2 30 21 2" xfId="3929"/>
    <cellStyle name="Normal 2 30 22" xfId="3930"/>
    <cellStyle name="Normal 2 30 22 2" xfId="3931"/>
    <cellStyle name="Normal 2 30 23" xfId="3932"/>
    <cellStyle name="Normal 2 30 23 2" xfId="3933"/>
    <cellStyle name="Normal 2 30 24" xfId="3934"/>
    <cellStyle name="Normal 2 30 3" xfId="3935"/>
    <cellStyle name="Normal 2 30 3 2" xfId="3936"/>
    <cellStyle name="Normal 2 30 4" xfId="3937"/>
    <cellStyle name="Normal 2 30 4 2" xfId="3938"/>
    <cellStyle name="Normal 2 30 5" xfId="3939"/>
    <cellStyle name="Normal 2 30 5 2" xfId="3940"/>
    <cellStyle name="Normal 2 30 6" xfId="3941"/>
    <cellStyle name="Normal 2 30 6 2" xfId="3942"/>
    <cellStyle name="Normal 2 30 7" xfId="3943"/>
    <cellStyle name="Normal 2 30 7 2" xfId="3944"/>
    <cellStyle name="Normal 2 30 8" xfId="3945"/>
    <cellStyle name="Normal 2 30 8 2" xfId="3946"/>
    <cellStyle name="Normal 2 30 9" xfId="3947"/>
    <cellStyle name="Normal 2 30 9 2" xfId="3948"/>
    <cellStyle name="Normal 2 31" xfId="3949"/>
    <cellStyle name="Normal 2 31 10" xfId="3950"/>
    <cellStyle name="Normal 2 31 10 2" xfId="3951"/>
    <cellStyle name="Normal 2 31 11" xfId="3952"/>
    <cellStyle name="Normal 2 31 11 2" xfId="3953"/>
    <cellStyle name="Normal 2 31 12" xfId="3954"/>
    <cellStyle name="Normal 2 31 12 2" xfId="3955"/>
    <cellStyle name="Normal 2 31 13" xfId="3956"/>
    <cellStyle name="Normal 2 31 13 2" xfId="3957"/>
    <cellStyle name="Normal 2 31 14" xfId="3958"/>
    <cellStyle name="Normal 2 31 14 2" xfId="3959"/>
    <cellStyle name="Normal 2 31 15" xfId="3960"/>
    <cellStyle name="Normal 2 31 15 2" xfId="3961"/>
    <cellStyle name="Normal 2 31 16" xfId="3962"/>
    <cellStyle name="Normal 2 31 16 2" xfId="3963"/>
    <cellStyle name="Normal 2 31 17" xfId="3964"/>
    <cellStyle name="Normal 2 31 17 2" xfId="3965"/>
    <cellStyle name="Normal 2 31 18" xfId="3966"/>
    <cellStyle name="Normal 2 31 18 2" xfId="3967"/>
    <cellStyle name="Normal 2 31 19" xfId="3968"/>
    <cellStyle name="Normal 2 31 19 2" xfId="3969"/>
    <cellStyle name="Normal 2 31 2" xfId="3970"/>
    <cellStyle name="Normal 2 31 2 2" xfId="3971"/>
    <cellStyle name="Normal 2 31 20" xfId="3972"/>
    <cellStyle name="Normal 2 31 20 2" xfId="3973"/>
    <cellStyle name="Normal 2 31 21" xfId="3974"/>
    <cellStyle name="Normal 2 31 21 2" xfId="3975"/>
    <cellStyle name="Normal 2 31 22" xfId="3976"/>
    <cellStyle name="Normal 2 31 22 2" xfId="3977"/>
    <cellStyle name="Normal 2 31 23" xfId="3978"/>
    <cellStyle name="Normal 2 31 23 2" xfId="3979"/>
    <cellStyle name="Normal 2 31 24" xfId="3980"/>
    <cellStyle name="Normal 2 31 3" xfId="3981"/>
    <cellStyle name="Normal 2 31 3 2" xfId="3982"/>
    <cellStyle name="Normal 2 31 4" xfId="3983"/>
    <cellStyle name="Normal 2 31 4 2" xfId="3984"/>
    <cellStyle name="Normal 2 31 5" xfId="3985"/>
    <cellStyle name="Normal 2 31 5 2" xfId="3986"/>
    <cellStyle name="Normal 2 31 6" xfId="3987"/>
    <cellStyle name="Normal 2 31 6 2" xfId="3988"/>
    <cellStyle name="Normal 2 31 7" xfId="3989"/>
    <cellStyle name="Normal 2 31 7 2" xfId="3990"/>
    <cellStyle name="Normal 2 31 8" xfId="3991"/>
    <cellStyle name="Normal 2 31 8 2" xfId="3992"/>
    <cellStyle name="Normal 2 31 9" xfId="3993"/>
    <cellStyle name="Normal 2 31 9 2" xfId="3994"/>
    <cellStyle name="Normal 2 32" xfId="3995"/>
    <cellStyle name="Normal 2 32 10" xfId="3996"/>
    <cellStyle name="Normal 2 32 10 2" xfId="3997"/>
    <cellStyle name="Normal 2 32 11" xfId="3998"/>
    <cellStyle name="Normal 2 32 11 2" xfId="3999"/>
    <cellStyle name="Normal 2 32 12" xfId="4000"/>
    <cellStyle name="Normal 2 32 12 2" xfId="4001"/>
    <cellStyle name="Normal 2 32 13" xfId="4002"/>
    <cellStyle name="Normal 2 32 13 2" xfId="4003"/>
    <cellStyle name="Normal 2 32 14" xfId="4004"/>
    <cellStyle name="Normal 2 32 14 2" xfId="4005"/>
    <cellStyle name="Normal 2 32 15" xfId="4006"/>
    <cellStyle name="Normal 2 32 15 2" xfId="4007"/>
    <cellStyle name="Normal 2 32 16" xfId="4008"/>
    <cellStyle name="Normal 2 32 16 2" xfId="4009"/>
    <cellStyle name="Normal 2 32 17" xfId="4010"/>
    <cellStyle name="Normal 2 32 17 2" xfId="4011"/>
    <cellStyle name="Normal 2 32 18" xfId="4012"/>
    <cellStyle name="Normal 2 32 18 2" xfId="4013"/>
    <cellStyle name="Normal 2 32 19" xfId="4014"/>
    <cellStyle name="Normal 2 32 19 2" xfId="4015"/>
    <cellStyle name="Normal 2 32 2" xfId="4016"/>
    <cellStyle name="Normal 2 32 2 2" xfId="4017"/>
    <cellStyle name="Normal 2 32 20" xfId="4018"/>
    <cellStyle name="Normal 2 32 20 2" xfId="4019"/>
    <cellStyle name="Normal 2 32 21" xfId="4020"/>
    <cellStyle name="Normal 2 32 21 2" xfId="4021"/>
    <cellStyle name="Normal 2 32 22" xfId="4022"/>
    <cellStyle name="Normal 2 32 22 2" xfId="4023"/>
    <cellStyle name="Normal 2 32 23" xfId="4024"/>
    <cellStyle name="Normal 2 32 23 2" xfId="4025"/>
    <cellStyle name="Normal 2 32 24" xfId="4026"/>
    <cellStyle name="Normal 2 32 3" xfId="4027"/>
    <cellStyle name="Normal 2 32 3 2" xfId="4028"/>
    <cellStyle name="Normal 2 32 4" xfId="4029"/>
    <cellStyle name="Normal 2 32 4 2" xfId="4030"/>
    <cellStyle name="Normal 2 32 5" xfId="4031"/>
    <cellStyle name="Normal 2 32 5 2" xfId="4032"/>
    <cellStyle name="Normal 2 32 6" xfId="4033"/>
    <cellStyle name="Normal 2 32 6 2" xfId="4034"/>
    <cellStyle name="Normal 2 32 7" xfId="4035"/>
    <cellStyle name="Normal 2 32 7 2" xfId="4036"/>
    <cellStyle name="Normal 2 32 8" xfId="4037"/>
    <cellStyle name="Normal 2 32 8 2" xfId="4038"/>
    <cellStyle name="Normal 2 32 9" xfId="4039"/>
    <cellStyle name="Normal 2 32 9 2" xfId="4040"/>
    <cellStyle name="Normal 2 33" xfId="4041"/>
    <cellStyle name="Normal 2 33 10" xfId="4042"/>
    <cellStyle name="Normal 2 33 10 2" xfId="4043"/>
    <cellStyle name="Normal 2 33 11" xfId="4044"/>
    <cellStyle name="Normal 2 33 11 2" xfId="4045"/>
    <cellStyle name="Normal 2 33 12" xfId="4046"/>
    <cellStyle name="Normal 2 33 12 2" xfId="4047"/>
    <cellStyle name="Normal 2 33 13" xfId="4048"/>
    <cellStyle name="Normal 2 33 13 2" xfId="4049"/>
    <cellStyle name="Normal 2 33 14" xfId="4050"/>
    <cellStyle name="Normal 2 33 14 2" xfId="4051"/>
    <cellStyle name="Normal 2 33 15" xfId="4052"/>
    <cellStyle name="Normal 2 33 15 2" xfId="4053"/>
    <cellStyle name="Normal 2 33 16" xfId="4054"/>
    <cellStyle name="Normal 2 33 16 2" xfId="4055"/>
    <cellStyle name="Normal 2 33 17" xfId="4056"/>
    <cellStyle name="Normal 2 33 17 2" xfId="4057"/>
    <cellStyle name="Normal 2 33 18" xfId="4058"/>
    <cellStyle name="Normal 2 33 18 2" xfId="4059"/>
    <cellStyle name="Normal 2 33 19" xfId="4060"/>
    <cellStyle name="Normal 2 33 19 2" xfId="4061"/>
    <cellStyle name="Normal 2 33 2" xfId="4062"/>
    <cellStyle name="Normal 2 33 2 2" xfId="4063"/>
    <cellStyle name="Normal 2 33 20" xfId="4064"/>
    <cellStyle name="Normal 2 33 20 2" xfId="4065"/>
    <cellStyle name="Normal 2 33 21" xfId="4066"/>
    <cellStyle name="Normal 2 33 21 2" xfId="4067"/>
    <cellStyle name="Normal 2 33 22" xfId="4068"/>
    <cellStyle name="Normal 2 33 22 2" xfId="4069"/>
    <cellStyle name="Normal 2 33 23" xfId="4070"/>
    <cellStyle name="Normal 2 33 23 2" xfId="4071"/>
    <cellStyle name="Normal 2 33 24" xfId="4072"/>
    <cellStyle name="Normal 2 33 3" xfId="4073"/>
    <cellStyle name="Normal 2 33 3 2" xfId="4074"/>
    <cellStyle name="Normal 2 33 4" xfId="4075"/>
    <cellStyle name="Normal 2 33 4 2" xfId="4076"/>
    <cellStyle name="Normal 2 33 5" xfId="4077"/>
    <cellStyle name="Normal 2 33 5 2" xfId="4078"/>
    <cellStyle name="Normal 2 33 6" xfId="4079"/>
    <cellStyle name="Normal 2 33 6 2" xfId="4080"/>
    <cellStyle name="Normal 2 33 7" xfId="4081"/>
    <cellStyle name="Normal 2 33 7 2" xfId="4082"/>
    <cellStyle name="Normal 2 33 8" xfId="4083"/>
    <cellStyle name="Normal 2 33 8 2" xfId="4084"/>
    <cellStyle name="Normal 2 33 9" xfId="4085"/>
    <cellStyle name="Normal 2 33 9 2" xfId="4086"/>
    <cellStyle name="Normal 2 34" xfId="4087"/>
    <cellStyle name="Normal 2 34 10" xfId="4088"/>
    <cellStyle name="Normal 2 34 10 2" xfId="4089"/>
    <cellStyle name="Normal 2 34 11" xfId="4090"/>
    <cellStyle name="Normal 2 34 11 2" xfId="4091"/>
    <cellStyle name="Normal 2 34 12" xfId="4092"/>
    <cellStyle name="Normal 2 34 12 2" xfId="4093"/>
    <cellStyle name="Normal 2 34 13" xfId="4094"/>
    <cellStyle name="Normal 2 34 13 2" xfId="4095"/>
    <cellStyle name="Normal 2 34 14" xfId="4096"/>
    <cellStyle name="Normal 2 34 14 2" xfId="4097"/>
    <cellStyle name="Normal 2 34 15" xfId="4098"/>
    <cellStyle name="Normal 2 34 15 2" xfId="4099"/>
    <cellStyle name="Normal 2 34 16" xfId="4100"/>
    <cellStyle name="Normal 2 34 16 2" xfId="4101"/>
    <cellStyle name="Normal 2 34 17" xfId="4102"/>
    <cellStyle name="Normal 2 34 17 2" xfId="4103"/>
    <cellStyle name="Normal 2 34 18" xfId="4104"/>
    <cellStyle name="Normal 2 34 18 2" xfId="4105"/>
    <cellStyle name="Normal 2 34 19" xfId="4106"/>
    <cellStyle name="Normal 2 34 19 2" xfId="4107"/>
    <cellStyle name="Normal 2 34 2" xfId="4108"/>
    <cellStyle name="Normal 2 34 2 2" xfId="4109"/>
    <cellStyle name="Normal 2 34 20" xfId="4110"/>
    <cellStyle name="Normal 2 34 20 2" xfId="4111"/>
    <cellStyle name="Normal 2 34 21" xfId="4112"/>
    <cellStyle name="Normal 2 34 21 2" xfId="4113"/>
    <cellStyle name="Normal 2 34 22" xfId="4114"/>
    <cellStyle name="Normal 2 34 22 2" xfId="4115"/>
    <cellStyle name="Normal 2 34 23" xfId="4116"/>
    <cellStyle name="Normal 2 34 23 2" xfId="4117"/>
    <cellStyle name="Normal 2 34 24" xfId="4118"/>
    <cellStyle name="Normal 2 34 3" xfId="4119"/>
    <cellStyle name="Normal 2 34 3 2" xfId="4120"/>
    <cellStyle name="Normal 2 34 4" xfId="4121"/>
    <cellStyle name="Normal 2 34 4 2" xfId="4122"/>
    <cellStyle name="Normal 2 34 5" xfId="4123"/>
    <cellStyle name="Normal 2 34 5 2" xfId="4124"/>
    <cellStyle name="Normal 2 34 6" xfId="4125"/>
    <cellStyle name="Normal 2 34 6 2" xfId="4126"/>
    <cellStyle name="Normal 2 34 7" xfId="4127"/>
    <cellStyle name="Normal 2 34 7 2" xfId="4128"/>
    <cellStyle name="Normal 2 34 8" xfId="4129"/>
    <cellStyle name="Normal 2 34 8 2" xfId="4130"/>
    <cellStyle name="Normal 2 34 9" xfId="4131"/>
    <cellStyle name="Normal 2 34 9 2" xfId="4132"/>
    <cellStyle name="Normal 2 35" xfId="4133"/>
    <cellStyle name="Normal 2 35 10" xfId="4134"/>
    <cellStyle name="Normal 2 35 10 2" xfId="4135"/>
    <cellStyle name="Normal 2 35 11" xfId="4136"/>
    <cellStyle name="Normal 2 35 11 2" xfId="4137"/>
    <cellStyle name="Normal 2 35 12" xfId="4138"/>
    <cellStyle name="Normal 2 35 12 2" xfId="4139"/>
    <cellStyle name="Normal 2 35 13" xfId="4140"/>
    <cellStyle name="Normal 2 35 13 2" xfId="4141"/>
    <cellStyle name="Normal 2 35 14" xfId="4142"/>
    <cellStyle name="Normal 2 35 14 2" xfId="4143"/>
    <cellStyle name="Normal 2 35 15" xfId="4144"/>
    <cellStyle name="Normal 2 35 15 2" xfId="4145"/>
    <cellStyle name="Normal 2 35 16" xfId="4146"/>
    <cellStyle name="Normal 2 35 16 2" xfId="4147"/>
    <cellStyle name="Normal 2 35 17" xfId="4148"/>
    <cellStyle name="Normal 2 35 17 2" xfId="4149"/>
    <cellStyle name="Normal 2 35 18" xfId="4150"/>
    <cellStyle name="Normal 2 35 18 2" xfId="4151"/>
    <cellStyle name="Normal 2 35 19" xfId="4152"/>
    <cellStyle name="Normal 2 35 19 2" xfId="4153"/>
    <cellStyle name="Normal 2 35 2" xfId="4154"/>
    <cellStyle name="Normal 2 35 2 2" xfId="4155"/>
    <cellStyle name="Normal 2 35 20" xfId="4156"/>
    <cellStyle name="Normal 2 35 20 2" xfId="4157"/>
    <cellStyle name="Normal 2 35 21" xfId="4158"/>
    <cellStyle name="Normal 2 35 21 2" xfId="4159"/>
    <cellStyle name="Normal 2 35 22" xfId="4160"/>
    <cellStyle name="Normal 2 35 22 2" xfId="4161"/>
    <cellStyle name="Normal 2 35 23" xfId="4162"/>
    <cellStyle name="Normal 2 35 23 2" xfId="4163"/>
    <cellStyle name="Normal 2 35 24" xfId="4164"/>
    <cellStyle name="Normal 2 35 3" xfId="4165"/>
    <cellStyle name="Normal 2 35 3 2" xfId="4166"/>
    <cellStyle name="Normal 2 35 4" xfId="4167"/>
    <cellStyle name="Normal 2 35 4 2" xfId="4168"/>
    <cellStyle name="Normal 2 35 5" xfId="4169"/>
    <cellStyle name="Normal 2 35 5 2" xfId="4170"/>
    <cellStyle name="Normal 2 35 6" xfId="4171"/>
    <cellStyle name="Normal 2 35 6 2" xfId="4172"/>
    <cellStyle name="Normal 2 35 7" xfId="4173"/>
    <cellStyle name="Normal 2 35 7 2" xfId="4174"/>
    <cellStyle name="Normal 2 35 8" xfId="4175"/>
    <cellStyle name="Normal 2 35 8 2" xfId="4176"/>
    <cellStyle name="Normal 2 35 9" xfId="4177"/>
    <cellStyle name="Normal 2 35 9 2" xfId="4178"/>
    <cellStyle name="Normal 2 36" xfId="4179"/>
    <cellStyle name="Normal 2 36 10" xfId="4180"/>
    <cellStyle name="Normal 2 36 10 2" xfId="4181"/>
    <cellStyle name="Normal 2 36 11" xfId="4182"/>
    <cellStyle name="Normal 2 36 11 2" xfId="4183"/>
    <cellStyle name="Normal 2 36 12" xfId="4184"/>
    <cellStyle name="Normal 2 36 12 2" xfId="4185"/>
    <cellStyle name="Normal 2 36 13" xfId="4186"/>
    <cellStyle name="Normal 2 36 13 2" xfId="4187"/>
    <cellStyle name="Normal 2 36 14" xfId="4188"/>
    <cellStyle name="Normal 2 36 14 2" xfId="4189"/>
    <cellStyle name="Normal 2 36 15" xfId="4190"/>
    <cellStyle name="Normal 2 36 15 2" xfId="4191"/>
    <cellStyle name="Normal 2 36 16" xfId="4192"/>
    <cellStyle name="Normal 2 36 16 2" xfId="4193"/>
    <cellStyle name="Normal 2 36 17" xfId="4194"/>
    <cellStyle name="Normal 2 36 17 2" xfId="4195"/>
    <cellStyle name="Normal 2 36 18" xfId="4196"/>
    <cellStyle name="Normal 2 36 18 2" xfId="4197"/>
    <cellStyle name="Normal 2 36 19" xfId="4198"/>
    <cellStyle name="Normal 2 36 19 2" xfId="4199"/>
    <cellStyle name="Normal 2 36 2" xfId="4200"/>
    <cellStyle name="Normal 2 36 2 2" xfId="4201"/>
    <cellStyle name="Normal 2 36 20" xfId="4202"/>
    <cellStyle name="Normal 2 36 20 2" xfId="4203"/>
    <cellStyle name="Normal 2 36 21" xfId="4204"/>
    <cellStyle name="Normal 2 36 21 2" xfId="4205"/>
    <cellStyle name="Normal 2 36 22" xfId="4206"/>
    <cellStyle name="Normal 2 36 22 2" xfId="4207"/>
    <cellStyle name="Normal 2 36 23" xfId="4208"/>
    <cellStyle name="Normal 2 36 23 2" xfId="4209"/>
    <cellStyle name="Normal 2 36 24" xfId="4210"/>
    <cellStyle name="Normal 2 36 3" xfId="4211"/>
    <cellStyle name="Normal 2 36 3 2" xfId="4212"/>
    <cellStyle name="Normal 2 36 4" xfId="4213"/>
    <cellStyle name="Normal 2 36 4 2" xfId="4214"/>
    <cellStyle name="Normal 2 36 5" xfId="4215"/>
    <cellStyle name="Normal 2 36 5 2" xfId="4216"/>
    <cellStyle name="Normal 2 36 6" xfId="4217"/>
    <cellStyle name="Normal 2 36 6 2" xfId="4218"/>
    <cellStyle name="Normal 2 36 7" xfId="4219"/>
    <cellStyle name="Normal 2 36 7 2" xfId="4220"/>
    <cellStyle name="Normal 2 36 8" xfId="4221"/>
    <cellStyle name="Normal 2 36 8 2" xfId="4222"/>
    <cellStyle name="Normal 2 36 9" xfId="4223"/>
    <cellStyle name="Normal 2 36 9 2" xfId="4224"/>
    <cellStyle name="Normal 2 37" xfId="4225"/>
    <cellStyle name="Normal 2 37 10" xfId="4226"/>
    <cellStyle name="Normal 2 37 10 2" xfId="4227"/>
    <cellStyle name="Normal 2 37 11" xfId="4228"/>
    <cellStyle name="Normal 2 37 11 2" xfId="4229"/>
    <cellStyle name="Normal 2 37 12" xfId="4230"/>
    <cellStyle name="Normal 2 37 12 2" xfId="4231"/>
    <cellStyle name="Normal 2 37 13" xfId="4232"/>
    <cellStyle name="Normal 2 37 13 2" xfId="4233"/>
    <cellStyle name="Normal 2 37 14" xfId="4234"/>
    <cellStyle name="Normal 2 37 14 2" xfId="4235"/>
    <cellStyle name="Normal 2 37 15" xfId="4236"/>
    <cellStyle name="Normal 2 37 15 2" xfId="4237"/>
    <cellStyle name="Normal 2 37 16" xfId="4238"/>
    <cellStyle name="Normal 2 37 16 2" xfId="4239"/>
    <cellStyle name="Normal 2 37 17" xfId="4240"/>
    <cellStyle name="Normal 2 37 17 2" xfId="4241"/>
    <cellStyle name="Normal 2 37 18" xfId="4242"/>
    <cellStyle name="Normal 2 37 18 2" xfId="4243"/>
    <cellStyle name="Normal 2 37 19" xfId="4244"/>
    <cellStyle name="Normal 2 37 19 2" xfId="4245"/>
    <cellStyle name="Normal 2 37 2" xfId="4246"/>
    <cellStyle name="Normal 2 37 2 2" xfId="4247"/>
    <cellStyle name="Normal 2 37 20" xfId="4248"/>
    <cellStyle name="Normal 2 37 20 2" xfId="4249"/>
    <cellStyle name="Normal 2 37 21" xfId="4250"/>
    <cellStyle name="Normal 2 37 21 2" xfId="4251"/>
    <cellStyle name="Normal 2 37 22" xfId="4252"/>
    <cellStyle name="Normal 2 37 22 2" xfId="4253"/>
    <cellStyle name="Normal 2 37 23" xfId="4254"/>
    <cellStyle name="Normal 2 37 23 2" xfId="4255"/>
    <cellStyle name="Normal 2 37 24" xfId="4256"/>
    <cellStyle name="Normal 2 37 3" xfId="4257"/>
    <cellStyle name="Normal 2 37 3 2" xfId="4258"/>
    <cellStyle name="Normal 2 37 4" xfId="4259"/>
    <cellStyle name="Normal 2 37 4 2" xfId="4260"/>
    <cellStyle name="Normal 2 37 5" xfId="4261"/>
    <cellStyle name="Normal 2 37 5 2" xfId="4262"/>
    <cellStyle name="Normal 2 37 6" xfId="4263"/>
    <cellStyle name="Normal 2 37 6 2" xfId="4264"/>
    <cellStyle name="Normal 2 37 7" xfId="4265"/>
    <cellStyle name="Normal 2 37 7 2" xfId="4266"/>
    <cellStyle name="Normal 2 37 8" xfId="4267"/>
    <cellStyle name="Normal 2 37 8 2" xfId="4268"/>
    <cellStyle name="Normal 2 37 9" xfId="4269"/>
    <cellStyle name="Normal 2 37 9 2" xfId="4270"/>
    <cellStyle name="Normal 2 38" xfId="4271"/>
    <cellStyle name="Normal 2 38 10" xfId="4272"/>
    <cellStyle name="Normal 2 38 10 2" xfId="4273"/>
    <cellStyle name="Normal 2 38 11" xfId="4274"/>
    <cellStyle name="Normal 2 38 11 2" xfId="4275"/>
    <cellStyle name="Normal 2 38 12" xfId="4276"/>
    <cellStyle name="Normal 2 38 12 2" xfId="4277"/>
    <cellStyle name="Normal 2 38 13" xfId="4278"/>
    <cellStyle name="Normal 2 38 13 2" xfId="4279"/>
    <cellStyle name="Normal 2 38 14" xfId="4280"/>
    <cellStyle name="Normal 2 38 14 2" xfId="4281"/>
    <cellStyle name="Normal 2 38 15" xfId="4282"/>
    <cellStyle name="Normal 2 38 15 2" xfId="4283"/>
    <cellStyle name="Normal 2 38 16" xfId="4284"/>
    <cellStyle name="Normal 2 38 16 2" xfId="4285"/>
    <cellStyle name="Normal 2 38 17" xfId="4286"/>
    <cellStyle name="Normal 2 38 17 2" xfId="4287"/>
    <cellStyle name="Normal 2 38 18" xfId="4288"/>
    <cellStyle name="Normal 2 38 18 2" xfId="4289"/>
    <cellStyle name="Normal 2 38 19" xfId="4290"/>
    <cellStyle name="Normal 2 38 19 2" xfId="4291"/>
    <cellStyle name="Normal 2 38 2" xfId="4292"/>
    <cellStyle name="Normal 2 38 2 2" xfId="4293"/>
    <cellStyle name="Normal 2 38 20" xfId="4294"/>
    <cellStyle name="Normal 2 38 20 2" xfId="4295"/>
    <cellStyle name="Normal 2 38 21" xfId="4296"/>
    <cellStyle name="Normal 2 38 21 2" xfId="4297"/>
    <cellStyle name="Normal 2 38 22" xfId="4298"/>
    <cellStyle name="Normal 2 38 22 2" xfId="4299"/>
    <cellStyle name="Normal 2 38 23" xfId="4300"/>
    <cellStyle name="Normal 2 38 23 2" xfId="4301"/>
    <cellStyle name="Normal 2 38 24" xfId="4302"/>
    <cellStyle name="Normal 2 38 3" xfId="4303"/>
    <cellStyle name="Normal 2 38 3 2" xfId="4304"/>
    <cellStyle name="Normal 2 38 4" xfId="4305"/>
    <cellStyle name="Normal 2 38 4 2" xfId="4306"/>
    <cellStyle name="Normal 2 38 5" xfId="4307"/>
    <cellStyle name="Normal 2 38 5 2" xfId="4308"/>
    <cellStyle name="Normal 2 38 6" xfId="4309"/>
    <cellStyle name="Normal 2 38 6 2" xfId="4310"/>
    <cellStyle name="Normal 2 38 7" xfId="4311"/>
    <cellStyle name="Normal 2 38 7 2" xfId="4312"/>
    <cellStyle name="Normal 2 38 8" xfId="4313"/>
    <cellStyle name="Normal 2 38 8 2" xfId="4314"/>
    <cellStyle name="Normal 2 38 9" xfId="4315"/>
    <cellStyle name="Normal 2 38 9 2" xfId="4316"/>
    <cellStyle name="Normal 2 39" xfId="4317"/>
    <cellStyle name="Normal 2 39 10" xfId="4318"/>
    <cellStyle name="Normal 2 39 10 2" xfId="4319"/>
    <cellStyle name="Normal 2 39 11" xfId="4320"/>
    <cellStyle name="Normal 2 39 11 2" xfId="4321"/>
    <cellStyle name="Normal 2 39 12" xfId="4322"/>
    <cellStyle name="Normal 2 39 12 2" xfId="4323"/>
    <cellStyle name="Normal 2 39 13" xfId="4324"/>
    <cellStyle name="Normal 2 39 13 2" xfId="4325"/>
    <cellStyle name="Normal 2 39 14" xfId="4326"/>
    <cellStyle name="Normal 2 39 14 2" xfId="4327"/>
    <cellStyle name="Normal 2 39 15" xfId="4328"/>
    <cellStyle name="Normal 2 39 15 2" xfId="4329"/>
    <cellStyle name="Normal 2 39 16" xfId="4330"/>
    <cellStyle name="Normal 2 39 16 2" xfId="4331"/>
    <cellStyle name="Normal 2 39 17" xfId="4332"/>
    <cellStyle name="Normal 2 39 17 2" xfId="4333"/>
    <cellStyle name="Normal 2 39 18" xfId="4334"/>
    <cellStyle name="Normal 2 39 18 2" xfId="4335"/>
    <cellStyle name="Normal 2 39 19" xfId="4336"/>
    <cellStyle name="Normal 2 39 19 2" xfId="4337"/>
    <cellStyle name="Normal 2 39 2" xfId="4338"/>
    <cellStyle name="Normal 2 39 2 2" xfId="4339"/>
    <cellStyle name="Normal 2 39 20" xfId="4340"/>
    <cellStyle name="Normal 2 39 20 2" xfId="4341"/>
    <cellStyle name="Normal 2 39 21" xfId="4342"/>
    <cellStyle name="Normal 2 39 21 2" xfId="4343"/>
    <cellStyle name="Normal 2 39 22" xfId="4344"/>
    <cellStyle name="Normal 2 39 22 2" xfId="4345"/>
    <cellStyle name="Normal 2 39 23" xfId="4346"/>
    <cellStyle name="Normal 2 39 23 2" xfId="4347"/>
    <cellStyle name="Normal 2 39 24" xfId="4348"/>
    <cellStyle name="Normal 2 39 3" xfId="4349"/>
    <cellStyle name="Normal 2 39 3 2" xfId="4350"/>
    <cellStyle name="Normal 2 39 4" xfId="4351"/>
    <cellStyle name="Normal 2 39 4 2" xfId="4352"/>
    <cellStyle name="Normal 2 39 5" xfId="4353"/>
    <cellStyle name="Normal 2 39 5 2" xfId="4354"/>
    <cellStyle name="Normal 2 39 6" xfId="4355"/>
    <cellStyle name="Normal 2 39 6 2" xfId="4356"/>
    <cellStyle name="Normal 2 39 7" xfId="4357"/>
    <cellStyle name="Normal 2 39 7 2" xfId="4358"/>
    <cellStyle name="Normal 2 39 8" xfId="4359"/>
    <cellStyle name="Normal 2 39 8 2" xfId="4360"/>
    <cellStyle name="Normal 2 39 9" xfId="4361"/>
    <cellStyle name="Normal 2 39 9 2" xfId="4362"/>
    <cellStyle name="Normal 2 4" xfId="345"/>
    <cellStyle name="Normal 2 4 2" xfId="4363"/>
    <cellStyle name="Normal 2 4 3" xfId="4364"/>
    <cellStyle name="Normal 2 40" xfId="4365"/>
    <cellStyle name="Normal 2 40 2" xfId="4366"/>
    <cellStyle name="Normal 2 41" xfId="4367"/>
    <cellStyle name="Normal 2 41 2" xfId="4368"/>
    <cellStyle name="Normal 2 42" xfId="4369"/>
    <cellStyle name="Normal 2 42 2" xfId="4370"/>
    <cellStyle name="Normal 2 43" xfId="4371"/>
    <cellStyle name="Normal 2 43 2" xfId="4372"/>
    <cellStyle name="Normal 2 44" xfId="4373"/>
    <cellStyle name="Normal 2 44 2" xfId="4374"/>
    <cellStyle name="Normal 2 45" xfId="4375"/>
    <cellStyle name="Normal 2 45 2" xfId="4376"/>
    <cellStyle name="Normal 2 46" xfId="4377"/>
    <cellStyle name="Normal 2 46 2" xfId="4378"/>
    <cellStyle name="Normal 2 47" xfId="4379"/>
    <cellStyle name="Normal 2 47 2" xfId="4380"/>
    <cellStyle name="Normal 2 48" xfId="4381"/>
    <cellStyle name="Normal 2 48 2" xfId="4382"/>
    <cellStyle name="Normal 2 49" xfId="4383"/>
    <cellStyle name="Normal 2 49 2" xfId="4384"/>
    <cellStyle name="Normal 2 5" xfId="4385"/>
    <cellStyle name="Normal 2 5 10" xfId="4386"/>
    <cellStyle name="Normal 2 5 10 2" xfId="4387"/>
    <cellStyle name="Normal 2 5 11" xfId="4388"/>
    <cellStyle name="Normal 2 5 11 2" xfId="4389"/>
    <cellStyle name="Normal 2 5 12" xfId="4390"/>
    <cellStyle name="Normal 2 5 12 2" xfId="4391"/>
    <cellStyle name="Normal 2 5 13" xfId="4392"/>
    <cellStyle name="Normal 2 5 13 2" xfId="4393"/>
    <cellStyle name="Normal 2 5 14" xfId="4394"/>
    <cellStyle name="Normal 2 5 14 2" xfId="4395"/>
    <cellStyle name="Normal 2 5 15" xfId="4396"/>
    <cellStyle name="Normal 2 5 15 2" xfId="4397"/>
    <cellStyle name="Normal 2 5 16" xfId="4398"/>
    <cellStyle name="Normal 2 5 16 2" xfId="4399"/>
    <cellStyle name="Normal 2 5 17" xfId="4400"/>
    <cellStyle name="Normal 2 5 17 2" xfId="4401"/>
    <cellStyle name="Normal 2 5 18" xfId="4402"/>
    <cellStyle name="Normal 2 5 18 2" xfId="4403"/>
    <cellStyle name="Normal 2 5 19" xfId="4404"/>
    <cellStyle name="Normal 2 5 19 2" xfId="4405"/>
    <cellStyle name="Normal 2 5 2" xfId="4406"/>
    <cellStyle name="Normal 2 5 2 10" xfId="4407"/>
    <cellStyle name="Normal 2 5 2 10 2" xfId="4408"/>
    <cellStyle name="Normal 2 5 2 11" xfId="4409"/>
    <cellStyle name="Normal 2 5 2 11 2" xfId="4410"/>
    <cellStyle name="Normal 2 5 2 12" xfId="4411"/>
    <cellStyle name="Normal 2 5 2 12 2" xfId="4412"/>
    <cellStyle name="Normal 2 5 2 13" xfId="4413"/>
    <cellStyle name="Normal 2 5 2 13 2" xfId="4414"/>
    <cellStyle name="Normal 2 5 2 14" xfId="4415"/>
    <cellStyle name="Normal 2 5 2 14 2" xfId="4416"/>
    <cellStyle name="Normal 2 5 2 15" xfId="4417"/>
    <cellStyle name="Normal 2 5 2 15 2" xfId="4418"/>
    <cellStyle name="Normal 2 5 2 16" xfId="4419"/>
    <cellStyle name="Normal 2 5 2 16 2" xfId="4420"/>
    <cellStyle name="Normal 2 5 2 17" xfId="4421"/>
    <cellStyle name="Normal 2 5 2 17 2" xfId="4422"/>
    <cellStyle name="Normal 2 5 2 18" xfId="4423"/>
    <cellStyle name="Normal 2 5 2 18 2" xfId="4424"/>
    <cellStyle name="Normal 2 5 2 19" xfId="4425"/>
    <cellStyle name="Normal 2 5 2 19 2" xfId="4426"/>
    <cellStyle name="Normal 2 5 2 2" xfId="4427"/>
    <cellStyle name="Normal 2 5 2 2 10" xfId="4428"/>
    <cellStyle name="Normal 2 5 2 2 10 2" xfId="4429"/>
    <cellStyle name="Normal 2 5 2 2 11" xfId="4430"/>
    <cellStyle name="Normal 2 5 2 2 11 2" xfId="4431"/>
    <cellStyle name="Normal 2 5 2 2 12" xfId="4432"/>
    <cellStyle name="Normal 2 5 2 2 12 2" xfId="4433"/>
    <cellStyle name="Normal 2 5 2 2 13" xfId="4434"/>
    <cellStyle name="Normal 2 5 2 2 13 2" xfId="4435"/>
    <cellStyle name="Normal 2 5 2 2 14" xfId="4436"/>
    <cellStyle name="Normal 2 5 2 2 14 2" xfId="4437"/>
    <cellStyle name="Normal 2 5 2 2 15" xfId="4438"/>
    <cellStyle name="Normal 2 5 2 2 15 2" xfId="4439"/>
    <cellStyle name="Normal 2 5 2 2 16" xfId="4440"/>
    <cellStyle name="Normal 2 5 2 2 16 2" xfId="4441"/>
    <cellStyle name="Normal 2 5 2 2 17" xfId="4442"/>
    <cellStyle name="Normal 2 5 2 2 17 2" xfId="4443"/>
    <cellStyle name="Normal 2 5 2 2 18" xfId="4444"/>
    <cellStyle name="Normal 2 5 2 2 18 2" xfId="4445"/>
    <cellStyle name="Normal 2 5 2 2 19" xfId="4446"/>
    <cellStyle name="Normal 2 5 2 2 19 2" xfId="4447"/>
    <cellStyle name="Normal 2 5 2 2 2" xfId="4448"/>
    <cellStyle name="Normal 2 5 2 2 2 2" xfId="4449"/>
    <cellStyle name="Normal 2 5 2 2 20" xfId="4450"/>
    <cellStyle name="Normal 2 5 2 2 20 2" xfId="4451"/>
    <cellStyle name="Normal 2 5 2 2 21" xfId="4452"/>
    <cellStyle name="Normal 2 5 2 2 21 2" xfId="4453"/>
    <cellStyle name="Normal 2 5 2 2 22" xfId="4454"/>
    <cellStyle name="Normal 2 5 2 2 22 2" xfId="4455"/>
    <cellStyle name="Normal 2 5 2 2 23" xfId="4456"/>
    <cellStyle name="Normal 2 5 2 2 23 2" xfId="4457"/>
    <cellStyle name="Normal 2 5 2 2 24" xfId="4458"/>
    <cellStyle name="Normal 2 5 2 2 24 2" xfId="4459"/>
    <cellStyle name="Normal 2 5 2 2 25" xfId="4460"/>
    <cellStyle name="Normal 2 5 2 2 25 2" xfId="4461"/>
    <cellStyle name="Normal 2 5 2 2 26" xfId="4462"/>
    <cellStyle name="Normal 2 5 2 2 26 2" xfId="4463"/>
    <cellStyle name="Normal 2 5 2 2 27" xfId="4464"/>
    <cellStyle name="Normal 2 5 2 2 27 2" xfId="4465"/>
    <cellStyle name="Normal 2 5 2 2 28" xfId="4466"/>
    <cellStyle name="Normal 2 5 2 2 28 2" xfId="4467"/>
    <cellStyle name="Normal 2 5 2 2 29" xfId="4468"/>
    <cellStyle name="Normal 2 5 2 2 29 2" xfId="4469"/>
    <cellStyle name="Normal 2 5 2 2 3" xfId="4470"/>
    <cellStyle name="Normal 2 5 2 2 3 2" xfId="4471"/>
    <cellStyle name="Normal 2 5 2 2 30" xfId="4472"/>
    <cellStyle name="Normal 2 5 2 2 30 2" xfId="4473"/>
    <cellStyle name="Normal 2 5 2 2 31" xfId="4474"/>
    <cellStyle name="Normal 2 5 2 2 31 2" xfId="4475"/>
    <cellStyle name="Normal 2 5 2 2 32" xfId="4476"/>
    <cellStyle name="Normal 2 5 2 2 32 2" xfId="4477"/>
    <cellStyle name="Normal 2 5 2 2 33" xfId="4478"/>
    <cellStyle name="Normal 2 5 2 2 33 2" xfId="4479"/>
    <cellStyle name="Normal 2 5 2 2 34" xfId="4480"/>
    <cellStyle name="Normal 2 5 2 2 34 2" xfId="4481"/>
    <cellStyle name="Normal 2 5 2 2 35" xfId="4482"/>
    <cellStyle name="Normal 2 5 2 2 35 2" xfId="4483"/>
    <cellStyle name="Normal 2 5 2 2 36" xfId="4484"/>
    <cellStyle name="Normal 2 5 2 2 36 2" xfId="4485"/>
    <cellStyle name="Normal 2 5 2 2 37" xfId="4486"/>
    <cellStyle name="Normal 2 5 2 2 37 2" xfId="4487"/>
    <cellStyle name="Normal 2 5 2 2 38" xfId="4488"/>
    <cellStyle name="Normal 2 5 2 2 38 2" xfId="4489"/>
    <cellStyle name="Normal 2 5 2 2 39" xfId="4490"/>
    <cellStyle name="Normal 2 5 2 2 39 2" xfId="4491"/>
    <cellStyle name="Normal 2 5 2 2 4" xfId="4492"/>
    <cellStyle name="Normal 2 5 2 2 4 2" xfId="4493"/>
    <cellStyle name="Normal 2 5 2 2 40" xfId="4494"/>
    <cellStyle name="Normal 2 5 2 2 40 2" xfId="4495"/>
    <cellStyle name="Normal 2 5 2 2 41" xfId="4496"/>
    <cellStyle name="Normal 2 5 2 2 41 2" xfId="4497"/>
    <cellStyle name="Normal 2 5 2 2 42" xfId="4498"/>
    <cellStyle name="Normal 2 5 2 2 42 2" xfId="4499"/>
    <cellStyle name="Normal 2 5 2 2 43" xfId="4500"/>
    <cellStyle name="Normal 2 5 2 2 43 2" xfId="4501"/>
    <cellStyle name="Normal 2 5 2 2 44" xfId="4502"/>
    <cellStyle name="Normal 2 5 2 2 44 2" xfId="4503"/>
    <cellStyle name="Normal 2 5 2 2 45" xfId="4504"/>
    <cellStyle name="Normal 2 5 2 2 45 2" xfId="4505"/>
    <cellStyle name="Normal 2 5 2 2 46" xfId="4506"/>
    <cellStyle name="Normal 2 5 2 2 46 2" xfId="4507"/>
    <cellStyle name="Normal 2 5 2 2 47" xfId="4508"/>
    <cellStyle name="Normal 2 5 2 2 47 2" xfId="4509"/>
    <cellStyle name="Normal 2 5 2 2 48" xfId="4510"/>
    <cellStyle name="Normal 2 5 2 2 48 2" xfId="4511"/>
    <cellStyle name="Normal 2 5 2 2 49" xfId="4512"/>
    <cellStyle name="Normal 2 5 2 2 49 2" xfId="4513"/>
    <cellStyle name="Normal 2 5 2 2 5" xfId="4514"/>
    <cellStyle name="Normal 2 5 2 2 5 2" xfId="4515"/>
    <cellStyle name="Normal 2 5 2 2 50" xfId="4516"/>
    <cellStyle name="Normal 2 5 2 2 50 2" xfId="4517"/>
    <cellStyle name="Normal 2 5 2 2 51" xfId="4518"/>
    <cellStyle name="Normal 2 5 2 2 51 2" xfId="4519"/>
    <cellStyle name="Normal 2 5 2 2 52" xfId="4520"/>
    <cellStyle name="Normal 2 5 2 2 52 2" xfId="4521"/>
    <cellStyle name="Normal 2 5 2 2 53" xfId="4522"/>
    <cellStyle name="Normal 2 5 2 2 53 2" xfId="4523"/>
    <cellStyle name="Normal 2 5 2 2 54" xfId="4524"/>
    <cellStyle name="Normal 2 5 2 2 54 2" xfId="4525"/>
    <cellStyle name="Normal 2 5 2 2 55" xfId="4526"/>
    <cellStyle name="Normal 2 5 2 2 55 2" xfId="4527"/>
    <cellStyle name="Normal 2 5 2 2 56" xfId="4528"/>
    <cellStyle name="Normal 2 5 2 2 6" xfId="4529"/>
    <cellStyle name="Normal 2 5 2 2 6 2" xfId="4530"/>
    <cellStyle name="Normal 2 5 2 2 7" xfId="4531"/>
    <cellStyle name="Normal 2 5 2 2 7 2" xfId="4532"/>
    <cellStyle name="Normal 2 5 2 2 8" xfId="4533"/>
    <cellStyle name="Normal 2 5 2 2 8 2" xfId="4534"/>
    <cellStyle name="Normal 2 5 2 2 9" xfId="4535"/>
    <cellStyle name="Normal 2 5 2 2 9 2" xfId="4536"/>
    <cellStyle name="Normal 2 5 2 20" xfId="4537"/>
    <cellStyle name="Normal 2 5 2 20 2" xfId="4538"/>
    <cellStyle name="Normal 2 5 2 21" xfId="4539"/>
    <cellStyle name="Normal 2 5 2 21 2" xfId="4540"/>
    <cellStyle name="Normal 2 5 2 22" xfId="4541"/>
    <cellStyle name="Normal 2 5 2 22 2" xfId="4542"/>
    <cellStyle name="Normal 2 5 2 23" xfId="4543"/>
    <cellStyle name="Normal 2 5 2 23 2" xfId="4544"/>
    <cellStyle name="Normal 2 5 2 24" xfId="4545"/>
    <cellStyle name="Normal 2 5 2 24 2" xfId="4546"/>
    <cellStyle name="Normal 2 5 2 25" xfId="4547"/>
    <cellStyle name="Normal 2 5 2 25 2" xfId="4548"/>
    <cellStyle name="Normal 2 5 2 26" xfId="4549"/>
    <cellStyle name="Normal 2 5 2 26 2" xfId="4550"/>
    <cellStyle name="Normal 2 5 2 27" xfId="4551"/>
    <cellStyle name="Normal 2 5 2 27 2" xfId="4552"/>
    <cellStyle name="Normal 2 5 2 28" xfId="4553"/>
    <cellStyle name="Normal 2 5 2 28 2" xfId="4554"/>
    <cellStyle name="Normal 2 5 2 29" xfId="4555"/>
    <cellStyle name="Normal 2 5 2 29 2" xfId="4556"/>
    <cellStyle name="Normal 2 5 2 3" xfId="4557"/>
    <cellStyle name="Normal 2 5 2 3 2" xfId="4558"/>
    <cellStyle name="Normal 2 5 2 30" xfId="4559"/>
    <cellStyle name="Normal 2 5 2 30 2" xfId="4560"/>
    <cellStyle name="Normal 2 5 2 31" xfId="4561"/>
    <cellStyle name="Normal 2 5 2 31 2" xfId="4562"/>
    <cellStyle name="Normal 2 5 2 32" xfId="4563"/>
    <cellStyle name="Normal 2 5 2 32 2" xfId="4564"/>
    <cellStyle name="Normal 2 5 2 33" xfId="4565"/>
    <cellStyle name="Normal 2 5 2 33 2" xfId="4566"/>
    <cellStyle name="Normal 2 5 2 34" xfId="4567"/>
    <cellStyle name="Normal 2 5 2 4" xfId="4568"/>
    <cellStyle name="Normal 2 5 2 4 2" xfId="4569"/>
    <cellStyle name="Normal 2 5 2 5" xfId="4570"/>
    <cellStyle name="Normal 2 5 2 5 2" xfId="4571"/>
    <cellStyle name="Normal 2 5 2 6" xfId="4572"/>
    <cellStyle name="Normal 2 5 2 6 2" xfId="4573"/>
    <cellStyle name="Normal 2 5 2 7" xfId="4574"/>
    <cellStyle name="Normal 2 5 2 7 2" xfId="4575"/>
    <cellStyle name="Normal 2 5 2 8" xfId="4576"/>
    <cellStyle name="Normal 2 5 2 8 2" xfId="4577"/>
    <cellStyle name="Normal 2 5 2 9" xfId="4578"/>
    <cellStyle name="Normal 2 5 2 9 2" xfId="4579"/>
    <cellStyle name="Normal 2 5 20" xfId="4580"/>
    <cellStyle name="Normal 2 5 20 2" xfId="4581"/>
    <cellStyle name="Normal 2 5 21" xfId="4582"/>
    <cellStyle name="Normal 2 5 21 2" xfId="4583"/>
    <cellStyle name="Normal 2 5 22" xfId="4584"/>
    <cellStyle name="Normal 2 5 22 2" xfId="4585"/>
    <cellStyle name="Normal 2 5 23" xfId="4586"/>
    <cellStyle name="Normal 2 5 23 2" xfId="4587"/>
    <cellStyle name="Normal 2 5 24" xfId="4588"/>
    <cellStyle name="Normal 2 5 24 2" xfId="4589"/>
    <cellStyle name="Normal 2 5 25" xfId="4590"/>
    <cellStyle name="Normal 2 5 25 2" xfId="4591"/>
    <cellStyle name="Normal 2 5 26" xfId="4592"/>
    <cellStyle name="Normal 2 5 26 2" xfId="4593"/>
    <cellStyle name="Normal 2 5 27" xfId="4594"/>
    <cellStyle name="Normal 2 5 27 2" xfId="4595"/>
    <cellStyle name="Normal 2 5 28" xfId="4596"/>
    <cellStyle name="Normal 2 5 28 2" xfId="4597"/>
    <cellStyle name="Normal 2 5 29" xfId="4598"/>
    <cellStyle name="Normal 2 5 29 2" xfId="4599"/>
    <cellStyle name="Normal 2 5 3" xfId="4600"/>
    <cellStyle name="Normal 2 5 3 2" xfId="4601"/>
    <cellStyle name="Normal 2 5 30" xfId="4602"/>
    <cellStyle name="Normal 2 5 30 2" xfId="4603"/>
    <cellStyle name="Normal 2 5 31" xfId="4604"/>
    <cellStyle name="Normal 2 5 31 2" xfId="4605"/>
    <cellStyle name="Normal 2 5 32" xfId="4606"/>
    <cellStyle name="Normal 2 5 32 2" xfId="4607"/>
    <cellStyle name="Normal 2 5 33" xfId="4608"/>
    <cellStyle name="Normal 2 5 33 2" xfId="4609"/>
    <cellStyle name="Normal 2 5 34" xfId="4610"/>
    <cellStyle name="Normal 2 5 34 2" xfId="4611"/>
    <cellStyle name="Normal 2 5 35" xfId="4612"/>
    <cellStyle name="Normal 2 5 35 2" xfId="4613"/>
    <cellStyle name="Normal 2 5 36" xfId="4614"/>
    <cellStyle name="Normal 2 5 36 2" xfId="4615"/>
    <cellStyle name="Normal 2 5 37" xfId="4616"/>
    <cellStyle name="Normal 2 5 37 2" xfId="4617"/>
    <cellStyle name="Normal 2 5 38" xfId="4618"/>
    <cellStyle name="Normal 2 5 38 2" xfId="4619"/>
    <cellStyle name="Normal 2 5 39" xfId="4620"/>
    <cellStyle name="Normal 2 5 39 2" xfId="4621"/>
    <cellStyle name="Normal 2 5 4" xfId="4622"/>
    <cellStyle name="Normal 2 5 4 2" xfId="4623"/>
    <cellStyle name="Normal 2 5 40" xfId="4624"/>
    <cellStyle name="Normal 2 5 40 2" xfId="4625"/>
    <cellStyle name="Normal 2 5 41" xfId="4626"/>
    <cellStyle name="Normal 2 5 41 2" xfId="4627"/>
    <cellStyle name="Normal 2 5 42" xfId="4628"/>
    <cellStyle name="Normal 2 5 42 2" xfId="4629"/>
    <cellStyle name="Normal 2 5 43" xfId="4630"/>
    <cellStyle name="Normal 2 5 43 2" xfId="4631"/>
    <cellStyle name="Normal 2 5 44" xfId="4632"/>
    <cellStyle name="Normal 2 5 44 2" xfId="4633"/>
    <cellStyle name="Normal 2 5 45" xfId="4634"/>
    <cellStyle name="Normal 2 5 45 2" xfId="4635"/>
    <cellStyle name="Normal 2 5 46" xfId="4636"/>
    <cellStyle name="Normal 2 5 46 2" xfId="4637"/>
    <cellStyle name="Normal 2 5 47" xfId="4638"/>
    <cellStyle name="Normal 2 5 47 2" xfId="4639"/>
    <cellStyle name="Normal 2 5 48" xfId="4640"/>
    <cellStyle name="Normal 2 5 48 2" xfId="4641"/>
    <cellStyle name="Normal 2 5 49" xfId="4642"/>
    <cellStyle name="Normal 2 5 49 2" xfId="4643"/>
    <cellStyle name="Normal 2 5 5" xfId="4644"/>
    <cellStyle name="Normal 2 5 5 2" xfId="4645"/>
    <cellStyle name="Normal 2 5 50" xfId="4646"/>
    <cellStyle name="Normal 2 5 50 2" xfId="4647"/>
    <cellStyle name="Normal 2 5 51" xfId="4648"/>
    <cellStyle name="Normal 2 5 51 2" xfId="4649"/>
    <cellStyle name="Normal 2 5 52" xfId="4650"/>
    <cellStyle name="Normal 2 5 52 2" xfId="4651"/>
    <cellStyle name="Normal 2 5 53" xfId="4652"/>
    <cellStyle name="Normal 2 5 53 2" xfId="4653"/>
    <cellStyle name="Normal 2 5 54" xfId="4654"/>
    <cellStyle name="Normal 2 5 54 2" xfId="4655"/>
    <cellStyle name="Normal 2 5 55" xfId="4656"/>
    <cellStyle name="Normal 2 5 55 2" xfId="4657"/>
    <cellStyle name="Normal 2 5 56" xfId="4658"/>
    <cellStyle name="Normal 2 5 56 2" xfId="4659"/>
    <cellStyle name="Normal 2 5 57" xfId="4660"/>
    <cellStyle name="Normal 2 5 57 2" xfId="4661"/>
    <cellStyle name="Normal 2 5 58" xfId="4662"/>
    <cellStyle name="Normal 2 5 58 2" xfId="4663"/>
    <cellStyle name="Normal 2 5 59" xfId="4664"/>
    <cellStyle name="Normal 2 5 59 2" xfId="4665"/>
    <cellStyle name="Normal 2 5 6" xfId="4666"/>
    <cellStyle name="Normal 2 5 6 2" xfId="4667"/>
    <cellStyle name="Normal 2 5 60" xfId="4668"/>
    <cellStyle name="Normal 2 5 60 2" xfId="4669"/>
    <cellStyle name="Normal 2 5 61" xfId="4670"/>
    <cellStyle name="Normal 2 5 61 2" xfId="4671"/>
    <cellStyle name="Normal 2 5 62" xfId="4672"/>
    <cellStyle name="Normal 2 5 62 2" xfId="4673"/>
    <cellStyle name="Normal 2 5 63" xfId="4674"/>
    <cellStyle name="Normal 2 5 63 2" xfId="4675"/>
    <cellStyle name="Normal 2 5 64" xfId="4676"/>
    <cellStyle name="Normal 2 5 64 2" xfId="4677"/>
    <cellStyle name="Normal 2 5 65" xfId="4678"/>
    <cellStyle name="Normal 2 5 65 2" xfId="4679"/>
    <cellStyle name="Normal 2 5 66" xfId="4680"/>
    <cellStyle name="Normal 2 5 66 2" xfId="4681"/>
    <cellStyle name="Normal 2 5 67" xfId="4682"/>
    <cellStyle name="Normal 2 5 67 2" xfId="4683"/>
    <cellStyle name="Normal 2 5 68" xfId="4684"/>
    <cellStyle name="Normal 2 5 68 2" xfId="4685"/>
    <cellStyle name="Normal 2 5 69" xfId="4686"/>
    <cellStyle name="Normal 2 5 69 2" xfId="4687"/>
    <cellStyle name="Normal 2 5 7" xfId="4688"/>
    <cellStyle name="Normal 2 5 7 2" xfId="4689"/>
    <cellStyle name="Normal 2 5 70" xfId="4690"/>
    <cellStyle name="Normal 2 5 70 2" xfId="4691"/>
    <cellStyle name="Normal 2 5 71" xfId="4692"/>
    <cellStyle name="Normal 2 5 71 2" xfId="4693"/>
    <cellStyle name="Normal 2 5 72" xfId="4694"/>
    <cellStyle name="Normal 2 5 72 2" xfId="4695"/>
    <cellStyle name="Normal 2 5 73" xfId="4696"/>
    <cellStyle name="Normal 2 5 73 2" xfId="4697"/>
    <cellStyle name="Normal 2 5 74" xfId="4698"/>
    <cellStyle name="Normal 2 5 74 2" xfId="4699"/>
    <cellStyle name="Normal 2 5 75" xfId="4700"/>
    <cellStyle name="Normal 2 5 75 2" xfId="4701"/>
    <cellStyle name="Normal 2 5 76" xfId="4702"/>
    <cellStyle name="Normal 2 5 76 2" xfId="4703"/>
    <cellStyle name="Normal 2 5 77" xfId="4704"/>
    <cellStyle name="Normal 2 5 77 2" xfId="4705"/>
    <cellStyle name="Normal 2 5 78" xfId="4706"/>
    <cellStyle name="Normal 2 5 78 2" xfId="4707"/>
    <cellStyle name="Normal 2 5 79" xfId="4708"/>
    <cellStyle name="Normal 2 5 79 2" xfId="4709"/>
    <cellStyle name="Normal 2 5 8" xfId="4710"/>
    <cellStyle name="Normal 2 5 8 2" xfId="4711"/>
    <cellStyle name="Normal 2 5 80" xfId="4712"/>
    <cellStyle name="Normal 2 5 80 2" xfId="4713"/>
    <cellStyle name="Normal 2 5 81" xfId="4714"/>
    <cellStyle name="Normal 2 5 81 2" xfId="4715"/>
    <cellStyle name="Normal 2 5 82" xfId="4716"/>
    <cellStyle name="Normal 2 5 82 2" xfId="4717"/>
    <cellStyle name="Normal 2 5 83" xfId="4718"/>
    <cellStyle name="Normal 2 5 83 2" xfId="4719"/>
    <cellStyle name="Normal 2 5 84" xfId="4720"/>
    <cellStyle name="Normal 2 5 84 2" xfId="4721"/>
    <cellStyle name="Normal 2 5 85" xfId="4722"/>
    <cellStyle name="Normal 2 5 85 2" xfId="4723"/>
    <cellStyle name="Normal 2 5 86" xfId="4724"/>
    <cellStyle name="Normal 2 5 86 2" xfId="4725"/>
    <cellStyle name="Normal 2 5 87" xfId="4726"/>
    <cellStyle name="Normal 2 5 87 2" xfId="4727"/>
    <cellStyle name="Normal 2 5 88" xfId="4728"/>
    <cellStyle name="Normal 2 5 89" xfId="4729"/>
    <cellStyle name="Normal 2 5 9" xfId="4730"/>
    <cellStyle name="Normal 2 5 9 2" xfId="4731"/>
    <cellStyle name="Normal 2 5_DEER 032008 Cost Summary Delivery - Rev 4 (2)" xfId="4732"/>
    <cellStyle name="Normal 2 50" xfId="4733"/>
    <cellStyle name="Normal 2 50 2" xfId="4734"/>
    <cellStyle name="Normal 2 51" xfId="4735"/>
    <cellStyle name="Normal 2 51 2" xfId="4736"/>
    <cellStyle name="Normal 2 52" xfId="4737"/>
    <cellStyle name="Normal 2 52 2" xfId="4738"/>
    <cellStyle name="Normal 2 53" xfId="4739"/>
    <cellStyle name="Normal 2 53 2" xfId="4740"/>
    <cellStyle name="Normal 2 54" xfId="4741"/>
    <cellStyle name="Normal 2 54 2" xfId="4742"/>
    <cellStyle name="Normal 2 55" xfId="4743"/>
    <cellStyle name="Normal 2 55 2" xfId="4744"/>
    <cellStyle name="Normal 2 56" xfId="4745"/>
    <cellStyle name="Normal 2 56 2" xfId="4746"/>
    <cellStyle name="Normal 2 57" xfId="4747"/>
    <cellStyle name="Normal 2 57 2" xfId="4748"/>
    <cellStyle name="Normal 2 58" xfId="4749"/>
    <cellStyle name="Normal 2 58 2" xfId="4750"/>
    <cellStyle name="Normal 2 59" xfId="4751"/>
    <cellStyle name="Normal 2 59 2" xfId="4752"/>
    <cellStyle name="Normal 2 6" xfId="4753"/>
    <cellStyle name="Normal 2 6 2" xfId="4754"/>
    <cellStyle name="Normal 2 6 3" xfId="4755"/>
    <cellStyle name="Normal 2 60" xfId="4756"/>
    <cellStyle name="Normal 2 60 2" xfId="4757"/>
    <cellStyle name="Normal 2 61" xfId="4758"/>
    <cellStyle name="Normal 2 61 2" xfId="4759"/>
    <cellStyle name="Normal 2 62" xfId="4760"/>
    <cellStyle name="Normal 2 62 2" xfId="4761"/>
    <cellStyle name="Normal 2 63" xfId="4762"/>
    <cellStyle name="Normal 2 63 2" xfId="4763"/>
    <cellStyle name="Normal 2 64" xfId="4764"/>
    <cellStyle name="Normal 2 64 2" xfId="4765"/>
    <cellStyle name="Normal 2 65" xfId="4766"/>
    <cellStyle name="Normal 2 65 2" xfId="4767"/>
    <cellStyle name="Normal 2 66" xfId="4768"/>
    <cellStyle name="Normal 2 66 2" xfId="4769"/>
    <cellStyle name="Normal 2 67" xfId="4770"/>
    <cellStyle name="Normal 2 67 2" xfId="4771"/>
    <cellStyle name="Normal 2 68" xfId="4772"/>
    <cellStyle name="Normal 2 68 2" xfId="4773"/>
    <cellStyle name="Normal 2 69" xfId="4774"/>
    <cellStyle name="Normal 2 69 2" xfId="4775"/>
    <cellStyle name="Normal 2 7" xfId="4776"/>
    <cellStyle name="Normal 2 7 2" xfId="4777"/>
    <cellStyle name="Normal 2 70" xfId="4778"/>
    <cellStyle name="Normal 2 70 2" xfId="4779"/>
    <cellStyle name="Normal 2 71" xfId="4780"/>
    <cellStyle name="Normal 2 71 2" xfId="4781"/>
    <cellStyle name="Normal 2 72" xfId="4782"/>
    <cellStyle name="Normal 2 72 2" xfId="4783"/>
    <cellStyle name="Normal 2 73" xfId="4784"/>
    <cellStyle name="Normal 2 73 2" xfId="4785"/>
    <cellStyle name="Normal 2 74" xfId="4786"/>
    <cellStyle name="Normal 2 74 2" xfId="4787"/>
    <cellStyle name="Normal 2 75" xfId="4788"/>
    <cellStyle name="Normal 2 75 2" xfId="4789"/>
    <cellStyle name="Normal 2 76" xfId="4790"/>
    <cellStyle name="Normal 2 76 2" xfId="4791"/>
    <cellStyle name="Normal 2 77" xfId="4792"/>
    <cellStyle name="Normal 2 77 2" xfId="4793"/>
    <cellStyle name="Normal 2 78" xfId="4794"/>
    <cellStyle name="Normal 2 78 2" xfId="4795"/>
    <cellStyle name="Normal 2 79" xfId="4796"/>
    <cellStyle name="Normal 2 79 2" xfId="4797"/>
    <cellStyle name="Normal 2 8" xfId="4798"/>
    <cellStyle name="Normal 2 8 10" xfId="4799"/>
    <cellStyle name="Normal 2 8 10 2" xfId="4800"/>
    <cellStyle name="Normal 2 8 11" xfId="4801"/>
    <cellStyle name="Normal 2 8 11 2" xfId="4802"/>
    <cellStyle name="Normal 2 8 12" xfId="4803"/>
    <cellStyle name="Normal 2 8 12 2" xfId="4804"/>
    <cellStyle name="Normal 2 8 13" xfId="4805"/>
    <cellStyle name="Normal 2 8 13 2" xfId="4806"/>
    <cellStyle name="Normal 2 8 14" xfId="4807"/>
    <cellStyle name="Normal 2 8 14 2" xfId="4808"/>
    <cellStyle name="Normal 2 8 15" xfId="4809"/>
    <cellStyle name="Normal 2 8 15 2" xfId="4810"/>
    <cellStyle name="Normal 2 8 16" xfId="4811"/>
    <cellStyle name="Normal 2 8 16 2" xfId="4812"/>
    <cellStyle name="Normal 2 8 17" xfId="4813"/>
    <cellStyle name="Normal 2 8 17 2" xfId="4814"/>
    <cellStyle name="Normal 2 8 18" xfId="4815"/>
    <cellStyle name="Normal 2 8 18 2" xfId="4816"/>
    <cellStyle name="Normal 2 8 19" xfId="4817"/>
    <cellStyle name="Normal 2 8 19 2" xfId="4818"/>
    <cellStyle name="Normal 2 8 2" xfId="4819"/>
    <cellStyle name="Normal 2 8 2 2" xfId="4820"/>
    <cellStyle name="Normal 2 8 20" xfId="4821"/>
    <cellStyle name="Normal 2 8 20 2" xfId="4822"/>
    <cellStyle name="Normal 2 8 21" xfId="4823"/>
    <cellStyle name="Normal 2 8 21 2" xfId="4824"/>
    <cellStyle name="Normal 2 8 22" xfId="4825"/>
    <cellStyle name="Normal 2 8 22 2" xfId="4826"/>
    <cellStyle name="Normal 2 8 23" xfId="4827"/>
    <cellStyle name="Normal 2 8 23 2" xfId="4828"/>
    <cellStyle name="Normal 2 8 24" xfId="4829"/>
    <cellStyle name="Normal 2 8 3" xfId="4830"/>
    <cellStyle name="Normal 2 8 3 2" xfId="4831"/>
    <cellStyle name="Normal 2 8 4" xfId="4832"/>
    <cellStyle name="Normal 2 8 4 2" xfId="4833"/>
    <cellStyle name="Normal 2 8 5" xfId="4834"/>
    <cellStyle name="Normal 2 8 5 2" xfId="4835"/>
    <cellStyle name="Normal 2 8 6" xfId="4836"/>
    <cellStyle name="Normal 2 8 6 2" xfId="4837"/>
    <cellStyle name="Normal 2 8 7" xfId="4838"/>
    <cellStyle name="Normal 2 8 7 2" xfId="4839"/>
    <cellStyle name="Normal 2 8 8" xfId="4840"/>
    <cellStyle name="Normal 2 8 8 2" xfId="4841"/>
    <cellStyle name="Normal 2 8 9" xfId="4842"/>
    <cellStyle name="Normal 2 8 9 2" xfId="4843"/>
    <cellStyle name="Normal 2 80" xfId="4844"/>
    <cellStyle name="Normal 2 80 2" xfId="4845"/>
    <cellStyle name="Normal 2 81" xfId="4846"/>
    <cellStyle name="Normal 2 81 2" xfId="4847"/>
    <cellStyle name="Normal 2 82" xfId="4848"/>
    <cellStyle name="Normal 2 82 2" xfId="4849"/>
    <cellStyle name="Normal 2 83" xfId="4850"/>
    <cellStyle name="Normal 2 83 2" xfId="4851"/>
    <cellStyle name="Normal 2 84" xfId="4852"/>
    <cellStyle name="Normal 2 84 2" xfId="4853"/>
    <cellStyle name="Normal 2 85" xfId="4854"/>
    <cellStyle name="Normal 2 85 2" xfId="4855"/>
    <cellStyle name="Normal 2 86" xfId="4856"/>
    <cellStyle name="Normal 2 86 2" xfId="4857"/>
    <cellStyle name="Normal 2 87" xfId="4858"/>
    <cellStyle name="Normal 2 87 2" xfId="4859"/>
    <cellStyle name="Normal 2 88" xfId="4860"/>
    <cellStyle name="Normal 2 88 2" xfId="4861"/>
    <cellStyle name="Normal 2 89" xfId="4862"/>
    <cellStyle name="Normal 2 89 2" xfId="4863"/>
    <cellStyle name="Normal 2 9" xfId="4864"/>
    <cellStyle name="Normal 2 9 10" xfId="4865"/>
    <cellStyle name="Normal 2 9 10 2" xfId="4866"/>
    <cellStyle name="Normal 2 9 11" xfId="4867"/>
    <cellStyle name="Normal 2 9 11 2" xfId="4868"/>
    <cellStyle name="Normal 2 9 12" xfId="4869"/>
    <cellStyle name="Normal 2 9 12 2" xfId="4870"/>
    <cellStyle name="Normal 2 9 13" xfId="4871"/>
    <cellStyle name="Normal 2 9 13 2" xfId="4872"/>
    <cellStyle name="Normal 2 9 14" xfId="4873"/>
    <cellStyle name="Normal 2 9 14 2" xfId="4874"/>
    <cellStyle name="Normal 2 9 15" xfId="4875"/>
    <cellStyle name="Normal 2 9 15 2" xfId="4876"/>
    <cellStyle name="Normal 2 9 16" xfId="4877"/>
    <cellStyle name="Normal 2 9 16 2" xfId="4878"/>
    <cellStyle name="Normal 2 9 17" xfId="4879"/>
    <cellStyle name="Normal 2 9 17 2" xfId="4880"/>
    <cellStyle name="Normal 2 9 18" xfId="4881"/>
    <cellStyle name="Normal 2 9 18 2" xfId="4882"/>
    <cellStyle name="Normal 2 9 19" xfId="4883"/>
    <cellStyle name="Normal 2 9 19 2" xfId="4884"/>
    <cellStyle name="Normal 2 9 2" xfId="4885"/>
    <cellStyle name="Normal 2 9 2 2" xfId="4886"/>
    <cellStyle name="Normal 2 9 20" xfId="4887"/>
    <cellStyle name="Normal 2 9 20 2" xfId="4888"/>
    <cellStyle name="Normal 2 9 21" xfId="4889"/>
    <cellStyle name="Normal 2 9 21 2" xfId="4890"/>
    <cellStyle name="Normal 2 9 22" xfId="4891"/>
    <cellStyle name="Normal 2 9 22 2" xfId="4892"/>
    <cellStyle name="Normal 2 9 23" xfId="4893"/>
    <cellStyle name="Normal 2 9 23 2" xfId="4894"/>
    <cellStyle name="Normal 2 9 24" xfId="4895"/>
    <cellStyle name="Normal 2 9 3" xfId="4896"/>
    <cellStyle name="Normal 2 9 3 2" xfId="4897"/>
    <cellStyle name="Normal 2 9 4" xfId="4898"/>
    <cellStyle name="Normal 2 9 4 2" xfId="4899"/>
    <cellStyle name="Normal 2 9 5" xfId="4900"/>
    <cellStyle name="Normal 2 9 5 2" xfId="4901"/>
    <cellStyle name="Normal 2 9 6" xfId="4902"/>
    <cellStyle name="Normal 2 9 6 2" xfId="4903"/>
    <cellStyle name="Normal 2 9 7" xfId="4904"/>
    <cellStyle name="Normal 2 9 7 2" xfId="4905"/>
    <cellStyle name="Normal 2 9 8" xfId="4906"/>
    <cellStyle name="Normal 2 9 8 2" xfId="4907"/>
    <cellStyle name="Normal 2 9 9" xfId="4908"/>
    <cellStyle name="Normal 2 9 9 2" xfId="4909"/>
    <cellStyle name="Normal 2 90" xfId="4910"/>
    <cellStyle name="Normal 2 90 2" xfId="4911"/>
    <cellStyle name="Normal 2 91" xfId="4912"/>
    <cellStyle name="Normal 2 91 2" xfId="4913"/>
    <cellStyle name="Normal 2 92" xfId="4914"/>
    <cellStyle name="Normal 2 92 2" xfId="4915"/>
    <cellStyle name="Normal 2 93" xfId="4916"/>
    <cellStyle name="Normal 2 93 2" xfId="4917"/>
    <cellStyle name="Normal 2 94" xfId="4918"/>
    <cellStyle name="Normal 2 94 2" xfId="4919"/>
    <cellStyle name="Normal 2 94 3" xfId="4920"/>
    <cellStyle name="Normal 2 95" xfId="4921"/>
    <cellStyle name="Normal 2 95 2" xfId="4922"/>
    <cellStyle name="Normal 2 95 3" xfId="4923"/>
    <cellStyle name="Normal 2 96" xfId="4924"/>
    <cellStyle name="Normal 2 96 2" xfId="4925"/>
    <cellStyle name="Normal 2 96 3" xfId="4926"/>
    <cellStyle name="Normal 2 97" xfId="4927"/>
    <cellStyle name="Normal 2 98" xfId="4928"/>
    <cellStyle name="Normal 2 99" xfId="4929"/>
    <cellStyle name="Normal 2 99 2" xfId="4930"/>
    <cellStyle name="Normal 2_12889 GP Contracts v3" xfId="4931"/>
    <cellStyle name="Normal 20" xfId="4932"/>
    <cellStyle name="Normal 20 2" xfId="4933"/>
    <cellStyle name="Normal 20 2 2" xfId="4934"/>
    <cellStyle name="Normal 20 3" xfId="4935"/>
    <cellStyle name="Normal 21" xfId="4936"/>
    <cellStyle name="Normal 21 2" xfId="4937"/>
    <cellStyle name="Normal 22" xfId="4938"/>
    <cellStyle name="Normal 22 2" xfId="4939"/>
    <cellStyle name="Normal 23" xfId="4940"/>
    <cellStyle name="Normal 23 2" xfId="4941"/>
    <cellStyle name="Normal 24" xfId="4942"/>
    <cellStyle name="Normal 24 2" xfId="4943"/>
    <cellStyle name="Normal 25" xfId="4944"/>
    <cellStyle name="Normal 25 2" xfId="4945"/>
    <cellStyle name="Normal 26" xfId="4946"/>
    <cellStyle name="Normal 26 2" xfId="4947"/>
    <cellStyle name="Normal 27" xfId="4948"/>
    <cellStyle name="Normal 27 2" xfId="4949"/>
    <cellStyle name="Normal 27 3" xfId="4950"/>
    <cellStyle name="Normal 27 4" xfId="4951"/>
    <cellStyle name="Normal 28" xfId="4952"/>
    <cellStyle name="Normal 28 2" xfId="4953"/>
    <cellStyle name="Normal 28 3" xfId="4954"/>
    <cellStyle name="Normal 28 4" xfId="4955"/>
    <cellStyle name="Normal 29" xfId="4956"/>
    <cellStyle name="Normal 29 2" xfId="4957"/>
    <cellStyle name="Normal 29 2 2" xfId="4958"/>
    <cellStyle name="Normal 29 2 3" xfId="4959"/>
    <cellStyle name="Normal 29 3" xfId="4960"/>
    <cellStyle name="Normal 29 4" xfId="4961"/>
    <cellStyle name="Normal 3" xfId="65"/>
    <cellStyle name="Normal 3 10" xfId="4962"/>
    <cellStyle name="Normal 3 10 10" xfId="4963"/>
    <cellStyle name="Normal 3 10 10 2" xfId="4964"/>
    <cellStyle name="Normal 3 10 11" xfId="4965"/>
    <cellStyle name="Normal 3 10 11 2" xfId="4966"/>
    <cellStyle name="Normal 3 10 12" xfId="4967"/>
    <cellStyle name="Normal 3 10 12 2" xfId="4968"/>
    <cellStyle name="Normal 3 10 13" xfId="4969"/>
    <cellStyle name="Normal 3 10 13 2" xfId="4970"/>
    <cellStyle name="Normal 3 10 14" xfId="4971"/>
    <cellStyle name="Normal 3 10 14 2" xfId="4972"/>
    <cellStyle name="Normal 3 10 15" xfId="4973"/>
    <cellStyle name="Normal 3 10 15 2" xfId="4974"/>
    <cellStyle name="Normal 3 10 16" xfId="4975"/>
    <cellStyle name="Normal 3 10 16 2" xfId="4976"/>
    <cellStyle name="Normal 3 10 17" xfId="4977"/>
    <cellStyle name="Normal 3 10 17 2" xfId="4978"/>
    <cellStyle name="Normal 3 10 18" xfId="4979"/>
    <cellStyle name="Normal 3 10 18 2" xfId="4980"/>
    <cellStyle name="Normal 3 10 19" xfId="4981"/>
    <cellStyle name="Normal 3 10 19 2" xfId="4982"/>
    <cellStyle name="Normal 3 10 2" xfId="4983"/>
    <cellStyle name="Normal 3 10 2 2" xfId="4984"/>
    <cellStyle name="Normal 3 10 20" xfId="4985"/>
    <cellStyle name="Normal 3 10 20 2" xfId="4986"/>
    <cellStyle name="Normal 3 10 21" xfId="4987"/>
    <cellStyle name="Normal 3 10 21 2" xfId="4988"/>
    <cellStyle name="Normal 3 10 22" xfId="4989"/>
    <cellStyle name="Normal 3 10 22 2" xfId="4990"/>
    <cellStyle name="Normal 3 10 23" xfId="4991"/>
    <cellStyle name="Normal 3 10 23 2" xfId="4992"/>
    <cellStyle name="Normal 3 10 24" xfId="4993"/>
    <cellStyle name="Normal 3 10 3" xfId="4994"/>
    <cellStyle name="Normal 3 10 3 2" xfId="4995"/>
    <cellStyle name="Normal 3 10 4" xfId="4996"/>
    <cellStyle name="Normal 3 10 4 2" xfId="4997"/>
    <cellStyle name="Normal 3 10 5" xfId="4998"/>
    <cellStyle name="Normal 3 10 5 2" xfId="4999"/>
    <cellStyle name="Normal 3 10 6" xfId="5000"/>
    <cellStyle name="Normal 3 10 6 2" xfId="5001"/>
    <cellStyle name="Normal 3 10 7" xfId="5002"/>
    <cellStyle name="Normal 3 10 7 2" xfId="5003"/>
    <cellStyle name="Normal 3 10 8" xfId="5004"/>
    <cellStyle name="Normal 3 10 8 2" xfId="5005"/>
    <cellStyle name="Normal 3 10 9" xfId="5006"/>
    <cellStyle name="Normal 3 10 9 2" xfId="5007"/>
    <cellStyle name="Normal 3 11" xfId="5008"/>
    <cellStyle name="Normal 3 11 10" xfId="5009"/>
    <cellStyle name="Normal 3 11 10 2" xfId="5010"/>
    <cellStyle name="Normal 3 11 11" xfId="5011"/>
    <cellStyle name="Normal 3 11 11 2" xfId="5012"/>
    <cellStyle name="Normal 3 11 12" xfId="5013"/>
    <cellStyle name="Normal 3 11 12 2" xfId="5014"/>
    <cellStyle name="Normal 3 11 13" xfId="5015"/>
    <cellStyle name="Normal 3 11 13 2" xfId="5016"/>
    <cellStyle name="Normal 3 11 14" xfId="5017"/>
    <cellStyle name="Normal 3 11 14 2" xfId="5018"/>
    <cellStyle name="Normal 3 11 15" xfId="5019"/>
    <cellStyle name="Normal 3 11 15 2" xfId="5020"/>
    <cellStyle name="Normal 3 11 16" xfId="5021"/>
    <cellStyle name="Normal 3 11 16 2" xfId="5022"/>
    <cellStyle name="Normal 3 11 17" xfId="5023"/>
    <cellStyle name="Normal 3 11 17 2" xfId="5024"/>
    <cellStyle name="Normal 3 11 18" xfId="5025"/>
    <cellStyle name="Normal 3 11 18 2" xfId="5026"/>
    <cellStyle name="Normal 3 11 19" xfId="5027"/>
    <cellStyle name="Normal 3 11 19 2" xfId="5028"/>
    <cellStyle name="Normal 3 11 2" xfId="5029"/>
    <cellStyle name="Normal 3 11 2 2" xfId="5030"/>
    <cellStyle name="Normal 3 11 20" xfId="5031"/>
    <cellStyle name="Normal 3 11 20 2" xfId="5032"/>
    <cellStyle name="Normal 3 11 21" xfId="5033"/>
    <cellStyle name="Normal 3 11 21 2" xfId="5034"/>
    <cellStyle name="Normal 3 11 22" xfId="5035"/>
    <cellStyle name="Normal 3 11 22 2" xfId="5036"/>
    <cellStyle name="Normal 3 11 23" xfId="5037"/>
    <cellStyle name="Normal 3 11 23 2" xfId="5038"/>
    <cellStyle name="Normal 3 11 24" xfId="5039"/>
    <cellStyle name="Normal 3 11 3" xfId="5040"/>
    <cellStyle name="Normal 3 11 3 2" xfId="5041"/>
    <cellStyle name="Normal 3 11 4" xfId="5042"/>
    <cellStyle name="Normal 3 11 4 2" xfId="5043"/>
    <cellStyle name="Normal 3 11 5" xfId="5044"/>
    <cellStyle name="Normal 3 11 5 2" xfId="5045"/>
    <cellStyle name="Normal 3 11 6" xfId="5046"/>
    <cellStyle name="Normal 3 11 6 2" xfId="5047"/>
    <cellStyle name="Normal 3 11 7" xfId="5048"/>
    <cellStyle name="Normal 3 11 7 2" xfId="5049"/>
    <cellStyle name="Normal 3 11 8" xfId="5050"/>
    <cellStyle name="Normal 3 11 8 2" xfId="5051"/>
    <cellStyle name="Normal 3 11 9" xfId="5052"/>
    <cellStyle name="Normal 3 11 9 2" xfId="5053"/>
    <cellStyle name="Normal 3 12" xfId="5054"/>
    <cellStyle name="Normal 3 12 10" xfId="5055"/>
    <cellStyle name="Normal 3 12 10 2" xfId="5056"/>
    <cellStyle name="Normal 3 12 11" xfId="5057"/>
    <cellStyle name="Normal 3 12 11 2" xfId="5058"/>
    <cellStyle name="Normal 3 12 12" xfId="5059"/>
    <cellStyle name="Normal 3 12 12 2" xfId="5060"/>
    <cellStyle name="Normal 3 12 13" xfId="5061"/>
    <cellStyle name="Normal 3 12 13 2" xfId="5062"/>
    <cellStyle name="Normal 3 12 14" xfId="5063"/>
    <cellStyle name="Normal 3 12 14 2" xfId="5064"/>
    <cellStyle name="Normal 3 12 15" xfId="5065"/>
    <cellStyle name="Normal 3 12 15 2" xfId="5066"/>
    <cellStyle name="Normal 3 12 16" xfId="5067"/>
    <cellStyle name="Normal 3 12 16 2" xfId="5068"/>
    <cellStyle name="Normal 3 12 17" xfId="5069"/>
    <cellStyle name="Normal 3 12 17 2" xfId="5070"/>
    <cellStyle name="Normal 3 12 18" xfId="5071"/>
    <cellStyle name="Normal 3 12 18 2" xfId="5072"/>
    <cellStyle name="Normal 3 12 19" xfId="5073"/>
    <cellStyle name="Normal 3 12 19 2" xfId="5074"/>
    <cellStyle name="Normal 3 12 2" xfId="5075"/>
    <cellStyle name="Normal 3 12 2 2" xfId="5076"/>
    <cellStyle name="Normal 3 12 20" xfId="5077"/>
    <cellStyle name="Normal 3 12 20 2" xfId="5078"/>
    <cellStyle name="Normal 3 12 21" xfId="5079"/>
    <cellStyle name="Normal 3 12 21 2" xfId="5080"/>
    <cellStyle name="Normal 3 12 22" xfId="5081"/>
    <cellStyle name="Normal 3 12 22 2" xfId="5082"/>
    <cellStyle name="Normal 3 12 23" xfId="5083"/>
    <cellStyle name="Normal 3 12 23 2" xfId="5084"/>
    <cellStyle name="Normal 3 12 24" xfId="5085"/>
    <cellStyle name="Normal 3 12 3" xfId="5086"/>
    <cellStyle name="Normal 3 12 3 2" xfId="5087"/>
    <cellStyle name="Normal 3 12 4" xfId="5088"/>
    <cellStyle name="Normal 3 12 4 2" xfId="5089"/>
    <cellStyle name="Normal 3 12 5" xfId="5090"/>
    <cellStyle name="Normal 3 12 5 2" xfId="5091"/>
    <cellStyle name="Normal 3 12 6" xfId="5092"/>
    <cellStyle name="Normal 3 12 6 2" xfId="5093"/>
    <cellStyle name="Normal 3 12 7" xfId="5094"/>
    <cellStyle name="Normal 3 12 7 2" xfId="5095"/>
    <cellStyle name="Normal 3 12 8" xfId="5096"/>
    <cellStyle name="Normal 3 12 8 2" xfId="5097"/>
    <cellStyle name="Normal 3 12 9" xfId="5098"/>
    <cellStyle name="Normal 3 12 9 2" xfId="5099"/>
    <cellStyle name="Normal 3 13" xfId="5100"/>
    <cellStyle name="Normal 3 13 10" xfId="5101"/>
    <cellStyle name="Normal 3 13 10 2" xfId="5102"/>
    <cellStyle name="Normal 3 13 11" xfId="5103"/>
    <cellStyle name="Normal 3 13 11 2" xfId="5104"/>
    <cellStyle name="Normal 3 13 12" xfId="5105"/>
    <cellStyle name="Normal 3 13 12 2" xfId="5106"/>
    <cellStyle name="Normal 3 13 13" xfId="5107"/>
    <cellStyle name="Normal 3 13 13 2" xfId="5108"/>
    <cellStyle name="Normal 3 13 14" xfId="5109"/>
    <cellStyle name="Normal 3 13 14 2" xfId="5110"/>
    <cellStyle name="Normal 3 13 15" xfId="5111"/>
    <cellStyle name="Normal 3 13 15 2" xfId="5112"/>
    <cellStyle name="Normal 3 13 16" xfId="5113"/>
    <cellStyle name="Normal 3 13 16 2" xfId="5114"/>
    <cellStyle name="Normal 3 13 17" xfId="5115"/>
    <cellStyle name="Normal 3 13 17 2" xfId="5116"/>
    <cellStyle name="Normal 3 13 18" xfId="5117"/>
    <cellStyle name="Normal 3 13 18 2" xfId="5118"/>
    <cellStyle name="Normal 3 13 19" xfId="5119"/>
    <cellStyle name="Normal 3 13 19 2" xfId="5120"/>
    <cellStyle name="Normal 3 13 2" xfId="5121"/>
    <cellStyle name="Normal 3 13 2 2" xfId="5122"/>
    <cellStyle name="Normal 3 13 20" xfId="5123"/>
    <cellStyle name="Normal 3 13 20 2" xfId="5124"/>
    <cellStyle name="Normal 3 13 21" xfId="5125"/>
    <cellStyle name="Normal 3 13 21 2" xfId="5126"/>
    <cellStyle name="Normal 3 13 22" xfId="5127"/>
    <cellStyle name="Normal 3 13 22 2" xfId="5128"/>
    <cellStyle name="Normal 3 13 23" xfId="5129"/>
    <cellStyle name="Normal 3 13 23 2" xfId="5130"/>
    <cellStyle name="Normal 3 13 24" xfId="5131"/>
    <cellStyle name="Normal 3 13 3" xfId="5132"/>
    <cellStyle name="Normal 3 13 3 2" xfId="5133"/>
    <cellStyle name="Normal 3 13 4" xfId="5134"/>
    <cellStyle name="Normal 3 13 4 2" xfId="5135"/>
    <cellStyle name="Normal 3 13 5" xfId="5136"/>
    <cellStyle name="Normal 3 13 5 2" xfId="5137"/>
    <cellStyle name="Normal 3 13 6" xfId="5138"/>
    <cellStyle name="Normal 3 13 6 2" xfId="5139"/>
    <cellStyle name="Normal 3 13 7" xfId="5140"/>
    <cellStyle name="Normal 3 13 7 2" xfId="5141"/>
    <cellStyle name="Normal 3 13 8" xfId="5142"/>
    <cellStyle name="Normal 3 13 8 2" xfId="5143"/>
    <cellStyle name="Normal 3 13 9" xfId="5144"/>
    <cellStyle name="Normal 3 13 9 2" xfId="5145"/>
    <cellStyle name="Normal 3 14" xfId="5146"/>
    <cellStyle name="Normal 3 14 10" xfId="5147"/>
    <cellStyle name="Normal 3 14 10 2" xfId="5148"/>
    <cellStyle name="Normal 3 14 11" xfId="5149"/>
    <cellStyle name="Normal 3 14 11 2" xfId="5150"/>
    <cellStyle name="Normal 3 14 12" xfId="5151"/>
    <cellStyle name="Normal 3 14 12 2" xfId="5152"/>
    <cellStyle name="Normal 3 14 13" xfId="5153"/>
    <cellStyle name="Normal 3 14 13 2" xfId="5154"/>
    <cellStyle name="Normal 3 14 14" xfId="5155"/>
    <cellStyle name="Normal 3 14 14 2" xfId="5156"/>
    <cellStyle name="Normal 3 14 15" xfId="5157"/>
    <cellStyle name="Normal 3 14 15 2" xfId="5158"/>
    <cellStyle name="Normal 3 14 16" xfId="5159"/>
    <cellStyle name="Normal 3 14 16 2" xfId="5160"/>
    <cellStyle name="Normal 3 14 17" xfId="5161"/>
    <cellStyle name="Normal 3 14 17 2" xfId="5162"/>
    <cellStyle name="Normal 3 14 18" xfId="5163"/>
    <cellStyle name="Normal 3 14 18 2" xfId="5164"/>
    <cellStyle name="Normal 3 14 19" xfId="5165"/>
    <cellStyle name="Normal 3 14 19 2" xfId="5166"/>
    <cellStyle name="Normal 3 14 2" xfId="5167"/>
    <cellStyle name="Normal 3 14 2 2" xfId="5168"/>
    <cellStyle name="Normal 3 14 20" xfId="5169"/>
    <cellStyle name="Normal 3 14 20 2" xfId="5170"/>
    <cellStyle name="Normal 3 14 21" xfId="5171"/>
    <cellStyle name="Normal 3 14 21 2" xfId="5172"/>
    <cellStyle name="Normal 3 14 22" xfId="5173"/>
    <cellStyle name="Normal 3 14 22 2" xfId="5174"/>
    <cellStyle name="Normal 3 14 23" xfId="5175"/>
    <cellStyle name="Normal 3 14 23 2" xfId="5176"/>
    <cellStyle name="Normal 3 14 24" xfId="5177"/>
    <cellStyle name="Normal 3 14 3" xfId="5178"/>
    <cellStyle name="Normal 3 14 3 2" xfId="5179"/>
    <cellStyle name="Normal 3 14 4" xfId="5180"/>
    <cellStyle name="Normal 3 14 4 2" xfId="5181"/>
    <cellStyle name="Normal 3 14 5" xfId="5182"/>
    <cellStyle name="Normal 3 14 5 2" xfId="5183"/>
    <cellStyle name="Normal 3 14 6" xfId="5184"/>
    <cellStyle name="Normal 3 14 6 2" xfId="5185"/>
    <cellStyle name="Normal 3 14 7" xfId="5186"/>
    <cellStyle name="Normal 3 14 7 2" xfId="5187"/>
    <cellStyle name="Normal 3 14 8" xfId="5188"/>
    <cellStyle name="Normal 3 14 8 2" xfId="5189"/>
    <cellStyle name="Normal 3 14 9" xfId="5190"/>
    <cellStyle name="Normal 3 14 9 2" xfId="5191"/>
    <cellStyle name="Normal 3 15" xfId="5192"/>
    <cellStyle name="Normal 3 15 10" xfId="5193"/>
    <cellStyle name="Normal 3 15 10 2" xfId="5194"/>
    <cellStyle name="Normal 3 15 11" xfId="5195"/>
    <cellStyle name="Normal 3 15 11 2" xfId="5196"/>
    <cellStyle name="Normal 3 15 12" xfId="5197"/>
    <cellStyle name="Normal 3 15 12 2" xfId="5198"/>
    <cellStyle name="Normal 3 15 13" xfId="5199"/>
    <cellStyle name="Normal 3 15 13 2" xfId="5200"/>
    <cellStyle name="Normal 3 15 14" xfId="5201"/>
    <cellStyle name="Normal 3 15 14 2" xfId="5202"/>
    <cellStyle name="Normal 3 15 15" xfId="5203"/>
    <cellStyle name="Normal 3 15 15 2" xfId="5204"/>
    <cellStyle name="Normal 3 15 16" xfId="5205"/>
    <cellStyle name="Normal 3 15 16 2" xfId="5206"/>
    <cellStyle name="Normal 3 15 17" xfId="5207"/>
    <cellStyle name="Normal 3 15 17 2" xfId="5208"/>
    <cellStyle name="Normal 3 15 18" xfId="5209"/>
    <cellStyle name="Normal 3 15 18 2" xfId="5210"/>
    <cellStyle name="Normal 3 15 19" xfId="5211"/>
    <cellStyle name="Normal 3 15 19 2" xfId="5212"/>
    <cellStyle name="Normal 3 15 2" xfId="5213"/>
    <cellStyle name="Normal 3 15 2 2" xfId="5214"/>
    <cellStyle name="Normal 3 15 20" xfId="5215"/>
    <cellStyle name="Normal 3 15 20 2" xfId="5216"/>
    <cellStyle name="Normal 3 15 21" xfId="5217"/>
    <cellStyle name="Normal 3 15 21 2" xfId="5218"/>
    <cellStyle name="Normal 3 15 22" xfId="5219"/>
    <cellStyle name="Normal 3 15 22 2" xfId="5220"/>
    <cellStyle name="Normal 3 15 23" xfId="5221"/>
    <cellStyle name="Normal 3 15 23 2" xfId="5222"/>
    <cellStyle name="Normal 3 15 24" xfId="5223"/>
    <cellStyle name="Normal 3 15 3" xfId="5224"/>
    <cellStyle name="Normal 3 15 3 2" xfId="5225"/>
    <cellStyle name="Normal 3 15 4" xfId="5226"/>
    <cellStyle name="Normal 3 15 4 2" xfId="5227"/>
    <cellStyle name="Normal 3 15 5" xfId="5228"/>
    <cellStyle name="Normal 3 15 5 2" xfId="5229"/>
    <cellStyle name="Normal 3 15 6" xfId="5230"/>
    <cellStyle name="Normal 3 15 6 2" xfId="5231"/>
    <cellStyle name="Normal 3 15 7" xfId="5232"/>
    <cellStyle name="Normal 3 15 7 2" xfId="5233"/>
    <cellStyle name="Normal 3 15 8" xfId="5234"/>
    <cellStyle name="Normal 3 15 8 2" xfId="5235"/>
    <cellStyle name="Normal 3 15 9" xfId="5236"/>
    <cellStyle name="Normal 3 15 9 2" xfId="5237"/>
    <cellStyle name="Normal 3 16" xfId="5238"/>
    <cellStyle name="Normal 3 16 10" xfId="5239"/>
    <cellStyle name="Normal 3 16 10 2" xfId="5240"/>
    <cellStyle name="Normal 3 16 11" xfId="5241"/>
    <cellStyle name="Normal 3 16 11 2" xfId="5242"/>
    <cellStyle name="Normal 3 16 12" xfId="5243"/>
    <cellStyle name="Normal 3 16 12 2" xfId="5244"/>
    <cellStyle name="Normal 3 16 13" xfId="5245"/>
    <cellStyle name="Normal 3 16 13 2" xfId="5246"/>
    <cellStyle name="Normal 3 16 14" xfId="5247"/>
    <cellStyle name="Normal 3 16 14 2" xfId="5248"/>
    <cellStyle name="Normal 3 16 15" xfId="5249"/>
    <cellStyle name="Normal 3 16 15 2" xfId="5250"/>
    <cellStyle name="Normal 3 16 16" xfId="5251"/>
    <cellStyle name="Normal 3 16 16 2" xfId="5252"/>
    <cellStyle name="Normal 3 16 17" xfId="5253"/>
    <cellStyle name="Normal 3 16 17 2" xfId="5254"/>
    <cellStyle name="Normal 3 16 18" xfId="5255"/>
    <cellStyle name="Normal 3 16 18 2" xfId="5256"/>
    <cellStyle name="Normal 3 16 19" xfId="5257"/>
    <cellStyle name="Normal 3 16 19 2" xfId="5258"/>
    <cellStyle name="Normal 3 16 2" xfId="5259"/>
    <cellStyle name="Normal 3 16 2 2" xfId="5260"/>
    <cellStyle name="Normal 3 16 20" xfId="5261"/>
    <cellStyle name="Normal 3 16 20 2" xfId="5262"/>
    <cellStyle name="Normal 3 16 21" xfId="5263"/>
    <cellStyle name="Normal 3 16 21 2" xfId="5264"/>
    <cellStyle name="Normal 3 16 22" xfId="5265"/>
    <cellStyle name="Normal 3 16 22 2" xfId="5266"/>
    <cellStyle name="Normal 3 16 23" xfId="5267"/>
    <cellStyle name="Normal 3 16 23 2" xfId="5268"/>
    <cellStyle name="Normal 3 16 24" xfId="5269"/>
    <cellStyle name="Normal 3 16 3" xfId="5270"/>
    <cellStyle name="Normal 3 16 3 2" xfId="5271"/>
    <cellStyle name="Normal 3 16 4" xfId="5272"/>
    <cellStyle name="Normal 3 16 4 2" xfId="5273"/>
    <cellStyle name="Normal 3 16 5" xfId="5274"/>
    <cellStyle name="Normal 3 16 5 2" xfId="5275"/>
    <cellStyle name="Normal 3 16 6" xfId="5276"/>
    <cellStyle name="Normal 3 16 6 2" xfId="5277"/>
    <cellStyle name="Normal 3 16 7" xfId="5278"/>
    <cellStyle name="Normal 3 16 7 2" xfId="5279"/>
    <cellStyle name="Normal 3 16 8" xfId="5280"/>
    <cellStyle name="Normal 3 16 8 2" xfId="5281"/>
    <cellStyle name="Normal 3 16 9" xfId="5282"/>
    <cellStyle name="Normal 3 16 9 2" xfId="5283"/>
    <cellStyle name="Normal 3 17" xfId="5284"/>
    <cellStyle name="Normal 3 17 10" xfId="5285"/>
    <cellStyle name="Normal 3 17 10 2" xfId="5286"/>
    <cellStyle name="Normal 3 17 11" xfId="5287"/>
    <cellStyle name="Normal 3 17 11 2" xfId="5288"/>
    <cellStyle name="Normal 3 17 12" xfId="5289"/>
    <cellStyle name="Normal 3 17 12 2" xfId="5290"/>
    <cellStyle name="Normal 3 17 13" xfId="5291"/>
    <cellStyle name="Normal 3 17 13 2" xfId="5292"/>
    <cellStyle name="Normal 3 17 14" xfId="5293"/>
    <cellStyle name="Normal 3 17 14 2" xfId="5294"/>
    <cellStyle name="Normal 3 17 15" xfId="5295"/>
    <cellStyle name="Normal 3 17 15 2" xfId="5296"/>
    <cellStyle name="Normal 3 17 16" xfId="5297"/>
    <cellStyle name="Normal 3 17 16 2" xfId="5298"/>
    <cellStyle name="Normal 3 17 17" xfId="5299"/>
    <cellStyle name="Normal 3 17 17 2" xfId="5300"/>
    <cellStyle name="Normal 3 17 18" xfId="5301"/>
    <cellStyle name="Normal 3 17 18 2" xfId="5302"/>
    <cellStyle name="Normal 3 17 19" xfId="5303"/>
    <cellStyle name="Normal 3 17 19 2" xfId="5304"/>
    <cellStyle name="Normal 3 17 2" xfId="5305"/>
    <cellStyle name="Normal 3 17 2 2" xfId="5306"/>
    <cellStyle name="Normal 3 17 20" xfId="5307"/>
    <cellStyle name="Normal 3 17 20 2" xfId="5308"/>
    <cellStyle name="Normal 3 17 21" xfId="5309"/>
    <cellStyle name="Normal 3 17 21 2" xfId="5310"/>
    <cellStyle name="Normal 3 17 22" xfId="5311"/>
    <cellStyle name="Normal 3 17 22 2" xfId="5312"/>
    <cellStyle name="Normal 3 17 23" xfId="5313"/>
    <cellStyle name="Normal 3 17 23 2" xfId="5314"/>
    <cellStyle name="Normal 3 17 24" xfId="5315"/>
    <cellStyle name="Normal 3 17 3" xfId="5316"/>
    <cellStyle name="Normal 3 17 3 2" xfId="5317"/>
    <cellStyle name="Normal 3 17 4" xfId="5318"/>
    <cellStyle name="Normal 3 17 4 2" xfId="5319"/>
    <cellStyle name="Normal 3 17 5" xfId="5320"/>
    <cellStyle name="Normal 3 17 5 2" xfId="5321"/>
    <cellStyle name="Normal 3 17 6" xfId="5322"/>
    <cellStyle name="Normal 3 17 6 2" xfId="5323"/>
    <cellStyle name="Normal 3 17 7" xfId="5324"/>
    <cellStyle name="Normal 3 17 7 2" xfId="5325"/>
    <cellStyle name="Normal 3 17 8" xfId="5326"/>
    <cellStyle name="Normal 3 17 8 2" xfId="5327"/>
    <cellStyle name="Normal 3 17 9" xfId="5328"/>
    <cellStyle name="Normal 3 17 9 2" xfId="5329"/>
    <cellStyle name="Normal 3 18" xfId="5330"/>
    <cellStyle name="Normal 3 18 10" xfId="5331"/>
    <cellStyle name="Normal 3 18 10 2" xfId="5332"/>
    <cellStyle name="Normal 3 18 11" xfId="5333"/>
    <cellStyle name="Normal 3 18 11 2" xfId="5334"/>
    <cellStyle name="Normal 3 18 12" xfId="5335"/>
    <cellStyle name="Normal 3 18 12 2" xfId="5336"/>
    <cellStyle name="Normal 3 18 13" xfId="5337"/>
    <cellStyle name="Normal 3 18 13 2" xfId="5338"/>
    <cellStyle name="Normal 3 18 14" xfId="5339"/>
    <cellStyle name="Normal 3 18 14 2" xfId="5340"/>
    <cellStyle name="Normal 3 18 15" xfId="5341"/>
    <cellStyle name="Normal 3 18 15 2" xfId="5342"/>
    <cellStyle name="Normal 3 18 16" xfId="5343"/>
    <cellStyle name="Normal 3 18 16 2" xfId="5344"/>
    <cellStyle name="Normal 3 18 17" xfId="5345"/>
    <cellStyle name="Normal 3 18 17 2" xfId="5346"/>
    <cellStyle name="Normal 3 18 18" xfId="5347"/>
    <cellStyle name="Normal 3 18 18 2" xfId="5348"/>
    <cellStyle name="Normal 3 18 19" xfId="5349"/>
    <cellStyle name="Normal 3 18 19 2" xfId="5350"/>
    <cellStyle name="Normal 3 18 2" xfId="5351"/>
    <cellStyle name="Normal 3 18 2 2" xfId="5352"/>
    <cellStyle name="Normal 3 18 20" xfId="5353"/>
    <cellStyle name="Normal 3 18 20 2" xfId="5354"/>
    <cellStyle name="Normal 3 18 21" xfId="5355"/>
    <cellStyle name="Normal 3 18 21 2" xfId="5356"/>
    <cellStyle name="Normal 3 18 22" xfId="5357"/>
    <cellStyle name="Normal 3 18 22 2" xfId="5358"/>
    <cellStyle name="Normal 3 18 23" xfId="5359"/>
    <cellStyle name="Normal 3 18 23 2" xfId="5360"/>
    <cellStyle name="Normal 3 18 24" xfId="5361"/>
    <cellStyle name="Normal 3 18 3" xfId="5362"/>
    <cellStyle name="Normal 3 18 3 2" xfId="5363"/>
    <cellStyle name="Normal 3 18 4" xfId="5364"/>
    <cellStyle name="Normal 3 18 4 2" xfId="5365"/>
    <cellStyle name="Normal 3 18 5" xfId="5366"/>
    <cellStyle name="Normal 3 18 5 2" xfId="5367"/>
    <cellStyle name="Normal 3 18 6" xfId="5368"/>
    <cellStyle name="Normal 3 18 6 2" xfId="5369"/>
    <cellStyle name="Normal 3 18 7" xfId="5370"/>
    <cellStyle name="Normal 3 18 7 2" xfId="5371"/>
    <cellStyle name="Normal 3 18 8" xfId="5372"/>
    <cellStyle name="Normal 3 18 8 2" xfId="5373"/>
    <cellStyle name="Normal 3 18 9" xfId="5374"/>
    <cellStyle name="Normal 3 18 9 2" xfId="5375"/>
    <cellStyle name="Normal 3 19" xfId="5376"/>
    <cellStyle name="Normal 3 19 10" xfId="5377"/>
    <cellStyle name="Normal 3 19 10 2" xfId="5378"/>
    <cellStyle name="Normal 3 19 11" xfId="5379"/>
    <cellStyle name="Normal 3 19 11 2" xfId="5380"/>
    <cellStyle name="Normal 3 19 12" xfId="5381"/>
    <cellStyle name="Normal 3 19 12 2" xfId="5382"/>
    <cellStyle name="Normal 3 19 13" xfId="5383"/>
    <cellStyle name="Normal 3 19 13 2" xfId="5384"/>
    <cellStyle name="Normal 3 19 14" xfId="5385"/>
    <cellStyle name="Normal 3 19 14 2" xfId="5386"/>
    <cellStyle name="Normal 3 19 15" xfId="5387"/>
    <cellStyle name="Normal 3 19 15 2" xfId="5388"/>
    <cellStyle name="Normal 3 19 16" xfId="5389"/>
    <cellStyle name="Normal 3 19 16 2" xfId="5390"/>
    <cellStyle name="Normal 3 19 17" xfId="5391"/>
    <cellStyle name="Normal 3 19 17 2" xfId="5392"/>
    <cellStyle name="Normal 3 19 18" xfId="5393"/>
    <cellStyle name="Normal 3 19 18 2" xfId="5394"/>
    <cellStyle name="Normal 3 19 19" xfId="5395"/>
    <cellStyle name="Normal 3 19 19 2" xfId="5396"/>
    <cellStyle name="Normal 3 19 2" xfId="5397"/>
    <cellStyle name="Normal 3 19 2 2" xfId="5398"/>
    <cellStyle name="Normal 3 19 20" xfId="5399"/>
    <cellStyle name="Normal 3 19 20 2" xfId="5400"/>
    <cellStyle name="Normal 3 19 21" xfId="5401"/>
    <cellStyle name="Normal 3 19 21 2" xfId="5402"/>
    <cellStyle name="Normal 3 19 22" xfId="5403"/>
    <cellStyle name="Normal 3 19 22 2" xfId="5404"/>
    <cellStyle name="Normal 3 19 23" xfId="5405"/>
    <cellStyle name="Normal 3 19 23 2" xfId="5406"/>
    <cellStyle name="Normal 3 19 24" xfId="5407"/>
    <cellStyle name="Normal 3 19 3" xfId="5408"/>
    <cellStyle name="Normal 3 19 3 2" xfId="5409"/>
    <cellStyle name="Normal 3 19 4" xfId="5410"/>
    <cellStyle name="Normal 3 19 4 2" xfId="5411"/>
    <cellStyle name="Normal 3 19 5" xfId="5412"/>
    <cellStyle name="Normal 3 19 5 2" xfId="5413"/>
    <cellStyle name="Normal 3 19 6" xfId="5414"/>
    <cellStyle name="Normal 3 19 6 2" xfId="5415"/>
    <cellStyle name="Normal 3 19 7" xfId="5416"/>
    <cellStyle name="Normal 3 19 7 2" xfId="5417"/>
    <cellStyle name="Normal 3 19 8" xfId="5418"/>
    <cellStyle name="Normal 3 19 8 2" xfId="5419"/>
    <cellStyle name="Normal 3 19 9" xfId="5420"/>
    <cellStyle name="Normal 3 19 9 2" xfId="5421"/>
    <cellStyle name="Normal 3 2" xfId="141"/>
    <cellStyle name="Normal 3 2 10" xfId="5422"/>
    <cellStyle name="Normal 3 2 10 2" xfId="5423"/>
    <cellStyle name="Normal 3 2 11" xfId="5424"/>
    <cellStyle name="Normal 3 2 11 2" xfId="5425"/>
    <cellStyle name="Normal 3 2 12" xfId="5426"/>
    <cellStyle name="Normal 3 2 12 2" xfId="5427"/>
    <cellStyle name="Normal 3 2 13" xfId="5428"/>
    <cellStyle name="Normal 3 2 13 2" xfId="5429"/>
    <cellStyle name="Normal 3 2 14" xfId="5430"/>
    <cellStyle name="Normal 3 2 14 2" xfId="5431"/>
    <cellStyle name="Normal 3 2 15" xfId="5432"/>
    <cellStyle name="Normal 3 2 15 2" xfId="5433"/>
    <cellStyle name="Normal 3 2 16" xfId="5434"/>
    <cellStyle name="Normal 3 2 16 2" xfId="5435"/>
    <cellStyle name="Normal 3 2 17" xfId="5436"/>
    <cellStyle name="Normal 3 2 17 2" xfId="5437"/>
    <cellStyle name="Normal 3 2 18" xfId="5438"/>
    <cellStyle name="Normal 3 2 18 2" xfId="5439"/>
    <cellStyle name="Normal 3 2 19" xfId="5440"/>
    <cellStyle name="Normal 3 2 19 2" xfId="5441"/>
    <cellStyle name="Normal 3 2 2" xfId="5442"/>
    <cellStyle name="Normal 3 2 2 10" xfId="5443"/>
    <cellStyle name="Normal 3 2 2 10 2" xfId="5444"/>
    <cellStyle name="Normal 3 2 2 11" xfId="5445"/>
    <cellStyle name="Normal 3 2 2 11 2" xfId="5446"/>
    <cellStyle name="Normal 3 2 2 12" xfId="5447"/>
    <cellStyle name="Normal 3 2 2 12 2" xfId="5448"/>
    <cellStyle name="Normal 3 2 2 13" xfId="5449"/>
    <cellStyle name="Normal 3 2 2 13 2" xfId="5450"/>
    <cellStyle name="Normal 3 2 2 14" xfId="5451"/>
    <cellStyle name="Normal 3 2 2 14 2" xfId="5452"/>
    <cellStyle name="Normal 3 2 2 15" xfId="5453"/>
    <cellStyle name="Normal 3 2 2 15 2" xfId="5454"/>
    <cellStyle name="Normal 3 2 2 16" xfId="5455"/>
    <cellStyle name="Normal 3 2 2 16 2" xfId="5456"/>
    <cellStyle name="Normal 3 2 2 17" xfId="5457"/>
    <cellStyle name="Normal 3 2 2 17 2" xfId="5458"/>
    <cellStyle name="Normal 3 2 2 18" xfId="5459"/>
    <cellStyle name="Normal 3 2 2 18 2" xfId="5460"/>
    <cellStyle name="Normal 3 2 2 19" xfId="5461"/>
    <cellStyle name="Normal 3 2 2 19 2" xfId="5462"/>
    <cellStyle name="Normal 3 2 2 2" xfId="5463"/>
    <cellStyle name="Normal 3 2 2 2 2" xfId="5464"/>
    <cellStyle name="Normal 3 2 2 2 3" xfId="5465"/>
    <cellStyle name="Normal 3 2 2 20" xfId="5466"/>
    <cellStyle name="Normal 3 2 2 20 2" xfId="5467"/>
    <cellStyle name="Normal 3 2 2 21" xfId="5468"/>
    <cellStyle name="Normal 3 2 2 21 2" xfId="5469"/>
    <cellStyle name="Normal 3 2 2 22" xfId="5470"/>
    <cellStyle name="Normal 3 2 2 22 2" xfId="5471"/>
    <cellStyle name="Normal 3 2 2 23" xfId="5472"/>
    <cellStyle name="Normal 3 2 2 23 2" xfId="5473"/>
    <cellStyle name="Normal 3 2 2 24" xfId="5474"/>
    <cellStyle name="Normal 3 2 2 24 2" xfId="5475"/>
    <cellStyle name="Normal 3 2 2 25" xfId="5476"/>
    <cellStyle name="Normal 3 2 2 25 2" xfId="5477"/>
    <cellStyle name="Normal 3 2 2 26" xfId="5478"/>
    <cellStyle name="Normal 3 2 2 26 2" xfId="5479"/>
    <cellStyle name="Normal 3 2 2 27" xfId="5480"/>
    <cellStyle name="Normal 3 2 2 27 2" xfId="5481"/>
    <cellStyle name="Normal 3 2 2 28" xfId="5482"/>
    <cellStyle name="Normal 3 2 2 28 2" xfId="5483"/>
    <cellStyle name="Normal 3 2 2 29" xfId="5484"/>
    <cellStyle name="Normal 3 2 2 29 2" xfId="5485"/>
    <cellStyle name="Normal 3 2 2 3" xfId="5486"/>
    <cellStyle name="Normal 3 2 2 3 2" xfId="5487"/>
    <cellStyle name="Normal 3 2 2 30" xfId="5488"/>
    <cellStyle name="Normal 3 2 2 30 2" xfId="5489"/>
    <cellStyle name="Normal 3 2 2 31" xfId="5490"/>
    <cellStyle name="Normal 3 2 2 31 2" xfId="5491"/>
    <cellStyle name="Normal 3 2 2 32" xfId="5492"/>
    <cellStyle name="Normal 3 2 2 32 2" xfId="5493"/>
    <cellStyle name="Normal 3 2 2 33" xfId="5494"/>
    <cellStyle name="Normal 3 2 2 33 2" xfId="5495"/>
    <cellStyle name="Normal 3 2 2 34" xfId="5496"/>
    <cellStyle name="Normal 3 2 2 4" xfId="5497"/>
    <cellStyle name="Normal 3 2 2 4 2" xfId="5498"/>
    <cellStyle name="Normal 3 2 2 5" xfId="5499"/>
    <cellStyle name="Normal 3 2 2 5 2" xfId="5500"/>
    <cellStyle name="Normal 3 2 2 6" xfId="5501"/>
    <cellStyle name="Normal 3 2 2 6 2" xfId="5502"/>
    <cellStyle name="Normal 3 2 2 7" xfId="5503"/>
    <cellStyle name="Normal 3 2 2 7 2" xfId="5504"/>
    <cellStyle name="Normal 3 2 2 8" xfId="5505"/>
    <cellStyle name="Normal 3 2 2 8 2" xfId="5506"/>
    <cellStyle name="Normal 3 2 2 9" xfId="5507"/>
    <cellStyle name="Normal 3 2 2 9 2" xfId="5508"/>
    <cellStyle name="Normal 3 2 20" xfId="5509"/>
    <cellStyle name="Normal 3 2 20 2" xfId="5510"/>
    <cellStyle name="Normal 3 2 21" xfId="5511"/>
    <cellStyle name="Normal 3 2 21 2" xfId="5512"/>
    <cellStyle name="Normal 3 2 22" xfId="5513"/>
    <cellStyle name="Normal 3 2 22 2" xfId="5514"/>
    <cellStyle name="Normal 3 2 23" xfId="5515"/>
    <cellStyle name="Normal 3 2 23 2" xfId="5516"/>
    <cellStyle name="Normal 3 2 24" xfId="5517"/>
    <cellStyle name="Normal 3 2 24 2" xfId="5518"/>
    <cellStyle name="Normal 3 2 25" xfId="5519"/>
    <cellStyle name="Normal 3 2 25 2" xfId="5520"/>
    <cellStyle name="Normal 3 2 26" xfId="5521"/>
    <cellStyle name="Normal 3 2 26 2" xfId="5522"/>
    <cellStyle name="Normal 3 2 27" xfId="5523"/>
    <cellStyle name="Normal 3 2 27 2" xfId="5524"/>
    <cellStyle name="Normal 3 2 28" xfId="5525"/>
    <cellStyle name="Normal 3 2 28 2" xfId="5526"/>
    <cellStyle name="Normal 3 2 29" xfId="5527"/>
    <cellStyle name="Normal 3 2 29 2" xfId="5528"/>
    <cellStyle name="Normal 3 2 3" xfId="5529"/>
    <cellStyle name="Normal 3 2 3 2" xfId="5530"/>
    <cellStyle name="Normal 3 2 3 3" xfId="5531"/>
    <cellStyle name="Normal 3 2 30" xfId="5532"/>
    <cellStyle name="Normal 3 2 30 2" xfId="5533"/>
    <cellStyle name="Normal 3 2 31" xfId="5534"/>
    <cellStyle name="Normal 3 2 31 2" xfId="5535"/>
    <cellStyle name="Normal 3 2 32" xfId="5536"/>
    <cellStyle name="Normal 3 2 32 2" xfId="5537"/>
    <cellStyle name="Normal 3 2 33" xfId="5538"/>
    <cellStyle name="Normal 3 2 33 2" xfId="5539"/>
    <cellStyle name="Normal 3 2 34" xfId="5540"/>
    <cellStyle name="Normal 3 2 34 2" xfId="5541"/>
    <cellStyle name="Normal 3 2 35" xfId="5542"/>
    <cellStyle name="Normal 3 2 35 2" xfId="5543"/>
    <cellStyle name="Normal 3 2 36" xfId="5544"/>
    <cellStyle name="Normal 3 2 36 2" xfId="5545"/>
    <cellStyle name="Normal 3 2 37" xfId="5546"/>
    <cellStyle name="Normal 3 2 37 2" xfId="5547"/>
    <cellStyle name="Normal 3 2 38" xfId="5548"/>
    <cellStyle name="Normal 3 2 38 2" xfId="5549"/>
    <cellStyle name="Normal 3 2 39" xfId="5550"/>
    <cellStyle name="Normal 3 2 39 2" xfId="5551"/>
    <cellStyle name="Normal 3 2 4" xfId="5552"/>
    <cellStyle name="Normal 3 2 4 2" xfId="5553"/>
    <cellStyle name="Normal 3 2 40" xfId="5554"/>
    <cellStyle name="Normal 3 2 40 2" xfId="5555"/>
    <cellStyle name="Normal 3 2 41" xfId="5556"/>
    <cellStyle name="Normal 3 2 41 2" xfId="5557"/>
    <cellStyle name="Normal 3 2 42" xfId="5558"/>
    <cellStyle name="Normal 3 2 42 2" xfId="5559"/>
    <cellStyle name="Normal 3 2 43" xfId="5560"/>
    <cellStyle name="Normal 3 2 43 2" xfId="5561"/>
    <cellStyle name="Normal 3 2 44" xfId="5562"/>
    <cellStyle name="Normal 3 2 44 2" xfId="5563"/>
    <cellStyle name="Normal 3 2 45" xfId="5564"/>
    <cellStyle name="Normal 3 2 45 2" xfId="5565"/>
    <cellStyle name="Normal 3 2 46" xfId="5566"/>
    <cellStyle name="Normal 3 2 46 2" xfId="5567"/>
    <cellStyle name="Normal 3 2 47" xfId="5568"/>
    <cellStyle name="Normal 3 2 47 2" xfId="5569"/>
    <cellStyle name="Normal 3 2 48" xfId="5570"/>
    <cellStyle name="Normal 3 2 48 2" xfId="5571"/>
    <cellStyle name="Normal 3 2 49" xfId="5572"/>
    <cellStyle name="Normal 3 2 49 2" xfId="5573"/>
    <cellStyle name="Normal 3 2 5" xfId="5574"/>
    <cellStyle name="Normal 3 2 5 2" xfId="5575"/>
    <cellStyle name="Normal 3 2 50" xfId="5576"/>
    <cellStyle name="Normal 3 2 50 2" xfId="5577"/>
    <cellStyle name="Normal 3 2 51" xfId="5578"/>
    <cellStyle name="Normal 3 2 51 2" xfId="5579"/>
    <cellStyle name="Normal 3 2 52" xfId="5580"/>
    <cellStyle name="Normal 3 2 52 2" xfId="5581"/>
    <cellStyle name="Normal 3 2 53" xfId="5582"/>
    <cellStyle name="Normal 3 2 53 2" xfId="5583"/>
    <cellStyle name="Normal 3 2 54" xfId="5584"/>
    <cellStyle name="Normal 3 2 54 2" xfId="5585"/>
    <cellStyle name="Normal 3 2 55" xfId="5586"/>
    <cellStyle name="Normal 3 2 55 2" xfId="5587"/>
    <cellStyle name="Normal 3 2 56" xfId="5588"/>
    <cellStyle name="Normal 3 2 56 2" xfId="5589"/>
    <cellStyle name="Normal 3 2 57" xfId="5590"/>
    <cellStyle name="Normal 3 2 58" xfId="5591"/>
    <cellStyle name="Normal 3 2 58 2" xfId="5592"/>
    <cellStyle name="Normal 3 2 59" xfId="5593"/>
    <cellStyle name="Normal 3 2 59 2" xfId="5594"/>
    <cellStyle name="Normal 3 2 6" xfId="5595"/>
    <cellStyle name="Normal 3 2 6 2" xfId="5596"/>
    <cellStyle name="Normal 3 2 60" xfId="5597"/>
    <cellStyle name="Normal 3 2 7" xfId="5598"/>
    <cellStyle name="Normal 3 2 7 2" xfId="5599"/>
    <cellStyle name="Normal 3 2 8" xfId="5600"/>
    <cellStyle name="Normal 3 2 8 2" xfId="5601"/>
    <cellStyle name="Normal 3 2 9" xfId="5602"/>
    <cellStyle name="Normal 3 2 9 2" xfId="5603"/>
    <cellStyle name="Normal 3 20" xfId="5604"/>
    <cellStyle name="Normal 3 20 10" xfId="5605"/>
    <cellStyle name="Normal 3 20 10 2" xfId="5606"/>
    <cellStyle name="Normal 3 20 11" xfId="5607"/>
    <cellStyle name="Normal 3 20 11 2" xfId="5608"/>
    <cellStyle name="Normal 3 20 12" xfId="5609"/>
    <cellStyle name="Normal 3 20 12 2" xfId="5610"/>
    <cellStyle name="Normal 3 20 13" xfId="5611"/>
    <cellStyle name="Normal 3 20 13 2" xfId="5612"/>
    <cellStyle name="Normal 3 20 14" xfId="5613"/>
    <cellStyle name="Normal 3 20 14 2" xfId="5614"/>
    <cellStyle name="Normal 3 20 15" xfId="5615"/>
    <cellStyle name="Normal 3 20 15 2" xfId="5616"/>
    <cellStyle name="Normal 3 20 16" xfId="5617"/>
    <cellStyle name="Normal 3 20 16 2" xfId="5618"/>
    <cellStyle name="Normal 3 20 17" xfId="5619"/>
    <cellStyle name="Normal 3 20 17 2" xfId="5620"/>
    <cellStyle name="Normal 3 20 18" xfId="5621"/>
    <cellStyle name="Normal 3 20 18 2" xfId="5622"/>
    <cellStyle name="Normal 3 20 19" xfId="5623"/>
    <cellStyle name="Normal 3 20 19 2" xfId="5624"/>
    <cellStyle name="Normal 3 20 2" xfId="5625"/>
    <cellStyle name="Normal 3 20 2 2" xfId="5626"/>
    <cellStyle name="Normal 3 20 20" xfId="5627"/>
    <cellStyle name="Normal 3 20 20 2" xfId="5628"/>
    <cellStyle name="Normal 3 20 21" xfId="5629"/>
    <cellStyle name="Normal 3 20 21 2" xfId="5630"/>
    <cellStyle name="Normal 3 20 22" xfId="5631"/>
    <cellStyle name="Normal 3 20 22 2" xfId="5632"/>
    <cellStyle name="Normal 3 20 23" xfId="5633"/>
    <cellStyle name="Normal 3 20 23 2" xfId="5634"/>
    <cellStyle name="Normal 3 20 24" xfId="5635"/>
    <cellStyle name="Normal 3 20 3" xfId="5636"/>
    <cellStyle name="Normal 3 20 3 2" xfId="5637"/>
    <cellStyle name="Normal 3 20 4" xfId="5638"/>
    <cellStyle name="Normal 3 20 4 2" xfId="5639"/>
    <cellStyle name="Normal 3 20 5" xfId="5640"/>
    <cellStyle name="Normal 3 20 5 2" xfId="5641"/>
    <cellStyle name="Normal 3 20 6" xfId="5642"/>
    <cellStyle name="Normal 3 20 6 2" xfId="5643"/>
    <cellStyle name="Normal 3 20 7" xfId="5644"/>
    <cellStyle name="Normal 3 20 7 2" xfId="5645"/>
    <cellStyle name="Normal 3 20 8" xfId="5646"/>
    <cellStyle name="Normal 3 20 8 2" xfId="5647"/>
    <cellStyle name="Normal 3 20 9" xfId="5648"/>
    <cellStyle name="Normal 3 20 9 2" xfId="5649"/>
    <cellStyle name="Normal 3 21" xfId="5650"/>
    <cellStyle name="Normal 3 21 10" xfId="5651"/>
    <cellStyle name="Normal 3 21 10 2" xfId="5652"/>
    <cellStyle name="Normal 3 21 11" xfId="5653"/>
    <cellStyle name="Normal 3 21 11 2" xfId="5654"/>
    <cellStyle name="Normal 3 21 12" xfId="5655"/>
    <cellStyle name="Normal 3 21 12 2" xfId="5656"/>
    <cellStyle name="Normal 3 21 13" xfId="5657"/>
    <cellStyle name="Normal 3 21 13 2" xfId="5658"/>
    <cellStyle name="Normal 3 21 14" xfId="5659"/>
    <cellStyle name="Normal 3 21 14 2" xfId="5660"/>
    <cellStyle name="Normal 3 21 15" xfId="5661"/>
    <cellStyle name="Normal 3 21 15 2" xfId="5662"/>
    <cellStyle name="Normal 3 21 16" xfId="5663"/>
    <cellStyle name="Normal 3 21 16 2" xfId="5664"/>
    <cellStyle name="Normal 3 21 17" xfId="5665"/>
    <cellStyle name="Normal 3 21 17 2" xfId="5666"/>
    <cellStyle name="Normal 3 21 18" xfId="5667"/>
    <cellStyle name="Normal 3 21 18 2" xfId="5668"/>
    <cellStyle name="Normal 3 21 19" xfId="5669"/>
    <cellStyle name="Normal 3 21 19 2" xfId="5670"/>
    <cellStyle name="Normal 3 21 2" xfId="5671"/>
    <cellStyle name="Normal 3 21 2 2" xfId="5672"/>
    <cellStyle name="Normal 3 21 20" xfId="5673"/>
    <cellStyle name="Normal 3 21 20 2" xfId="5674"/>
    <cellStyle name="Normal 3 21 21" xfId="5675"/>
    <cellStyle name="Normal 3 21 21 2" xfId="5676"/>
    <cellStyle name="Normal 3 21 22" xfId="5677"/>
    <cellStyle name="Normal 3 21 22 2" xfId="5678"/>
    <cellStyle name="Normal 3 21 23" xfId="5679"/>
    <cellStyle name="Normal 3 21 23 2" xfId="5680"/>
    <cellStyle name="Normal 3 21 24" xfId="5681"/>
    <cellStyle name="Normal 3 21 3" xfId="5682"/>
    <cellStyle name="Normal 3 21 3 2" xfId="5683"/>
    <cellStyle name="Normal 3 21 4" xfId="5684"/>
    <cellStyle name="Normal 3 21 4 2" xfId="5685"/>
    <cellStyle name="Normal 3 21 5" xfId="5686"/>
    <cellStyle name="Normal 3 21 5 2" xfId="5687"/>
    <cellStyle name="Normal 3 21 6" xfId="5688"/>
    <cellStyle name="Normal 3 21 6 2" xfId="5689"/>
    <cellStyle name="Normal 3 21 7" xfId="5690"/>
    <cellStyle name="Normal 3 21 7 2" xfId="5691"/>
    <cellStyle name="Normal 3 21 8" xfId="5692"/>
    <cellStyle name="Normal 3 21 8 2" xfId="5693"/>
    <cellStyle name="Normal 3 21 9" xfId="5694"/>
    <cellStyle name="Normal 3 21 9 2" xfId="5695"/>
    <cellStyle name="Normal 3 22" xfId="5696"/>
    <cellStyle name="Normal 3 22 10" xfId="5697"/>
    <cellStyle name="Normal 3 22 10 2" xfId="5698"/>
    <cellStyle name="Normal 3 22 11" xfId="5699"/>
    <cellStyle name="Normal 3 22 11 2" xfId="5700"/>
    <cellStyle name="Normal 3 22 12" xfId="5701"/>
    <cellStyle name="Normal 3 22 12 2" xfId="5702"/>
    <cellStyle name="Normal 3 22 13" xfId="5703"/>
    <cellStyle name="Normal 3 22 13 2" xfId="5704"/>
    <cellStyle name="Normal 3 22 14" xfId="5705"/>
    <cellStyle name="Normal 3 22 14 2" xfId="5706"/>
    <cellStyle name="Normal 3 22 15" xfId="5707"/>
    <cellStyle name="Normal 3 22 15 2" xfId="5708"/>
    <cellStyle name="Normal 3 22 16" xfId="5709"/>
    <cellStyle name="Normal 3 22 16 2" xfId="5710"/>
    <cellStyle name="Normal 3 22 17" xfId="5711"/>
    <cellStyle name="Normal 3 22 17 2" xfId="5712"/>
    <cellStyle name="Normal 3 22 18" xfId="5713"/>
    <cellStyle name="Normal 3 22 18 2" xfId="5714"/>
    <cellStyle name="Normal 3 22 19" xfId="5715"/>
    <cellStyle name="Normal 3 22 19 2" xfId="5716"/>
    <cellStyle name="Normal 3 22 2" xfId="5717"/>
    <cellStyle name="Normal 3 22 2 2" xfId="5718"/>
    <cellStyle name="Normal 3 22 20" xfId="5719"/>
    <cellStyle name="Normal 3 22 20 2" xfId="5720"/>
    <cellStyle name="Normal 3 22 21" xfId="5721"/>
    <cellStyle name="Normal 3 22 21 2" xfId="5722"/>
    <cellStyle name="Normal 3 22 22" xfId="5723"/>
    <cellStyle name="Normal 3 22 22 2" xfId="5724"/>
    <cellStyle name="Normal 3 22 23" xfId="5725"/>
    <cellStyle name="Normal 3 22 23 2" xfId="5726"/>
    <cellStyle name="Normal 3 22 24" xfId="5727"/>
    <cellStyle name="Normal 3 22 3" xfId="5728"/>
    <cellStyle name="Normal 3 22 3 2" xfId="5729"/>
    <cellStyle name="Normal 3 22 4" xfId="5730"/>
    <cellStyle name="Normal 3 22 4 2" xfId="5731"/>
    <cellStyle name="Normal 3 22 5" xfId="5732"/>
    <cellStyle name="Normal 3 22 5 2" xfId="5733"/>
    <cellStyle name="Normal 3 22 6" xfId="5734"/>
    <cellStyle name="Normal 3 22 6 2" xfId="5735"/>
    <cellStyle name="Normal 3 22 7" xfId="5736"/>
    <cellStyle name="Normal 3 22 7 2" xfId="5737"/>
    <cellStyle name="Normal 3 22 8" xfId="5738"/>
    <cellStyle name="Normal 3 22 8 2" xfId="5739"/>
    <cellStyle name="Normal 3 22 9" xfId="5740"/>
    <cellStyle name="Normal 3 22 9 2" xfId="5741"/>
    <cellStyle name="Normal 3 23" xfId="5742"/>
    <cellStyle name="Normal 3 23 10" xfId="5743"/>
    <cellStyle name="Normal 3 23 10 2" xfId="5744"/>
    <cellStyle name="Normal 3 23 11" xfId="5745"/>
    <cellStyle name="Normal 3 23 11 2" xfId="5746"/>
    <cellStyle name="Normal 3 23 12" xfId="5747"/>
    <cellStyle name="Normal 3 23 12 2" xfId="5748"/>
    <cellStyle name="Normal 3 23 13" xfId="5749"/>
    <cellStyle name="Normal 3 23 13 2" xfId="5750"/>
    <cellStyle name="Normal 3 23 14" xfId="5751"/>
    <cellStyle name="Normal 3 23 14 2" xfId="5752"/>
    <cellStyle name="Normal 3 23 15" xfId="5753"/>
    <cellStyle name="Normal 3 23 15 2" xfId="5754"/>
    <cellStyle name="Normal 3 23 16" xfId="5755"/>
    <cellStyle name="Normal 3 23 16 2" xfId="5756"/>
    <cellStyle name="Normal 3 23 17" xfId="5757"/>
    <cellStyle name="Normal 3 23 17 2" xfId="5758"/>
    <cellStyle name="Normal 3 23 18" xfId="5759"/>
    <cellStyle name="Normal 3 23 18 2" xfId="5760"/>
    <cellStyle name="Normal 3 23 19" xfId="5761"/>
    <cellStyle name="Normal 3 23 19 2" xfId="5762"/>
    <cellStyle name="Normal 3 23 2" xfId="5763"/>
    <cellStyle name="Normal 3 23 2 2" xfId="5764"/>
    <cellStyle name="Normal 3 23 20" xfId="5765"/>
    <cellStyle name="Normal 3 23 20 2" xfId="5766"/>
    <cellStyle name="Normal 3 23 21" xfId="5767"/>
    <cellStyle name="Normal 3 23 21 2" xfId="5768"/>
    <cellStyle name="Normal 3 23 22" xfId="5769"/>
    <cellStyle name="Normal 3 23 22 2" xfId="5770"/>
    <cellStyle name="Normal 3 23 23" xfId="5771"/>
    <cellStyle name="Normal 3 23 23 2" xfId="5772"/>
    <cellStyle name="Normal 3 23 24" xfId="5773"/>
    <cellStyle name="Normal 3 23 3" xfId="5774"/>
    <cellStyle name="Normal 3 23 3 2" xfId="5775"/>
    <cellStyle name="Normal 3 23 4" xfId="5776"/>
    <cellStyle name="Normal 3 23 4 2" xfId="5777"/>
    <cellStyle name="Normal 3 23 5" xfId="5778"/>
    <cellStyle name="Normal 3 23 5 2" xfId="5779"/>
    <cellStyle name="Normal 3 23 6" xfId="5780"/>
    <cellStyle name="Normal 3 23 6 2" xfId="5781"/>
    <cellStyle name="Normal 3 23 7" xfId="5782"/>
    <cellStyle name="Normal 3 23 7 2" xfId="5783"/>
    <cellStyle name="Normal 3 23 8" xfId="5784"/>
    <cellStyle name="Normal 3 23 8 2" xfId="5785"/>
    <cellStyle name="Normal 3 23 9" xfId="5786"/>
    <cellStyle name="Normal 3 23 9 2" xfId="5787"/>
    <cellStyle name="Normal 3 24" xfId="5788"/>
    <cellStyle name="Normal 3 24 10" xfId="5789"/>
    <cellStyle name="Normal 3 24 10 2" xfId="5790"/>
    <cellStyle name="Normal 3 24 11" xfId="5791"/>
    <cellStyle name="Normal 3 24 11 2" xfId="5792"/>
    <cellStyle name="Normal 3 24 12" xfId="5793"/>
    <cellStyle name="Normal 3 24 12 2" xfId="5794"/>
    <cellStyle name="Normal 3 24 13" xfId="5795"/>
    <cellStyle name="Normal 3 24 13 2" xfId="5796"/>
    <cellStyle name="Normal 3 24 14" xfId="5797"/>
    <cellStyle name="Normal 3 24 14 2" xfId="5798"/>
    <cellStyle name="Normal 3 24 15" xfId="5799"/>
    <cellStyle name="Normal 3 24 15 2" xfId="5800"/>
    <cellStyle name="Normal 3 24 16" xfId="5801"/>
    <cellStyle name="Normal 3 24 16 2" xfId="5802"/>
    <cellStyle name="Normal 3 24 17" xfId="5803"/>
    <cellStyle name="Normal 3 24 17 2" xfId="5804"/>
    <cellStyle name="Normal 3 24 18" xfId="5805"/>
    <cellStyle name="Normal 3 24 18 2" xfId="5806"/>
    <cellStyle name="Normal 3 24 19" xfId="5807"/>
    <cellStyle name="Normal 3 24 19 2" xfId="5808"/>
    <cellStyle name="Normal 3 24 2" xfId="5809"/>
    <cellStyle name="Normal 3 24 2 2" xfId="5810"/>
    <cellStyle name="Normal 3 24 20" xfId="5811"/>
    <cellStyle name="Normal 3 24 20 2" xfId="5812"/>
    <cellStyle name="Normal 3 24 21" xfId="5813"/>
    <cellStyle name="Normal 3 24 21 2" xfId="5814"/>
    <cellStyle name="Normal 3 24 22" xfId="5815"/>
    <cellStyle name="Normal 3 24 22 2" xfId="5816"/>
    <cellStyle name="Normal 3 24 23" xfId="5817"/>
    <cellStyle name="Normal 3 24 23 2" xfId="5818"/>
    <cellStyle name="Normal 3 24 24" xfId="5819"/>
    <cellStyle name="Normal 3 24 3" xfId="5820"/>
    <cellStyle name="Normal 3 24 3 2" xfId="5821"/>
    <cellStyle name="Normal 3 24 4" xfId="5822"/>
    <cellStyle name="Normal 3 24 4 2" xfId="5823"/>
    <cellStyle name="Normal 3 24 5" xfId="5824"/>
    <cellStyle name="Normal 3 24 5 2" xfId="5825"/>
    <cellStyle name="Normal 3 24 6" xfId="5826"/>
    <cellStyle name="Normal 3 24 6 2" xfId="5827"/>
    <cellStyle name="Normal 3 24 7" xfId="5828"/>
    <cellStyle name="Normal 3 24 7 2" xfId="5829"/>
    <cellStyle name="Normal 3 24 8" xfId="5830"/>
    <cellStyle name="Normal 3 24 8 2" xfId="5831"/>
    <cellStyle name="Normal 3 24 9" xfId="5832"/>
    <cellStyle name="Normal 3 24 9 2" xfId="5833"/>
    <cellStyle name="Normal 3 25" xfId="5834"/>
    <cellStyle name="Normal 3 25 10" xfId="5835"/>
    <cellStyle name="Normal 3 25 10 2" xfId="5836"/>
    <cellStyle name="Normal 3 25 11" xfId="5837"/>
    <cellStyle name="Normal 3 25 11 2" xfId="5838"/>
    <cellStyle name="Normal 3 25 12" xfId="5839"/>
    <cellStyle name="Normal 3 25 12 2" xfId="5840"/>
    <cellStyle name="Normal 3 25 13" xfId="5841"/>
    <cellStyle name="Normal 3 25 13 2" xfId="5842"/>
    <cellStyle name="Normal 3 25 14" xfId="5843"/>
    <cellStyle name="Normal 3 25 14 2" xfId="5844"/>
    <cellStyle name="Normal 3 25 15" xfId="5845"/>
    <cellStyle name="Normal 3 25 15 2" xfId="5846"/>
    <cellStyle name="Normal 3 25 16" xfId="5847"/>
    <cellStyle name="Normal 3 25 16 2" xfId="5848"/>
    <cellStyle name="Normal 3 25 17" xfId="5849"/>
    <cellStyle name="Normal 3 25 17 2" xfId="5850"/>
    <cellStyle name="Normal 3 25 18" xfId="5851"/>
    <cellStyle name="Normal 3 25 18 2" xfId="5852"/>
    <cellStyle name="Normal 3 25 19" xfId="5853"/>
    <cellStyle name="Normal 3 25 19 2" xfId="5854"/>
    <cellStyle name="Normal 3 25 2" xfId="5855"/>
    <cellStyle name="Normal 3 25 2 2" xfId="5856"/>
    <cellStyle name="Normal 3 25 20" xfId="5857"/>
    <cellStyle name="Normal 3 25 20 2" xfId="5858"/>
    <cellStyle name="Normal 3 25 21" xfId="5859"/>
    <cellStyle name="Normal 3 25 21 2" xfId="5860"/>
    <cellStyle name="Normal 3 25 22" xfId="5861"/>
    <cellStyle name="Normal 3 25 22 2" xfId="5862"/>
    <cellStyle name="Normal 3 25 23" xfId="5863"/>
    <cellStyle name="Normal 3 25 23 2" xfId="5864"/>
    <cellStyle name="Normal 3 25 24" xfId="5865"/>
    <cellStyle name="Normal 3 25 3" xfId="5866"/>
    <cellStyle name="Normal 3 25 3 2" xfId="5867"/>
    <cellStyle name="Normal 3 25 4" xfId="5868"/>
    <cellStyle name="Normal 3 25 4 2" xfId="5869"/>
    <cellStyle name="Normal 3 25 5" xfId="5870"/>
    <cellStyle name="Normal 3 25 5 2" xfId="5871"/>
    <cellStyle name="Normal 3 25 6" xfId="5872"/>
    <cellStyle name="Normal 3 25 6 2" xfId="5873"/>
    <cellStyle name="Normal 3 25 7" xfId="5874"/>
    <cellStyle name="Normal 3 25 7 2" xfId="5875"/>
    <cellStyle name="Normal 3 25 8" xfId="5876"/>
    <cellStyle name="Normal 3 25 8 2" xfId="5877"/>
    <cellStyle name="Normal 3 25 9" xfId="5878"/>
    <cellStyle name="Normal 3 25 9 2" xfId="5879"/>
    <cellStyle name="Normal 3 26" xfId="5880"/>
    <cellStyle name="Normal 3 26 10" xfId="5881"/>
    <cellStyle name="Normal 3 26 10 2" xfId="5882"/>
    <cellStyle name="Normal 3 26 11" xfId="5883"/>
    <cellStyle name="Normal 3 26 11 2" xfId="5884"/>
    <cellStyle name="Normal 3 26 12" xfId="5885"/>
    <cellStyle name="Normal 3 26 12 2" xfId="5886"/>
    <cellStyle name="Normal 3 26 13" xfId="5887"/>
    <cellStyle name="Normal 3 26 13 2" xfId="5888"/>
    <cellStyle name="Normal 3 26 14" xfId="5889"/>
    <cellStyle name="Normal 3 26 14 2" xfId="5890"/>
    <cellStyle name="Normal 3 26 15" xfId="5891"/>
    <cellStyle name="Normal 3 26 15 2" xfId="5892"/>
    <cellStyle name="Normal 3 26 16" xfId="5893"/>
    <cellStyle name="Normal 3 26 16 2" xfId="5894"/>
    <cellStyle name="Normal 3 26 17" xfId="5895"/>
    <cellStyle name="Normal 3 26 17 2" xfId="5896"/>
    <cellStyle name="Normal 3 26 18" xfId="5897"/>
    <cellStyle name="Normal 3 26 18 2" xfId="5898"/>
    <cellStyle name="Normal 3 26 19" xfId="5899"/>
    <cellStyle name="Normal 3 26 19 2" xfId="5900"/>
    <cellStyle name="Normal 3 26 2" xfId="5901"/>
    <cellStyle name="Normal 3 26 2 2" xfId="5902"/>
    <cellStyle name="Normal 3 26 20" xfId="5903"/>
    <cellStyle name="Normal 3 26 20 2" xfId="5904"/>
    <cellStyle name="Normal 3 26 21" xfId="5905"/>
    <cellStyle name="Normal 3 26 21 2" xfId="5906"/>
    <cellStyle name="Normal 3 26 22" xfId="5907"/>
    <cellStyle name="Normal 3 26 22 2" xfId="5908"/>
    <cellStyle name="Normal 3 26 23" xfId="5909"/>
    <cellStyle name="Normal 3 26 23 2" xfId="5910"/>
    <cellStyle name="Normal 3 26 24" xfId="5911"/>
    <cellStyle name="Normal 3 26 3" xfId="5912"/>
    <cellStyle name="Normal 3 26 3 2" xfId="5913"/>
    <cellStyle name="Normal 3 26 4" xfId="5914"/>
    <cellStyle name="Normal 3 26 4 2" xfId="5915"/>
    <cellStyle name="Normal 3 26 5" xfId="5916"/>
    <cellStyle name="Normal 3 26 5 2" xfId="5917"/>
    <cellStyle name="Normal 3 26 6" xfId="5918"/>
    <cellStyle name="Normal 3 26 6 2" xfId="5919"/>
    <cellStyle name="Normal 3 26 7" xfId="5920"/>
    <cellStyle name="Normal 3 26 7 2" xfId="5921"/>
    <cellStyle name="Normal 3 26 8" xfId="5922"/>
    <cellStyle name="Normal 3 26 8 2" xfId="5923"/>
    <cellStyle name="Normal 3 26 9" xfId="5924"/>
    <cellStyle name="Normal 3 26 9 2" xfId="5925"/>
    <cellStyle name="Normal 3 27" xfId="5926"/>
    <cellStyle name="Normal 3 27 10" xfId="5927"/>
    <cellStyle name="Normal 3 27 10 2" xfId="5928"/>
    <cellStyle name="Normal 3 27 11" xfId="5929"/>
    <cellStyle name="Normal 3 27 11 2" xfId="5930"/>
    <cellStyle name="Normal 3 27 12" xfId="5931"/>
    <cellStyle name="Normal 3 27 12 2" xfId="5932"/>
    <cellStyle name="Normal 3 27 13" xfId="5933"/>
    <cellStyle name="Normal 3 27 13 2" xfId="5934"/>
    <cellStyle name="Normal 3 27 14" xfId="5935"/>
    <cellStyle name="Normal 3 27 14 2" xfId="5936"/>
    <cellStyle name="Normal 3 27 15" xfId="5937"/>
    <cellStyle name="Normal 3 27 15 2" xfId="5938"/>
    <cellStyle name="Normal 3 27 16" xfId="5939"/>
    <cellStyle name="Normal 3 27 16 2" xfId="5940"/>
    <cellStyle name="Normal 3 27 17" xfId="5941"/>
    <cellStyle name="Normal 3 27 17 2" xfId="5942"/>
    <cellStyle name="Normal 3 27 18" xfId="5943"/>
    <cellStyle name="Normal 3 27 18 2" xfId="5944"/>
    <cellStyle name="Normal 3 27 19" xfId="5945"/>
    <cellStyle name="Normal 3 27 19 2" xfId="5946"/>
    <cellStyle name="Normal 3 27 2" xfId="5947"/>
    <cellStyle name="Normal 3 27 2 2" xfId="5948"/>
    <cellStyle name="Normal 3 27 20" xfId="5949"/>
    <cellStyle name="Normal 3 27 20 2" xfId="5950"/>
    <cellStyle name="Normal 3 27 21" xfId="5951"/>
    <cellStyle name="Normal 3 27 21 2" xfId="5952"/>
    <cellStyle name="Normal 3 27 22" xfId="5953"/>
    <cellStyle name="Normal 3 27 22 2" xfId="5954"/>
    <cellStyle name="Normal 3 27 23" xfId="5955"/>
    <cellStyle name="Normal 3 27 23 2" xfId="5956"/>
    <cellStyle name="Normal 3 27 24" xfId="5957"/>
    <cellStyle name="Normal 3 27 3" xfId="5958"/>
    <cellStyle name="Normal 3 27 3 2" xfId="5959"/>
    <cellStyle name="Normal 3 27 4" xfId="5960"/>
    <cellStyle name="Normal 3 27 4 2" xfId="5961"/>
    <cellStyle name="Normal 3 27 5" xfId="5962"/>
    <cellStyle name="Normal 3 27 5 2" xfId="5963"/>
    <cellStyle name="Normal 3 27 6" xfId="5964"/>
    <cellStyle name="Normal 3 27 6 2" xfId="5965"/>
    <cellStyle name="Normal 3 27 7" xfId="5966"/>
    <cellStyle name="Normal 3 27 7 2" xfId="5967"/>
    <cellStyle name="Normal 3 27 8" xfId="5968"/>
    <cellStyle name="Normal 3 27 8 2" xfId="5969"/>
    <cellStyle name="Normal 3 27 9" xfId="5970"/>
    <cellStyle name="Normal 3 27 9 2" xfId="5971"/>
    <cellStyle name="Normal 3 28" xfId="5972"/>
    <cellStyle name="Normal 3 28 10" xfId="5973"/>
    <cellStyle name="Normal 3 28 10 2" xfId="5974"/>
    <cellStyle name="Normal 3 28 11" xfId="5975"/>
    <cellStyle name="Normal 3 28 11 2" xfId="5976"/>
    <cellStyle name="Normal 3 28 12" xfId="5977"/>
    <cellStyle name="Normal 3 28 12 2" xfId="5978"/>
    <cellStyle name="Normal 3 28 13" xfId="5979"/>
    <cellStyle name="Normal 3 28 13 2" xfId="5980"/>
    <cellStyle name="Normal 3 28 14" xfId="5981"/>
    <cellStyle name="Normal 3 28 14 2" xfId="5982"/>
    <cellStyle name="Normal 3 28 15" xfId="5983"/>
    <cellStyle name="Normal 3 28 15 2" xfId="5984"/>
    <cellStyle name="Normal 3 28 16" xfId="5985"/>
    <cellStyle name="Normal 3 28 16 2" xfId="5986"/>
    <cellStyle name="Normal 3 28 17" xfId="5987"/>
    <cellStyle name="Normal 3 28 17 2" xfId="5988"/>
    <cellStyle name="Normal 3 28 18" xfId="5989"/>
    <cellStyle name="Normal 3 28 18 2" xfId="5990"/>
    <cellStyle name="Normal 3 28 19" xfId="5991"/>
    <cellStyle name="Normal 3 28 19 2" xfId="5992"/>
    <cellStyle name="Normal 3 28 2" xfId="5993"/>
    <cellStyle name="Normal 3 28 2 2" xfId="5994"/>
    <cellStyle name="Normal 3 28 20" xfId="5995"/>
    <cellStyle name="Normal 3 28 20 2" xfId="5996"/>
    <cellStyle name="Normal 3 28 21" xfId="5997"/>
    <cellStyle name="Normal 3 28 21 2" xfId="5998"/>
    <cellStyle name="Normal 3 28 22" xfId="5999"/>
    <cellStyle name="Normal 3 28 22 2" xfId="6000"/>
    <cellStyle name="Normal 3 28 23" xfId="6001"/>
    <cellStyle name="Normal 3 28 23 2" xfId="6002"/>
    <cellStyle name="Normal 3 28 24" xfId="6003"/>
    <cellStyle name="Normal 3 28 3" xfId="6004"/>
    <cellStyle name="Normal 3 28 3 2" xfId="6005"/>
    <cellStyle name="Normal 3 28 4" xfId="6006"/>
    <cellStyle name="Normal 3 28 4 2" xfId="6007"/>
    <cellStyle name="Normal 3 28 5" xfId="6008"/>
    <cellStyle name="Normal 3 28 5 2" xfId="6009"/>
    <cellStyle name="Normal 3 28 6" xfId="6010"/>
    <cellStyle name="Normal 3 28 6 2" xfId="6011"/>
    <cellStyle name="Normal 3 28 7" xfId="6012"/>
    <cellStyle name="Normal 3 28 7 2" xfId="6013"/>
    <cellStyle name="Normal 3 28 8" xfId="6014"/>
    <cellStyle name="Normal 3 28 8 2" xfId="6015"/>
    <cellStyle name="Normal 3 28 9" xfId="6016"/>
    <cellStyle name="Normal 3 28 9 2" xfId="6017"/>
    <cellStyle name="Normal 3 29" xfId="6018"/>
    <cellStyle name="Normal 3 29 10" xfId="6019"/>
    <cellStyle name="Normal 3 29 10 2" xfId="6020"/>
    <cellStyle name="Normal 3 29 11" xfId="6021"/>
    <cellStyle name="Normal 3 29 11 2" xfId="6022"/>
    <cellStyle name="Normal 3 29 12" xfId="6023"/>
    <cellStyle name="Normal 3 29 12 2" xfId="6024"/>
    <cellStyle name="Normal 3 29 13" xfId="6025"/>
    <cellStyle name="Normal 3 29 13 2" xfId="6026"/>
    <cellStyle name="Normal 3 29 14" xfId="6027"/>
    <cellStyle name="Normal 3 29 14 2" xfId="6028"/>
    <cellStyle name="Normal 3 29 15" xfId="6029"/>
    <cellStyle name="Normal 3 29 15 2" xfId="6030"/>
    <cellStyle name="Normal 3 29 16" xfId="6031"/>
    <cellStyle name="Normal 3 29 16 2" xfId="6032"/>
    <cellStyle name="Normal 3 29 17" xfId="6033"/>
    <cellStyle name="Normal 3 29 17 2" xfId="6034"/>
    <cellStyle name="Normal 3 29 18" xfId="6035"/>
    <cellStyle name="Normal 3 29 18 2" xfId="6036"/>
    <cellStyle name="Normal 3 29 19" xfId="6037"/>
    <cellStyle name="Normal 3 29 19 2" xfId="6038"/>
    <cellStyle name="Normal 3 29 2" xfId="6039"/>
    <cellStyle name="Normal 3 29 2 2" xfId="6040"/>
    <cellStyle name="Normal 3 29 20" xfId="6041"/>
    <cellStyle name="Normal 3 29 20 2" xfId="6042"/>
    <cellStyle name="Normal 3 29 21" xfId="6043"/>
    <cellStyle name="Normal 3 29 21 2" xfId="6044"/>
    <cellStyle name="Normal 3 29 22" xfId="6045"/>
    <cellStyle name="Normal 3 29 22 2" xfId="6046"/>
    <cellStyle name="Normal 3 29 23" xfId="6047"/>
    <cellStyle name="Normal 3 29 23 2" xfId="6048"/>
    <cellStyle name="Normal 3 29 24" xfId="6049"/>
    <cellStyle name="Normal 3 29 3" xfId="6050"/>
    <cellStyle name="Normal 3 29 3 2" xfId="6051"/>
    <cellStyle name="Normal 3 29 4" xfId="6052"/>
    <cellStyle name="Normal 3 29 4 2" xfId="6053"/>
    <cellStyle name="Normal 3 29 5" xfId="6054"/>
    <cellStyle name="Normal 3 29 5 2" xfId="6055"/>
    <cellStyle name="Normal 3 29 6" xfId="6056"/>
    <cellStyle name="Normal 3 29 6 2" xfId="6057"/>
    <cellStyle name="Normal 3 29 7" xfId="6058"/>
    <cellStyle name="Normal 3 29 7 2" xfId="6059"/>
    <cellStyle name="Normal 3 29 8" xfId="6060"/>
    <cellStyle name="Normal 3 29 8 2" xfId="6061"/>
    <cellStyle name="Normal 3 29 9" xfId="6062"/>
    <cellStyle name="Normal 3 29 9 2" xfId="6063"/>
    <cellStyle name="Normal 3 3" xfId="342"/>
    <cellStyle name="Normal 3 3 10" xfId="6064"/>
    <cellStyle name="Normal 3 3 10 2" xfId="6065"/>
    <cellStyle name="Normal 3 3 11" xfId="6066"/>
    <cellStyle name="Normal 3 3 11 2" xfId="6067"/>
    <cellStyle name="Normal 3 3 12" xfId="6068"/>
    <cellStyle name="Normal 3 3 12 2" xfId="6069"/>
    <cellStyle name="Normal 3 3 13" xfId="6070"/>
    <cellStyle name="Normal 3 3 13 2" xfId="6071"/>
    <cellStyle name="Normal 3 3 14" xfId="6072"/>
    <cellStyle name="Normal 3 3 14 2" xfId="6073"/>
    <cellStyle name="Normal 3 3 15" xfId="6074"/>
    <cellStyle name="Normal 3 3 15 2" xfId="6075"/>
    <cellStyle name="Normal 3 3 16" xfId="6076"/>
    <cellStyle name="Normal 3 3 16 2" xfId="6077"/>
    <cellStyle name="Normal 3 3 17" xfId="6078"/>
    <cellStyle name="Normal 3 3 17 2" xfId="6079"/>
    <cellStyle name="Normal 3 3 18" xfId="6080"/>
    <cellStyle name="Normal 3 3 18 2" xfId="6081"/>
    <cellStyle name="Normal 3 3 19" xfId="6082"/>
    <cellStyle name="Normal 3 3 19 2" xfId="6083"/>
    <cellStyle name="Normal 3 3 2" xfId="6084"/>
    <cellStyle name="Normal 3 3 2 2" xfId="6085"/>
    <cellStyle name="Normal 3 3 2 2 2" xfId="6086"/>
    <cellStyle name="Normal 3 3 20" xfId="6087"/>
    <cellStyle name="Normal 3 3 20 2" xfId="6088"/>
    <cellStyle name="Normal 3 3 21" xfId="6089"/>
    <cellStyle name="Normal 3 3 21 2" xfId="6090"/>
    <cellStyle name="Normal 3 3 22" xfId="6091"/>
    <cellStyle name="Normal 3 3 22 2" xfId="6092"/>
    <cellStyle name="Normal 3 3 23" xfId="6093"/>
    <cellStyle name="Normal 3 3 23 2" xfId="6094"/>
    <cellStyle name="Normal 3 3 24" xfId="6095"/>
    <cellStyle name="Normal 3 3 3" xfId="6096"/>
    <cellStyle name="Normal 3 3 3 2" xfId="6097"/>
    <cellStyle name="Normal 3 3 4" xfId="6098"/>
    <cellStyle name="Normal 3 3 4 2" xfId="6099"/>
    <cellStyle name="Normal 3 3 5" xfId="6100"/>
    <cellStyle name="Normal 3 3 5 2" xfId="6101"/>
    <cellStyle name="Normal 3 3 6" xfId="6102"/>
    <cellStyle name="Normal 3 3 6 2" xfId="6103"/>
    <cellStyle name="Normal 3 3 7" xfId="6104"/>
    <cellStyle name="Normal 3 3 7 2" xfId="6105"/>
    <cellStyle name="Normal 3 3 8" xfId="6106"/>
    <cellStyle name="Normal 3 3 8 2" xfId="6107"/>
    <cellStyle name="Normal 3 3 9" xfId="6108"/>
    <cellStyle name="Normal 3 3 9 2" xfId="6109"/>
    <cellStyle name="Normal 3 30" xfId="6110"/>
    <cellStyle name="Normal 3 30 10" xfId="6111"/>
    <cellStyle name="Normal 3 30 10 2" xfId="6112"/>
    <cellStyle name="Normal 3 30 11" xfId="6113"/>
    <cellStyle name="Normal 3 30 11 2" xfId="6114"/>
    <cellStyle name="Normal 3 30 12" xfId="6115"/>
    <cellStyle name="Normal 3 30 12 2" xfId="6116"/>
    <cellStyle name="Normal 3 30 13" xfId="6117"/>
    <cellStyle name="Normal 3 30 13 2" xfId="6118"/>
    <cellStyle name="Normal 3 30 14" xfId="6119"/>
    <cellStyle name="Normal 3 30 14 2" xfId="6120"/>
    <cellStyle name="Normal 3 30 15" xfId="6121"/>
    <cellStyle name="Normal 3 30 15 2" xfId="6122"/>
    <cellStyle name="Normal 3 30 16" xfId="6123"/>
    <cellStyle name="Normal 3 30 16 2" xfId="6124"/>
    <cellStyle name="Normal 3 30 17" xfId="6125"/>
    <cellStyle name="Normal 3 30 17 2" xfId="6126"/>
    <cellStyle name="Normal 3 30 18" xfId="6127"/>
    <cellStyle name="Normal 3 30 18 2" xfId="6128"/>
    <cellStyle name="Normal 3 30 19" xfId="6129"/>
    <cellStyle name="Normal 3 30 19 2" xfId="6130"/>
    <cellStyle name="Normal 3 30 2" xfId="6131"/>
    <cellStyle name="Normal 3 30 2 2" xfId="6132"/>
    <cellStyle name="Normal 3 30 20" xfId="6133"/>
    <cellStyle name="Normal 3 30 20 2" xfId="6134"/>
    <cellStyle name="Normal 3 30 21" xfId="6135"/>
    <cellStyle name="Normal 3 30 21 2" xfId="6136"/>
    <cellStyle name="Normal 3 30 22" xfId="6137"/>
    <cellStyle name="Normal 3 30 22 2" xfId="6138"/>
    <cellStyle name="Normal 3 30 23" xfId="6139"/>
    <cellStyle name="Normal 3 30 23 2" xfId="6140"/>
    <cellStyle name="Normal 3 30 24" xfId="6141"/>
    <cellStyle name="Normal 3 30 3" xfId="6142"/>
    <cellStyle name="Normal 3 30 3 2" xfId="6143"/>
    <cellStyle name="Normal 3 30 4" xfId="6144"/>
    <cellStyle name="Normal 3 30 4 2" xfId="6145"/>
    <cellStyle name="Normal 3 30 5" xfId="6146"/>
    <cellStyle name="Normal 3 30 5 2" xfId="6147"/>
    <cellStyle name="Normal 3 30 6" xfId="6148"/>
    <cellStyle name="Normal 3 30 6 2" xfId="6149"/>
    <cellStyle name="Normal 3 30 7" xfId="6150"/>
    <cellStyle name="Normal 3 30 7 2" xfId="6151"/>
    <cellStyle name="Normal 3 30 8" xfId="6152"/>
    <cellStyle name="Normal 3 30 8 2" xfId="6153"/>
    <cellStyle name="Normal 3 30 9" xfId="6154"/>
    <cellStyle name="Normal 3 30 9 2" xfId="6155"/>
    <cellStyle name="Normal 3 31" xfId="6156"/>
    <cellStyle name="Normal 3 31 10" xfId="6157"/>
    <cellStyle name="Normal 3 31 10 2" xfId="6158"/>
    <cellStyle name="Normal 3 31 11" xfId="6159"/>
    <cellStyle name="Normal 3 31 11 2" xfId="6160"/>
    <cellStyle name="Normal 3 31 12" xfId="6161"/>
    <cellStyle name="Normal 3 31 12 2" xfId="6162"/>
    <cellStyle name="Normal 3 31 13" xfId="6163"/>
    <cellStyle name="Normal 3 31 13 2" xfId="6164"/>
    <cellStyle name="Normal 3 31 14" xfId="6165"/>
    <cellStyle name="Normal 3 31 14 2" xfId="6166"/>
    <cellStyle name="Normal 3 31 15" xfId="6167"/>
    <cellStyle name="Normal 3 31 15 2" xfId="6168"/>
    <cellStyle name="Normal 3 31 16" xfId="6169"/>
    <cellStyle name="Normal 3 31 16 2" xfId="6170"/>
    <cellStyle name="Normal 3 31 17" xfId="6171"/>
    <cellStyle name="Normal 3 31 17 2" xfId="6172"/>
    <cellStyle name="Normal 3 31 18" xfId="6173"/>
    <cellStyle name="Normal 3 31 18 2" xfId="6174"/>
    <cellStyle name="Normal 3 31 19" xfId="6175"/>
    <cellStyle name="Normal 3 31 19 2" xfId="6176"/>
    <cellStyle name="Normal 3 31 2" xfId="6177"/>
    <cellStyle name="Normal 3 31 2 2" xfId="6178"/>
    <cellStyle name="Normal 3 31 20" xfId="6179"/>
    <cellStyle name="Normal 3 31 20 2" xfId="6180"/>
    <cellStyle name="Normal 3 31 21" xfId="6181"/>
    <cellStyle name="Normal 3 31 21 2" xfId="6182"/>
    <cellStyle name="Normal 3 31 22" xfId="6183"/>
    <cellStyle name="Normal 3 31 22 2" xfId="6184"/>
    <cellStyle name="Normal 3 31 23" xfId="6185"/>
    <cellStyle name="Normal 3 31 23 2" xfId="6186"/>
    <cellStyle name="Normal 3 31 24" xfId="6187"/>
    <cellStyle name="Normal 3 31 3" xfId="6188"/>
    <cellStyle name="Normal 3 31 3 2" xfId="6189"/>
    <cellStyle name="Normal 3 31 4" xfId="6190"/>
    <cellStyle name="Normal 3 31 4 2" xfId="6191"/>
    <cellStyle name="Normal 3 31 5" xfId="6192"/>
    <cellStyle name="Normal 3 31 5 2" xfId="6193"/>
    <cellStyle name="Normal 3 31 6" xfId="6194"/>
    <cellStyle name="Normal 3 31 6 2" xfId="6195"/>
    <cellStyle name="Normal 3 31 7" xfId="6196"/>
    <cellStyle name="Normal 3 31 7 2" xfId="6197"/>
    <cellStyle name="Normal 3 31 8" xfId="6198"/>
    <cellStyle name="Normal 3 31 8 2" xfId="6199"/>
    <cellStyle name="Normal 3 31 9" xfId="6200"/>
    <cellStyle name="Normal 3 31 9 2" xfId="6201"/>
    <cellStyle name="Normal 3 32" xfId="6202"/>
    <cellStyle name="Normal 3 32 10" xfId="6203"/>
    <cellStyle name="Normal 3 32 10 2" xfId="6204"/>
    <cellStyle name="Normal 3 32 11" xfId="6205"/>
    <cellStyle name="Normal 3 32 11 2" xfId="6206"/>
    <cellStyle name="Normal 3 32 12" xfId="6207"/>
    <cellStyle name="Normal 3 32 12 2" xfId="6208"/>
    <cellStyle name="Normal 3 32 13" xfId="6209"/>
    <cellStyle name="Normal 3 32 13 2" xfId="6210"/>
    <cellStyle name="Normal 3 32 14" xfId="6211"/>
    <cellStyle name="Normal 3 32 14 2" xfId="6212"/>
    <cellStyle name="Normal 3 32 15" xfId="6213"/>
    <cellStyle name="Normal 3 32 15 2" xfId="6214"/>
    <cellStyle name="Normal 3 32 16" xfId="6215"/>
    <cellStyle name="Normal 3 32 16 2" xfId="6216"/>
    <cellStyle name="Normal 3 32 17" xfId="6217"/>
    <cellStyle name="Normal 3 32 17 2" xfId="6218"/>
    <cellStyle name="Normal 3 32 18" xfId="6219"/>
    <cellStyle name="Normal 3 32 18 2" xfId="6220"/>
    <cellStyle name="Normal 3 32 19" xfId="6221"/>
    <cellStyle name="Normal 3 32 19 2" xfId="6222"/>
    <cellStyle name="Normal 3 32 2" xfId="6223"/>
    <cellStyle name="Normal 3 32 2 2" xfId="6224"/>
    <cellStyle name="Normal 3 32 20" xfId="6225"/>
    <cellStyle name="Normal 3 32 20 2" xfId="6226"/>
    <cellStyle name="Normal 3 32 21" xfId="6227"/>
    <cellStyle name="Normal 3 32 21 2" xfId="6228"/>
    <cellStyle name="Normal 3 32 22" xfId="6229"/>
    <cellStyle name="Normal 3 32 22 2" xfId="6230"/>
    <cellStyle name="Normal 3 32 23" xfId="6231"/>
    <cellStyle name="Normal 3 32 23 2" xfId="6232"/>
    <cellStyle name="Normal 3 32 24" xfId="6233"/>
    <cellStyle name="Normal 3 32 3" xfId="6234"/>
    <cellStyle name="Normal 3 32 3 2" xfId="6235"/>
    <cellStyle name="Normal 3 32 4" xfId="6236"/>
    <cellStyle name="Normal 3 32 4 2" xfId="6237"/>
    <cellStyle name="Normal 3 32 5" xfId="6238"/>
    <cellStyle name="Normal 3 32 5 2" xfId="6239"/>
    <cellStyle name="Normal 3 32 6" xfId="6240"/>
    <cellStyle name="Normal 3 32 6 2" xfId="6241"/>
    <cellStyle name="Normal 3 32 7" xfId="6242"/>
    <cellStyle name="Normal 3 32 7 2" xfId="6243"/>
    <cellStyle name="Normal 3 32 8" xfId="6244"/>
    <cellStyle name="Normal 3 32 8 2" xfId="6245"/>
    <cellStyle name="Normal 3 32 9" xfId="6246"/>
    <cellStyle name="Normal 3 32 9 2" xfId="6247"/>
    <cellStyle name="Normal 3 33" xfId="6248"/>
    <cellStyle name="Normal 3 33 10" xfId="6249"/>
    <cellStyle name="Normal 3 33 10 2" xfId="6250"/>
    <cellStyle name="Normal 3 33 11" xfId="6251"/>
    <cellStyle name="Normal 3 33 11 2" xfId="6252"/>
    <cellStyle name="Normal 3 33 12" xfId="6253"/>
    <cellStyle name="Normal 3 33 12 2" xfId="6254"/>
    <cellStyle name="Normal 3 33 13" xfId="6255"/>
    <cellStyle name="Normal 3 33 13 2" xfId="6256"/>
    <cellStyle name="Normal 3 33 14" xfId="6257"/>
    <cellStyle name="Normal 3 33 14 2" xfId="6258"/>
    <cellStyle name="Normal 3 33 15" xfId="6259"/>
    <cellStyle name="Normal 3 33 15 2" xfId="6260"/>
    <cellStyle name="Normal 3 33 16" xfId="6261"/>
    <cellStyle name="Normal 3 33 16 2" xfId="6262"/>
    <cellStyle name="Normal 3 33 17" xfId="6263"/>
    <cellStyle name="Normal 3 33 17 2" xfId="6264"/>
    <cellStyle name="Normal 3 33 18" xfId="6265"/>
    <cellStyle name="Normal 3 33 18 2" xfId="6266"/>
    <cellStyle name="Normal 3 33 19" xfId="6267"/>
    <cellStyle name="Normal 3 33 19 2" xfId="6268"/>
    <cellStyle name="Normal 3 33 2" xfId="6269"/>
    <cellStyle name="Normal 3 33 2 2" xfId="6270"/>
    <cellStyle name="Normal 3 33 20" xfId="6271"/>
    <cellStyle name="Normal 3 33 20 2" xfId="6272"/>
    <cellStyle name="Normal 3 33 21" xfId="6273"/>
    <cellStyle name="Normal 3 33 21 2" xfId="6274"/>
    <cellStyle name="Normal 3 33 22" xfId="6275"/>
    <cellStyle name="Normal 3 33 22 2" xfId="6276"/>
    <cellStyle name="Normal 3 33 23" xfId="6277"/>
    <cellStyle name="Normal 3 33 23 2" xfId="6278"/>
    <cellStyle name="Normal 3 33 24" xfId="6279"/>
    <cellStyle name="Normal 3 33 3" xfId="6280"/>
    <cellStyle name="Normal 3 33 3 2" xfId="6281"/>
    <cellStyle name="Normal 3 33 4" xfId="6282"/>
    <cellStyle name="Normal 3 33 4 2" xfId="6283"/>
    <cellStyle name="Normal 3 33 5" xfId="6284"/>
    <cellStyle name="Normal 3 33 5 2" xfId="6285"/>
    <cellStyle name="Normal 3 33 6" xfId="6286"/>
    <cellStyle name="Normal 3 33 6 2" xfId="6287"/>
    <cellStyle name="Normal 3 33 7" xfId="6288"/>
    <cellStyle name="Normal 3 33 7 2" xfId="6289"/>
    <cellStyle name="Normal 3 33 8" xfId="6290"/>
    <cellStyle name="Normal 3 33 8 2" xfId="6291"/>
    <cellStyle name="Normal 3 33 9" xfId="6292"/>
    <cellStyle name="Normal 3 33 9 2" xfId="6293"/>
    <cellStyle name="Normal 3 34" xfId="6294"/>
    <cellStyle name="Normal 3 34 2" xfId="6295"/>
    <cellStyle name="Normal 3 35" xfId="6296"/>
    <cellStyle name="Normal 3 35 2" xfId="6297"/>
    <cellStyle name="Normal 3 36" xfId="6298"/>
    <cellStyle name="Normal 3 36 2" xfId="6299"/>
    <cellStyle name="Normal 3 37" xfId="6300"/>
    <cellStyle name="Normal 3 37 2" xfId="6301"/>
    <cellStyle name="Normal 3 38" xfId="6302"/>
    <cellStyle name="Normal 3 38 2" xfId="6303"/>
    <cellStyle name="Normal 3 39" xfId="6304"/>
    <cellStyle name="Normal 3 39 2" xfId="6305"/>
    <cellStyle name="Normal 3 4" xfId="6306"/>
    <cellStyle name="Normal 3 4 10" xfId="6307"/>
    <cellStyle name="Normal 3 4 10 2" xfId="6308"/>
    <cellStyle name="Normal 3 4 11" xfId="6309"/>
    <cellStyle name="Normal 3 4 11 2" xfId="6310"/>
    <cellStyle name="Normal 3 4 12" xfId="6311"/>
    <cellStyle name="Normal 3 4 12 2" xfId="6312"/>
    <cellStyle name="Normal 3 4 13" xfId="6313"/>
    <cellStyle name="Normal 3 4 13 2" xfId="6314"/>
    <cellStyle name="Normal 3 4 14" xfId="6315"/>
    <cellStyle name="Normal 3 4 14 2" xfId="6316"/>
    <cellStyle name="Normal 3 4 15" xfId="6317"/>
    <cellStyle name="Normal 3 4 15 2" xfId="6318"/>
    <cellStyle name="Normal 3 4 16" xfId="6319"/>
    <cellStyle name="Normal 3 4 16 2" xfId="6320"/>
    <cellStyle name="Normal 3 4 17" xfId="6321"/>
    <cellStyle name="Normal 3 4 17 2" xfId="6322"/>
    <cellStyle name="Normal 3 4 18" xfId="6323"/>
    <cellStyle name="Normal 3 4 18 2" xfId="6324"/>
    <cellStyle name="Normal 3 4 19" xfId="6325"/>
    <cellStyle name="Normal 3 4 19 2" xfId="6326"/>
    <cellStyle name="Normal 3 4 2" xfId="6327"/>
    <cellStyle name="Normal 3 4 2 2" xfId="6328"/>
    <cellStyle name="Normal 3 4 2 3" xfId="6329"/>
    <cellStyle name="Normal 3 4 20" xfId="6330"/>
    <cellStyle name="Normal 3 4 20 2" xfId="6331"/>
    <cellStyle name="Normal 3 4 21" xfId="6332"/>
    <cellStyle name="Normal 3 4 21 2" xfId="6333"/>
    <cellStyle name="Normal 3 4 22" xfId="6334"/>
    <cellStyle name="Normal 3 4 22 2" xfId="6335"/>
    <cellStyle name="Normal 3 4 23" xfId="6336"/>
    <cellStyle name="Normal 3 4 23 2" xfId="6337"/>
    <cellStyle name="Normal 3 4 24" xfId="6338"/>
    <cellStyle name="Normal 3 4 3" xfId="6339"/>
    <cellStyle name="Normal 3 4 3 2" xfId="6340"/>
    <cellStyle name="Normal 3 4 4" xfId="6341"/>
    <cellStyle name="Normal 3 4 4 2" xfId="6342"/>
    <cellStyle name="Normal 3 4 5" xfId="6343"/>
    <cellStyle name="Normal 3 4 5 2" xfId="6344"/>
    <cellStyle name="Normal 3 4 6" xfId="6345"/>
    <cellStyle name="Normal 3 4 6 2" xfId="6346"/>
    <cellStyle name="Normal 3 4 7" xfId="6347"/>
    <cellStyle name="Normal 3 4 7 2" xfId="6348"/>
    <cellStyle name="Normal 3 4 8" xfId="6349"/>
    <cellStyle name="Normal 3 4 8 2" xfId="6350"/>
    <cellStyle name="Normal 3 4 9" xfId="6351"/>
    <cellStyle name="Normal 3 4 9 2" xfId="6352"/>
    <cellStyle name="Normal 3 40" xfId="6353"/>
    <cellStyle name="Normal 3 40 2" xfId="6354"/>
    <cellStyle name="Normal 3 41" xfId="6355"/>
    <cellStyle name="Normal 3 41 2" xfId="6356"/>
    <cellStyle name="Normal 3 42" xfId="6357"/>
    <cellStyle name="Normal 3 42 2" xfId="6358"/>
    <cellStyle name="Normal 3 43" xfId="6359"/>
    <cellStyle name="Normal 3 43 2" xfId="6360"/>
    <cellStyle name="Normal 3 44" xfId="6361"/>
    <cellStyle name="Normal 3 44 2" xfId="6362"/>
    <cellStyle name="Normal 3 45" xfId="6363"/>
    <cellStyle name="Normal 3 45 2" xfId="6364"/>
    <cellStyle name="Normal 3 46" xfId="6365"/>
    <cellStyle name="Normal 3 46 2" xfId="6366"/>
    <cellStyle name="Normal 3 47" xfId="6367"/>
    <cellStyle name="Normal 3 47 2" xfId="6368"/>
    <cellStyle name="Normal 3 48" xfId="6369"/>
    <cellStyle name="Normal 3 48 2" xfId="6370"/>
    <cellStyle name="Normal 3 49" xfId="6371"/>
    <cellStyle name="Normal 3 49 2" xfId="6372"/>
    <cellStyle name="Normal 3 5" xfId="6373"/>
    <cellStyle name="Normal 3 5 10" xfId="6374"/>
    <cellStyle name="Normal 3 5 10 2" xfId="6375"/>
    <cellStyle name="Normal 3 5 11" xfId="6376"/>
    <cellStyle name="Normal 3 5 11 2" xfId="6377"/>
    <cellStyle name="Normal 3 5 12" xfId="6378"/>
    <cellStyle name="Normal 3 5 12 2" xfId="6379"/>
    <cellStyle name="Normal 3 5 13" xfId="6380"/>
    <cellStyle name="Normal 3 5 13 2" xfId="6381"/>
    <cellStyle name="Normal 3 5 14" xfId="6382"/>
    <cellStyle name="Normal 3 5 14 2" xfId="6383"/>
    <cellStyle name="Normal 3 5 15" xfId="6384"/>
    <cellStyle name="Normal 3 5 15 2" xfId="6385"/>
    <cellStyle name="Normal 3 5 16" xfId="6386"/>
    <cellStyle name="Normal 3 5 16 2" xfId="6387"/>
    <cellStyle name="Normal 3 5 17" xfId="6388"/>
    <cellStyle name="Normal 3 5 17 2" xfId="6389"/>
    <cellStyle name="Normal 3 5 18" xfId="6390"/>
    <cellStyle name="Normal 3 5 18 2" xfId="6391"/>
    <cellStyle name="Normal 3 5 19" xfId="6392"/>
    <cellStyle name="Normal 3 5 19 2" xfId="6393"/>
    <cellStyle name="Normal 3 5 2" xfId="6394"/>
    <cellStyle name="Normal 3 5 2 2" xfId="6395"/>
    <cellStyle name="Normal 3 5 20" xfId="6396"/>
    <cellStyle name="Normal 3 5 20 2" xfId="6397"/>
    <cellStyle name="Normal 3 5 21" xfId="6398"/>
    <cellStyle name="Normal 3 5 21 2" xfId="6399"/>
    <cellStyle name="Normal 3 5 22" xfId="6400"/>
    <cellStyle name="Normal 3 5 22 2" xfId="6401"/>
    <cellStyle name="Normal 3 5 23" xfId="6402"/>
    <cellStyle name="Normal 3 5 23 2" xfId="6403"/>
    <cellStyle name="Normal 3 5 24" xfId="6404"/>
    <cellStyle name="Normal 3 5 25" xfId="6405"/>
    <cellStyle name="Normal 3 5 3" xfId="6406"/>
    <cellStyle name="Normal 3 5 3 2" xfId="6407"/>
    <cellStyle name="Normal 3 5 4" xfId="6408"/>
    <cellStyle name="Normal 3 5 4 2" xfId="6409"/>
    <cellStyle name="Normal 3 5 5" xfId="6410"/>
    <cellStyle name="Normal 3 5 5 2" xfId="6411"/>
    <cellStyle name="Normal 3 5 6" xfId="6412"/>
    <cellStyle name="Normal 3 5 6 2" xfId="6413"/>
    <cellStyle name="Normal 3 5 7" xfId="6414"/>
    <cellStyle name="Normal 3 5 7 2" xfId="6415"/>
    <cellStyle name="Normal 3 5 8" xfId="6416"/>
    <cellStyle name="Normal 3 5 8 2" xfId="6417"/>
    <cellStyle name="Normal 3 5 9" xfId="6418"/>
    <cellStyle name="Normal 3 5 9 2" xfId="6419"/>
    <cellStyle name="Normal 3 50" xfId="6420"/>
    <cellStyle name="Normal 3 50 2" xfId="6421"/>
    <cellStyle name="Normal 3 51" xfId="6422"/>
    <cellStyle name="Normal 3 51 2" xfId="6423"/>
    <cellStyle name="Normal 3 52" xfId="6424"/>
    <cellStyle name="Normal 3 52 2" xfId="6425"/>
    <cellStyle name="Normal 3 53" xfId="6426"/>
    <cellStyle name="Normal 3 53 2" xfId="6427"/>
    <cellStyle name="Normal 3 54" xfId="6428"/>
    <cellStyle name="Normal 3 54 2" xfId="6429"/>
    <cellStyle name="Normal 3 55" xfId="6430"/>
    <cellStyle name="Normal 3 55 2" xfId="6431"/>
    <cellStyle name="Normal 3 56" xfId="6432"/>
    <cellStyle name="Normal 3 56 2" xfId="6433"/>
    <cellStyle name="Normal 3 57" xfId="6434"/>
    <cellStyle name="Normal 3 57 2" xfId="6435"/>
    <cellStyle name="Normal 3 58" xfId="6436"/>
    <cellStyle name="Normal 3 58 2" xfId="6437"/>
    <cellStyle name="Normal 3 59" xfId="6438"/>
    <cellStyle name="Normal 3 59 2" xfId="6439"/>
    <cellStyle name="Normal 3 6" xfId="6440"/>
    <cellStyle name="Normal 3 6 10" xfId="6441"/>
    <cellStyle name="Normal 3 6 10 2" xfId="6442"/>
    <cellStyle name="Normal 3 6 11" xfId="6443"/>
    <cellStyle name="Normal 3 6 11 2" xfId="6444"/>
    <cellStyle name="Normal 3 6 12" xfId="6445"/>
    <cellStyle name="Normal 3 6 12 2" xfId="6446"/>
    <cellStyle name="Normal 3 6 13" xfId="6447"/>
    <cellStyle name="Normal 3 6 13 2" xfId="6448"/>
    <cellStyle name="Normal 3 6 14" xfId="6449"/>
    <cellStyle name="Normal 3 6 14 2" xfId="6450"/>
    <cellStyle name="Normal 3 6 15" xfId="6451"/>
    <cellStyle name="Normal 3 6 15 2" xfId="6452"/>
    <cellStyle name="Normal 3 6 16" xfId="6453"/>
    <cellStyle name="Normal 3 6 16 2" xfId="6454"/>
    <cellStyle name="Normal 3 6 17" xfId="6455"/>
    <cellStyle name="Normal 3 6 17 2" xfId="6456"/>
    <cellStyle name="Normal 3 6 18" xfId="6457"/>
    <cellStyle name="Normal 3 6 18 2" xfId="6458"/>
    <cellStyle name="Normal 3 6 19" xfId="6459"/>
    <cellStyle name="Normal 3 6 19 2" xfId="6460"/>
    <cellStyle name="Normal 3 6 2" xfId="6461"/>
    <cellStyle name="Normal 3 6 2 2" xfId="6462"/>
    <cellStyle name="Normal 3 6 20" xfId="6463"/>
    <cellStyle name="Normal 3 6 20 2" xfId="6464"/>
    <cellStyle name="Normal 3 6 21" xfId="6465"/>
    <cellStyle name="Normal 3 6 21 2" xfId="6466"/>
    <cellStyle name="Normal 3 6 22" xfId="6467"/>
    <cellStyle name="Normal 3 6 22 2" xfId="6468"/>
    <cellStyle name="Normal 3 6 23" xfId="6469"/>
    <cellStyle name="Normal 3 6 23 2" xfId="6470"/>
    <cellStyle name="Normal 3 6 24" xfId="6471"/>
    <cellStyle name="Normal 3 6 3" xfId="6472"/>
    <cellStyle name="Normal 3 6 3 2" xfId="6473"/>
    <cellStyle name="Normal 3 6 4" xfId="6474"/>
    <cellStyle name="Normal 3 6 4 2" xfId="6475"/>
    <cellStyle name="Normal 3 6 5" xfId="6476"/>
    <cellStyle name="Normal 3 6 5 2" xfId="6477"/>
    <cellStyle name="Normal 3 6 6" xfId="6478"/>
    <cellStyle name="Normal 3 6 6 2" xfId="6479"/>
    <cellStyle name="Normal 3 6 7" xfId="6480"/>
    <cellStyle name="Normal 3 6 7 2" xfId="6481"/>
    <cellStyle name="Normal 3 6 8" xfId="6482"/>
    <cellStyle name="Normal 3 6 8 2" xfId="6483"/>
    <cellStyle name="Normal 3 6 9" xfId="6484"/>
    <cellStyle name="Normal 3 6 9 2" xfId="6485"/>
    <cellStyle name="Normal 3 60" xfId="6486"/>
    <cellStyle name="Normal 3 60 2" xfId="6487"/>
    <cellStyle name="Normal 3 61" xfId="6488"/>
    <cellStyle name="Normal 3 61 2" xfId="6489"/>
    <cellStyle name="Normal 3 62" xfId="6490"/>
    <cellStyle name="Normal 3 62 2" xfId="6491"/>
    <cellStyle name="Normal 3 63" xfId="6492"/>
    <cellStyle name="Normal 3 63 2" xfId="6493"/>
    <cellStyle name="Normal 3 64" xfId="6494"/>
    <cellStyle name="Normal 3 64 2" xfId="6495"/>
    <cellStyle name="Normal 3 65" xfId="6496"/>
    <cellStyle name="Normal 3 65 2" xfId="6497"/>
    <cellStyle name="Normal 3 66" xfId="6498"/>
    <cellStyle name="Normal 3 66 2" xfId="6499"/>
    <cellStyle name="Normal 3 67" xfId="6500"/>
    <cellStyle name="Normal 3 68" xfId="6501"/>
    <cellStyle name="Normal 3 69" xfId="6502"/>
    <cellStyle name="Normal 3 7" xfId="6503"/>
    <cellStyle name="Normal 3 7 10" xfId="6504"/>
    <cellStyle name="Normal 3 7 10 2" xfId="6505"/>
    <cellStyle name="Normal 3 7 11" xfId="6506"/>
    <cellStyle name="Normal 3 7 11 2" xfId="6507"/>
    <cellStyle name="Normal 3 7 12" xfId="6508"/>
    <cellStyle name="Normal 3 7 12 2" xfId="6509"/>
    <cellStyle name="Normal 3 7 13" xfId="6510"/>
    <cellStyle name="Normal 3 7 13 2" xfId="6511"/>
    <cellStyle name="Normal 3 7 14" xfId="6512"/>
    <cellStyle name="Normal 3 7 14 2" xfId="6513"/>
    <cellStyle name="Normal 3 7 15" xfId="6514"/>
    <cellStyle name="Normal 3 7 15 2" xfId="6515"/>
    <cellStyle name="Normal 3 7 16" xfId="6516"/>
    <cellStyle name="Normal 3 7 16 2" xfId="6517"/>
    <cellStyle name="Normal 3 7 17" xfId="6518"/>
    <cellStyle name="Normal 3 7 17 2" xfId="6519"/>
    <cellStyle name="Normal 3 7 18" xfId="6520"/>
    <cellStyle name="Normal 3 7 18 2" xfId="6521"/>
    <cellStyle name="Normal 3 7 19" xfId="6522"/>
    <cellStyle name="Normal 3 7 19 2" xfId="6523"/>
    <cellStyle name="Normal 3 7 2" xfId="6524"/>
    <cellStyle name="Normal 3 7 2 2" xfId="6525"/>
    <cellStyle name="Normal 3 7 20" xfId="6526"/>
    <cellStyle name="Normal 3 7 20 2" xfId="6527"/>
    <cellStyle name="Normal 3 7 21" xfId="6528"/>
    <cellStyle name="Normal 3 7 21 2" xfId="6529"/>
    <cellStyle name="Normal 3 7 22" xfId="6530"/>
    <cellStyle name="Normal 3 7 22 2" xfId="6531"/>
    <cellStyle name="Normal 3 7 23" xfId="6532"/>
    <cellStyle name="Normal 3 7 23 2" xfId="6533"/>
    <cellStyle name="Normal 3 7 24" xfId="6534"/>
    <cellStyle name="Normal 3 7 3" xfId="6535"/>
    <cellStyle name="Normal 3 7 3 2" xfId="6536"/>
    <cellStyle name="Normal 3 7 4" xfId="6537"/>
    <cellStyle name="Normal 3 7 4 2" xfId="6538"/>
    <cellStyle name="Normal 3 7 5" xfId="6539"/>
    <cellStyle name="Normal 3 7 5 2" xfId="6540"/>
    <cellStyle name="Normal 3 7 6" xfId="6541"/>
    <cellStyle name="Normal 3 7 6 2" xfId="6542"/>
    <cellStyle name="Normal 3 7 7" xfId="6543"/>
    <cellStyle name="Normal 3 7 7 2" xfId="6544"/>
    <cellStyle name="Normal 3 7 8" xfId="6545"/>
    <cellStyle name="Normal 3 7 8 2" xfId="6546"/>
    <cellStyle name="Normal 3 7 9" xfId="6547"/>
    <cellStyle name="Normal 3 7 9 2" xfId="6548"/>
    <cellStyle name="Normal 3 70" xfId="6549"/>
    <cellStyle name="Normal 3 71" xfId="6550"/>
    <cellStyle name="Normal 3 8" xfId="6551"/>
    <cellStyle name="Normal 3 8 10" xfId="6552"/>
    <cellStyle name="Normal 3 8 10 2" xfId="6553"/>
    <cellStyle name="Normal 3 8 11" xfId="6554"/>
    <cellStyle name="Normal 3 8 11 2" xfId="6555"/>
    <cellStyle name="Normal 3 8 12" xfId="6556"/>
    <cellStyle name="Normal 3 8 12 2" xfId="6557"/>
    <cellStyle name="Normal 3 8 13" xfId="6558"/>
    <cellStyle name="Normal 3 8 13 2" xfId="6559"/>
    <cellStyle name="Normal 3 8 14" xfId="6560"/>
    <cellStyle name="Normal 3 8 14 2" xfId="6561"/>
    <cellStyle name="Normal 3 8 15" xfId="6562"/>
    <cellStyle name="Normal 3 8 15 2" xfId="6563"/>
    <cellStyle name="Normal 3 8 16" xfId="6564"/>
    <cellStyle name="Normal 3 8 16 2" xfId="6565"/>
    <cellStyle name="Normal 3 8 17" xfId="6566"/>
    <cellStyle name="Normal 3 8 17 2" xfId="6567"/>
    <cellStyle name="Normal 3 8 18" xfId="6568"/>
    <cellStyle name="Normal 3 8 18 2" xfId="6569"/>
    <cellStyle name="Normal 3 8 19" xfId="6570"/>
    <cellStyle name="Normal 3 8 19 2" xfId="6571"/>
    <cellStyle name="Normal 3 8 2" xfId="6572"/>
    <cellStyle name="Normal 3 8 2 2" xfId="6573"/>
    <cellStyle name="Normal 3 8 20" xfId="6574"/>
    <cellStyle name="Normal 3 8 20 2" xfId="6575"/>
    <cellStyle name="Normal 3 8 21" xfId="6576"/>
    <cellStyle name="Normal 3 8 21 2" xfId="6577"/>
    <cellStyle name="Normal 3 8 22" xfId="6578"/>
    <cellStyle name="Normal 3 8 22 2" xfId="6579"/>
    <cellStyle name="Normal 3 8 23" xfId="6580"/>
    <cellStyle name="Normal 3 8 23 2" xfId="6581"/>
    <cellStyle name="Normal 3 8 24" xfId="6582"/>
    <cellStyle name="Normal 3 8 3" xfId="6583"/>
    <cellStyle name="Normal 3 8 3 2" xfId="6584"/>
    <cellStyle name="Normal 3 8 4" xfId="6585"/>
    <cellStyle name="Normal 3 8 4 2" xfId="6586"/>
    <cellStyle name="Normal 3 8 5" xfId="6587"/>
    <cellStyle name="Normal 3 8 5 2" xfId="6588"/>
    <cellStyle name="Normal 3 8 6" xfId="6589"/>
    <cellStyle name="Normal 3 8 6 2" xfId="6590"/>
    <cellStyle name="Normal 3 8 7" xfId="6591"/>
    <cellStyle name="Normal 3 8 7 2" xfId="6592"/>
    <cellStyle name="Normal 3 8 8" xfId="6593"/>
    <cellStyle name="Normal 3 8 8 2" xfId="6594"/>
    <cellStyle name="Normal 3 8 9" xfId="6595"/>
    <cellStyle name="Normal 3 8 9 2" xfId="6596"/>
    <cellStyle name="Normal 3 9" xfId="6597"/>
    <cellStyle name="Normal 3 9 10" xfId="6598"/>
    <cellStyle name="Normal 3 9 10 2" xfId="6599"/>
    <cellStyle name="Normal 3 9 11" xfId="6600"/>
    <cellStyle name="Normal 3 9 11 2" xfId="6601"/>
    <cellStyle name="Normal 3 9 12" xfId="6602"/>
    <cellStyle name="Normal 3 9 12 2" xfId="6603"/>
    <cellStyle name="Normal 3 9 13" xfId="6604"/>
    <cellStyle name="Normal 3 9 13 2" xfId="6605"/>
    <cellStyle name="Normal 3 9 14" xfId="6606"/>
    <cellStyle name="Normal 3 9 14 2" xfId="6607"/>
    <cellStyle name="Normal 3 9 15" xfId="6608"/>
    <cellStyle name="Normal 3 9 15 2" xfId="6609"/>
    <cellStyle name="Normal 3 9 16" xfId="6610"/>
    <cellStyle name="Normal 3 9 16 2" xfId="6611"/>
    <cellStyle name="Normal 3 9 17" xfId="6612"/>
    <cellStyle name="Normal 3 9 17 2" xfId="6613"/>
    <cellStyle name="Normal 3 9 18" xfId="6614"/>
    <cellStyle name="Normal 3 9 18 2" xfId="6615"/>
    <cellStyle name="Normal 3 9 19" xfId="6616"/>
    <cellStyle name="Normal 3 9 19 2" xfId="6617"/>
    <cellStyle name="Normal 3 9 2" xfId="6618"/>
    <cellStyle name="Normal 3 9 2 2" xfId="6619"/>
    <cellStyle name="Normal 3 9 20" xfId="6620"/>
    <cellStyle name="Normal 3 9 20 2" xfId="6621"/>
    <cellStyle name="Normal 3 9 21" xfId="6622"/>
    <cellStyle name="Normal 3 9 21 2" xfId="6623"/>
    <cellStyle name="Normal 3 9 22" xfId="6624"/>
    <cellStyle name="Normal 3 9 22 2" xfId="6625"/>
    <cellStyle name="Normal 3 9 23" xfId="6626"/>
    <cellStyle name="Normal 3 9 23 2" xfId="6627"/>
    <cellStyle name="Normal 3 9 24" xfId="6628"/>
    <cellStyle name="Normal 3 9 3" xfId="6629"/>
    <cellStyle name="Normal 3 9 3 2" xfId="6630"/>
    <cellStyle name="Normal 3 9 4" xfId="6631"/>
    <cellStyle name="Normal 3 9 4 2" xfId="6632"/>
    <cellStyle name="Normal 3 9 5" xfId="6633"/>
    <cellStyle name="Normal 3 9 5 2" xfId="6634"/>
    <cellStyle name="Normal 3 9 6" xfId="6635"/>
    <cellStyle name="Normal 3 9 6 2" xfId="6636"/>
    <cellStyle name="Normal 3 9 7" xfId="6637"/>
    <cellStyle name="Normal 3 9 7 2" xfId="6638"/>
    <cellStyle name="Normal 3 9 8" xfId="6639"/>
    <cellStyle name="Normal 3 9 8 2" xfId="6640"/>
    <cellStyle name="Normal 3 9 9" xfId="6641"/>
    <cellStyle name="Normal 3 9 9 2" xfId="6642"/>
    <cellStyle name="Normal 30" xfId="6643"/>
    <cellStyle name="Normal 30 2" xfId="6644"/>
    <cellStyle name="Normal 30 3" xfId="6645"/>
    <cellStyle name="Normal 30 4" xfId="6646"/>
    <cellStyle name="Normal 31" xfId="6647"/>
    <cellStyle name="Normal 31 2" xfId="6648"/>
    <cellStyle name="Normal 31 3" xfId="6649"/>
    <cellStyle name="Normal 32" xfId="6650"/>
    <cellStyle name="Normal 32 2" xfId="6651"/>
    <cellStyle name="Normal 32 3" xfId="6652"/>
    <cellStyle name="Normal 33" xfId="6653"/>
    <cellStyle name="Normal 33 2" xfId="6654"/>
    <cellStyle name="Normal 34" xfId="6655"/>
    <cellStyle name="Normal 34 2" xfId="6656"/>
    <cellStyle name="Normal 35" xfId="6657"/>
    <cellStyle name="Normal 35 2" xfId="6658"/>
    <cellStyle name="Normal 35 3" xfId="6659"/>
    <cellStyle name="Normal 36" xfId="6660"/>
    <cellStyle name="Normal 36 2" xfId="6661"/>
    <cellStyle name="Normal 36 3" xfId="6662"/>
    <cellStyle name="Normal 37" xfId="6663"/>
    <cellStyle name="Normal 37 2" xfId="6664"/>
    <cellStyle name="Normal 38" xfId="6665"/>
    <cellStyle name="Normal 38 2" xfId="6666"/>
    <cellStyle name="Normal 39" xfId="6667"/>
    <cellStyle name="Normal 39 2" xfId="6668"/>
    <cellStyle name="Normal 39 2 2" xfId="6669"/>
    <cellStyle name="Normal 39 3" xfId="6670"/>
    <cellStyle name="Normal 39 3 2" xfId="6671"/>
    <cellStyle name="Normal 39 4" xfId="6672"/>
    <cellStyle name="Normal 4" xfId="138"/>
    <cellStyle name="Normal 4 2" xfId="346"/>
    <cellStyle name="Normal 4 2 2" xfId="6673"/>
    <cellStyle name="Normal 4 2 2 2" xfId="6674"/>
    <cellStyle name="Normal 4 3" xfId="382"/>
    <cellStyle name="Normal 4 3 2" xfId="472"/>
    <cellStyle name="Normal 4 3 2 2" xfId="949"/>
    <cellStyle name="Normal 4 3 3" xfId="861"/>
    <cellStyle name="Normal 4 4" xfId="499"/>
    <cellStyle name="Normal 4 4 2" xfId="976"/>
    <cellStyle name="Normal 4 5" xfId="514"/>
    <cellStyle name="Normal 4 5 2" xfId="978"/>
    <cellStyle name="Normal 4 6" xfId="420"/>
    <cellStyle name="Normal 4 6 2" xfId="897"/>
    <cellStyle name="Normal 4 7" xfId="769"/>
    <cellStyle name="Normal 4 8" xfId="823"/>
    <cellStyle name="Normal 4_2011 Planning Templates_Incentive 3-14-2011 (2)" xfId="6675"/>
    <cellStyle name="Normal 40" xfId="6676"/>
    <cellStyle name="Normal 40 2" xfId="6677"/>
    <cellStyle name="Normal 40 3" xfId="6678"/>
    <cellStyle name="Normal 40 4" xfId="6679"/>
    <cellStyle name="Normal 41" xfId="6680"/>
    <cellStyle name="Normal 41 2" xfId="6681"/>
    <cellStyle name="Normal 41 3" xfId="6682"/>
    <cellStyle name="Normal 41 4" xfId="6683"/>
    <cellStyle name="Normal 42" xfId="6684"/>
    <cellStyle name="Normal 42 2" xfId="6685"/>
    <cellStyle name="Normal 43" xfId="6686"/>
    <cellStyle name="Normal 43 2" xfId="6687"/>
    <cellStyle name="Normal 44" xfId="6688"/>
    <cellStyle name="Normal 44 2" xfId="6689"/>
    <cellStyle name="Normal 44 3" xfId="6690"/>
    <cellStyle name="Normal 45" xfId="6691"/>
    <cellStyle name="Normal 45 2" xfId="6692"/>
    <cellStyle name="Normal 45 3" xfId="6693"/>
    <cellStyle name="Normal 46" xfId="6694"/>
    <cellStyle name="Normal 46 2" xfId="6695"/>
    <cellStyle name="Normal 46 3" xfId="6696"/>
    <cellStyle name="Normal 47" xfId="6697"/>
    <cellStyle name="Normal 47 2" xfId="6698"/>
    <cellStyle name="Normal 48" xfId="6699"/>
    <cellStyle name="Normal 48 2" xfId="6700"/>
    <cellStyle name="Normal 48 3" xfId="6701"/>
    <cellStyle name="Normal 49" xfId="6702"/>
    <cellStyle name="Normal 49 2" xfId="6703"/>
    <cellStyle name="Normal 5" xfId="140"/>
    <cellStyle name="Normal 5 10" xfId="6704"/>
    <cellStyle name="Normal 5 10 2" xfId="6705"/>
    <cellStyle name="Normal 5 11" xfId="6706"/>
    <cellStyle name="Normal 5 11 2" xfId="6707"/>
    <cellStyle name="Normal 5 12" xfId="6708"/>
    <cellStyle name="Normal 5 12 2" xfId="6709"/>
    <cellStyle name="Normal 5 13" xfId="6710"/>
    <cellStyle name="Normal 5 13 2" xfId="6711"/>
    <cellStyle name="Normal 5 14" xfId="6712"/>
    <cellStyle name="Normal 5 14 2" xfId="6713"/>
    <cellStyle name="Normal 5 15" xfId="6714"/>
    <cellStyle name="Normal 5 15 2" xfId="6715"/>
    <cellStyle name="Normal 5 16" xfId="6716"/>
    <cellStyle name="Normal 5 16 2" xfId="6717"/>
    <cellStyle name="Normal 5 17" xfId="6718"/>
    <cellStyle name="Normal 5 17 2" xfId="6719"/>
    <cellStyle name="Normal 5 18" xfId="6720"/>
    <cellStyle name="Normal 5 18 2" xfId="6721"/>
    <cellStyle name="Normal 5 19" xfId="6722"/>
    <cellStyle name="Normal 5 19 2" xfId="6723"/>
    <cellStyle name="Normal 5 2" xfId="771"/>
    <cellStyle name="Normal 5 2 10" xfId="6724"/>
    <cellStyle name="Normal 5 2 10 2" xfId="6725"/>
    <cellStyle name="Normal 5 2 11" xfId="6726"/>
    <cellStyle name="Normal 5 2 11 2" xfId="6727"/>
    <cellStyle name="Normal 5 2 12" xfId="6728"/>
    <cellStyle name="Normal 5 2 12 2" xfId="6729"/>
    <cellStyle name="Normal 5 2 13" xfId="6730"/>
    <cellStyle name="Normal 5 2 13 2" xfId="6731"/>
    <cellStyle name="Normal 5 2 14" xfId="6732"/>
    <cellStyle name="Normal 5 2 14 2" xfId="6733"/>
    <cellStyle name="Normal 5 2 15" xfId="6734"/>
    <cellStyle name="Normal 5 2 15 2" xfId="6735"/>
    <cellStyle name="Normal 5 2 16" xfId="6736"/>
    <cellStyle name="Normal 5 2 16 2" xfId="6737"/>
    <cellStyle name="Normal 5 2 17" xfId="6738"/>
    <cellStyle name="Normal 5 2 17 2" xfId="6739"/>
    <cellStyle name="Normal 5 2 18" xfId="6740"/>
    <cellStyle name="Normal 5 2 18 2" xfId="6741"/>
    <cellStyle name="Normal 5 2 19" xfId="6742"/>
    <cellStyle name="Normal 5 2 19 2" xfId="6743"/>
    <cellStyle name="Normal 5 2 2" xfId="1193"/>
    <cellStyle name="Normal 5 2 2 2" xfId="6744"/>
    <cellStyle name="Normal 5 2 20" xfId="6745"/>
    <cellStyle name="Normal 5 2 20 2" xfId="6746"/>
    <cellStyle name="Normal 5 2 21" xfId="6747"/>
    <cellStyle name="Normal 5 2 21 2" xfId="6748"/>
    <cellStyle name="Normal 5 2 22" xfId="6749"/>
    <cellStyle name="Normal 5 2 22 2" xfId="6750"/>
    <cellStyle name="Normal 5 2 23" xfId="6751"/>
    <cellStyle name="Normal 5 2 23 2" xfId="6752"/>
    <cellStyle name="Normal 5 2 24" xfId="6753"/>
    <cellStyle name="Normal 5 2 3" xfId="6754"/>
    <cellStyle name="Normal 5 2 3 2" xfId="6755"/>
    <cellStyle name="Normal 5 2 4" xfId="6756"/>
    <cellStyle name="Normal 5 2 4 2" xfId="6757"/>
    <cellStyle name="Normal 5 2 5" xfId="6758"/>
    <cellStyle name="Normal 5 2 5 2" xfId="6759"/>
    <cellStyle name="Normal 5 2 6" xfId="6760"/>
    <cellStyle name="Normal 5 2 6 2" xfId="6761"/>
    <cellStyle name="Normal 5 2 7" xfId="6762"/>
    <cellStyle name="Normal 5 2 7 2" xfId="6763"/>
    <cellStyle name="Normal 5 2 8" xfId="6764"/>
    <cellStyle name="Normal 5 2 8 2" xfId="6765"/>
    <cellStyle name="Normal 5 2 9" xfId="6766"/>
    <cellStyle name="Normal 5 2 9 2" xfId="6767"/>
    <cellStyle name="Normal 5 20" xfId="6768"/>
    <cellStyle name="Normal 5 20 2" xfId="6769"/>
    <cellStyle name="Normal 5 21" xfId="6770"/>
    <cellStyle name="Normal 5 21 2" xfId="6771"/>
    <cellStyle name="Normal 5 22" xfId="6772"/>
    <cellStyle name="Normal 5 22 2" xfId="6773"/>
    <cellStyle name="Normal 5 23" xfId="6774"/>
    <cellStyle name="Normal 5 23 2" xfId="6775"/>
    <cellStyle name="Normal 5 24" xfId="6776"/>
    <cellStyle name="Normal 5 24 2" xfId="6777"/>
    <cellStyle name="Normal 5 25" xfId="6778"/>
    <cellStyle name="Normal 5 26" xfId="6779"/>
    <cellStyle name="Normal 5 27" xfId="6780"/>
    <cellStyle name="Normal 5 27 2" xfId="6781"/>
    <cellStyle name="Normal 5 28" xfId="6782"/>
    <cellStyle name="Normal 5 3" xfId="6783"/>
    <cellStyle name="Normal 5 3 2" xfId="6784"/>
    <cellStyle name="Normal 5 4" xfId="6785"/>
    <cellStyle name="Normal 5 4 2" xfId="6786"/>
    <cellStyle name="Normal 5 5" xfId="6787"/>
    <cellStyle name="Normal 5 5 2" xfId="6788"/>
    <cellStyle name="Normal 5 6" xfId="6789"/>
    <cellStyle name="Normal 5 6 2" xfId="6790"/>
    <cellStyle name="Normal 5 7" xfId="6791"/>
    <cellStyle name="Normal 5 7 2" xfId="6792"/>
    <cellStyle name="Normal 5 8" xfId="6793"/>
    <cellStyle name="Normal 5 8 2" xfId="6794"/>
    <cellStyle name="Normal 5 9" xfId="6795"/>
    <cellStyle name="Normal 5 9 2" xfId="6796"/>
    <cellStyle name="Normal 5_EE Incentives Budget 2010-2012" xfId="6797"/>
    <cellStyle name="Normal 50" xfId="6798"/>
    <cellStyle name="Normal 51" xfId="6799"/>
    <cellStyle name="Normal 52" xfId="6800"/>
    <cellStyle name="Normal 53" xfId="6801"/>
    <cellStyle name="Normal 54" xfId="6802"/>
    <cellStyle name="Normal 55" xfId="6803"/>
    <cellStyle name="Normal 56" xfId="6804"/>
    <cellStyle name="Normal 57" xfId="6805"/>
    <cellStyle name="Normal 58" xfId="6806"/>
    <cellStyle name="Normal 59" xfId="6807"/>
    <cellStyle name="Normal 6" xfId="340"/>
    <cellStyle name="Normal 6 2" xfId="774"/>
    <cellStyle name="Normal 6 2 2" xfId="1194"/>
    <cellStyle name="Normal 6 2 2 2" xfId="6808"/>
    <cellStyle name="Normal 6 2 2 2 2" xfId="6809"/>
    <cellStyle name="Normal 6 2 2 2 2 2" xfId="6810"/>
    <cellStyle name="Normal 6 2 2 2 3" xfId="6811"/>
    <cellStyle name="Normal 6 2 2 3" xfId="6812"/>
    <cellStyle name="Normal 6 2 2 3 2" xfId="6813"/>
    <cellStyle name="Normal 6 2 2 3 2 2" xfId="6814"/>
    <cellStyle name="Normal 6 2 2 3 3" xfId="6815"/>
    <cellStyle name="Normal 6 2 2 4" xfId="6816"/>
    <cellStyle name="Normal 6 2 2 4 2" xfId="6817"/>
    <cellStyle name="Normal 6 2 2 5" xfId="6818"/>
    <cellStyle name="Normal 6 2 3" xfId="6819"/>
    <cellStyle name="Normal 6 2 3 2" xfId="6820"/>
    <cellStyle name="Normal 6 2 4" xfId="6821"/>
    <cellStyle name="Normal 6 2 5" xfId="6822"/>
    <cellStyle name="Normal 6 3" xfId="6823"/>
    <cellStyle name="Normal 6 3 2" xfId="6824"/>
    <cellStyle name="Normal 6 3 2 2" xfId="6825"/>
    <cellStyle name="Normal 6 3 3" xfId="6826"/>
    <cellStyle name="Normal 6 4" xfId="6827"/>
    <cellStyle name="Normal 6 4 2" xfId="6828"/>
    <cellStyle name="Normal 6 4 2 2" xfId="6829"/>
    <cellStyle name="Normal 6 4 3" xfId="6830"/>
    <cellStyle name="Normal 6 4 3 2" xfId="6831"/>
    <cellStyle name="Normal 6 4 4" xfId="6832"/>
    <cellStyle name="Normal 6 5" xfId="6833"/>
    <cellStyle name="Normal 6 5 2" xfId="6834"/>
    <cellStyle name="Normal 6 5 2 2" xfId="6835"/>
    <cellStyle name="Normal 6 5 2 2 2" xfId="6836"/>
    <cellStyle name="Normal 6 5 2 3" xfId="6837"/>
    <cellStyle name="Normal 6 5 3" xfId="6838"/>
    <cellStyle name="Normal 6 5 3 2" xfId="6839"/>
    <cellStyle name="Normal 6 5 4" xfId="6840"/>
    <cellStyle name="Normal 6 6" xfId="6841"/>
    <cellStyle name="Normal 6 6 2" xfId="6842"/>
    <cellStyle name="Normal 6 7" xfId="6843"/>
    <cellStyle name="Normal 6_Jan13DRbudget" xfId="6844"/>
    <cellStyle name="Normal 60" xfId="6845"/>
    <cellStyle name="Normal 61" xfId="6846"/>
    <cellStyle name="Normal 62" xfId="6847"/>
    <cellStyle name="Normal 63" xfId="6848"/>
    <cellStyle name="Normal 64" xfId="6849"/>
    <cellStyle name="Normal 65" xfId="6850"/>
    <cellStyle name="Normal 66" xfId="6851"/>
    <cellStyle name="Normal 67" xfId="6852"/>
    <cellStyle name="Normal 68" xfId="6853"/>
    <cellStyle name="Normal 69" xfId="6854"/>
    <cellStyle name="Normal 7" xfId="347"/>
    <cellStyle name="Normal 7 10" xfId="6855"/>
    <cellStyle name="Normal 7 10 2" xfId="6856"/>
    <cellStyle name="Normal 7 11" xfId="6857"/>
    <cellStyle name="Normal 7 11 2" xfId="6858"/>
    <cellStyle name="Normal 7 12" xfId="6859"/>
    <cellStyle name="Normal 7 12 2" xfId="6860"/>
    <cellStyle name="Normal 7 13" xfId="6861"/>
    <cellStyle name="Normal 7 13 2" xfId="6862"/>
    <cellStyle name="Normal 7 14" xfId="6863"/>
    <cellStyle name="Normal 7 14 2" xfId="6864"/>
    <cellStyle name="Normal 7 15" xfId="6865"/>
    <cellStyle name="Normal 7 15 2" xfId="6866"/>
    <cellStyle name="Normal 7 16" xfId="6867"/>
    <cellStyle name="Normal 7 16 2" xfId="6868"/>
    <cellStyle name="Normal 7 17" xfId="6869"/>
    <cellStyle name="Normal 7 17 2" xfId="6870"/>
    <cellStyle name="Normal 7 18" xfId="6871"/>
    <cellStyle name="Normal 7 18 2" xfId="6872"/>
    <cellStyle name="Normal 7 19" xfId="6873"/>
    <cellStyle name="Normal 7 19 2" xfId="6874"/>
    <cellStyle name="Normal 7 2" xfId="407"/>
    <cellStyle name="Normal 7 2 10" xfId="6875"/>
    <cellStyle name="Normal 7 2 10 2" xfId="6876"/>
    <cellStyle name="Normal 7 2 11" xfId="6877"/>
    <cellStyle name="Normal 7 2 11 2" xfId="6878"/>
    <cellStyle name="Normal 7 2 12" xfId="6879"/>
    <cellStyle name="Normal 7 2 12 2" xfId="6880"/>
    <cellStyle name="Normal 7 2 13" xfId="6881"/>
    <cellStyle name="Normal 7 2 13 2" xfId="6882"/>
    <cellStyle name="Normal 7 2 14" xfId="6883"/>
    <cellStyle name="Normal 7 2 14 2" xfId="6884"/>
    <cellStyle name="Normal 7 2 15" xfId="6885"/>
    <cellStyle name="Normal 7 2 15 2" xfId="6886"/>
    <cellStyle name="Normal 7 2 16" xfId="6887"/>
    <cellStyle name="Normal 7 2 16 2" xfId="6888"/>
    <cellStyle name="Normal 7 2 17" xfId="6889"/>
    <cellStyle name="Normal 7 2 17 2" xfId="6890"/>
    <cellStyle name="Normal 7 2 18" xfId="6891"/>
    <cellStyle name="Normal 7 2 18 2" xfId="6892"/>
    <cellStyle name="Normal 7 2 19" xfId="6893"/>
    <cellStyle name="Normal 7 2 19 2" xfId="6894"/>
    <cellStyle name="Normal 7 2 2" xfId="496"/>
    <cellStyle name="Normal 7 2 2 2" xfId="973"/>
    <cellStyle name="Normal 7 2 20" xfId="6895"/>
    <cellStyle name="Normal 7 2 20 2" xfId="6896"/>
    <cellStyle name="Normal 7 2 21" xfId="6897"/>
    <cellStyle name="Normal 7 2 21 2" xfId="6898"/>
    <cellStyle name="Normal 7 2 22" xfId="6899"/>
    <cellStyle name="Normal 7 2 22 2" xfId="6900"/>
    <cellStyle name="Normal 7 2 23" xfId="6901"/>
    <cellStyle name="Normal 7 2 23 2" xfId="6902"/>
    <cellStyle name="Normal 7 2 24" xfId="6903"/>
    <cellStyle name="Normal 7 2 24 2" xfId="6904"/>
    <cellStyle name="Normal 7 2 25" xfId="6905"/>
    <cellStyle name="Normal 7 2 3" xfId="885"/>
    <cellStyle name="Normal 7 2 3 2" xfId="6906"/>
    <cellStyle name="Normal 7 2 4" xfId="6907"/>
    <cellStyle name="Normal 7 2 4 2" xfId="6908"/>
    <cellStyle name="Normal 7 2 5" xfId="6909"/>
    <cellStyle name="Normal 7 2 5 2" xfId="6910"/>
    <cellStyle name="Normal 7 2 6" xfId="6911"/>
    <cellStyle name="Normal 7 2 6 2" xfId="6912"/>
    <cellStyle name="Normal 7 2 7" xfId="6913"/>
    <cellStyle name="Normal 7 2 7 2" xfId="6914"/>
    <cellStyle name="Normal 7 2 8" xfId="6915"/>
    <cellStyle name="Normal 7 2 8 2" xfId="6916"/>
    <cellStyle name="Normal 7 2 9" xfId="6917"/>
    <cellStyle name="Normal 7 2 9 2" xfId="6918"/>
    <cellStyle name="Normal 7 20" xfId="6919"/>
    <cellStyle name="Normal 7 20 2" xfId="6920"/>
    <cellStyle name="Normal 7 21" xfId="6921"/>
    <cellStyle name="Normal 7 21 2" xfId="6922"/>
    <cellStyle name="Normal 7 22" xfId="6923"/>
    <cellStyle name="Normal 7 22 2" xfId="6924"/>
    <cellStyle name="Normal 7 23" xfId="6925"/>
    <cellStyle name="Normal 7 23 2" xfId="6926"/>
    <cellStyle name="Normal 7 24" xfId="6927"/>
    <cellStyle name="Normal 7 24 2" xfId="6928"/>
    <cellStyle name="Normal 7 25" xfId="6929"/>
    <cellStyle name="Normal 7 26" xfId="6930"/>
    <cellStyle name="Normal 7 27" xfId="6931"/>
    <cellStyle name="Normal 7 3" xfId="521"/>
    <cellStyle name="Normal 7 3 2" xfId="980"/>
    <cellStyle name="Normal 7 4" xfId="449"/>
    <cellStyle name="Normal 7 4 2" xfId="926"/>
    <cellStyle name="Normal 7 5" xfId="767"/>
    <cellStyle name="Normal 7 5 2" xfId="6932"/>
    <cellStyle name="Normal 7 6" xfId="826"/>
    <cellStyle name="Normal 7 6 2" xfId="6933"/>
    <cellStyle name="Normal 7 7" xfId="6934"/>
    <cellStyle name="Normal 7 7 2" xfId="6935"/>
    <cellStyle name="Normal 7 8" xfId="6936"/>
    <cellStyle name="Normal 7 8 2" xfId="6937"/>
    <cellStyle name="Normal 7 9" xfId="6938"/>
    <cellStyle name="Normal 7 9 2" xfId="6939"/>
    <cellStyle name="Normal 70" xfId="6940"/>
    <cellStyle name="Normal 71" xfId="6941"/>
    <cellStyle name="Normal 8" xfId="348"/>
    <cellStyle name="Normal 8 2" xfId="408"/>
    <cellStyle name="Normal 8 2 2" xfId="497"/>
    <cellStyle name="Normal 8 2 2 2" xfId="974"/>
    <cellStyle name="Normal 8 2 3" xfId="886"/>
    <cellStyle name="Normal 8 3" xfId="522"/>
    <cellStyle name="Normal 8 3 2" xfId="981"/>
    <cellStyle name="Normal 8 4" xfId="450"/>
    <cellStyle name="Normal 8 4 2" xfId="927"/>
    <cellStyle name="Normal 8 5" xfId="776"/>
    <cellStyle name="Normal 8 6" xfId="827"/>
    <cellStyle name="Normal 9" xfId="723"/>
    <cellStyle name="Normal 9 2" xfId="777"/>
    <cellStyle name="Normal 9 2 2" xfId="6942"/>
    <cellStyle name="Normal 9 3" xfId="1179"/>
    <cellStyle name="Normal 9 4" xfId="6943"/>
    <cellStyle name="Normal_Funding Shift Table Sample" xfId="137"/>
    <cellStyle name="Note 2" xfId="66"/>
    <cellStyle name="Note 2 2" xfId="783"/>
    <cellStyle name="Note 2 2 2" xfId="1197"/>
    <cellStyle name="Note 2 2 2 2" xfId="6944"/>
    <cellStyle name="Note 2 2 2 2 2" xfId="6945"/>
    <cellStyle name="Note 2 2 2 3" xfId="6946"/>
    <cellStyle name="Note 2 2 3" xfId="6947"/>
    <cellStyle name="Note 2 2 3 2" xfId="6948"/>
    <cellStyle name="Note 2 2 4" xfId="6949"/>
    <cellStyle name="Note 2 2 5" xfId="6950"/>
    <cellStyle name="Note 2 2 6" xfId="6951"/>
    <cellStyle name="Note 2 2 7" xfId="6952"/>
    <cellStyle name="Note 2 3" xfId="6953"/>
    <cellStyle name="Note 2 3 2" xfId="6954"/>
    <cellStyle name="Note 2 3 2 2" xfId="6955"/>
    <cellStyle name="Note 2 3 3" xfId="6956"/>
    <cellStyle name="Note 2 3 4" xfId="6957"/>
    <cellStyle name="Note 2 4" xfId="6958"/>
    <cellStyle name="Note 2 4 2" xfId="6959"/>
    <cellStyle name="Note 2 5" xfId="6960"/>
    <cellStyle name="Note 2 6" xfId="6961"/>
    <cellStyle name="Note 2 7" xfId="6962"/>
    <cellStyle name="Note 2 8" xfId="6963"/>
    <cellStyle name="Note 3" xfId="67"/>
    <cellStyle name="Note 3 2" xfId="6964"/>
    <cellStyle name="Note 3 2 2" xfId="6965"/>
    <cellStyle name="Note 3 2 2 2" xfId="6966"/>
    <cellStyle name="Note 3 2 2 2 2" xfId="6967"/>
    <cellStyle name="Note 3 2 2 3" xfId="6968"/>
    <cellStyle name="Note 3 2 3" xfId="6969"/>
    <cellStyle name="Note 3 2 3 2" xfId="6970"/>
    <cellStyle name="Note 3 2 4" xfId="6971"/>
    <cellStyle name="Note 3 2 5" xfId="6972"/>
    <cellStyle name="Note 3 2 6" xfId="6973"/>
    <cellStyle name="Note 3 2 7" xfId="6974"/>
    <cellStyle name="Note 3 3" xfId="6975"/>
    <cellStyle name="Note 3 3 2" xfId="6976"/>
    <cellStyle name="Note 3 3 2 2" xfId="6977"/>
    <cellStyle name="Note 3 3 3" xfId="6978"/>
    <cellStyle name="Note 3 3 4" xfId="6979"/>
    <cellStyle name="Note 3 4" xfId="6980"/>
    <cellStyle name="Note 3 4 2" xfId="6981"/>
    <cellStyle name="Note 3 5" xfId="6982"/>
    <cellStyle name="Note 3 6" xfId="6983"/>
    <cellStyle name="Note 3 7" xfId="6984"/>
    <cellStyle name="Note 3 8" xfId="6985"/>
    <cellStyle name="Note 4" xfId="68"/>
    <cellStyle name="Note 4 2" xfId="6986"/>
    <cellStyle name="Note 4 2 2" xfId="6987"/>
    <cellStyle name="Note 4 2 2 2" xfId="6988"/>
    <cellStyle name="Note 4 2 2 2 2" xfId="6989"/>
    <cellStyle name="Note 4 2 2 3" xfId="6990"/>
    <cellStyle name="Note 4 2 3" xfId="6991"/>
    <cellStyle name="Note 4 2 3 2" xfId="6992"/>
    <cellStyle name="Note 4 2 4" xfId="6993"/>
    <cellStyle name="Note 4 2 5" xfId="6994"/>
    <cellStyle name="Note 4 2 6" xfId="6995"/>
    <cellStyle name="Note 4 2 7" xfId="6996"/>
    <cellStyle name="Note 4 3" xfId="6997"/>
    <cellStyle name="Note 4 3 2" xfId="6998"/>
    <cellStyle name="Note 4 3 2 2" xfId="6999"/>
    <cellStyle name="Note 4 3 3" xfId="7000"/>
    <cellStyle name="Note 4 3 4" xfId="7001"/>
    <cellStyle name="Note 4 4" xfId="7002"/>
    <cellStyle name="Note 4 4 2" xfId="7003"/>
    <cellStyle name="Note 4 5" xfId="7004"/>
    <cellStyle name="Note 4 6" xfId="7005"/>
    <cellStyle name="Note 4 7" xfId="7006"/>
    <cellStyle name="Note 4 8" xfId="7007"/>
    <cellStyle name="Note 5" xfId="69"/>
    <cellStyle name="Note 5 2" xfId="7008"/>
    <cellStyle name="Note 5 2 2" xfId="7009"/>
    <cellStyle name="Note 5 2 2 2" xfId="7010"/>
    <cellStyle name="Note 5 2 2 2 2" xfId="7011"/>
    <cellStyle name="Note 5 2 2 3" xfId="7012"/>
    <cellStyle name="Note 5 2 3" xfId="7013"/>
    <cellStyle name="Note 5 2 3 2" xfId="7014"/>
    <cellStyle name="Note 5 2 4" xfId="7015"/>
    <cellStyle name="Note 5 2 5" xfId="7016"/>
    <cellStyle name="Note 5 2 6" xfId="7017"/>
    <cellStyle name="Note 5 2 7" xfId="7018"/>
    <cellStyle name="Note 5 3" xfId="7019"/>
    <cellStyle name="Note 5 3 2" xfId="7020"/>
    <cellStyle name="Note 5 3 2 2" xfId="7021"/>
    <cellStyle name="Note 5 3 3" xfId="7022"/>
    <cellStyle name="Note 5 3 4" xfId="7023"/>
    <cellStyle name="Note 5 4" xfId="7024"/>
    <cellStyle name="Note 5 4 2" xfId="7025"/>
    <cellStyle name="Note 5 5" xfId="7026"/>
    <cellStyle name="Note 5 6" xfId="7027"/>
    <cellStyle name="Note 5 7" xfId="7028"/>
    <cellStyle name="Note 5 8" xfId="7029"/>
    <cellStyle name="Note 6" xfId="70"/>
    <cellStyle name="Note 6 2" xfId="7030"/>
    <cellStyle name="Note 6 2 2" xfId="7031"/>
    <cellStyle name="Note 6 2 2 2" xfId="7032"/>
    <cellStyle name="Note 6 2 2 2 2" xfId="7033"/>
    <cellStyle name="Note 6 2 2 3" xfId="7034"/>
    <cellStyle name="Note 6 2 3" xfId="7035"/>
    <cellStyle name="Note 6 2 3 2" xfId="7036"/>
    <cellStyle name="Note 6 2 4" xfId="7037"/>
    <cellStyle name="Note 6 2 5" xfId="7038"/>
    <cellStyle name="Note 6 2 6" xfId="7039"/>
    <cellStyle name="Note 6 2 7" xfId="7040"/>
    <cellStyle name="Note 6 3" xfId="7041"/>
    <cellStyle name="Note 6 3 2" xfId="7042"/>
    <cellStyle name="Note 6 3 2 2" xfId="7043"/>
    <cellStyle name="Note 6 3 3" xfId="7044"/>
    <cellStyle name="Note 6 3 4" xfId="7045"/>
    <cellStyle name="Note 6 4" xfId="7046"/>
    <cellStyle name="Note 6 4 2" xfId="7047"/>
    <cellStyle name="Note 6 5" xfId="7048"/>
    <cellStyle name="Note 6 6" xfId="7049"/>
    <cellStyle name="Note 6 7" xfId="7050"/>
    <cellStyle name="Note 6 8" xfId="7051"/>
    <cellStyle name="Note 7" xfId="7052"/>
    <cellStyle name="Note 7 2" xfId="7053"/>
    <cellStyle name="Note 7 2 2" xfId="7054"/>
    <cellStyle name="Note 7 2 2 2" xfId="7055"/>
    <cellStyle name="Note 7 2 3" xfId="7056"/>
    <cellStyle name="Note 7 2 4" xfId="7057"/>
    <cellStyle name="Note 7 3" xfId="7058"/>
    <cellStyle name="Note 7 3 2" xfId="7059"/>
    <cellStyle name="Note 7 4" xfId="7060"/>
    <cellStyle name="Note 7 5" xfId="7061"/>
    <cellStyle name="Note 7 6" xfId="7062"/>
    <cellStyle name="Note 7 7" xfId="7063"/>
    <cellStyle name="Note 8" xfId="7064"/>
    <cellStyle name="Note 8 2" xfId="7065"/>
    <cellStyle name="Note 8 2 2" xfId="7066"/>
    <cellStyle name="Note 8 2 2 2" xfId="7067"/>
    <cellStyle name="Note 8 2 3" xfId="7068"/>
    <cellStyle name="Note 8 3" xfId="7069"/>
    <cellStyle name="Note 8 3 2" xfId="7070"/>
    <cellStyle name="Note 8 3 3" xfId="7071"/>
    <cellStyle name="Note 8 4" xfId="7072"/>
    <cellStyle name="Note 8 5" xfId="7073"/>
    <cellStyle name="Note 8 6" xfId="7074"/>
    <cellStyle name="Note 8 7" xfId="7075"/>
    <cellStyle name="Note 9" xfId="7076"/>
    <cellStyle name="Note 9 2" xfId="7077"/>
    <cellStyle name="Number no Dec" xfId="7078"/>
    <cellStyle name="Number no Dec 2" xfId="7079"/>
    <cellStyle name="Number no Dec 3" xfId="7080"/>
    <cellStyle name="Number no Dec 4" xfId="7081"/>
    <cellStyle name="Number no Dec_Controls" xfId="7082"/>
    <cellStyle name="Output" xfId="735" builtinId="21" customBuiltin="1"/>
    <cellStyle name="Output 2" xfId="333"/>
    <cellStyle name="Output 2 2" xfId="7083"/>
    <cellStyle name="Output 2 3" xfId="7084"/>
    <cellStyle name="Output 3" xfId="7085"/>
    <cellStyle name="Output 3 2" xfId="7086"/>
    <cellStyle name="Output 4" xfId="7087"/>
    <cellStyle name="Output 4 2" xfId="7088"/>
    <cellStyle name="Output 5" xfId="7089"/>
    <cellStyle name="Output 5 2" xfId="7090"/>
    <cellStyle name="Output 6" xfId="7091"/>
    <cellStyle name="Output 6 2" xfId="7092"/>
    <cellStyle name="Output 7" xfId="7093"/>
    <cellStyle name="Output 7 2" xfId="7094"/>
    <cellStyle name="Output 8" xfId="7095"/>
    <cellStyle name="Paragraph text" xfId="7096"/>
    <cellStyle name="pb_page_heading_LS" xfId="7097"/>
    <cellStyle name="Percent" xfId="7569" builtinId="5"/>
    <cellStyle name="Percent [2]" xfId="7098"/>
    <cellStyle name="Percent [2] 2" xfId="7099"/>
    <cellStyle name="Percent [2] 2 2" xfId="7100"/>
    <cellStyle name="Percent [2] 3" xfId="7101"/>
    <cellStyle name="Percent [2] 3 2" xfId="7102"/>
    <cellStyle name="Percent [2] 4" xfId="7103"/>
    <cellStyle name="Percent 10" xfId="7104"/>
    <cellStyle name="Percent 10 2" xfId="7105"/>
    <cellStyle name="Percent 10 2 2" xfId="7106"/>
    <cellStyle name="Percent 10 3" xfId="7107"/>
    <cellStyle name="Percent 10 3 2" xfId="7108"/>
    <cellStyle name="Percent 11" xfId="7109"/>
    <cellStyle name="Percent 11 2" xfId="7110"/>
    <cellStyle name="Percent 12" xfId="7111"/>
    <cellStyle name="Percent 12 2" xfId="7112"/>
    <cellStyle name="Percent 13" xfId="7113"/>
    <cellStyle name="Percent 13 2" xfId="7114"/>
    <cellStyle name="Percent 14" xfId="7115"/>
    <cellStyle name="Percent 14 2" xfId="7116"/>
    <cellStyle name="Percent 14 2 2" xfId="7117"/>
    <cellStyle name="Percent 14 3" xfId="7118"/>
    <cellStyle name="Percent 15" xfId="7119"/>
    <cellStyle name="Percent 15 2" xfId="7120"/>
    <cellStyle name="Percent 15 2 2" xfId="7121"/>
    <cellStyle name="Percent 15 3" xfId="7122"/>
    <cellStyle name="Percent 16" xfId="7123"/>
    <cellStyle name="Percent 16 2" xfId="7124"/>
    <cellStyle name="Percent 16 3" xfId="7125"/>
    <cellStyle name="Percent 17" xfId="7126"/>
    <cellStyle name="Percent 17 2" xfId="7127"/>
    <cellStyle name="Percent 18" xfId="7128"/>
    <cellStyle name="Percent 18 2" xfId="7129"/>
    <cellStyle name="Percent 18 2 2" xfId="7130"/>
    <cellStyle name="Percent 18 2 2 2" xfId="7131"/>
    <cellStyle name="Percent 18 2 2 2 2" xfId="7132"/>
    <cellStyle name="Percent 18 2 2 3" xfId="7133"/>
    <cellStyle name="Percent 18 2 3" xfId="7134"/>
    <cellStyle name="Percent 18 2 3 2" xfId="7135"/>
    <cellStyle name="Percent 18 2 4" xfId="7136"/>
    <cellStyle name="Percent 18 3" xfId="7137"/>
    <cellStyle name="Percent 18 3 2" xfId="7138"/>
    <cellStyle name="Percent 18 4" xfId="7139"/>
    <cellStyle name="Percent 19" xfId="7140"/>
    <cellStyle name="Percent 19 2" xfId="7141"/>
    <cellStyle name="Percent 19 2 2" xfId="7142"/>
    <cellStyle name="Percent 19 3" xfId="7143"/>
    <cellStyle name="Percent 2" xfId="136"/>
    <cellStyle name="Percent 2 10" xfId="7144"/>
    <cellStyle name="Percent 2 2" xfId="7145"/>
    <cellStyle name="Percent 2 2 2" xfId="7146"/>
    <cellStyle name="Percent 2 2 2 2" xfId="7147"/>
    <cellStyle name="Percent 2 2 2 2 2" xfId="7148"/>
    <cellStyle name="Percent 2 2 2 2 3" xfId="7149"/>
    <cellStyle name="Percent 2 2 2 3" xfId="7150"/>
    <cellStyle name="Percent 2 2 2 4" xfId="7151"/>
    <cellStyle name="Percent 2 2 3" xfId="7152"/>
    <cellStyle name="Percent 2 2 3 2" xfId="7153"/>
    <cellStyle name="Percent 2 2 3 3" xfId="7154"/>
    <cellStyle name="Percent 2 2 4" xfId="7155"/>
    <cellStyle name="Percent 2 2 4 2" xfId="7156"/>
    <cellStyle name="Percent 2 2 4 3" xfId="7157"/>
    <cellStyle name="Percent 2 2 5" xfId="7158"/>
    <cellStyle name="Percent 2 2 5 2" xfId="7159"/>
    <cellStyle name="Percent 2 2 5 3" xfId="7160"/>
    <cellStyle name="Percent 2 2 6" xfId="7161"/>
    <cellStyle name="Percent 2 2 6 2" xfId="7162"/>
    <cellStyle name="Percent 2 2 6 3" xfId="7163"/>
    <cellStyle name="Percent 2 3" xfId="7164"/>
    <cellStyle name="Percent 2 3 2" xfId="7165"/>
    <cellStyle name="Percent 2 3 2 2" xfId="7166"/>
    <cellStyle name="Percent 2 3 2 3" xfId="7167"/>
    <cellStyle name="Percent 2 3 3" xfId="7168"/>
    <cellStyle name="Percent 2 3 3 2" xfId="7169"/>
    <cellStyle name="Percent 2 3 4" xfId="7170"/>
    <cellStyle name="Percent 2 4" xfId="7171"/>
    <cellStyle name="Percent 2 4 2" xfId="7172"/>
    <cellStyle name="Percent 2 4 3" xfId="7173"/>
    <cellStyle name="Percent 2 5" xfId="7174"/>
    <cellStyle name="Percent 2 5 2" xfId="7175"/>
    <cellStyle name="Percent 2 5 3" xfId="7176"/>
    <cellStyle name="Percent 2 6" xfId="7177"/>
    <cellStyle name="Percent 2 6 2" xfId="7178"/>
    <cellStyle name="Percent 2 6 3" xfId="7179"/>
    <cellStyle name="Percent 2 7" xfId="7180"/>
    <cellStyle name="Percent 2 8" xfId="7181"/>
    <cellStyle name="Percent 2 9" xfId="7182"/>
    <cellStyle name="Percent 20" xfId="7183"/>
    <cellStyle name="Percent 20 2" xfId="7184"/>
    <cellStyle name="Percent 20 2 2" xfId="7185"/>
    <cellStyle name="Percent 20 3" xfId="7186"/>
    <cellStyle name="Percent 21" xfId="7187"/>
    <cellStyle name="Percent 21 2" xfId="7188"/>
    <cellStyle name="Percent 22" xfId="7189"/>
    <cellStyle name="Percent 22 2" xfId="7190"/>
    <cellStyle name="Percent 23" xfId="7191"/>
    <cellStyle name="Percent 24" xfId="7192"/>
    <cellStyle name="Percent 25" xfId="7193"/>
    <cellStyle name="Percent 26" xfId="7194"/>
    <cellStyle name="Percent 27" xfId="7195"/>
    <cellStyle name="Percent 28" xfId="7196"/>
    <cellStyle name="Percent 29" xfId="7197"/>
    <cellStyle name="Percent 3" xfId="772"/>
    <cellStyle name="Percent 3 2" xfId="7198"/>
    <cellStyle name="Percent 3 2 2" xfId="7199"/>
    <cellStyle name="Percent 3 2 2 2" xfId="7200"/>
    <cellStyle name="Percent 3 2 2 3" xfId="7201"/>
    <cellStyle name="Percent 3 2 3" xfId="7202"/>
    <cellStyle name="Percent 3 3" xfId="7203"/>
    <cellStyle name="Percent 3 3 2" xfId="7204"/>
    <cellStyle name="Percent 3 3 2 2" xfId="7205"/>
    <cellStyle name="Percent 3 3 3" xfId="7206"/>
    <cellStyle name="Percent 3 4" xfId="7207"/>
    <cellStyle name="Percent 3 4 2" xfId="7208"/>
    <cellStyle name="Percent 3 4 3" xfId="7209"/>
    <cellStyle name="Percent 3 5" xfId="7210"/>
    <cellStyle name="Percent 3 5 2" xfId="7211"/>
    <cellStyle name="Percent 3 6" xfId="7212"/>
    <cellStyle name="Percent 3 7" xfId="7213"/>
    <cellStyle name="Percent 30" xfId="7214"/>
    <cellStyle name="Percent 31" xfId="7215"/>
    <cellStyle name="Percent 32" xfId="7216"/>
    <cellStyle name="Percent 4" xfId="785"/>
    <cellStyle name="Percent 4 2" xfId="1198"/>
    <cellStyle name="Percent 5" xfId="787"/>
    <cellStyle name="Percent 5 2" xfId="7217"/>
    <cellStyle name="Percent 6" xfId="7218"/>
    <cellStyle name="Percent 6 2" xfId="7219"/>
    <cellStyle name="Percent 6 2 2" xfId="7220"/>
    <cellStyle name="Percent 6 2 3" xfId="7221"/>
    <cellStyle name="Percent 6 3" xfId="7222"/>
    <cellStyle name="Percent 6 3 2" xfId="7223"/>
    <cellStyle name="Percent 7" xfId="7224"/>
    <cellStyle name="Percent 7 2" xfId="7225"/>
    <cellStyle name="Percent 7 3" xfId="7226"/>
    <cellStyle name="Percent 7 3 2" xfId="7227"/>
    <cellStyle name="Percent 8" xfId="7228"/>
    <cellStyle name="Percent 8 2" xfId="7229"/>
    <cellStyle name="Percent 9" xfId="7230"/>
    <cellStyle name="Percent 9 2" xfId="7231"/>
    <cellStyle name="Percent2" xfId="7232"/>
    <cellStyle name="Red Text" xfId="7233"/>
    <cellStyle name="Remote" xfId="7234"/>
    <cellStyle name="Revenue" xfId="7235"/>
    <cellStyle name="RevList" xfId="7236"/>
    <cellStyle name="s]_x000d__x000a_spooler=no_x000d__x000a_LOAD=C:\CONTROL\VIRUSCAN\VSHWIN.EXE_x000d__x000a_run=_x000d__x000a_Beep=yes_x000d__x000a_NullPort=None_x000d__x000a_BorderWidth=3_x000d__x000a_CursorBlinkRate=530_x000d_" xfId="7237"/>
    <cellStyle name="s]_x000d__x000a_spooler=no_x000d__x000a_LOAD=C:\CONTROL\VIRUSCAN\VSHWIN.EXE_x000d__x000a_run=_x000d__x000a_Beep=yes_x000d__x000a_NullPort=None_x000d__x000a_BorderWidth=3_x000d__x000a_CursorBlinkRate=530_x000d_ 2" xfId="7238"/>
    <cellStyle name="SAPBEXaggData" xfId="71"/>
    <cellStyle name="SAPBEXaggData 2" xfId="349"/>
    <cellStyle name="SAPBEXaggData 2 2" xfId="412"/>
    <cellStyle name="SAPBEXaggData 2 2 2" xfId="889"/>
    <cellStyle name="SAPBEXaggData 2 2 3" xfId="7239"/>
    <cellStyle name="SAPBEXaggData 2 3" xfId="443"/>
    <cellStyle name="SAPBEXaggData 2 3 2" xfId="920"/>
    <cellStyle name="SAPBEXaggData 2 4" xfId="828"/>
    <cellStyle name="SAPBEXaggData 3" xfId="417"/>
    <cellStyle name="SAPBEXaggData 3 2" xfId="894"/>
    <cellStyle name="SAPBEXaggData 3 3" xfId="7240"/>
    <cellStyle name="SAPBEXaggData 4" xfId="790"/>
    <cellStyle name="SAPBEXaggData 5" xfId="7241"/>
    <cellStyle name="SAPBEXaggData 6" xfId="7242"/>
    <cellStyle name="SAPBEXaggData_DATA-12moDEC2010 Cap Targets" xfId="7243"/>
    <cellStyle name="SAPBEXaggDataEmph" xfId="72"/>
    <cellStyle name="SAPBEXaggDataEmph 2" xfId="350"/>
    <cellStyle name="SAPBEXaggDataEmph 2 2" xfId="451"/>
    <cellStyle name="SAPBEXaggDataEmph 2 2 2" xfId="928"/>
    <cellStyle name="SAPBEXaggDataEmph 2 3" xfId="526"/>
    <cellStyle name="SAPBEXaggDataEmph 2 3 2" xfId="982"/>
    <cellStyle name="SAPBEXaggDataEmph 2 4" xfId="603"/>
    <cellStyle name="SAPBEXaggDataEmph 2 4 2" xfId="1059"/>
    <cellStyle name="SAPBEXaggDataEmph 2 5" xfId="419"/>
    <cellStyle name="SAPBEXaggDataEmph 2 5 2" xfId="896"/>
    <cellStyle name="SAPBEXaggDataEmph 2 6" xfId="829"/>
    <cellStyle name="SAPBEXaggDataEmph 3" xfId="404"/>
    <cellStyle name="SAPBEXaggDataEmph 3 2" xfId="494"/>
    <cellStyle name="SAPBEXaggDataEmph 3 2 2" xfId="971"/>
    <cellStyle name="SAPBEXaggDataEmph 3 3" xfId="578"/>
    <cellStyle name="SAPBEXaggDataEmph 3 3 2" xfId="1034"/>
    <cellStyle name="SAPBEXaggDataEmph 3 4" xfId="644"/>
    <cellStyle name="SAPBEXaggDataEmph 3 4 2" xfId="1100"/>
    <cellStyle name="SAPBEXaggDataEmph 3 5" xfId="698"/>
    <cellStyle name="SAPBEXaggDataEmph 3 5 2" xfId="1154"/>
    <cellStyle name="SAPBEXaggDataEmph 3 6" xfId="883"/>
    <cellStyle name="SAPBEXaggDataEmph 4" xfId="502"/>
    <cellStyle name="SAPBEXaggDataEmph 4 2" xfId="583"/>
    <cellStyle name="SAPBEXaggDataEmph 4 2 2" xfId="1039"/>
    <cellStyle name="SAPBEXaggDataEmph 4 3" xfId="648"/>
    <cellStyle name="SAPBEXaggDataEmph 4 3 2" xfId="1104"/>
    <cellStyle name="SAPBEXaggDataEmph 4 4" xfId="703"/>
    <cellStyle name="SAPBEXaggDataEmph 4 4 2" xfId="1159"/>
    <cellStyle name="SAPBEXaggDataEmph 5" xfId="791"/>
    <cellStyle name="SAPBEXaggExc1" xfId="73"/>
    <cellStyle name="SAPBEXaggExc1Emph" xfId="74"/>
    <cellStyle name="SAPBEXaggExc2" xfId="75"/>
    <cellStyle name="SAPBEXaggExc2Emph" xfId="76"/>
    <cellStyle name="SAPBEXaggItem" xfId="77"/>
    <cellStyle name="SAPBEXaggItem 2" xfId="351"/>
    <cellStyle name="SAPBEXaggItem 2 2" xfId="527"/>
    <cellStyle name="SAPBEXaggItem 2 2 2" xfId="983"/>
    <cellStyle name="SAPBEXaggItem 2 3" xfId="423"/>
    <cellStyle name="SAPBEXaggItem 2 3 2" xfId="900"/>
    <cellStyle name="SAPBEXaggItem 2 4" xfId="830"/>
    <cellStyle name="SAPBEXaggItem 3" xfId="447"/>
    <cellStyle name="SAPBEXaggItem 3 2" xfId="924"/>
    <cellStyle name="SAPBEXaggItem 4" xfId="792"/>
    <cellStyle name="SAPBEXaggItem 5" xfId="7244"/>
    <cellStyle name="SAPBEXaggItemX" xfId="78"/>
    <cellStyle name="SAPBEXaggItemX 2" xfId="352"/>
    <cellStyle name="SAPBEXaggItemX 2 2" xfId="452"/>
    <cellStyle name="SAPBEXaggItemX 2 2 2" xfId="929"/>
    <cellStyle name="SAPBEXaggItemX 2 3" xfId="528"/>
    <cellStyle name="SAPBEXaggItemX 2 3 2" xfId="984"/>
    <cellStyle name="SAPBEXaggItemX 2 4" xfId="604"/>
    <cellStyle name="SAPBEXaggItemX 2 4 2" xfId="1060"/>
    <cellStyle name="SAPBEXaggItemX 2 5" xfId="418"/>
    <cellStyle name="SAPBEXaggItemX 2 5 2" xfId="895"/>
    <cellStyle name="SAPBEXaggItemX 2 6" xfId="831"/>
    <cellStyle name="SAPBEXaggItemX 3" xfId="403"/>
    <cellStyle name="SAPBEXaggItemX 3 2" xfId="493"/>
    <cellStyle name="SAPBEXaggItemX 3 2 2" xfId="970"/>
    <cellStyle name="SAPBEXaggItemX 3 3" xfId="577"/>
    <cellStyle name="SAPBEXaggItemX 3 3 2" xfId="1033"/>
    <cellStyle name="SAPBEXaggItemX 3 4" xfId="643"/>
    <cellStyle name="SAPBEXaggItemX 3 4 2" xfId="1099"/>
    <cellStyle name="SAPBEXaggItemX 3 5" xfId="697"/>
    <cellStyle name="SAPBEXaggItemX 3 5 2" xfId="1153"/>
    <cellStyle name="SAPBEXaggItemX 3 6" xfId="882"/>
    <cellStyle name="SAPBEXaggItemX 4" xfId="520"/>
    <cellStyle name="SAPBEXaggItemX 4 2" xfId="599"/>
    <cellStyle name="SAPBEXaggItemX 4 2 2" xfId="1055"/>
    <cellStyle name="SAPBEXaggItemX 4 3" xfId="664"/>
    <cellStyle name="SAPBEXaggItemX 4 3 2" xfId="1120"/>
    <cellStyle name="SAPBEXaggItemX 4 4" xfId="719"/>
    <cellStyle name="SAPBEXaggItemX 4 4 2" xfId="1175"/>
    <cellStyle name="SAPBEXaggItemX 5" xfId="793"/>
    <cellStyle name="SAPBEXaggItemX 6" xfId="7245"/>
    <cellStyle name="SAPBEXchaText" xfId="79"/>
    <cellStyle name="SAPBEXchaText 2" xfId="353"/>
    <cellStyle name="SAPBEXchaText 2 2" xfId="529"/>
    <cellStyle name="SAPBEXchaText 2 2 2" xfId="985"/>
    <cellStyle name="SAPBEXchaText 2 3" xfId="410"/>
    <cellStyle name="SAPBEXchaText 2 3 2" xfId="887"/>
    <cellStyle name="SAPBEXchaText 2 4" xfId="832"/>
    <cellStyle name="SAPBEXchaText 3" xfId="416"/>
    <cellStyle name="SAPBEXchaText 3 2" xfId="893"/>
    <cellStyle name="SAPBEXchaText 4" xfId="794"/>
    <cellStyle name="SAPBEXchaText 4 2" xfId="7246"/>
    <cellStyle name="SAPBEXchaText 5" xfId="7247"/>
    <cellStyle name="SAPBEXchaText_Budget Consolidation by Balancing Acct v1" xfId="7248"/>
    <cellStyle name="SAPBEXColoum_Header_SA" xfId="80"/>
    <cellStyle name="SAPBEXexcBad7" xfId="81"/>
    <cellStyle name="SAPBEXexcBad7 2" xfId="354"/>
    <cellStyle name="SAPBEXexcBad7 2 2" xfId="453"/>
    <cellStyle name="SAPBEXexcBad7 2 2 2" xfId="930"/>
    <cellStyle name="SAPBEXexcBad7 2 3" xfId="530"/>
    <cellStyle name="SAPBEXexcBad7 2 3 2" xfId="986"/>
    <cellStyle name="SAPBEXexcBad7 2 4" xfId="605"/>
    <cellStyle name="SAPBEXexcBad7 2 4 2" xfId="1061"/>
    <cellStyle name="SAPBEXexcBad7 2 5" xfId="442"/>
    <cellStyle name="SAPBEXexcBad7 2 5 2" xfId="919"/>
    <cellStyle name="SAPBEXexcBad7 2 6" xfId="833"/>
    <cellStyle name="SAPBEXexcBad7 3" xfId="402"/>
    <cellStyle name="SAPBEXexcBad7 3 2" xfId="492"/>
    <cellStyle name="SAPBEXexcBad7 3 2 2" xfId="969"/>
    <cellStyle name="SAPBEXexcBad7 3 3" xfId="576"/>
    <cellStyle name="SAPBEXexcBad7 3 3 2" xfId="1032"/>
    <cellStyle name="SAPBEXexcBad7 3 4" xfId="642"/>
    <cellStyle name="SAPBEXexcBad7 3 4 2" xfId="1098"/>
    <cellStyle name="SAPBEXexcBad7 3 5" xfId="696"/>
    <cellStyle name="SAPBEXexcBad7 3 5 2" xfId="1152"/>
    <cellStyle name="SAPBEXexcBad7 3 6" xfId="881"/>
    <cellStyle name="SAPBEXexcBad7 4" xfId="501"/>
    <cellStyle name="SAPBEXexcBad7 4 2" xfId="582"/>
    <cellStyle name="SAPBEXexcBad7 4 2 2" xfId="1038"/>
    <cellStyle name="SAPBEXexcBad7 4 3" xfId="647"/>
    <cellStyle name="SAPBEXexcBad7 4 3 2" xfId="1103"/>
    <cellStyle name="SAPBEXexcBad7 4 4" xfId="702"/>
    <cellStyle name="SAPBEXexcBad7 4 4 2" xfId="1158"/>
    <cellStyle name="SAPBEXexcBad7 5" xfId="795"/>
    <cellStyle name="SAPBEXexcBad7 6" xfId="7249"/>
    <cellStyle name="SAPBEXexcBad8" xfId="82"/>
    <cellStyle name="SAPBEXexcBad8 2" xfId="355"/>
    <cellStyle name="SAPBEXexcBad8 2 2" xfId="454"/>
    <cellStyle name="SAPBEXexcBad8 2 2 2" xfId="931"/>
    <cellStyle name="SAPBEXexcBad8 2 3" xfId="531"/>
    <cellStyle name="SAPBEXexcBad8 2 3 2" xfId="987"/>
    <cellStyle name="SAPBEXexcBad8 2 4" xfId="606"/>
    <cellStyle name="SAPBEXexcBad8 2 4 2" xfId="1062"/>
    <cellStyle name="SAPBEXexcBad8 2 5" xfId="440"/>
    <cellStyle name="SAPBEXexcBad8 2 5 2" xfId="917"/>
    <cellStyle name="SAPBEXexcBad8 2 6" xfId="834"/>
    <cellStyle name="SAPBEXexcBad8 3" xfId="401"/>
    <cellStyle name="SAPBEXexcBad8 3 2" xfId="491"/>
    <cellStyle name="SAPBEXexcBad8 3 2 2" xfId="968"/>
    <cellStyle name="SAPBEXexcBad8 3 3" xfId="575"/>
    <cellStyle name="SAPBEXexcBad8 3 3 2" xfId="1031"/>
    <cellStyle name="SAPBEXexcBad8 3 4" xfId="641"/>
    <cellStyle name="SAPBEXexcBad8 3 4 2" xfId="1097"/>
    <cellStyle name="SAPBEXexcBad8 3 5" xfId="695"/>
    <cellStyle name="SAPBEXexcBad8 3 5 2" xfId="1151"/>
    <cellStyle name="SAPBEXexcBad8 3 6" xfId="880"/>
    <cellStyle name="SAPBEXexcBad8 4" xfId="518"/>
    <cellStyle name="SAPBEXexcBad8 4 2" xfId="597"/>
    <cellStyle name="SAPBEXexcBad8 4 2 2" xfId="1053"/>
    <cellStyle name="SAPBEXexcBad8 4 3" xfId="662"/>
    <cellStyle name="SAPBEXexcBad8 4 3 2" xfId="1118"/>
    <cellStyle name="SAPBEXexcBad8 4 4" xfId="717"/>
    <cellStyle name="SAPBEXexcBad8 4 4 2" xfId="1173"/>
    <cellStyle name="SAPBEXexcBad8 5" xfId="796"/>
    <cellStyle name="SAPBEXexcBad8 6" xfId="7250"/>
    <cellStyle name="SAPBEXexcBad9" xfId="83"/>
    <cellStyle name="SAPBEXexcBad9 2" xfId="356"/>
    <cellStyle name="SAPBEXexcBad9 2 2" xfId="455"/>
    <cellStyle name="SAPBEXexcBad9 2 2 2" xfId="932"/>
    <cellStyle name="SAPBEXexcBad9 2 3" xfId="532"/>
    <cellStyle name="SAPBEXexcBad9 2 3 2" xfId="988"/>
    <cellStyle name="SAPBEXexcBad9 2 4" xfId="607"/>
    <cellStyle name="SAPBEXexcBad9 2 4 2" xfId="1063"/>
    <cellStyle name="SAPBEXexcBad9 2 5" xfId="439"/>
    <cellStyle name="SAPBEXexcBad9 2 5 2" xfId="916"/>
    <cellStyle name="SAPBEXexcBad9 2 6" xfId="835"/>
    <cellStyle name="SAPBEXexcBad9 3" xfId="400"/>
    <cellStyle name="SAPBEXexcBad9 3 2" xfId="490"/>
    <cellStyle name="SAPBEXexcBad9 3 2 2" xfId="967"/>
    <cellStyle name="SAPBEXexcBad9 3 3" xfId="574"/>
    <cellStyle name="SAPBEXexcBad9 3 3 2" xfId="1030"/>
    <cellStyle name="SAPBEXexcBad9 3 4" xfId="640"/>
    <cellStyle name="SAPBEXexcBad9 3 4 2" xfId="1096"/>
    <cellStyle name="SAPBEXexcBad9 3 5" xfId="694"/>
    <cellStyle name="SAPBEXexcBad9 3 5 2" xfId="1150"/>
    <cellStyle name="SAPBEXexcBad9 3 6" xfId="879"/>
    <cellStyle name="SAPBEXexcBad9 4" xfId="525"/>
    <cellStyle name="SAPBEXexcBad9 4 2" xfId="602"/>
    <cellStyle name="SAPBEXexcBad9 4 2 2" xfId="1058"/>
    <cellStyle name="SAPBEXexcBad9 4 3" xfId="667"/>
    <cellStyle name="SAPBEXexcBad9 4 3 2" xfId="1123"/>
    <cellStyle name="SAPBEXexcBad9 4 4" xfId="722"/>
    <cellStyle name="SAPBEXexcBad9 4 4 2" xfId="1178"/>
    <cellStyle name="SAPBEXexcBad9 5" xfId="797"/>
    <cellStyle name="SAPBEXexcBad9 6" xfId="7251"/>
    <cellStyle name="SAPBEXexcCritical4" xfId="84"/>
    <cellStyle name="SAPBEXexcCritical4 2" xfId="357"/>
    <cellStyle name="SAPBEXexcCritical4 2 2" xfId="456"/>
    <cellStyle name="SAPBEXexcCritical4 2 2 2" xfId="933"/>
    <cellStyle name="SAPBEXexcCritical4 2 3" xfId="533"/>
    <cellStyle name="SAPBEXexcCritical4 2 3 2" xfId="989"/>
    <cellStyle name="SAPBEXexcCritical4 2 4" xfId="608"/>
    <cellStyle name="SAPBEXexcCritical4 2 4 2" xfId="1064"/>
    <cellStyle name="SAPBEXexcCritical4 2 5" xfId="438"/>
    <cellStyle name="SAPBEXexcCritical4 2 5 2" xfId="915"/>
    <cellStyle name="SAPBEXexcCritical4 2 6" xfId="836"/>
    <cellStyle name="SAPBEXexcCritical4 3" xfId="399"/>
    <cellStyle name="SAPBEXexcCritical4 3 2" xfId="489"/>
    <cellStyle name="SAPBEXexcCritical4 3 2 2" xfId="966"/>
    <cellStyle name="SAPBEXexcCritical4 3 3" xfId="573"/>
    <cellStyle name="SAPBEXexcCritical4 3 3 2" xfId="1029"/>
    <cellStyle name="SAPBEXexcCritical4 3 4" xfId="639"/>
    <cellStyle name="SAPBEXexcCritical4 3 4 2" xfId="1095"/>
    <cellStyle name="SAPBEXexcCritical4 3 5" xfId="693"/>
    <cellStyle name="SAPBEXexcCritical4 3 5 2" xfId="1149"/>
    <cellStyle name="SAPBEXexcCritical4 3 6" xfId="878"/>
    <cellStyle name="SAPBEXexcCritical4 4" xfId="519"/>
    <cellStyle name="SAPBEXexcCritical4 4 2" xfId="598"/>
    <cellStyle name="SAPBEXexcCritical4 4 2 2" xfId="1054"/>
    <cellStyle name="SAPBEXexcCritical4 4 3" xfId="663"/>
    <cellStyle name="SAPBEXexcCritical4 4 3 2" xfId="1119"/>
    <cellStyle name="SAPBEXexcCritical4 4 4" xfId="718"/>
    <cellStyle name="SAPBEXexcCritical4 4 4 2" xfId="1174"/>
    <cellStyle name="SAPBEXexcCritical4 5" xfId="798"/>
    <cellStyle name="SAPBEXexcCritical4 6" xfId="7252"/>
    <cellStyle name="SAPBEXexcCritical5" xfId="85"/>
    <cellStyle name="SAPBEXexcCritical5 2" xfId="358"/>
    <cellStyle name="SAPBEXexcCritical5 2 2" xfId="457"/>
    <cellStyle name="SAPBEXexcCritical5 2 2 2" xfId="934"/>
    <cellStyle name="SAPBEXexcCritical5 2 3" xfId="534"/>
    <cellStyle name="SAPBEXexcCritical5 2 3 2" xfId="990"/>
    <cellStyle name="SAPBEXexcCritical5 2 4" xfId="609"/>
    <cellStyle name="SAPBEXexcCritical5 2 4 2" xfId="1065"/>
    <cellStyle name="SAPBEXexcCritical5 2 5" xfId="437"/>
    <cellStyle name="SAPBEXexcCritical5 2 5 2" xfId="914"/>
    <cellStyle name="SAPBEXexcCritical5 2 6" xfId="837"/>
    <cellStyle name="SAPBEXexcCritical5 3" xfId="398"/>
    <cellStyle name="SAPBEXexcCritical5 3 2" xfId="488"/>
    <cellStyle name="SAPBEXexcCritical5 3 2 2" xfId="965"/>
    <cellStyle name="SAPBEXexcCritical5 3 3" xfId="572"/>
    <cellStyle name="SAPBEXexcCritical5 3 3 2" xfId="1028"/>
    <cellStyle name="SAPBEXexcCritical5 3 4" xfId="638"/>
    <cellStyle name="SAPBEXexcCritical5 3 4 2" xfId="1094"/>
    <cellStyle name="SAPBEXexcCritical5 3 5" xfId="692"/>
    <cellStyle name="SAPBEXexcCritical5 3 5 2" xfId="1148"/>
    <cellStyle name="SAPBEXexcCritical5 3 6" xfId="877"/>
    <cellStyle name="SAPBEXexcCritical5 4" xfId="523"/>
    <cellStyle name="SAPBEXexcCritical5 4 2" xfId="600"/>
    <cellStyle name="SAPBEXexcCritical5 4 2 2" xfId="1056"/>
    <cellStyle name="SAPBEXexcCritical5 4 3" xfId="665"/>
    <cellStyle name="SAPBEXexcCritical5 4 3 2" xfId="1121"/>
    <cellStyle name="SAPBEXexcCritical5 4 4" xfId="720"/>
    <cellStyle name="SAPBEXexcCritical5 4 4 2" xfId="1176"/>
    <cellStyle name="SAPBEXexcCritical5 5" xfId="799"/>
    <cellStyle name="SAPBEXexcCritical5 6" xfId="7253"/>
    <cellStyle name="SAPBEXexcCritical6" xfId="86"/>
    <cellStyle name="SAPBEXexcCritical6 2" xfId="359"/>
    <cellStyle name="SAPBEXexcCritical6 2 2" xfId="458"/>
    <cellStyle name="SAPBEXexcCritical6 2 2 2" xfId="935"/>
    <cellStyle name="SAPBEXexcCritical6 2 3" xfId="535"/>
    <cellStyle name="SAPBEXexcCritical6 2 3 2" xfId="991"/>
    <cellStyle name="SAPBEXexcCritical6 2 4" xfId="610"/>
    <cellStyle name="SAPBEXexcCritical6 2 4 2" xfId="1066"/>
    <cellStyle name="SAPBEXexcCritical6 2 5" xfId="436"/>
    <cellStyle name="SAPBEXexcCritical6 2 5 2" xfId="913"/>
    <cellStyle name="SAPBEXexcCritical6 2 6" xfId="838"/>
    <cellStyle name="SAPBEXexcCritical6 3" xfId="397"/>
    <cellStyle name="SAPBEXexcCritical6 3 2" xfId="487"/>
    <cellStyle name="SAPBEXexcCritical6 3 2 2" xfId="964"/>
    <cellStyle name="SAPBEXexcCritical6 3 3" xfId="571"/>
    <cellStyle name="SAPBEXexcCritical6 3 3 2" xfId="1027"/>
    <cellStyle name="SAPBEXexcCritical6 3 4" xfId="637"/>
    <cellStyle name="SAPBEXexcCritical6 3 4 2" xfId="1093"/>
    <cellStyle name="SAPBEXexcCritical6 3 5" xfId="691"/>
    <cellStyle name="SAPBEXexcCritical6 3 5 2" xfId="1147"/>
    <cellStyle name="SAPBEXexcCritical6 3 6" xfId="876"/>
    <cellStyle name="SAPBEXexcCritical6 4" xfId="517"/>
    <cellStyle name="SAPBEXexcCritical6 4 2" xfId="596"/>
    <cellStyle name="SAPBEXexcCritical6 4 2 2" xfId="1052"/>
    <cellStyle name="SAPBEXexcCritical6 4 3" xfId="661"/>
    <cellStyle name="SAPBEXexcCritical6 4 3 2" xfId="1117"/>
    <cellStyle name="SAPBEXexcCritical6 4 4" xfId="716"/>
    <cellStyle name="SAPBEXexcCritical6 4 4 2" xfId="1172"/>
    <cellStyle name="SAPBEXexcCritical6 5" xfId="800"/>
    <cellStyle name="SAPBEXexcCritical6 6" xfId="7254"/>
    <cellStyle name="SAPBEXexcGood1" xfId="87"/>
    <cellStyle name="SAPBEXexcGood1 2" xfId="360"/>
    <cellStyle name="SAPBEXexcGood1 2 2" xfId="459"/>
    <cellStyle name="SAPBEXexcGood1 2 2 2" xfId="936"/>
    <cellStyle name="SAPBEXexcGood1 2 3" xfId="536"/>
    <cellStyle name="SAPBEXexcGood1 2 3 2" xfId="992"/>
    <cellStyle name="SAPBEXexcGood1 2 4" xfId="611"/>
    <cellStyle name="SAPBEXexcGood1 2 4 2" xfId="1067"/>
    <cellStyle name="SAPBEXexcGood1 2 5" xfId="435"/>
    <cellStyle name="SAPBEXexcGood1 2 5 2" xfId="912"/>
    <cellStyle name="SAPBEXexcGood1 2 6" xfId="839"/>
    <cellStyle name="SAPBEXexcGood1 3" xfId="396"/>
    <cellStyle name="SAPBEXexcGood1 3 2" xfId="486"/>
    <cellStyle name="SAPBEXexcGood1 3 2 2" xfId="963"/>
    <cellStyle name="SAPBEXexcGood1 3 3" xfId="570"/>
    <cellStyle name="SAPBEXexcGood1 3 3 2" xfId="1026"/>
    <cellStyle name="SAPBEXexcGood1 3 4" xfId="636"/>
    <cellStyle name="SAPBEXexcGood1 3 4 2" xfId="1092"/>
    <cellStyle name="SAPBEXexcGood1 3 5" xfId="690"/>
    <cellStyle name="SAPBEXexcGood1 3 5 2" xfId="1146"/>
    <cellStyle name="SAPBEXexcGood1 3 6" xfId="875"/>
    <cellStyle name="SAPBEXexcGood1 4" xfId="513"/>
    <cellStyle name="SAPBEXexcGood1 4 2" xfId="594"/>
    <cellStyle name="SAPBEXexcGood1 4 2 2" xfId="1050"/>
    <cellStyle name="SAPBEXexcGood1 4 3" xfId="659"/>
    <cellStyle name="SAPBEXexcGood1 4 3 2" xfId="1115"/>
    <cellStyle name="SAPBEXexcGood1 4 4" xfId="714"/>
    <cellStyle name="SAPBEXexcGood1 4 4 2" xfId="1170"/>
    <cellStyle name="SAPBEXexcGood1 5" xfId="801"/>
    <cellStyle name="SAPBEXexcGood1 6" xfId="7255"/>
    <cellStyle name="SAPBEXexcGood2" xfId="88"/>
    <cellStyle name="SAPBEXexcGood2 2" xfId="361"/>
    <cellStyle name="SAPBEXexcGood2 2 2" xfId="460"/>
    <cellStyle name="SAPBEXexcGood2 2 2 2" xfId="937"/>
    <cellStyle name="SAPBEXexcGood2 2 3" xfId="537"/>
    <cellStyle name="SAPBEXexcGood2 2 3 2" xfId="993"/>
    <cellStyle name="SAPBEXexcGood2 2 4" xfId="612"/>
    <cellStyle name="SAPBEXexcGood2 2 4 2" xfId="1068"/>
    <cellStyle name="SAPBEXexcGood2 2 5" xfId="413"/>
    <cellStyle name="SAPBEXexcGood2 2 5 2" xfId="890"/>
    <cellStyle name="SAPBEXexcGood2 2 6" xfId="840"/>
    <cellStyle name="SAPBEXexcGood2 3" xfId="395"/>
    <cellStyle name="SAPBEXexcGood2 3 2" xfId="485"/>
    <cellStyle name="SAPBEXexcGood2 3 2 2" xfId="962"/>
    <cellStyle name="SAPBEXexcGood2 3 3" xfId="569"/>
    <cellStyle name="SAPBEXexcGood2 3 3 2" xfId="1025"/>
    <cellStyle name="SAPBEXexcGood2 3 4" xfId="635"/>
    <cellStyle name="SAPBEXexcGood2 3 4 2" xfId="1091"/>
    <cellStyle name="SAPBEXexcGood2 3 5" xfId="689"/>
    <cellStyle name="SAPBEXexcGood2 3 5 2" xfId="1145"/>
    <cellStyle name="SAPBEXexcGood2 3 6" xfId="874"/>
    <cellStyle name="SAPBEXexcGood2 4" xfId="524"/>
    <cellStyle name="SAPBEXexcGood2 4 2" xfId="601"/>
    <cellStyle name="SAPBEXexcGood2 4 2 2" xfId="1057"/>
    <cellStyle name="SAPBEXexcGood2 4 3" xfId="666"/>
    <cellStyle name="SAPBEXexcGood2 4 3 2" xfId="1122"/>
    <cellStyle name="SAPBEXexcGood2 4 4" xfId="721"/>
    <cellStyle name="SAPBEXexcGood2 4 4 2" xfId="1177"/>
    <cellStyle name="SAPBEXexcGood2 5" xfId="802"/>
    <cellStyle name="SAPBEXexcGood2 6" xfId="7256"/>
    <cellStyle name="SAPBEXexcGood3" xfId="89"/>
    <cellStyle name="SAPBEXexcGood3 2" xfId="362"/>
    <cellStyle name="SAPBEXexcGood3 2 2" xfId="461"/>
    <cellStyle name="SAPBEXexcGood3 2 2 2" xfId="938"/>
    <cellStyle name="SAPBEXexcGood3 2 3" xfId="538"/>
    <cellStyle name="SAPBEXexcGood3 2 3 2" xfId="994"/>
    <cellStyle name="SAPBEXexcGood3 2 4" xfId="613"/>
    <cellStyle name="SAPBEXexcGood3 2 4 2" xfId="1069"/>
    <cellStyle name="SAPBEXexcGood3 2 5" xfId="432"/>
    <cellStyle name="SAPBEXexcGood3 2 5 2" xfId="909"/>
    <cellStyle name="SAPBEXexcGood3 2 6" xfId="841"/>
    <cellStyle name="SAPBEXexcGood3 3" xfId="394"/>
    <cellStyle name="SAPBEXexcGood3 3 2" xfId="484"/>
    <cellStyle name="SAPBEXexcGood3 3 2 2" xfId="961"/>
    <cellStyle name="SAPBEXexcGood3 3 3" xfId="568"/>
    <cellStyle name="SAPBEXexcGood3 3 3 2" xfId="1024"/>
    <cellStyle name="SAPBEXexcGood3 3 4" xfId="634"/>
    <cellStyle name="SAPBEXexcGood3 3 4 2" xfId="1090"/>
    <cellStyle name="SAPBEXexcGood3 3 5" xfId="688"/>
    <cellStyle name="SAPBEXexcGood3 3 5 2" xfId="1144"/>
    <cellStyle name="SAPBEXexcGood3 3 6" xfId="873"/>
    <cellStyle name="SAPBEXexcGood3 4" xfId="516"/>
    <cellStyle name="SAPBEXexcGood3 4 2" xfId="595"/>
    <cellStyle name="SAPBEXexcGood3 4 2 2" xfId="1051"/>
    <cellStyle name="SAPBEXexcGood3 4 3" xfId="660"/>
    <cellStyle name="SAPBEXexcGood3 4 3 2" xfId="1116"/>
    <cellStyle name="SAPBEXexcGood3 4 4" xfId="715"/>
    <cellStyle name="SAPBEXexcGood3 4 4 2" xfId="1171"/>
    <cellStyle name="SAPBEXexcGood3 5" xfId="803"/>
    <cellStyle name="SAPBEXexcGood3 6" xfId="7257"/>
    <cellStyle name="SAPBEXfilterDrill" xfId="90"/>
    <cellStyle name="SAPBEXfilterDrill 2" xfId="363"/>
    <cellStyle name="SAPBEXfilterDrill 2 2" xfId="539"/>
    <cellStyle name="SAPBEXfilterDrill 2 2 2" xfId="995"/>
    <cellStyle name="SAPBEXfilterDrill 2 3" xfId="431"/>
    <cellStyle name="SAPBEXfilterDrill 2 3 2" xfId="908"/>
    <cellStyle name="SAPBEXfilterDrill 2 4" xfId="842"/>
    <cellStyle name="SAPBEXfilterDrill 3" xfId="448"/>
    <cellStyle name="SAPBEXfilterDrill 3 2" xfId="925"/>
    <cellStyle name="SAPBEXfilterDrill 4" xfId="804"/>
    <cellStyle name="SAPBEXfilterItem" xfId="91"/>
    <cellStyle name="SAPBEXfilterItem 2" xfId="364"/>
    <cellStyle name="SAPBEXfilterItem 2 2" xfId="540"/>
    <cellStyle name="SAPBEXfilterItem 2 2 2" xfId="996"/>
    <cellStyle name="SAPBEXfilterItem 2 3" xfId="430"/>
    <cellStyle name="SAPBEXfilterItem 2 3 2" xfId="907"/>
    <cellStyle name="SAPBEXfilterItem 2 4" xfId="843"/>
    <cellStyle name="SAPBEXfilterItem 3" xfId="422"/>
    <cellStyle name="SAPBEXfilterItem 3 2" xfId="899"/>
    <cellStyle name="SAPBEXfilterItem 4" xfId="805"/>
    <cellStyle name="SAPBEXfilterItem 5" xfId="7258"/>
    <cellStyle name="SAPBEXfilterText" xfId="92"/>
    <cellStyle name="SAPBEXfilterText 2" xfId="7259"/>
    <cellStyle name="SAPBEXfilterText 2 2" xfId="7260"/>
    <cellStyle name="SAPBEXfilterText 3" xfId="7261"/>
    <cellStyle name="SAPBEXfilterText 3 2" xfId="7262"/>
    <cellStyle name="SAPBEXfilterText 4" xfId="7263"/>
    <cellStyle name="SAPBEXfilterText 4 2" xfId="7264"/>
    <cellStyle name="SAPBEXfilterText 5" xfId="7265"/>
    <cellStyle name="SAPBEXfilterText 5 2" xfId="7266"/>
    <cellStyle name="SAPBEXfilterText 6" xfId="7267"/>
    <cellStyle name="SAPBEXfilterText 7" xfId="7268"/>
    <cellStyle name="SAPBEXfilterText 8" xfId="7269"/>
    <cellStyle name="SAPBEXformats" xfId="93"/>
    <cellStyle name="SAPBEXformats 2" xfId="365"/>
    <cellStyle name="SAPBEXformats 2 2" xfId="462"/>
    <cellStyle name="SAPBEXformats 2 2 2" xfId="939"/>
    <cellStyle name="SAPBEXformats 2 3" xfId="541"/>
    <cellStyle name="SAPBEXformats 2 3 2" xfId="997"/>
    <cellStyle name="SAPBEXformats 2 4" xfId="614"/>
    <cellStyle name="SAPBEXformats 2 4 2" xfId="1070"/>
    <cellStyle name="SAPBEXformats 2 5" xfId="429"/>
    <cellStyle name="SAPBEXformats 2 5 2" xfId="906"/>
    <cellStyle name="SAPBEXformats 2 6" xfId="844"/>
    <cellStyle name="SAPBEXformats 3" xfId="393"/>
    <cellStyle name="SAPBEXformats 3 2" xfId="483"/>
    <cellStyle name="SAPBEXformats 3 2 2" xfId="960"/>
    <cellStyle name="SAPBEXformats 3 3" xfId="567"/>
    <cellStyle name="SAPBEXformats 3 3 2" xfId="1023"/>
    <cellStyle name="SAPBEXformats 3 4" xfId="633"/>
    <cellStyle name="SAPBEXformats 3 4 2" xfId="1089"/>
    <cellStyle name="SAPBEXformats 3 5" xfId="687"/>
    <cellStyle name="SAPBEXformats 3 5 2" xfId="1143"/>
    <cellStyle name="SAPBEXformats 3 6" xfId="872"/>
    <cellStyle name="SAPBEXformats 4" xfId="503"/>
    <cellStyle name="SAPBEXformats 4 2" xfId="584"/>
    <cellStyle name="SAPBEXformats 4 2 2" xfId="1040"/>
    <cellStyle name="SAPBEXformats 4 3" xfId="649"/>
    <cellStyle name="SAPBEXformats 4 3 2" xfId="1105"/>
    <cellStyle name="SAPBEXformats 4 4" xfId="704"/>
    <cellStyle name="SAPBEXformats 4 4 2" xfId="1160"/>
    <cellStyle name="SAPBEXformats 5" xfId="806"/>
    <cellStyle name="SAPBEXformats 6" xfId="7270"/>
    <cellStyle name="SAPBEXheaderData" xfId="94"/>
    <cellStyle name="SAPBEXheaderItem" xfId="95"/>
    <cellStyle name="SAPBEXheaderItem 10" xfId="7271"/>
    <cellStyle name="SAPBEXheaderItem 2" xfId="7272"/>
    <cellStyle name="SAPBEXheaderItem 2 2" xfId="7273"/>
    <cellStyle name="SAPBEXheaderItem 3" xfId="7274"/>
    <cellStyle name="SAPBEXheaderItem 3 2" xfId="7275"/>
    <cellStyle name="SAPBEXheaderItem 3 3" xfId="7276"/>
    <cellStyle name="SAPBEXheaderItem 4" xfId="7277"/>
    <cellStyle name="SAPBEXheaderItem 4 2" xfId="7278"/>
    <cellStyle name="SAPBEXheaderItem 5" xfId="7279"/>
    <cellStyle name="SAPBEXheaderItem 6" xfId="7280"/>
    <cellStyle name="SAPBEXheaderItem 6 2" xfId="7281"/>
    <cellStyle name="SAPBEXheaderItem 7" xfId="7282"/>
    <cellStyle name="SAPBEXheaderItem 8" xfId="7283"/>
    <cellStyle name="SAPBEXheaderItem 9" xfId="7284"/>
    <cellStyle name="SAPBEXheaderItem_2010-2012 Program Workbook Completed_Incent_V2" xfId="7285"/>
    <cellStyle name="SAPBEXheaderText" xfId="96"/>
    <cellStyle name="SAPBEXheaderText 10" xfId="7286"/>
    <cellStyle name="SAPBEXheaderText 2" xfId="7287"/>
    <cellStyle name="SAPBEXheaderText 2 2" xfId="7288"/>
    <cellStyle name="SAPBEXheaderText 3" xfId="7289"/>
    <cellStyle name="SAPBEXheaderText 3 2" xfId="7290"/>
    <cellStyle name="SAPBEXheaderText 3 3" xfId="7291"/>
    <cellStyle name="SAPBEXheaderText 4" xfId="7292"/>
    <cellStyle name="SAPBEXheaderText 4 2" xfId="7293"/>
    <cellStyle name="SAPBEXheaderText 5" xfId="7294"/>
    <cellStyle name="SAPBEXheaderText 6" xfId="7295"/>
    <cellStyle name="SAPBEXheaderText 6 2" xfId="7296"/>
    <cellStyle name="SAPBEXheaderText 7" xfId="7297"/>
    <cellStyle name="SAPBEXheaderText 8" xfId="7298"/>
    <cellStyle name="SAPBEXheaderText 9" xfId="7299"/>
    <cellStyle name="SAPBEXheaderText_2010-2012 Program Workbook Completed_Incent_V2" xfId="7300"/>
    <cellStyle name="SAPBEXHLevel0" xfId="97"/>
    <cellStyle name="SAPBEXHLevel0 10" xfId="7301"/>
    <cellStyle name="SAPBEXHLevel0 10 2" xfId="7302"/>
    <cellStyle name="SAPBEXHLevel0 11" xfId="7303"/>
    <cellStyle name="SAPBEXHLevel0 12" xfId="7304"/>
    <cellStyle name="SAPBEXHLevel0 13" xfId="7305"/>
    <cellStyle name="SAPBEXHLevel0 14" xfId="7306"/>
    <cellStyle name="SAPBEXHLevel0 15" xfId="7307"/>
    <cellStyle name="SAPBEXHLevel0 16" xfId="7308"/>
    <cellStyle name="SAPBEXHLevel0 2" xfId="366"/>
    <cellStyle name="SAPBEXHLevel0 2 2" xfId="542"/>
    <cellStyle name="SAPBEXHLevel0 2 2 2" xfId="998"/>
    <cellStyle name="SAPBEXHLevel0 2 2 3" xfId="7309"/>
    <cellStyle name="SAPBEXHLevel0 2 3" xfId="428"/>
    <cellStyle name="SAPBEXHLevel0 2 3 2" xfId="905"/>
    <cellStyle name="SAPBEXHLevel0 2 4" xfId="845"/>
    <cellStyle name="SAPBEXHLevel0 3" xfId="446"/>
    <cellStyle name="SAPBEXHLevel0 3 2" xfId="923"/>
    <cellStyle name="SAPBEXHLevel0 3 3" xfId="7310"/>
    <cellStyle name="SAPBEXHLevel0 4" xfId="807"/>
    <cellStyle name="SAPBEXHLevel0 4 2" xfId="7311"/>
    <cellStyle name="SAPBEXHLevel0 4 3" xfId="7312"/>
    <cellStyle name="SAPBEXHLevel0 5" xfId="7313"/>
    <cellStyle name="SAPBEXHLevel0 6" xfId="7314"/>
    <cellStyle name="SAPBEXHLevel0 6 2" xfId="7315"/>
    <cellStyle name="SAPBEXHLevel0 6 3" xfId="7316"/>
    <cellStyle name="SAPBEXHLevel0 7" xfId="7317"/>
    <cellStyle name="SAPBEXHLevel0 8" xfId="7318"/>
    <cellStyle name="SAPBEXHLevel0 9" xfId="7319"/>
    <cellStyle name="SAPBEXHLevel0 9 2" xfId="7320"/>
    <cellStyle name="SAPBEXHLevel0_2010-2012 Program Workbook Completed_Incent_V2" xfId="7321"/>
    <cellStyle name="SAPBEXHLevel0X" xfId="98"/>
    <cellStyle name="SAPBEXHLevel0X 10" xfId="7322"/>
    <cellStyle name="SAPBEXHLevel0X 11" xfId="7323"/>
    <cellStyle name="SAPBEXHLevel0X 12" xfId="7324"/>
    <cellStyle name="SAPBEXHLevel0X 2" xfId="367"/>
    <cellStyle name="SAPBEXHLevel0X 2 2" xfId="463"/>
    <cellStyle name="SAPBEXHLevel0X 2 2 2" xfId="940"/>
    <cellStyle name="SAPBEXHLevel0X 2 3" xfId="543"/>
    <cellStyle name="SAPBEXHLevel0X 2 3 2" xfId="999"/>
    <cellStyle name="SAPBEXHLevel0X 2 4" xfId="615"/>
    <cellStyle name="SAPBEXHLevel0X 2 4 2" xfId="1071"/>
    <cellStyle name="SAPBEXHLevel0X 2 5" xfId="427"/>
    <cellStyle name="SAPBEXHLevel0X 2 5 2" xfId="904"/>
    <cellStyle name="SAPBEXHLevel0X 2 6" xfId="846"/>
    <cellStyle name="SAPBEXHLevel0X 3" xfId="392"/>
    <cellStyle name="SAPBEXHLevel0X 3 2" xfId="482"/>
    <cellStyle name="SAPBEXHLevel0X 3 2 2" xfId="959"/>
    <cellStyle name="SAPBEXHLevel0X 3 3" xfId="566"/>
    <cellStyle name="SAPBEXHLevel0X 3 3 2" xfId="1022"/>
    <cellStyle name="SAPBEXHLevel0X 3 4" xfId="632"/>
    <cellStyle name="SAPBEXHLevel0X 3 4 2" xfId="1088"/>
    <cellStyle name="SAPBEXHLevel0X 3 5" xfId="686"/>
    <cellStyle name="SAPBEXHLevel0X 3 5 2" xfId="1142"/>
    <cellStyle name="SAPBEXHLevel0X 3 6" xfId="871"/>
    <cellStyle name="SAPBEXHLevel0X 4" xfId="504"/>
    <cellStyle name="SAPBEXHLevel0X 4 2" xfId="585"/>
    <cellStyle name="SAPBEXHLevel0X 4 2 2" xfId="1041"/>
    <cellStyle name="SAPBEXHLevel0X 4 3" xfId="650"/>
    <cellStyle name="SAPBEXHLevel0X 4 3 2" xfId="1106"/>
    <cellStyle name="SAPBEXHLevel0X 4 4" xfId="705"/>
    <cellStyle name="SAPBEXHLevel0X 4 4 2" xfId="1161"/>
    <cellStyle name="SAPBEXHLevel0X 5" xfId="808"/>
    <cellStyle name="SAPBEXHLevel0X 5 2" xfId="7325"/>
    <cellStyle name="SAPBEXHLevel0X 5 3" xfId="7326"/>
    <cellStyle name="SAPBEXHLevel0X 6" xfId="7327"/>
    <cellStyle name="SAPBEXHLevel0X 6 2" xfId="7328"/>
    <cellStyle name="SAPBEXHLevel0X 7" xfId="7329"/>
    <cellStyle name="SAPBEXHLevel0X 7 2" xfId="7330"/>
    <cellStyle name="SAPBEXHLevel0X 7 3" xfId="7331"/>
    <cellStyle name="SAPBEXHLevel0X 8" xfId="7332"/>
    <cellStyle name="SAPBEXHLevel0X 8 2" xfId="7333"/>
    <cellStyle name="SAPBEXHLevel0X 9" xfId="7334"/>
    <cellStyle name="SAPBEXHLevel0X_2010-2012 Program Workbook_Incent_FS" xfId="7335"/>
    <cellStyle name="SAPBEXHLevel1" xfId="99"/>
    <cellStyle name="SAPBEXHLevel1 10" xfId="7336"/>
    <cellStyle name="SAPBEXHLevel1 11" xfId="7337"/>
    <cellStyle name="SAPBEXHLevel1 12" xfId="7338"/>
    <cellStyle name="SAPBEXHLevel1 13" xfId="7339"/>
    <cellStyle name="SAPBEXHLevel1 14" xfId="7340"/>
    <cellStyle name="SAPBEXHLevel1 15" xfId="7341"/>
    <cellStyle name="SAPBEXHLevel1 2" xfId="368"/>
    <cellStyle name="SAPBEXHLevel1 2 2" xfId="544"/>
    <cellStyle name="SAPBEXHLevel1 2 2 2" xfId="1000"/>
    <cellStyle name="SAPBEXHLevel1 2 3" xfId="426"/>
    <cellStyle name="SAPBEXHLevel1 2 3 2" xfId="903"/>
    <cellStyle name="SAPBEXHLevel1 2 4" xfId="847"/>
    <cellStyle name="SAPBEXHLevel1 3" xfId="411"/>
    <cellStyle name="SAPBEXHLevel1 3 2" xfId="888"/>
    <cellStyle name="SAPBEXHLevel1 3 3" xfId="7342"/>
    <cellStyle name="SAPBEXHLevel1 4" xfId="809"/>
    <cellStyle name="SAPBEXHLevel1 4 2" xfId="7343"/>
    <cellStyle name="SAPBEXHLevel1 5" xfId="7344"/>
    <cellStyle name="SAPBEXHLevel1 5 2" xfId="7345"/>
    <cellStyle name="SAPBEXHLevel1 5 3" xfId="7346"/>
    <cellStyle name="SAPBEXHLevel1 6" xfId="7347"/>
    <cellStyle name="SAPBEXHLevel1 7" xfId="7348"/>
    <cellStyle name="SAPBEXHLevel1 8" xfId="7349"/>
    <cellStyle name="SAPBEXHLevel1 8 2" xfId="7350"/>
    <cellStyle name="SAPBEXHLevel1 9" xfId="7351"/>
    <cellStyle name="SAPBEXHLevel1 9 2" xfId="7352"/>
    <cellStyle name="SAPBEXHLevel1_DATA-12moDEC2010 Cap Targets" xfId="7353"/>
    <cellStyle name="SAPBEXHLevel1X" xfId="100"/>
    <cellStyle name="SAPBEXHLevel1X 10" xfId="7354"/>
    <cellStyle name="SAPBEXHLevel1X 11" xfId="7355"/>
    <cellStyle name="SAPBEXHLevel1X 12" xfId="7356"/>
    <cellStyle name="SAPBEXHLevel1X 2" xfId="369"/>
    <cellStyle name="SAPBEXHLevel1X 2 2" xfId="464"/>
    <cellStyle name="SAPBEXHLevel1X 2 2 2" xfId="941"/>
    <cellStyle name="SAPBEXHLevel1X 2 3" xfId="545"/>
    <cellStyle name="SAPBEXHLevel1X 2 3 2" xfId="1001"/>
    <cellStyle name="SAPBEXHLevel1X 2 4" xfId="616"/>
    <cellStyle name="SAPBEXHLevel1X 2 4 2" xfId="1072"/>
    <cellStyle name="SAPBEXHLevel1X 2 5" xfId="425"/>
    <cellStyle name="SAPBEXHLevel1X 2 5 2" xfId="902"/>
    <cellStyle name="SAPBEXHLevel1X 2 6" xfId="848"/>
    <cellStyle name="SAPBEXHLevel1X 3" xfId="391"/>
    <cellStyle name="SAPBEXHLevel1X 3 2" xfId="481"/>
    <cellStyle name="SAPBEXHLevel1X 3 2 2" xfId="958"/>
    <cellStyle name="SAPBEXHLevel1X 3 3" xfId="565"/>
    <cellStyle name="SAPBEXHLevel1X 3 3 2" xfId="1021"/>
    <cellStyle name="SAPBEXHLevel1X 3 4" xfId="631"/>
    <cellStyle name="SAPBEXHLevel1X 3 4 2" xfId="1087"/>
    <cellStyle name="SAPBEXHLevel1X 3 5" xfId="685"/>
    <cellStyle name="SAPBEXHLevel1X 3 5 2" xfId="1141"/>
    <cellStyle name="SAPBEXHLevel1X 3 6" xfId="870"/>
    <cellStyle name="SAPBEXHLevel1X 4" xfId="505"/>
    <cellStyle name="SAPBEXHLevel1X 4 2" xfId="586"/>
    <cellStyle name="SAPBEXHLevel1X 4 2 2" xfId="1042"/>
    <cellStyle name="SAPBEXHLevel1X 4 3" xfId="651"/>
    <cellStyle name="SAPBEXHLevel1X 4 3 2" xfId="1107"/>
    <cellStyle name="SAPBEXHLevel1X 4 4" xfId="706"/>
    <cellStyle name="SAPBEXHLevel1X 4 4 2" xfId="1162"/>
    <cellStyle name="SAPBEXHLevel1X 5" xfId="810"/>
    <cellStyle name="SAPBEXHLevel1X 5 2" xfId="7357"/>
    <cellStyle name="SAPBEXHLevel1X 5 3" xfId="7358"/>
    <cellStyle name="SAPBEXHLevel1X 6" xfId="7359"/>
    <cellStyle name="SAPBEXHLevel1X 6 2" xfId="7360"/>
    <cellStyle name="SAPBEXHLevel1X 7" xfId="7361"/>
    <cellStyle name="SAPBEXHLevel1X 7 2" xfId="7362"/>
    <cellStyle name="SAPBEXHLevel1X 7 3" xfId="7363"/>
    <cellStyle name="SAPBEXHLevel1X 8" xfId="7364"/>
    <cellStyle name="SAPBEXHLevel1X 8 2" xfId="7365"/>
    <cellStyle name="SAPBEXHLevel1X 9" xfId="7366"/>
    <cellStyle name="SAPBEXHLevel1X_2010-2012 Program Workbook_Incent_FS" xfId="7367"/>
    <cellStyle name="SAPBEXHLevel2" xfId="101"/>
    <cellStyle name="SAPBEXHLevel2 10" xfId="7368"/>
    <cellStyle name="SAPBEXHLevel2 2" xfId="370"/>
    <cellStyle name="SAPBEXHLevel2 2 2" xfId="546"/>
    <cellStyle name="SAPBEXHLevel2 2 2 2" xfId="1002"/>
    <cellStyle name="SAPBEXHLevel2 2 3" xfId="424"/>
    <cellStyle name="SAPBEXHLevel2 2 3 2" xfId="901"/>
    <cellStyle name="SAPBEXHLevel2 2 4" xfId="849"/>
    <cellStyle name="SAPBEXHLevel2 3" xfId="445"/>
    <cellStyle name="SAPBEXHLevel2 3 2" xfId="922"/>
    <cellStyle name="SAPBEXHLevel2 3 3" xfId="7369"/>
    <cellStyle name="SAPBEXHLevel2 4" xfId="811"/>
    <cellStyle name="SAPBEXHLevel2 4 2" xfId="7370"/>
    <cellStyle name="SAPBEXHLevel2 5" xfId="7371"/>
    <cellStyle name="SAPBEXHLevel2 5 2" xfId="7372"/>
    <cellStyle name="SAPBEXHLevel2 6" xfId="7373"/>
    <cellStyle name="SAPBEXHLevel2 7" xfId="7374"/>
    <cellStyle name="SAPBEXHLevel2 8" xfId="7375"/>
    <cellStyle name="SAPBEXHLevel2 9" xfId="7376"/>
    <cellStyle name="SAPBEXHLevel2X" xfId="102"/>
    <cellStyle name="SAPBEXHLevel2X 10" xfId="7377"/>
    <cellStyle name="SAPBEXHLevel2X 11" xfId="7378"/>
    <cellStyle name="SAPBEXHLevel2X 12" xfId="7379"/>
    <cellStyle name="SAPBEXHLevel2X 2" xfId="371"/>
    <cellStyle name="SAPBEXHLevel2X 2 2" xfId="465"/>
    <cellStyle name="SAPBEXHLevel2X 2 2 2" xfId="942"/>
    <cellStyle name="SAPBEXHLevel2X 2 3" xfId="547"/>
    <cellStyle name="SAPBEXHLevel2X 2 3 2" xfId="1003"/>
    <cellStyle name="SAPBEXHLevel2X 2 4" xfId="617"/>
    <cellStyle name="SAPBEXHLevel2X 2 4 2" xfId="1073"/>
    <cellStyle name="SAPBEXHLevel2X 2 5" xfId="414"/>
    <cellStyle name="SAPBEXHLevel2X 2 5 2" xfId="891"/>
    <cellStyle name="SAPBEXHLevel2X 2 6" xfId="850"/>
    <cellStyle name="SAPBEXHLevel2X 3" xfId="390"/>
    <cellStyle name="SAPBEXHLevel2X 3 2" xfId="480"/>
    <cellStyle name="SAPBEXHLevel2X 3 2 2" xfId="957"/>
    <cellStyle name="SAPBEXHLevel2X 3 3" xfId="564"/>
    <cellStyle name="SAPBEXHLevel2X 3 3 2" xfId="1020"/>
    <cellStyle name="SAPBEXHLevel2X 3 4" xfId="630"/>
    <cellStyle name="SAPBEXHLevel2X 3 4 2" xfId="1086"/>
    <cellStyle name="SAPBEXHLevel2X 3 5" xfId="684"/>
    <cellStyle name="SAPBEXHLevel2X 3 5 2" xfId="1140"/>
    <cellStyle name="SAPBEXHLevel2X 3 6" xfId="869"/>
    <cellStyle name="SAPBEXHLevel2X 4" xfId="506"/>
    <cellStyle name="SAPBEXHLevel2X 4 2" xfId="587"/>
    <cellStyle name="SAPBEXHLevel2X 4 2 2" xfId="1043"/>
    <cellStyle name="SAPBEXHLevel2X 4 3" xfId="652"/>
    <cellStyle name="SAPBEXHLevel2X 4 3 2" xfId="1108"/>
    <cellStyle name="SAPBEXHLevel2X 4 4" xfId="707"/>
    <cellStyle name="SAPBEXHLevel2X 4 4 2" xfId="1163"/>
    <cellStyle name="SAPBEXHLevel2X 5" xfId="812"/>
    <cellStyle name="SAPBEXHLevel2X 5 2" xfId="7380"/>
    <cellStyle name="SAPBEXHLevel2X 5 3" xfId="7381"/>
    <cellStyle name="SAPBEXHLevel2X 6" xfId="7382"/>
    <cellStyle name="SAPBEXHLevel2X 6 2" xfId="7383"/>
    <cellStyle name="SAPBEXHLevel2X 7" xfId="7384"/>
    <cellStyle name="SAPBEXHLevel2X 7 2" xfId="7385"/>
    <cellStyle name="SAPBEXHLevel2X 7 3" xfId="7386"/>
    <cellStyle name="SAPBEXHLevel2X 8" xfId="7387"/>
    <cellStyle name="SAPBEXHLevel2X 8 2" xfId="7388"/>
    <cellStyle name="SAPBEXHLevel2X 9" xfId="7389"/>
    <cellStyle name="SAPBEXHLevel2X_2010-2012 Program Workbook_Incent_FS" xfId="7390"/>
    <cellStyle name="SAPBEXHLevel3" xfId="103"/>
    <cellStyle name="SAPBEXHLevel3 10" xfId="7391"/>
    <cellStyle name="SAPBEXHLevel3 2" xfId="372"/>
    <cellStyle name="SAPBEXHLevel3 2 2" xfId="548"/>
    <cellStyle name="SAPBEXHLevel3 2 2 2" xfId="1004"/>
    <cellStyle name="SAPBEXHLevel3 2 3" xfId="668"/>
    <cellStyle name="SAPBEXHLevel3 2 3 2" xfId="1124"/>
    <cellStyle name="SAPBEXHLevel3 2 4" xfId="851"/>
    <cellStyle name="SAPBEXHLevel3 3" xfId="444"/>
    <cellStyle name="SAPBEXHLevel3 3 2" xfId="921"/>
    <cellStyle name="SAPBEXHLevel3 3 3" xfId="7392"/>
    <cellStyle name="SAPBEXHLevel3 4" xfId="813"/>
    <cellStyle name="SAPBEXHLevel3 4 2" xfId="7393"/>
    <cellStyle name="SAPBEXHLevel3 5" xfId="7394"/>
    <cellStyle name="SAPBEXHLevel3 5 2" xfId="7395"/>
    <cellStyle name="SAPBEXHLevel3 6" xfId="7396"/>
    <cellStyle name="SAPBEXHLevel3 7" xfId="7397"/>
    <cellStyle name="SAPBEXHLevel3 8" xfId="7398"/>
    <cellStyle name="SAPBEXHLevel3 9" xfId="7399"/>
    <cellStyle name="SAPBEXHLevel3_CC Feb 2011 Reporting" xfId="7400"/>
    <cellStyle name="SAPBEXHLevel3X" xfId="104"/>
    <cellStyle name="SAPBEXHLevel3X 10" xfId="7401"/>
    <cellStyle name="SAPBEXHLevel3X 11" xfId="7402"/>
    <cellStyle name="SAPBEXHLevel3X 12" xfId="7403"/>
    <cellStyle name="SAPBEXHLevel3X 2" xfId="373"/>
    <cellStyle name="SAPBEXHLevel3X 2 2" xfId="466"/>
    <cellStyle name="SAPBEXHLevel3X 2 2 2" xfId="943"/>
    <cellStyle name="SAPBEXHLevel3X 2 3" xfId="549"/>
    <cellStyle name="SAPBEXHLevel3X 2 3 2" xfId="1005"/>
    <cellStyle name="SAPBEXHLevel3X 2 4" xfId="618"/>
    <cellStyle name="SAPBEXHLevel3X 2 4 2" xfId="1074"/>
    <cellStyle name="SAPBEXHLevel3X 2 5" xfId="669"/>
    <cellStyle name="SAPBEXHLevel3X 2 5 2" xfId="1125"/>
    <cellStyle name="SAPBEXHLevel3X 2 6" xfId="852"/>
    <cellStyle name="SAPBEXHLevel3X 3" xfId="389"/>
    <cellStyle name="SAPBEXHLevel3X 3 2" xfId="479"/>
    <cellStyle name="SAPBEXHLevel3X 3 2 2" xfId="956"/>
    <cellStyle name="SAPBEXHLevel3X 3 3" xfId="563"/>
    <cellStyle name="SAPBEXHLevel3X 3 3 2" xfId="1019"/>
    <cellStyle name="SAPBEXHLevel3X 3 4" xfId="629"/>
    <cellStyle name="SAPBEXHLevel3X 3 4 2" xfId="1085"/>
    <cellStyle name="SAPBEXHLevel3X 3 5" xfId="683"/>
    <cellStyle name="SAPBEXHLevel3X 3 5 2" xfId="1139"/>
    <cellStyle name="SAPBEXHLevel3X 3 6" xfId="868"/>
    <cellStyle name="SAPBEXHLevel3X 4" xfId="507"/>
    <cellStyle name="SAPBEXHLevel3X 4 2" xfId="588"/>
    <cellStyle name="SAPBEXHLevel3X 4 2 2" xfId="1044"/>
    <cellStyle name="SAPBEXHLevel3X 4 3" xfId="653"/>
    <cellStyle name="SAPBEXHLevel3X 4 3 2" xfId="1109"/>
    <cellStyle name="SAPBEXHLevel3X 4 4" xfId="708"/>
    <cellStyle name="SAPBEXHLevel3X 4 4 2" xfId="1164"/>
    <cellStyle name="SAPBEXHLevel3X 5" xfId="814"/>
    <cellStyle name="SAPBEXHLevel3X 5 2" xfId="7404"/>
    <cellStyle name="SAPBEXHLevel3X 5 3" xfId="7405"/>
    <cellStyle name="SAPBEXHLevel3X 6" xfId="7406"/>
    <cellStyle name="SAPBEXHLevel3X 6 2" xfId="7407"/>
    <cellStyle name="SAPBEXHLevel3X 7" xfId="7408"/>
    <cellStyle name="SAPBEXHLevel3X 7 2" xfId="7409"/>
    <cellStyle name="SAPBEXHLevel3X 7 3" xfId="7410"/>
    <cellStyle name="SAPBEXHLevel3X 8" xfId="7411"/>
    <cellStyle name="SAPBEXHLevel3X 8 2" xfId="7412"/>
    <cellStyle name="SAPBEXHLevel3X 9" xfId="7413"/>
    <cellStyle name="SAPBEXHLevel3X_2010-2012 Program Workbook_Incent_FS" xfId="7414"/>
    <cellStyle name="SAPBEXinputData" xfId="334"/>
    <cellStyle name="SAPBEXinputData 2" xfId="405"/>
    <cellStyle name="SAPBEXinputData 2 2" xfId="579"/>
    <cellStyle name="SAPBEXinputData 2 2 2" xfId="1035"/>
    <cellStyle name="SAPBEXinputData 2 3" xfId="699"/>
    <cellStyle name="SAPBEXinputData 2 3 2" xfId="1155"/>
    <cellStyle name="SAPBEXinputData 2 4" xfId="884"/>
    <cellStyle name="SAPBEXinputData 3" xfId="415"/>
    <cellStyle name="SAPBEXinputData 3 2" xfId="892"/>
    <cellStyle name="SAPBEXinputData 3 2 2" xfId="7415"/>
    <cellStyle name="SAPBEXinputData 3 3" xfId="7416"/>
    <cellStyle name="SAPBEXinputData 4" xfId="825"/>
    <cellStyle name="SAPBEXinputData 4 2" xfId="7417"/>
    <cellStyle name="SAPBEXinputData 5" xfId="7418"/>
    <cellStyle name="SAPBEXinputData_2010-2012 Program Workbook_Incent_FS" xfId="7419"/>
    <cellStyle name="SAPBEXresData" xfId="105"/>
    <cellStyle name="SAPBEXresData 2" xfId="374"/>
    <cellStyle name="SAPBEXresData 2 2" xfId="467"/>
    <cellStyle name="SAPBEXresData 2 2 2" xfId="944"/>
    <cellStyle name="SAPBEXresData 2 3" xfId="550"/>
    <cellStyle name="SAPBEXresData 2 3 2" xfId="1006"/>
    <cellStyle name="SAPBEXresData 2 4" xfId="619"/>
    <cellStyle name="SAPBEXresData 2 4 2" xfId="1075"/>
    <cellStyle name="SAPBEXresData 2 5" xfId="670"/>
    <cellStyle name="SAPBEXresData 2 5 2" xfId="1126"/>
    <cellStyle name="SAPBEXresData 2 6" xfId="853"/>
    <cellStyle name="SAPBEXresData 3" xfId="388"/>
    <cellStyle name="SAPBEXresData 3 2" xfId="478"/>
    <cellStyle name="SAPBEXresData 3 2 2" xfId="955"/>
    <cellStyle name="SAPBEXresData 3 3" xfId="562"/>
    <cellStyle name="SAPBEXresData 3 3 2" xfId="1018"/>
    <cellStyle name="SAPBEXresData 3 4" xfId="628"/>
    <cellStyle name="SAPBEXresData 3 4 2" xfId="1084"/>
    <cellStyle name="SAPBEXresData 3 5" xfId="682"/>
    <cellStyle name="SAPBEXresData 3 5 2" xfId="1138"/>
    <cellStyle name="SAPBEXresData 3 6" xfId="867"/>
    <cellStyle name="SAPBEXresData 4" xfId="508"/>
    <cellStyle name="SAPBEXresData 4 2" xfId="589"/>
    <cellStyle name="SAPBEXresData 4 2 2" xfId="1045"/>
    <cellStyle name="SAPBEXresData 4 3" xfId="654"/>
    <cellStyle name="SAPBEXresData 4 3 2" xfId="1110"/>
    <cellStyle name="SAPBEXresData 4 4" xfId="709"/>
    <cellStyle name="SAPBEXresData 4 4 2" xfId="1165"/>
    <cellStyle name="SAPBEXresData 5" xfId="815"/>
    <cellStyle name="SAPBEXresData 6" xfId="7420"/>
    <cellStyle name="SAPBEXresDataEmph" xfId="106"/>
    <cellStyle name="SAPBEXresDataEmph 2" xfId="375"/>
    <cellStyle name="SAPBEXresDataEmph 2 2" xfId="468"/>
    <cellStyle name="SAPBEXresDataEmph 2 2 2" xfId="945"/>
    <cellStyle name="SAPBEXresDataEmph 2 3" xfId="551"/>
    <cellStyle name="SAPBEXresDataEmph 2 3 2" xfId="1007"/>
    <cellStyle name="SAPBEXresDataEmph 2 4" xfId="620"/>
    <cellStyle name="SAPBEXresDataEmph 2 4 2" xfId="1076"/>
    <cellStyle name="SAPBEXresDataEmph 2 5" xfId="671"/>
    <cellStyle name="SAPBEXresDataEmph 2 5 2" xfId="1127"/>
    <cellStyle name="SAPBEXresDataEmph 2 6" xfId="854"/>
    <cellStyle name="SAPBEXresDataEmph 3" xfId="387"/>
    <cellStyle name="SAPBEXresDataEmph 3 2" xfId="477"/>
    <cellStyle name="SAPBEXresDataEmph 3 2 2" xfId="954"/>
    <cellStyle name="SAPBEXresDataEmph 3 3" xfId="561"/>
    <cellStyle name="SAPBEXresDataEmph 3 3 2" xfId="1017"/>
    <cellStyle name="SAPBEXresDataEmph 3 4" xfId="627"/>
    <cellStyle name="SAPBEXresDataEmph 3 4 2" xfId="1083"/>
    <cellStyle name="SAPBEXresDataEmph 3 5" xfId="681"/>
    <cellStyle name="SAPBEXresDataEmph 3 5 2" xfId="1137"/>
    <cellStyle name="SAPBEXresDataEmph 3 6" xfId="866"/>
    <cellStyle name="SAPBEXresDataEmph 4" xfId="509"/>
    <cellStyle name="SAPBEXresDataEmph 4 2" xfId="590"/>
    <cellStyle name="SAPBEXresDataEmph 4 2 2" xfId="1046"/>
    <cellStyle name="SAPBEXresDataEmph 4 3" xfId="655"/>
    <cellStyle name="SAPBEXresDataEmph 4 3 2" xfId="1111"/>
    <cellStyle name="SAPBEXresDataEmph 4 4" xfId="710"/>
    <cellStyle name="SAPBEXresDataEmph 4 4 2" xfId="1166"/>
    <cellStyle name="SAPBEXresDataEmph 5" xfId="816"/>
    <cellStyle name="SAPBEXresExc1" xfId="107"/>
    <cellStyle name="SAPBEXresExc1Emph" xfId="108"/>
    <cellStyle name="SAPBEXresExc2" xfId="109"/>
    <cellStyle name="SAPBEXresExc2Emph" xfId="110"/>
    <cellStyle name="SAPBEXresItem" xfId="111"/>
    <cellStyle name="SAPBEXresItem 2" xfId="7421"/>
    <cellStyle name="SAPBEXresItem 3" xfId="7422"/>
    <cellStyle name="SAPBEXresItem 3 2" xfId="7423"/>
    <cellStyle name="SAPBEXresItem 4" xfId="7424"/>
    <cellStyle name="SAPBEXresItem 5" xfId="7425"/>
    <cellStyle name="SAPBEXresItemX" xfId="112"/>
    <cellStyle name="SAPBEXresItemX 2" xfId="376"/>
    <cellStyle name="SAPBEXresItemX 2 2" xfId="469"/>
    <cellStyle name="SAPBEXresItemX 2 2 2" xfId="946"/>
    <cellStyle name="SAPBEXresItemX 2 3" xfId="552"/>
    <cellStyle name="SAPBEXresItemX 2 3 2" xfId="1008"/>
    <cellStyle name="SAPBEXresItemX 2 4" xfId="621"/>
    <cellStyle name="SAPBEXresItemX 2 4 2" xfId="1077"/>
    <cellStyle name="SAPBEXresItemX 2 5" xfId="672"/>
    <cellStyle name="SAPBEXresItemX 2 5 2" xfId="1128"/>
    <cellStyle name="SAPBEXresItemX 2 6" xfId="855"/>
    <cellStyle name="SAPBEXresItemX 3" xfId="386"/>
    <cellStyle name="SAPBEXresItemX 3 2" xfId="476"/>
    <cellStyle name="SAPBEXresItemX 3 2 2" xfId="953"/>
    <cellStyle name="SAPBEXresItemX 3 3" xfId="560"/>
    <cellStyle name="SAPBEXresItemX 3 3 2" xfId="1016"/>
    <cellStyle name="SAPBEXresItemX 3 4" xfId="626"/>
    <cellStyle name="SAPBEXresItemX 3 4 2" xfId="1082"/>
    <cellStyle name="SAPBEXresItemX 3 5" xfId="680"/>
    <cellStyle name="SAPBEXresItemX 3 5 2" xfId="1136"/>
    <cellStyle name="SAPBEXresItemX 3 6" xfId="865"/>
    <cellStyle name="SAPBEXresItemX 4" xfId="510"/>
    <cellStyle name="SAPBEXresItemX 4 2" xfId="591"/>
    <cellStyle name="SAPBEXresItemX 4 2 2" xfId="1047"/>
    <cellStyle name="SAPBEXresItemX 4 3" xfId="656"/>
    <cellStyle name="SAPBEXresItemX 4 3 2" xfId="1112"/>
    <cellStyle name="SAPBEXresItemX 4 4" xfId="711"/>
    <cellStyle name="SAPBEXresItemX 4 4 2" xfId="1167"/>
    <cellStyle name="SAPBEXresItemX 5" xfId="817"/>
    <cellStyle name="SAPBEXresItemX 6" xfId="7426"/>
    <cellStyle name="SAPBEXRow_Headings_SA" xfId="113"/>
    <cellStyle name="SAPBEXRowResults_SA" xfId="114"/>
    <cellStyle name="SAPBEXstdData" xfId="115"/>
    <cellStyle name="SAPBEXstdData 2" xfId="116"/>
    <cellStyle name="SAPBEXstdData 2 2" xfId="377"/>
    <cellStyle name="SAPBEXstdData 2 2 2" xfId="553"/>
    <cellStyle name="SAPBEXstdData 2 2 2 2" xfId="1009"/>
    <cellStyle name="SAPBEXstdData 2 2 3" xfId="673"/>
    <cellStyle name="SAPBEXstdData 2 2 3 2" xfId="1129"/>
    <cellStyle name="SAPBEXstdData 2 2 4" xfId="856"/>
    <cellStyle name="SAPBEXstdData 2 3" xfId="441"/>
    <cellStyle name="SAPBEXstdData 2 3 2" xfId="918"/>
    <cellStyle name="SAPBEXstdData 2 4" xfId="818"/>
    <cellStyle name="SAPBEXstdData 3" xfId="7427"/>
    <cellStyle name="SAPBEXstdData 3 2" xfId="7428"/>
    <cellStyle name="SAPBEXstdData 4" xfId="7429"/>
    <cellStyle name="SAPBEXstdData 4 2" xfId="7430"/>
    <cellStyle name="SAPBEXstdData 5" xfId="7431"/>
    <cellStyle name="SAPBEXstdData 6" xfId="7432"/>
    <cellStyle name="SAPBEXstdData 7" xfId="7433"/>
    <cellStyle name="SAPBEXstdData_13737 3p Contracts v3" xfId="7434"/>
    <cellStyle name="SAPBEXstdDataEmph" xfId="117"/>
    <cellStyle name="SAPBEXstdDataEmph 2" xfId="378"/>
    <cellStyle name="SAPBEXstdDataEmph 2 2" xfId="470"/>
    <cellStyle name="SAPBEXstdDataEmph 2 2 2" xfId="947"/>
    <cellStyle name="SAPBEXstdDataEmph 2 3" xfId="554"/>
    <cellStyle name="SAPBEXstdDataEmph 2 3 2" xfId="1010"/>
    <cellStyle name="SAPBEXstdDataEmph 2 4" xfId="622"/>
    <cellStyle name="SAPBEXstdDataEmph 2 4 2" xfId="1078"/>
    <cellStyle name="SAPBEXstdDataEmph 2 5" xfId="674"/>
    <cellStyle name="SAPBEXstdDataEmph 2 5 2" xfId="1130"/>
    <cellStyle name="SAPBEXstdDataEmph 2 6" xfId="857"/>
    <cellStyle name="SAPBEXstdDataEmph 3" xfId="385"/>
    <cellStyle name="SAPBEXstdDataEmph 3 2" xfId="475"/>
    <cellStyle name="SAPBEXstdDataEmph 3 2 2" xfId="952"/>
    <cellStyle name="SAPBEXstdDataEmph 3 3" xfId="559"/>
    <cellStyle name="SAPBEXstdDataEmph 3 3 2" xfId="1015"/>
    <cellStyle name="SAPBEXstdDataEmph 3 4" xfId="625"/>
    <cellStyle name="SAPBEXstdDataEmph 3 4 2" xfId="1081"/>
    <cellStyle name="SAPBEXstdDataEmph 3 5" xfId="679"/>
    <cellStyle name="SAPBEXstdDataEmph 3 5 2" xfId="1135"/>
    <cellStyle name="SAPBEXstdDataEmph 3 6" xfId="864"/>
    <cellStyle name="SAPBEXstdDataEmph 4" xfId="511"/>
    <cellStyle name="SAPBEXstdDataEmph 4 2" xfId="592"/>
    <cellStyle name="SAPBEXstdDataEmph 4 2 2" xfId="1048"/>
    <cellStyle name="SAPBEXstdDataEmph 4 3" xfId="657"/>
    <cellStyle name="SAPBEXstdDataEmph 4 3 2" xfId="1113"/>
    <cellStyle name="SAPBEXstdDataEmph 4 4" xfId="712"/>
    <cellStyle name="SAPBEXstdDataEmph 4 4 2" xfId="1168"/>
    <cellStyle name="SAPBEXstdDataEmph 5" xfId="819"/>
    <cellStyle name="SAPBEXstdExc1" xfId="118"/>
    <cellStyle name="SAPBEXstdExc1Emph" xfId="119"/>
    <cellStyle name="SAPBEXstdExc2" xfId="120"/>
    <cellStyle name="SAPBEXstdExc2Emph" xfId="121"/>
    <cellStyle name="SAPBEXstdItem" xfId="122"/>
    <cellStyle name="SAPBEXstdItem 2" xfId="339"/>
    <cellStyle name="SAPBEXstdItem 2 2" xfId="406"/>
    <cellStyle name="SAPBEXstdItem 2 2 2" xfId="495"/>
    <cellStyle name="SAPBEXstdItem 2 2 2 2" xfId="972"/>
    <cellStyle name="SAPBEXstdItem 2 2 3" xfId="580"/>
    <cellStyle name="SAPBEXstdItem 2 2 3 2" xfId="1036"/>
    <cellStyle name="SAPBEXstdItem 2 2 4" xfId="645"/>
    <cellStyle name="SAPBEXstdItem 2 2 4 2" xfId="1101"/>
    <cellStyle name="SAPBEXstdItem 2 2 5" xfId="700"/>
    <cellStyle name="SAPBEXstdItem 2 2 5 2" xfId="1156"/>
    <cellStyle name="SAPBEXstdItem 2 2 6" xfId="724"/>
    <cellStyle name="SAPBEXstdItem 2 2 6 2" xfId="1180"/>
    <cellStyle name="SAPBEXstdItem 2 2 6 2 2" xfId="1200"/>
    <cellStyle name="SAPBEXstdItem 2 2 6 3" xfId="1199"/>
    <cellStyle name="SAPBEXstdItem 2 3" xfId="409"/>
    <cellStyle name="SAPBEXstdItem 2 3 2" xfId="498"/>
    <cellStyle name="SAPBEXstdItem 2 3 2 2" xfId="975"/>
    <cellStyle name="SAPBEXstdItem 2 3 3" xfId="581"/>
    <cellStyle name="SAPBEXstdItem 2 3 3 2" xfId="1037"/>
    <cellStyle name="SAPBEXstdItem 2 3 4" xfId="646"/>
    <cellStyle name="SAPBEXstdItem 2 3 4 2" xfId="1102"/>
    <cellStyle name="SAPBEXstdItem 2 3 5" xfId="701"/>
    <cellStyle name="SAPBEXstdItem 2 3 5 2" xfId="1157"/>
    <cellStyle name="SAPBEXstdItem 3" xfId="7435"/>
    <cellStyle name="SAPBEXstdItem 3 2" xfId="7436"/>
    <cellStyle name="SAPBEXstdItem 4" xfId="7437"/>
    <cellStyle name="SAPBEXstdItem 4 2" xfId="7438"/>
    <cellStyle name="SAPBEXstdItem 5" xfId="7439"/>
    <cellStyle name="SAPBEXstdItem 6" xfId="7440"/>
    <cellStyle name="SAPBEXstdItem_13737 3p Contracts v3" xfId="7441"/>
    <cellStyle name="SAPBEXstdItemX" xfId="123"/>
    <cellStyle name="SAPBEXstdItemX 2" xfId="124"/>
    <cellStyle name="SAPBEXstdItemX 2 2" xfId="380"/>
    <cellStyle name="SAPBEXstdItemX 2 2 2" xfId="556"/>
    <cellStyle name="SAPBEXstdItemX 2 2 2 2" xfId="1012"/>
    <cellStyle name="SAPBEXstdItemX 2 2 3" xfId="676"/>
    <cellStyle name="SAPBEXstdItemX 2 2 3 2" xfId="1132"/>
    <cellStyle name="SAPBEXstdItemX 2 2 4" xfId="859"/>
    <cellStyle name="SAPBEXstdItemX 2 3" xfId="433"/>
    <cellStyle name="SAPBEXstdItemX 2 3 2" xfId="910"/>
    <cellStyle name="SAPBEXstdItemX 2 4" xfId="821"/>
    <cellStyle name="SAPBEXstdItemX 3" xfId="379"/>
    <cellStyle name="SAPBEXstdItemX 3 2" xfId="555"/>
    <cellStyle name="SAPBEXstdItemX 3 2 2" xfId="1011"/>
    <cellStyle name="SAPBEXstdItemX 3 3" xfId="675"/>
    <cellStyle name="SAPBEXstdItemX 3 3 2" xfId="1131"/>
    <cellStyle name="SAPBEXstdItemX 3 4" xfId="858"/>
    <cellStyle name="SAPBEXstdItemX 4" xfId="434"/>
    <cellStyle name="SAPBEXstdItemX 4 2" xfId="911"/>
    <cellStyle name="SAPBEXstdItemX 5" xfId="820"/>
    <cellStyle name="SAPBEXstdItemX 6" xfId="7442"/>
    <cellStyle name="SAPBEXstdItemX 7" xfId="7443"/>
    <cellStyle name="SAPBEXstdItemX 8" xfId="7444"/>
    <cellStyle name="SAPBEXstdItemX_Budget Consolidation by Balancing Acct v1" xfId="7445"/>
    <cellStyle name="SAPBEXsubData" xfId="125"/>
    <cellStyle name="SAPBEXsubData 2" xfId="7446"/>
    <cellStyle name="SAPBEXsubDataEmph" xfId="126"/>
    <cellStyle name="SAPBEXsubDataEmph 2" xfId="7447"/>
    <cellStyle name="SAPBEXsubExc1" xfId="127"/>
    <cellStyle name="SAPBEXsubExc1 2" xfId="7448"/>
    <cellStyle name="SAPBEXsubExc1Emph" xfId="128"/>
    <cellStyle name="SAPBEXsubExc1Emph 2" xfId="7449"/>
    <cellStyle name="SAPBEXsubExc2" xfId="129"/>
    <cellStyle name="SAPBEXsubExc2Emph" xfId="130"/>
    <cellStyle name="SAPBEXsubItem" xfId="131"/>
    <cellStyle name="SAPBEXsubItem 2" xfId="7450"/>
    <cellStyle name="SAPBEXtitle" xfId="132"/>
    <cellStyle name="SAPBEXtitle 2" xfId="7451"/>
    <cellStyle name="SAPBEXtitle 2 2" xfId="7452"/>
    <cellStyle name="SAPBEXundefined" xfId="133"/>
    <cellStyle name="SAPBEXundefined 2" xfId="381"/>
    <cellStyle name="SAPBEXundefined 2 2" xfId="471"/>
    <cellStyle name="SAPBEXundefined 2 2 2" xfId="948"/>
    <cellStyle name="SAPBEXundefined 2 3" xfId="557"/>
    <cellStyle name="SAPBEXundefined 2 3 2" xfId="1013"/>
    <cellStyle name="SAPBEXundefined 2 4" xfId="623"/>
    <cellStyle name="SAPBEXundefined 2 4 2" xfId="1079"/>
    <cellStyle name="SAPBEXundefined 2 5" xfId="677"/>
    <cellStyle name="SAPBEXundefined 2 5 2" xfId="1133"/>
    <cellStyle name="SAPBEXundefined 2 6" xfId="860"/>
    <cellStyle name="SAPBEXundefined 3" xfId="384"/>
    <cellStyle name="SAPBEXundefined 3 2" xfId="474"/>
    <cellStyle name="SAPBEXundefined 3 2 2" xfId="951"/>
    <cellStyle name="SAPBEXundefined 3 3" xfId="558"/>
    <cellStyle name="SAPBEXundefined 3 3 2" xfId="1014"/>
    <cellStyle name="SAPBEXundefined 3 4" xfId="624"/>
    <cellStyle name="SAPBEXundefined 3 4 2" xfId="1080"/>
    <cellStyle name="SAPBEXundefined 3 5" xfId="678"/>
    <cellStyle name="SAPBEXundefined 3 5 2" xfId="1134"/>
    <cellStyle name="SAPBEXundefined 3 6" xfId="863"/>
    <cellStyle name="SAPBEXundefined 4" xfId="512"/>
    <cellStyle name="SAPBEXundefined 4 2" xfId="593"/>
    <cellStyle name="SAPBEXundefined 4 2 2" xfId="1049"/>
    <cellStyle name="SAPBEXundefined 4 3" xfId="658"/>
    <cellStyle name="SAPBEXundefined 4 3 2" xfId="1114"/>
    <cellStyle name="SAPBEXundefined 4 4" xfId="713"/>
    <cellStyle name="SAPBEXundefined 4 4 2" xfId="1169"/>
    <cellStyle name="SAPBEXundefined 5" xfId="822"/>
    <cellStyle name="SAPBEXundefined 6" xfId="7453"/>
    <cellStyle name="Sched" xfId="7454"/>
    <cellStyle name="Sched 2" xfId="7455"/>
    <cellStyle name="SEM-BPS-data" xfId="7456"/>
    <cellStyle name="SEM-BPS-head" xfId="7457"/>
    <cellStyle name="SEM-BPS-headdata" xfId="7458"/>
    <cellStyle name="SEM-BPS-headkey" xfId="7459"/>
    <cellStyle name="SEM-BPS-input-on" xfId="7460"/>
    <cellStyle name="SEM-BPS-key" xfId="7461"/>
    <cellStyle name="SEM-BPS-sub1" xfId="7462"/>
    <cellStyle name="SEM-BPS-sub2" xfId="7463"/>
    <cellStyle name="SEM-BPS-total" xfId="7464"/>
    <cellStyle name="Sheet Title" xfId="335"/>
    <cellStyle name="small" xfId="7465"/>
    <cellStyle name="small 2" xfId="7466"/>
    <cellStyle name="small 2 2" xfId="7467"/>
    <cellStyle name="small 2 3" xfId="7468"/>
    <cellStyle name="small 3" xfId="7469"/>
    <cellStyle name="small 4" xfId="7470"/>
    <cellStyle name="Style 1" xfId="343"/>
    <cellStyle name="Style 1 2" xfId="344"/>
    <cellStyle name="Style 2" xfId="7471"/>
    <cellStyle name="Style 2 2" xfId="7472"/>
    <cellStyle name="Style 26" xfId="7473"/>
    <cellStyle name="Style 28" xfId="7474"/>
    <cellStyle name="Style 28 2" xfId="7475"/>
    <cellStyle name="Style 3" xfId="7476"/>
    <cellStyle name="Style 35" xfId="7477"/>
    <cellStyle name="Style 36" xfId="7478"/>
    <cellStyle name="Subtitle" xfId="7479"/>
    <cellStyle name="Subtotal" xfId="7480"/>
    <cellStyle name="Table Header" xfId="7481"/>
    <cellStyle name="test a style" xfId="7482"/>
    <cellStyle name="Text" xfId="7483"/>
    <cellStyle name="Text 2" xfId="7484"/>
    <cellStyle name="Thousand" xfId="7485"/>
    <cellStyle name="Thousand 2" xfId="7486"/>
    <cellStyle name="Thousands" xfId="7487"/>
    <cellStyle name="Title" xfId="726" builtinId="15" customBuiltin="1"/>
    <cellStyle name="Title 2" xfId="336"/>
    <cellStyle name="Title 2 2" xfId="7488"/>
    <cellStyle name="Title 2 3" xfId="7489"/>
    <cellStyle name="Title 3" xfId="7490"/>
    <cellStyle name="Title 3 2" xfId="7491"/>
    <cellStyle name="Title 4" xfId="7492"/>
    <cellStyle name="Title 4 2" xfId="7493"/>
    <cellStyle name="Title 5" xfId="7494"/>
    <cellStyle name="Title 6" xfId="7495"/>
    <cellStyle name="Title 7" xfId="7496"/>
    <cellStyle name="Title 8" xfId="7497"/>
    <cellStyle name="Top Rule" xfId="7498"/>
    <cellStyle name="Total" xfId="741" builtinId="25" customBuiltin="1"/>
    <cellStyle name="Total 10" xfId="7499"/>
    <cellStyle name="Total 11" xfId="7500"/>
    <cellStyle name="Total 12" xfId="7501"/>
    <cellStyle name="Total 13" xfId="7502"/>
    <cellStyle name="Total 14" xfId="7503"/>
    <cellStyle name="Total 2" xfId="337"/>
    <cellStyle name="Total 2 2" xfId="7504"/>
    <cellStyle name="Total 2 2 2" xfId="7505"/>
    <cellStyle name="Total 2 2 3" xfId="7506"/>
    <cellStyle name="Total 2 3" xfId="7507"/>
    <cellStyle name="Total 2 4" xfId="7508"/>
    <cellStyle name="Total 2 5" xfId="7509"/>
    <cellStyle name="Total 2 6" xfId="7510"/>
    <cellStyle name="Total 3" xfId="7511"/>
    <cellStyle name="Total 3 2" xfId="7512"/>
    <cellStyle name="Total 3 2 2" xfId="7513"/>
    <cellStyle name="Total 3 3" xfId="7514"/>
    <cellStyle name="Total 3 4" xfId="7515"/>
    <cellStyle name="Total 4" xfId="7516"/>
    <cellStyle name="Total 4 2" xfId="7517"/>
    <cellStyle name="Total 4 2 2" xfId="7518"/>
    <cellStyle name="Total 4 3" xfId="7519"/>
    <cellStyle name="Total 4 4" xfId="7520"/>
    <cellStyle name="Total 5" xfId="7521"/>
    <cellStyle name="Total 5 2" xfId="7522"/>
    <cellStyle name="Total 5 2 2" xfId="7523"/>
    <cellStyle name="Total 5 3" xfId="7524"/>
    <cellStyle name="Total 5 4" xfId="7525"/>
    <cellStyle name="Total 5 5" xfId="7526"/>
    <cellStyle name="Total 6" xfId="7527"/>
    <cellStyle name="Total 6 2" xfId="7528"/>
    <cellStyle name="Total 6 2 2" xfId="7529"/>
    <cellStyle name="Total 6 3" xfId="7530"/>
    <cellStyle name="Total 6 4" xfId="7531"/>
    <cellStyle name="Total 6 5" xfId="7532"/>
    <cellStyle name="Total 7" xfId="7533"/>
    <cellStyle name="Total 7 2" xfId="7534"/>
    <cellStyle name="Total 7 2 2" xfId="7535"/>
    <cellStyle name="Total 7 3" xfId="7536"/>
    <cellStyle name="Total 7 4" xfId="7537"/>
    <cellStyle name="Total 7 5" xfId="7538"/>
    <cellStyle name="Total 8" xfId="7539"/>
    <cellStyle name="Total 8 2" xfId="7540"/>
    <cellStyle name="Total 9" xfId="7541"/>
    <cellStyle name="TotalHighlight" xfId="7542"/>
    <cellStyle name="Unprot" xfId="7543"/>
    <cellStyle name="Unprot 2" xfId="7544"/>
    <cellStyle name="Unprot$" xfId="7545"/>
    <cellStyle name="Unprot$ 2" xfId="7546"/>
    <cellStyle name="Unprot_01 05 Reports" xfId="7547"/>
    <cellStyle name="Unprotect" xfId="7548"/>
    <cellStyle name="USD" xfId="7549"/>
    <cellStyle name="USD billion" xfId="7550"/>
    <cellStyle name="USD million" xfId="7551"/>
    <cellStyle name="USD thousand" xfId="7552"/>
    <cellStyle name="Value" xfId="7553"/>
    <cellStyle name="Warning Text" xfId="739" builtinId="11" customBuiltin="1"/>
    <cellStyle name="Warning Text 2" xfId="338"/>
    <cellStyle name="Warning Text 2 2" xfId="7554"/>
    <cellStyle name="Warning Text 3" xfId="7555"/>
    <cellStyle name="Warning Text 3 2" xfId="7556"/>
    <cellStyle name="Warning Text 4" xfId="7557"/>
    <cellStyle name="Warning Text 4 2" xfId="7558"/>
    <cellStyle name="Warning Text 5" xfId="7559"/>
    <cellStyle name="Warning Text 6" xfId="7560"/>
    <cellStyle name="Warning Text 7" xfId="7561"/>
    <cellStyle name="Warning Text 8" xfId="7562"/>
    <cellStyle name="Year" xfId="7563"/>
    <cellStyle name="Year 2" xfId="7564"/>
    <cellStyle name="Year 2 2" xfId="7565"/>
    <cellStyle name="Year 3" xfId="7566"/>
    <cellStyle name="YrHeader" xfId="7567"/>
    <cellStyle name="敨瑥1渀欀" xfId="7568"/>
  </cellStyles>
  <dxfs count="0"/>
  <tableStyles count="0" defaultTableStyle="TableStyleMedium2" defaultPivotStyle="PivotStyleLight16"/>
  <colors>
    <mruColors>
      <color rgb="FFFFFFCC"/>
      <color rgb="FFFFFF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314325</xdr:colOff>
      <xdr:row>40</xdr:row>
      <xdr:rowOff>76200</xdr:rowOff>
    </xdr:to>
    <xdr:pic>
      <xdr:nvPicPr>
        <xdr:cNvPr id="2" name="Picture 2"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3450"/>
          <a:ext cx="229552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t="str">
            <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13" zoomScaleNormal="100" workbookViewId="0">
      <selection activeCell="K39" sqref="K39"/>
    </sheetView>
  </sheetViews>
  <sheetFormatPr defaultColWidth="9.453125" defaultRowHeight="12.5"/>
  <cols>
    <col min="1" max="9" width="9.453125" style="39"/>
    <col min="10" max="10" width="17.453125" style="39" customWidth="1"/>
    <col min="11" max="11" width="20.54296875" style="39" customWidth="1"/>
    <col min="12" max="12" width="21.453125" style="39" bestFit="1" customWidth="1"/>
    <col min="13" max="16384" width="9.453125" style="39"/>
  </cols>
  <sheetData>
    <row r="1" spans="1:11">
      <c r="A1" s="485"/>
      <c r="B1" s="485"/>
      <c r="C1" s="485"/>
      <c r="D1" s="485"/>
      <c r="E1" s="485"/>
      <c r="F1" s="485"/>
      <c r="G1" s="485"/>
      <c r="H1" s="485"/>
      <c r="I1" s="485"/>
      <c r="J1" s="485"/>
      <c r="K1" s="485"/>
    </row>
    <row r="2" spans="1:11">
      <c r="A2" s="208"/>
      <c r="B2" s="208"/>
      <c r="C2" s="208"/>
      <c r="D2" s="208"/>
      <c r="E2" s="208"/>
      <c r="F2" s="208"/>
      <c r="G2" s="208"/>
      <c r="H2" s="208"/>
      <c r="I2" s="208"/>
      <c r="J2" s="208"/>
      <c r="K2" s="208"/>
    </row>
    <row r="3" spans="1:11">
      <c r="A3" s="208"/>
      <c r="B3" s="208"/>
      <c r="C3" s="208"/>
      <c r="D3" s="208"/>
      <c r="E3" s="208"/>
      <c r="F3" s="208"/>
      <c r="G3" s="208"/>
      <c r="H3" s="208"/>
      <c r="I3" s="208"/>
      <c r="J3" s="208"/>
      <c r="K3" s="208"/>
    </row>
    <row r="4" spans="1:11">
      <c r="A4" s="208"/>
      <c r="B4" s="208"/>
      <c r="C4" s="208"/>
      <c r="D4" s="208"/>
      <c r="E4" s="208"/>
      <c r="F4" s="208"/>
      <c r="G4" s="208"/>
      <c r="H4" s="208"/>
      <c r="I4" s="208"/>
      <c r="J4" s="208"/>
      <c r="K4" s="208"/>
    </row>
    <row r="5" spans="1:11">
      <c r="A5" s="208"/>
      <c r="B5" s="208"/>
      <c r="C5" s="208"/>
      <c r="D5" s="208"/>
      <c r="E5" s="208"/>
      <c r="F5" s="208"/>
      <c r="G5" s="208"/>
      <c r="H5" s="208"/>
      <c r="I5" s="208"/>
      <c r="J5" s="208"/>
      <c r="K5" s="208"/>
    </row>
    <row r="6" spans="1:11">
      <c r="A6" s="208"/>
      <c r="B6" s="208"/>
      <c r="C6" s="208"/>
      <c r="D6" s="208"/>
      <c r="E6" s="208"/>
      <c r="F6" s="208"/>
      <c r="G6" s="208"/>
      <c r="H6" s="208"/>
      <c r="I6" s="208"/>
      <c r="J6" s="208"/>
      <c r="K6" s="208"/>
    </row>
    <row r="7" spans="1:11">
      <c r="A7" s="208"/>
      <c r="B7" s="208"/>
      <c r="C7" s="208"/>
      <c r="D7" s="208"/>
      <c r="E7" s="208"/>
      <c r="F7" s="208"/>
      <c r="G7" s="208"/>
      <c r="H7" s="208"/>
      <c r="I7" s="208"/>
      <c r="J7" s="208"/>
      <c r="K7" s="208"/>
    </row>
    <row r="8" spans="1:11">
      <c r="A8" s="208"/>
      <c r="B8" s="208"/>
      <c r="C8" s="208"/>
      <c r="D8" s="208"/>
      <c r="E8" s="208"/>
      <c r="F8" s="208"/>
      <c r="G8" s="208"/>
      <c r="H8" s="208"/>
      <c r="I8" s="208"/>
      <c r="J8" s="208"/>
      <c r="K8" s="208"/>
    </row>
    <row r="9" spans="1:11">
      <c r="A9" s="208"/>
      <c r="B9" s="208"/>
      <c r="C9" s="208"/>
      <c r="D9" s="208"/>
      <c r="E9" s="208"/>
      <c r="F9" s="208"/>
      <c r="G9" s="208"/>
      <c r="H9" s="208"/>
      <c r="I9" s="208"/>
      <c r="J9" s="208"/>
      <c r="K9" s="208"/>
    </row>
    <row r="10" spans="1:11">
      <c r="A10" s="208"/>
      <c r="B10" s="208"/>
      <c r="C10" s="208"/>
      <c r="D10" s="208"/>
      <c r="E10" s="208"/>
      <c r="F10" s="208"/>
      <c r="G10" s="208"/>
      <c r="H10" s="208"/>
      <c r="I10" s="208"/>
      <c r="J10" s="208"/>
      <c r="K10" s="208"/>
    </row>
    <row r="11" spans="1:11">
      <c r="A11" s="208"/>
      <c r="B11" s="208"/>
      <c r="C11" s="208"/>
      <c r="D11" s="208"/>
      <c r="E11" s="208"/>
      <c r="F11" s="208"/>
      <c r="G11" s="208"/>
      <c r="H11" s="208"/>
      <c r="I11" s="208"/>
      <c r="J11" s="208"/>
      <c r="K11" s="208"/>
    </row>
    <row r="12" spans="1:11">
      <c r="A12" s="208"/>
      <c r="B12" s="208"/>
      <c r="C12" s="208"/>
      <c r="D12" s="208"/>
      <c r="E12" s="208"/>
      <c r="F12" s="208"/>
      <c r="G12" s="208"/>
      <c r="H12" s="208"/>
      <c r="I12" s="208"/>
      <c r="J12" s="208"/>
      <c r="K12" s="208"/>
    </row>
    <row r="13" spans="1:11">
      <c r="A13" s="208"/>
      <c r="B13" s="208"/>
      <c r="C13" s="208"/>
      <c r="D13" s="208"/>
      <c r="E13" s="208"/>
      <c r="F13" s="208"/>
      <c r="G13" s="208"/>
      <c r="H13" s="208"/>
      <c r="I13" s="208"/>
      <c r="J13" s="208"/>
      <c r="K13" s="208"/>
    </row>
    <row r="14" spans="1:11">
      <c r="A14" s="208"/>
      <c r="B14" s="208"/>
      <c r="C14" s="208"/>
      <c r="D14" s="208"/>
      <c r="E14" s="208"/>
      <c r="F14" s="208"/>
      <c r="G14" s="208"/>
      <c r="H14" s="208"/>
      <c r="I14" s="208"/>
      <c r="J14" s="208"/>
      <c r="K14" s="208"/>
    </row>
    <row r="15" spans="1:11">
      <c r="A15" s="208"/>
      <c r="B15" s="208"/>
      <c r="C15" s="208"/>
      <c r="D15" s="208"/>
      <c r="E15" s="208"/>
      <c r="F15" s="208"/>
      <c r="G15" s="208"/>
      <c r="H15" s="208"/>
      <c r="I15" s="208"/>
      <c r="J15" s="208"/>
      <c r="K15" s="208"/>
    </row>
    <row r="16" spans="1:11">
      <c r="A16" s="208"/>
      <c r="B16" s="208"/>
      <c r="C16" s="208"/>
      <c r="D16" s="208"/>
      <c r="E16" s="208"/>
      <c r="F16" s="208"/>
      <c r="G16" s="208"/>
      <c r="H16" s="208"/>
      <c r="I16" s="208"/>
      <c r="J16" s="208"/>
      <c r="K16" s="208"/>
    </row>
    <row r="17" spans="1:11">
      <c r="A17" s="208"/>
      <c r="B17" s="208"/>
      <c r="C17" s="208"/>
      <c r="D17" s="208"/>
      <c r="E17" s="208"/>
      <c r="F17" s="208"/>
      <c r="G17" s="208"/>
      <c r="H17" s="208"/>
      <c r="I17" s="208"/>
      <c r="J17" s="208"/>
      <c r="K17" s="208"/>
    </row>
    <row r="18" spans="1:11" ht="18">
      <c r="A18" s="208"/>
      <c r="B18" s="208"/>
      <c r="C18" s="208"/>
      <c r="D18" s="208"/>
      <c r="E18" s="208"/>
      <c r="F18" s="208"/>
      <c r="G18" s="208"/>
      <c r="H18" s="208"/>
      <c r="I18" s="208"/>
      <c r="J18" s="207"/>
      <c r="K18" s="1" t="s">
        <v>0</v>
      </c>
    </row>
    <row r="19" spans="1:11" ht="18">
      <c r="A19" s="208"/>
      <c r="B19" s="208"/>
      <c r="C19" s="208"/>
      <c r="D19" s="208"/>
      <c r="E19" s="208"/>
      <c r="F19" s="208"/>
      <c r="G19" s="208"/>
      <c r="H19" s="208"/>
      <c r="I19" s="208"/>
      <c r="J19" s="140"/>
      <c r="K19" s="592" t="s">
        <v>390</v>
      </c>
    </row>
    <row r="20" spans="1:11">
      <c r="A20" s="208"/>
      <c r="B20" s="208"/>
      <c r="C20" s="208"/>
      <c r="D20" s="208"/>
      <c r="E20" s="208"/>
      <c r="F20" s="208"/>
      <c r="G20" s="208"/>
      <c r="H20" s="208"/>
      <c r="I20" s="208"/>
      <c r="J20" s="208"/>
      <c r="K20" s="208"/>
    </row>
    <row r="21" spans="1:11">
      <c r="A21" s="208"/>
      <c r="B21" s="208"/>
      <c r="C21" s="208"/>
      <c r="D21" s="208"/>
      <c r="E21" s="208"/>
      <c r="F21" s="208"/>
      <c r="G21" s="208"/>
      <c r="H21" s="208"/>
      <c r="I21" s="208"/>
      <c r="J21" s="208"/>
      <c r="K21" s="208"/>
    </row>
    <row r="22" spans="1:11">
      <c r="A22" s="208"/>
      <c r="B22" s="208"/>
      <c r="C22" s="208"/>
      <c r="D22" s="208"/>
      <c r="E22" s="208"/>
      <c r="F22" s="208"/>
      <c r="G22" s="208"/>
      <c r="H22" s="208"/>
      <c r="I22" s="208"/>
      <c r="J22" s="208"/>
      <c r="K22" s="208"/>
    </row>
    <row r="23" spans="1:11">
      <c r="A23" s="208"/>
      <c r="B23" s="208"/>
      <c r="C23" s="208"/>
      <c r="D23" s="208"/>
      <c r="E23" s="208"/>
      <c r="F23" s="208"/>
      <c r="G23" s="208"/>
      <c r="H23" s="208"/>
      <c r="I23" s="208"/>
      <c r="J23" s="208"/>
      <c r="K23" s="208"/>
    </row>
    <row r="24" spans="1:11">
      <c r="A24" s="208"/>
      <c r="B24" s="208"/>
      <c r="C24" s="208"/>
      <c r="D24" s="208"/>
      <c r="E24" s="208"/>
      <c r="F24" s="208"/>
      <c r="G24" s="208"/>
      <c r="H24" s="208"/>
      <c r="I24" s="208"/>
      <c r="J24" s="208"/>
      <c r="K24" s="208"/>
    </row>
    <row r="25" spans="1:11">
      <c r="A25" s="208"/>
      <c r="B25" s="208"/>
      <c r="C25" s="208"/>
      <c r="D25" s="208"/>
      <c r="E25" s="208"/>
      <c r="F25" s="208"/>
      <c r="G25" s="208"/>
      <c r="H25" s="208"/>
      <c r="I25" s="208"/>
      <c r="J25" s="208"/>
      <c r="K25" s="208"/>
    </row>
    <row r="26" spans="1:11">
      <c r="A26" s="208"/>
      <c r="B26" s="208"/>
      <c r="C26" s="208"/>
      <c r="D26" s="208"/>
      <c r="E26" s="208"/>
      <c r="F26" s="208"/>
      <c r="G26" s="208"/>
      <c r="H26" s="208"/>
      <c r="I26" s="208"/>
      <c r="J26" s="208"/>
      <c r="K26" s="208"/>
    </row>
    <row r="27" spans="1:11">
      <c r="A27" s="208"/>
      <c r="B27" s="208"/>
      <c r="C27" s="208"/>
      <c r="D27" s="208"/>
      <c r="E27" s="208"/>
      <c r="F27" s="208"/>
      <c r="G27" s="208"/>
      <c r="H27" s="208"/>
      <c r="I27" s="208"/>
      <c r="J27" s="208"/>
      <c r="K27" s="208"/>
    </row>
    <row r="28" spans="1:11">
      <c r="A28" s="208"/>
      <c r="B28" s="208"/>
      <c r="C28" s="208"/>
      <c r="D28" s="208"/>
      <c r="E28" s="208"/>
      <c r="F28" s="208"/>
      <c r="G28" s="208"/>
      <c r="H28" s="208"/>
      <c r="I28" s="208"/>
      <c r="J28" s="208"/>
      <c r="K28" s="208"/>
    </row>
    <row r="29" spans="1:11">
      <c r="A29" s="208"/>
      <c r="B29" s="208"/>
      <c r="C29" s="208"/>
      <c r="D29" s="208"/>
      <c r="E29" s="208"/>
      <c r="F29" s="208"/>
      <c r="G29" s="208"/>
      <c r="H29" s="208"/>
      <c r="I29" s="208"/>
      <c r="J29" s="208"/>
      <c r="K29" s="208"/>
    </row>
    <row r="30" spans="1:11">
      <c r="A30" s="208"/>
      <c r="B30" s="208"/>
      <c r="C30" s="208"/>
      <c r="D30" s="208"/>
      <c r="E30" s="208"/>
      <c r="F30" s="208"/>
      <c r="G30" s="208"/>
      <c r="H30" s="208"/>
      <c r="I30" s="208"/>
      <c r="J30" s="208"/>
      <c r="K30" s="208"/>
    </row>
    <row r="31" spans="1:11">
      <c r="A31" s="208"/>
      <c r="B31" s="208"/>
      <c r="C31" s="208"/>
      <c r="D31" s="208"/>
      <c r="E31" s="208"/>
      <c r="F31" s="208"/>
      <c r="G31" s="208"/>
      <c r="H31" s="208"/>
      <c r="I31" s="208"/>
      <c r="J31" s="208"/>
      <c r="K31" s="208"/>
    </row>
    <row r="32" spans="1:11" ht="14">
      <c r="A32" s="208"/>
      <c r="B32" s="208"/>
      <c r="C32" s="208"/>
      <c r="D32" s="208"/>
      <c r="E32" s="208"/>
      <c r="F32" s="208"/>
      <c r="G32" s="208"/>
      <c r="H32" s="208"/>
      <c r="I32" s="208"/>
      <c r="J32" s="208"/>
      <c r="K32" s="830" t="s">
        <v>2</v>
      </c>
    </row>
    <row r="33" spans="1:11">
      <c r="A33" s="208"/>
      <c r="B33" s="208"/>
      <c r="C33" s="208"/>
      <c r="D33" s="208"/>
      <c r="E33" s="208"/>
      <c r="F33" s="208"/>
      <c r="G33" s="208"/>
      <c r="H33" s="208"/>
      <c r="I33" s="208"/>
      <c r="J33" s="208"/>
      <c r="K33" s="208"/>
    </row>
    <row r="34" spans="1:11">
      <c r="A34" s="208"/>
      <c r="B34" s="208"/>
      <c r="C34" s="208"/>
      <c r="D34" s="208"/>
      <c r="E34" s="208"/>
      <c r="F34" s="208"/>
      <c r="G34" s="208"/>
      <c r="H34" s="208"/>
      <c r="I34" s="208"/>
      <c r="J34" s="208"/>
      <c r="K34" s="208"/>
    </row>
    <row r="35" spans="1:11">
      <c r="A35" s="208"/>
      <c r="B35" s="208"/>
      <c r="C35" s="208"/>
      <c r="D35" s="208"/>
      <c r="E35" s="208"/>
      <c r="F35" s="208"/>
      <c r="G35" s="208"/>
      <c r="H35" s="208"/>
      <c r="I35" s="208"/>
      <c r="J35" s="208"/>
      <c r="K35" s="207"/>
    </row>
    <row r="36" spans="1:11" ht="14">
      <c r="A36" s="208"/>
      <c r="B36" s="208"/>
      <c r="C36" s="208"/>
      <c r="D36" s="208"/>
      <c r="E36" s="208"/>
      <c r="F36" s="208"/>
      <c r="G36" s="208"/>
      <c r="H36" s="208"/>
      <c r="I36" s="208"/>
      <c r="J36" s="208"/>
      <c r="K36" s="829" t="s">
        <v>2</v>
      </c>
    </row>
    <row r="37" spans="1:11" ht="14">
      <c r="A37" s="208"/>
      <c r="B37" s="208"/>
      <c r="C37" s="208"/>
      <c r="D37" s="208"/>
      <c r="E37" s="208"/>
      <c r="F37" s="208"/>
      <c r="G37" s="208"/>
      <c r="H37" s="208"/>
      <c r="I37" s="208"/>
      <c r="J37" s="208"/>
      <c r="K37" s="829" t="s">
        <v>394</v>
      </c>
    </row>
    <row r="38" spans="1:11">
      <c r="A38" s="208"/>
      <c r="B38" s="208"/>
      <c r="C38" s="208"/>
      <c r="D38" s="208"/>
      <c r="E38" s="208"/>
      <c r="F38" s="208"/>
      <c r="G38" s="208"/>
      <c r="H38" s="208"/>
      <c r="I38" s="208"/>
      <c r="J38" s="208"/>
      <c r="K38" s="39" t="s">
        <v>2</v>
      </c>
    </row>
    <row r="39" spans="1:11">
      <c r="A39" s="208"/>
      <c r="B39" s="208"/>
      <c r="C39" s="208"/>
      <c r="D39" s="208"/>
      <c r="E39" s="208"/>
      <c r="F39" s="208"/>
      <c r="G39" s="208"/>
      <c r="H39" s="208"/>
      <c r="I39" s="208"/>
      <c r="J39" s="208"/>
    </row>
    <row r="40" spans="1:11" ht="14">
      <c r="A40" s="208"/>
      <c r="B40" s="208"/>
      <c r="C40" s="208"/>
      <c r="D40" s="208"/>
      <c r="E40" s="208"/>
      <c r="F40" s="208"/>
      <c r="G40" s="208"/>
      <c r="H40" s="208"/>
      <c r="I40" s="208"/>
      <c r="J40" s="208"/>
      <c r="K40" s="829" t="s">
        <v>402</v>
      </c>
    </row>
    <row r="41" spans="1:11">
      <c r="A41" s="44"/>
      <c r="B41" s="44"/>
      <c r="C41" s="44"/>
      <c r="D41" s="44"/>
      <c r="E41" s="44"/>
      <c r="F41" s="44"/>
      <c r="G41" s="44"/>
      <c r="H41" s="44"/>
      <c r="I41" s="44"/>
      <c r="J41" s="44"/>
      <c r="K41" s="44"/>
    </row>
  </sheetData>
  <sheetProtection password="C511" sheet="1" objects="1" scenarios="1"/>
  <printOptions horizontalCentered="1"/>
  <pageMargins left="0" right="0" top="0.93" bottom="0.25" header="0.13" footer="0.1"/>
  <pageSetup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47"/>
  <sheetViews>
    <sheetView view="pageLayout" topLeftCell="A22" zoomScale="85" zoomScaleNormal="100" zoomScalePageLayoutView="85" workbookViewId="0">
      <selection activeCell="A46" sqref="A46:M46"/>
    </sheetView>
  </sheetViews>
  <sheetFormatPr defaultColWidth="3.453125" defaultRowHeight="12.5"/>
  <cols>
    <col min="1" max="1" width="11.26953125" style="827" customWidth="1"/>
    <col min="2" max="2" width="28.54296875" style="105" customWidth="1"/>
    <col min="3" max="3" width="11.1796875" style="826" customWidth="1"/>
    <col min="4" max="4" width="31.81640625" style="500" customWidth="1"/>
    <col min="5" max="5" width="10" style="135" customWidth="1"/>
    <col min="6" max="6" width="8.1796875" style="139" customWidth="1"/>
    <col min="7" max="7" width="9.81640625" style="827" customWidth="1"/>
    <col min="8" max="8" width="11.81640625" style="827" customWidth="1"/>
    <col min="9" max="9" width="7.81640625" style="172" customWidth="1"/>
    <col min="10" max="10" width="8.54296875" style="135" customWidth="1"/>
    <col min="11" max="11" width="8.81640625" style="135" customWidth="1"/>
    <col min="12" max="12" width="8.453125" style="104" customWidth="1"/>
    <col min="13" max="13" width="12.453125" style="134" customWidth="1"/>
    <col min="14" max="16384" width="3.453125" style="134"/>
  </cols>
  <sheetData>
    <row r="1" spans="1:13" s="175" customFormat="1" ht="55.5" customHeight="1">
      <c r="A1" s="648" t="s">
        <v>160</v>
      </c>
      <c r="B1" s="649" t="s">
        <v>161</v>
      </c>
      <c r="C1" s="650" t="s">
        <v>162</v>
      </c>
      <c r="D1" s="651" t="s">
        <v>254</v>
      </c>
      <c r="E1" s="648" t="s">
        <v>259</v>
      </c>
      <c r="F1" s="648" t="s">
        <v>163</v>
      </c>
      <c r="G1" s="652" t="s">
        <v>164</v>
      </c>
      <c r="H1" s="649" t="s">
        <v>165</v>
      </c>
      <c r="I1" s="653" t="s">
        <v>166</v>
      </c>
      <c r="J1" s="654" t="s">
        <v>167</v>
      </c>
      <c r="K1" s="654" t="s">
        <v>168</v>
      </c>
      <c r="L1" s="655" t="s">
        <v>169</v>
      </c>
      <c r="M1" s="651" t="s">
        <v>290</v>
      </c>
    </row>
    <row r="2" spans="1:13" s="175" customFormat="1" ht="13">
      <c r="A2" s="990" t="s">
        <v>305</v>
      </c>
      <c r="B2" s="991"/>
      <c r="C2" s="991"/>
      <c r="D2" s="991"/>
      <c r="E2" s="991"/>
      <c r="F2" s="991"/>
      <c r="G2" s="991"/>
      <c r="H2" s="991"/>
      <c r="I2" s="991"/>
      <c r="J2" s="991"/>
      <c r="K2" s="991"/>
      <c r="L2" s="991"/>
      <c r="M2" s="992"/>
    </row>
    <row r="3" spans="1:13" s="176" customFormat="1" ht="14.15" customHeight="1">
      <c r="A3" s="993" t="s">
        <v>98</v>
      </c>
      <c r="B3" s="994"/>
      <c r="C3" s="994"/>
      <c r="D3" s="994"/>
      <c r="E3" s="994"/>
      <c r="F3" s="994"/>
      <c r="G3" s="994"/>
      <c r="H3" s="994"/>
      <c r="I3" s="994"/>
      <c r="J3" s="994"/>
      <c r="K3" s="994"/>
      <c r="L3" s="994"/>
      <c r="M3" s="995"/>
    </row>
    <row r="4" spans="1:13" ht="39.5" thickBot="1">
      <c r="A4" s="603"/>
      <c r="B4" s="617" t="s">
        <v>243</v>
      </c>
      <c r="C4" s="617" t="s">
        <v>247</v>
      </c>
      <c r="D4" s="617" t="s">
        <v>255</v>
      </c>
      <c r="E4" s="617">
        <v>1</v>
      </c>
      <c r="F4" s="618">
        <v>42577</v>
      </c>
      <c r="G4" s="547" t="s">
        <v>241</v>
      </c>
      <c r="H4" s="617" t="s">
        <v>278</v>
      </c>
      <c r="I4" s="619">
        <v>248</v>
      </c>
      <c r="J4" s="503">
        <v>0.625</v>
      </c>
      <c r="K4" s="503">
        <v>0.79166666666666663</v>
      </c>
      <c r="L4" s="647">
        <v>4</v>
      </c>
      <c r="M4" s="716">
        <v>257.8</v>
      </c>
    </row>
    <row r="5" spans="1:13" s="176" customFormat="1" ht="39">
      <c r="A5" s="637"/>
      <c r="B5" s="638" t="s">
        <v>258</v>
      </c>
      <c r="C5" s="639" t="s">
        <v>19</v>
      </c>
      <c r="D5" s="640" t="s">
        <v>19</v>
      </c>
      <c r="E5" s="641" t="s">
        <v>19</v>
      </c>
      <c r="F5" s="642" t="s">
        <v>19</v>
      </c>
      <c r="G5" s="640" t="s">
        <v>19</v>
      </c>
      <c r="H5" s="640" t="s">
        <v>19</v>
      </c>
      <c r="I5" s="643" t="s">
        <v>19</v>
      </c>
      <c r="J5" s="643" t="s">
        <v>19</v>
      </c>
      <c r="K5" s="644" t="s">
        <v>19</v>
      </c>
      <c r="L5" s="645" t="s">
        <v>19</v>
      </c>
      <c r="M5" s="717" t="s">
        <v>19</v>
      </c>
    </row>
    <row r="6" spans="1:13" s="176" customFormat="1" ht="14.15" customHeight="1">
      <c r="A6" s="993" t="s">
        <v>104</v>
      </c>
      <c r="B6" s="994"/>
      <c r="C6" s="994"/>
      <c r="D6" s="994"/>
      <c r="E6" s="994"/>
      <c r="F6" s="994"/>
      <c r="G6" s="994"/>
      <c r="H6" s="994"/>
      <c r="I6" s="994"/>
      <c r="J6" s="994"/>
      <c r="K6" s="994"/>
      <c r="L6" s="994"/>
      <c r="M6" s="995"/>
    </row>
    <row r="7" spans="1:13" s="174" customFormat="1" ht="14.5">
      <c r="A7" s="646"/>
      <c r="B7" s="529" t="s">
        <v>269</v>
      </c>
      <c r="C7" s="517" t="s">
        <v>247</v>
      </c>
      <c r="D7" s="564" t="s">
        <v>255</v>
      </c>
      <c r="E7" s="656">
        <v>1</v>
      </c>
      <c r="F7" s="513">
        <v>42523</v>
      </c>
      <c r="G7" s="513" t="s">
        <v>241</v>
      </c>
      <c r="H7" s="531" t="s">
        <v>242</v>
      </c>
      <c r="I7" s="514">
        <v>351</v>
      </c>
      <c r="J7" s="519">
        <v>0.75</v>
      </c>
      <c r="K7" s="519">
        <v>0.79166666666666663</v>
      </c>
      <c r="L7" s="515">
        <v>1</v>
      </c>
      <c r="M7" s="732" t="s">
        <v>396</v>
      </c>
    </row>
    <row r="8" spans="1:13" s="174" customFormat="1" ht="14.5">
      <c r="A8" s="552"/>
      <c r="B8" s="632" t="s">
        <v>269</v>
      </c>
      <c r="C8" s="507" t="s">
        <v>247</v>
      </c>
      <c r="D8" s="564" t="s">
        <v>255</v>
      </c>
      <c r="E8" s="537">
        <v>2</v>
      </c>
      <c r="F8" s="508">
        <v>42524</v>
      </c>
      <c r="G8" s="508" t="s">
        <v>241</v>
      </c>
      <c r="H8" s="509" t="s">
        <v>242</v>
      </c>
      <c r="I8" s="510">
        <v>449</v>
      </c>
      <c r="J8" s="511">
        <v>0.625</v>
      </c>
      <c r="K8" s="511">
        <v>0.79166666666666663</v>
      </c>
      <c r="L8" s="506">
        <v>4</v>
      </c>
      <c r="M8" s="732" t="s">
        <v>396</v>
      </c>
    </row>
    <row r="9" spans="1:13" s="174" customFormat="1" ht="13">
      <c r="A9" s="552"/>
      <c r="B9" s="632" t="s">
        <v>248</v>
      </c>
      <c r="C9" s="507" t="s">
        <v>247</v>
      </c>
      <c r="D9" s="564" t="s">
        <v>255</v>
      </c>
      <c r="E9" s="537">
        <v>3</v>
      </c>
      <c r="F9" s="508">
        <v>42541</v>
      </c>
      <c r="G9" s="512" t="s">
        <v>241</v>
      </c>
      <c r="H9" s="509" t="s">
        <v>242</v>
      </c>
      <c r="I9" s="510">
        <v>445</v>
      </c>
      <c r="J9" s="511">
        <v>0.625</v>
      </c>
      <c r="K9" s="511">
        <v>0.79166666666666663</v>
      </c>
      <c r="L9" s="506">
        <v>4</v>
      </c>
      <c r="M9" s="718">
        <v>10.022889080791501</v>
      </c>
    </row>
    <row r="10" spans="1:13" s="174" customFormat="1" ht="13">
      <c r="A10" s="552"/>
      <c r="B10" s="632" t="s">
        <v>248</v>
      </c>
      <c r="C10" s="507" t="s">
        <v>247</v>
      </c>
      <c r="D10" s="564" t="s">
        <v>255</v>
      </c>
      <c r="E10" s="537">
        <v>4</v>
      </c>
      <c r="F10" s="508">
        <v>42542</v>
      </c>
      <c r="G10" s="512" t="s">
        <v>241</v>
      </c>
      <c r="H10" s="509" t="s">
        <v>242</v>
      </c>
      <c r="I10" s="510">
        <v>445</v>
      </c>
      <c r="J10" s="511">
        <v>0.70833333333333337</v>
      </c>
      <c r="K10" s="511">
        <v>0.79166666666666663</v>
      </c>
      <c r="L10" s="506">
        <v>2</v>
      </c>
      <c r="M10" s="718">
        <v>8.9669708890193007</v>
      </c>
    </row>
    <row r="11" spans="1:13" s="174" customFormat="1" ht="13">
      <c r="A11" s="552"/>
      <c r="B11" s="632" t="s">
        <v>248</v>
      </c>
      <c r="C11" s="507" t="s">
        <v>247</v>
      </c>
      <c r="D11" s="564" t="s">
        <v>255</v>
      </c>
      <c r="E11" s="537">
        <v>5</v>
      </c>
      <c r="F11" s="508">
        <v>42543</v>
      </c>
      <c r="G11" s="512" t="s">
        <v>241</v>
      </c>
      <c r="H11" s="509" t="s">
        <v>242</v>
      </c>
      <c r="I11" s="510">
        <v>445</v>
      </c>
      <c r="J11" s="511">
        <v>0.70833333333333337</v>
      </c>
      <c r="K11" s="511">
        <v>0.79166666666666663</v>
      </c>
      <c r="L11" s="506">
        <v>2</v>
      </c>
      <c r="M11" s="718">
        <v>9.3306562405090236</v>
      </c>
    </row>
    <row r="12" spans="1:13" s="174" customFormat="1" ht="13">
      <c r="A12" s="552"/>
      <c r="B12" s="632" t="s">
        <v>248</v>
      </c>
      <c r="C12" s="507" t="s">
        <v>247</v>
      </c>
      <c r="D12" s="564" t="s">
        <v>255</v>
      </c>
      <c r="E12" s="537">
        <v>6</v>
      </c>
      <c r="F12" s="508">
        <v>42548</v>
      </c>
      <c r="G12" s="512" t="s">
        <v>241</v>
      </c>
      <c r="H12" s="509" t="s">
        <v>242</v>
      </c>
      <c r="I12" s="510">
        <v>444</v>
      </c>
      <c r="J12" s="511">
        <v>0.58333333333333337</v>
      </c>
      <c r="K12" s="511">
        <v>0.79166666666666663</v>
      </c>
      <c r="L12" s="506">
        <v>5</v>
      </c>
      <c r="M12" s="718">
        <v>9.4</v>
      </c>
    </row>
    <row r="13" spans="1:13" s="174" customFormat="1" ht="14.5">
      <c r="A13" s="552"/>
      <c r="B13" s="632" t="s">
        <v>269</v>
      </c>
      <c r="C13" s="507" t="s">
        <v>247</v>
      </c>
      <c r="D13" s="564" t="s">
        <v>255</v>
      </c>
      <c r="E13" s="537">
        <v>7</v>
      </c>
      <c r="F13" s="508">
        <v>42549</v>
      </c>
      <c r="G13" s="512" t="s">
        <v>241</v>
      </c>
      <c r="H13" s="509" t="s">
        <v>242</v>
      </c>
      <c r="I13" s="510">
        <v>444</v>
      </c>
      <c r="J13" s="511">
        <v>0.54166666666666663</v>
      </c>
      <c r="K13" s="511">
        <v>0.79166666666666663</v>
      </c>
      <c r="L13" s="506">
        <v>6</v>
      </c>
      <c r="M13" s="732" t="s">
        <v>396</v>
      </c>
    </row>
    <row r="14" spans="1:13" s="174" customFormat="1" ht="39">
      <c r="A14" s="552"/>
      <c r="B14" s="633" t="s">
        <v>248</v>
      </c>
      <c r="C14" s="573" t="s">
        <v>247</v>
      </c>
      <c r="D14" s="539" t="s">
        <v>263</v>
      </c>
      <c r="E14" s="540">
        <v>8</v>
      </c>
      <c r="F14" s="574">
        <v>42551</v>
      </c>
      <c r="G14" s="575" t="s">
        <v>241</v>
      </c>
      <c r="H14" s="576" t="s">
        <v>242</v>
      </c>
      <c r="I14" s="577">
        <v>185</v>
      </c>
      <c r="J14" s="578">
        <v>0.66666666666666663</v>
      </c>
      <c r="K14" s="578">
        <v>0.79166666666666663</v>
      </c>
      <c r="L14" s="579">
        <v>3</v>
      </c>
      <c r="M14" s="719">
        <v>5.5</v>
      </c>
    </row>
    <row r="15" spans="1:13" s="174" customFormat="1" ht="14.5">
      <c r="A15" s="552"/>
      <c r="B15" s="632" t="s">
        <v>269</v>
      </c>
      <c r="C15" s="517" t="s">
        <v>247</v>
      </c>
      <c r="D15" s="564" t="s">
        <v>255</v>
      </c>
      <c r="E15" s="656">
        <v>1</v>
      </c>
      <c r="F15" s="513">
        <v>42541</v>
      </c>
      <c r="G15" s="517" t="s">
        <v>249</v>
      </c>
      <c r="H15" s="517" t="s">
        <v>242</v>
      </c>
      <c r="I15" s="518">
        <v>40</v>
      </c>
      <c r="J15" s="519">
        <v>0.625</v>
      </c>
      <c r="K15" s="578">
        <v>0.79166666666666663</v>
      </c>
      <c r="L15" s="515">
        <v>4</v>
      </c>
      <c r="M15" s="732" t="s">
        <v>396</v>
      </c>
    </row>
    <row r="16" spans="1:13" s="174" customFormat="1" ht="14.5">
      <c r="A16" s="552"/>
      <c r="B16" s="632" t="s">
        <v>269</v>
      </c>
      <c r="C16" s="521" t="s">
        <v>247</v>
      </c>
      <c r="D16" s="565" t="s">
        <v>255</v>
      </c>
      <c r="E16" s="537">
        <v>2</v>
      </c>
      <c r="F16" s="508">
        <v>42542</v>
      </c>
      <c r="G16" s="512" t="s">
        <v>249</v>
      </c>
      <c r="H16" s="509" t="s">
        <v>242</v>
      </c>
      <c r="I16" s="510">
        <v>40</v>
      </c>
      <c r="J16" s="511">
        <v>0.70833333333333337</v>
      </c>
      <c r="K16" s="511">
        <v>0.79166666666666663</v>
      </c>
      <c r="L16" s="506">
        <v>2</v>
      </c>
      <c r="M16" s="732" t="s">
        <v>396</v>
      </c>
    </row>
    <row r="17" spans="1:14" s="174" customFormat="1" ht="14.5">
      <c r="A17" s="552"/>
      <c r="B17" s="632" t="s">
        <v>269</v>
      </c>
      <c r="C17" s="507" t="s">
        <v>247</v>
      </c>
      <c r="D17" s="536" t="s">
        <v>255</v>
      </c>
      <c r="E17" s="537">
        <v>3</v>
      </c>
      <c r="F17" s="508">
        <v>42543</v>
      </c>
      <c r="G17" s="512" t="s">
        <v>249</v>
      </c>
      <c r="H17" s="509" t="s">
        <v>242</v>
      </c>
      <c r="I17" s="510">
        <v>40</v>
      </c>
      <c r="J17" s="511">
        <v>0.70833333333333337</v>
      </c>
      <c r="K17" s="511">
        <v>0.79166666666666663</v>
      </c>
      <c r="L17" s="506">
        <v>2</v>
      </c>
      <c r="M17" s="732" t="s">
        <v>396</v>
      </c>
    </row>
    <row r="18" spans="1:14" s="174" customFormat="1" ht="14.5">
      <c r="A18" s="552"/>
      <c r="B18" s="632" t="s">
        <v>269</v>
      </c>
      <c r="C18" s="507" t="s">
        <v>247</v>
      </c>
      <c r="D18" s="536" t="s">
        <v>255</v>
      </c>
      <c r="E18" s="537">
        <v>4</v>
      </c>
      <c r="F18" s="508">
        <v>42548</v>
      </c>
      <c r="G18" s="512" t="s">
        <v>249</v>
      </c>
      <c r="H18" s="509" t="s">
        <v>242</v>
      </c>
      <c r="I18" s="510">
        <v>39</v>
      </c>
      <c r="J18" s="511">
        <v>0.625</v>
      </c>
      <c r="K18" s="511">
        <v>0.79166666666666663</v>
      </c>
      <c r="L18" s="506">
        <v>4</v>
      </c>
      <c r="M18" s="732" t="s">
        <v>396</v>
      </c>
    </row>
    <row r="19" spans="1:14" s="174" customFormat="1" ht="14.5">
      <c r="A19" s="552"/>
      <c r="B19" s="632" t="s">
        <v>269</v>
      </c>
      <c r="C19" s="507" t="s">
        <v>247</v>
      </c>
      <c r="D19" s="536" t="s">
        <v>255</v>
      </c>
      <c r="E19" s="537">
        <v>5</v>
      </c>
      <c r="F19" s="508">
        <v>42549</v>
      </c>
      <c r="G19" s="512" t="s">
        <v>249</v>
      </c>
      <c r="H19" s="509" t="s">
        <v>242</v>
      </c>
      <c r="I19" s="510">
        <v>39</v>
      </c>
      <c r="J19" s="511">
        <v>0.625</v>
      </c>
      <c r="K19" s="511">
        <v>0.79166666666666663</v>
      </c>
      <c r="L19" s="506">
        <v>4</v>
      </c>
      <c r="M19" s="732" t="s">
        <v>396</v>
      </c>
    </row>
    <row r="20" spans="1:14" s="174" customFormat="1" ht="15" thickBot="1">
      <c r="A20" s="552"/>
      <c r="B20" s="634" t="s">
        <v>270</v>
      </c>
      <c r="C20" s="523" t="s">
        <v>247</v>
      </c>
      <c r="D20" s="566" t="s">
        <v>255</v>
      </c>
      <c r="E20" s="657">
        <v>6</v>
      </c>
      <c r="F20" s="535">
        <v>42551</v>
      </c>
      <c r="G20" s="524" t="s">
        <v>249</v>
      </c>
      <c r="H20" s="525" t="s">
        <v>242</v>
      </c>
      <c r="I20" s="526">
        <v>38</v>
      </c>
      <c r="J20" s="527">
        <v>0.66666666666666663</v>
      </c>
      <c r="K20" s="527">
        <v>0.79166666666666663</v>
      </c>
      <c r="L20" s="528">
        <v>3</v>
      </c>
      <c r="M20" s="1040" t="s">
        <v>396</v>
      </c>
    </row>
    <row r="21" spans="1:14" ht="13">
      <c r="A21" s="552"/>
      <c r="B21" s="635" t="s">
        <v>248</v>
      </c>
      <c r="C21" s="517" t="s">
        <v>274</v>
      </c>
      <c r="D21" s="606" t="s">
        <v>255</v>
      </c>
      <c r="E21" s="606">
        <v>9</v>
      </c>
      <c r="F21" s="607">
        <v>42564</v>
      </c>
      <c r="G21" s="606" t="s">
        <v>241</v>
      </c>
      <c r="H21" s="608" t="s">
        <v>273</v>
      </c>
      <c r="I21" s="609">
        <v>455</v>
      </c>
      <c r="J21" s="610">
        <v>0.66666666666666663</v>
      </c>
      <c r="K21" s="610">
        <v>0.79166666666666663</v>
      </c>
      <c r="L21" s="611">
        <v>3</v>
      </c>
      <c r="M21" s="720">
        <v>10.965717522645338</v>
      </c>
      <c r="N21" s="584"/>
    </row>
    <row r="22" spans="1:14" ht="13">
      <c r="A22" s="552"/>
      <c r="B22" s="636" t="s">
        <v>248</v>
      </c>
      <c r="C22" s="507" t="s">
        <v>274</v>
      </c>
      <c r="D22" s="613" t="s">
        <v>255</v>
      </c>
      <c r="E22" s="613">
        <v>10</v>
      </c>
      <c r="F22" s="614">
        <v>42565</v>
      </c>
      <c r="G22" s="613" t="s">
        <v>241</v>
      </c>
      <c r="H22" s="612" t="s">
        <v>242</v>
      </c>
      <c r="I22" s="615">
        <v>455</v>
      </c>
      <c r="J22" s="616">
        <v>0.66666666666666663</v>
      </c>
      <c r="K22" s="616">
        <v>0.79166666666666663</v>
      </c>
      <c r="L22" s="506">
        <v>3</v>
      </c>
      <c r="M22" s="721">
        <v>12.326261997126061</v>
      </c>
      <c r="N22" s="584"/>
    </row>
    <row r="23" spans="1:14" ht="13">
      <c r="A23" s="552"/>
      <c r="B23" s="636" t="s">
        <v>248</v>
      </c>
      <c r="C23" s="507" t="s">
        <v>274</v>
      </c>
      <c r="D23" s="613" t="s">
        <v>255</v>
      </c>
      <c r="E23" s="613">
        <v>11</v>
      </c>
      <c r="F23" s="614">
        <v>42577</v>
      </c>
      <c r="G23" s="613" t="s">
        <v>241</v>
      </c>
      <c r="H23" s="612" t="s">
        <v>242</v>
      </c>
      <c r="I23" s="615">
        <v>450</v>
      </c>
      <c r="J23" s="616">
        <v>0.625</v>
      </c>
      <c r="K23" s="616">
        <v>0.79166666666666663</v>
      </c>
      <c r="L23" s="506">
        <v>4</v>
      </c>
      <c r="M23" s="721">
        <v>11.450942243573619</v>
      </c>
      <c r="N23" s="584"/>
    </row>
    <row r="24" spans="1:14" ht="13">
      <c r="A24" s="552"/>
      <c r="B24" s="636" t="s">
        <v>248</v>
      </c>
      <c r="C24" s="507" t="s">
        <v>274</v>
      </c>
      <c r="D24" s="613" t="s">
        <v>255</v>
      </c>
      <c r="E24" s="613">
        <v>12</v>
      </c>
      <c r="F24" s="614">
        <v>42578</v>
      </c>
      <c r="G24" s="613" t="s">
        <v>241</v>
      </c>
      <c r="H24" s="612" t="s">
        <v>242</v>
      </c>
      <c r="I24" s="615">
        <v>447</v>
      </c>
      <c r="J24" s="616">
        <v>0.625</v>
      </c>
      <c r="K24" s="616">
        <v>0.79166666666666663</v>
      </c>
      <c r="L24" s="506">
        <v>4</v>
      </c>
      <c r="M24" s="721">
        <v>12.988073935522589</v>
      </c>
      <c r="N24" s="584"/>
    </row>
    <row r="25" spans="1:14" ht="13">
      <c r="A25" s="552"/>
      <c r="B25" s="636" t="s">
        <v>248</v>
      </c>
      <c r="C25" s="507" t="s">
        <v>274</v>
      </c>
      <c r="D25" s="613" t="s">
        <v>255</v>
      </c>
      <c r="E25" s="613">
        <v>13</v>
      </c>
      <c r="F25" s="614">
        <v>42579</v>
      </c>
      <c r="G25" s="613" t="s">
        <v>241</v>
      </c>
      <c r="H25" s="612" t="s">
        <v>242</v>
      </c>
      <c r="I25" s="615">
        <v>446</v>
      </c>
      <c r="J25" s="616">
        <v>0.54166666666666663</v>
      </c>
      <c r="K25" s="616">
        <v>0.79166666666666663</v>
      </c>
      <c r="L25" s="506">
        <v>6</v>
      </c>
      <c r="M25" s="721">
        <v>10.747317975305718</v>
      </c>
      <c r="N25" s="584"/>
    </row>
    <row r="26" spans="1:14" ht="14.5">
      <c r="A26" s="552"/>
      <c r="B26" s="632" t="s">
        <v>269</v>
      </c>
      <c r="C26" s="507" t="s">
        <v>274</v>
      </c>
      <c r="D26" s="613" t="s">
        <v>255</v>
      </c>
      <c r="E26" s="613">
        <v>7</v>
      </c>
      <c r="F26" s="614">
        <v>42565</v>
      </c>
      <c r="G26" s="613" t="s">
        <v>249</v>
      </c>
      <c r="H26" s="612" t="s">
        <v>242</v>
      </c>
      <c r="I26" s="615">
        <v>45</v>
      </c>
      <c r="J26" s="616">
        <v>0.70833333333333337</v>
      </c>
      <c r="K26" s="616">
        <v>0.79166666666666663</v>
      </c>
      <c r="L26" s="506">
        <v>2</v>
      </c>
      <c r="M26" s="732" t="s">
        <v>396</v>
      </c>
      <c r="N26" s="584"/>
    </row>
    <row r="27" spans="1:14" ht="14.5">
      <c r="A27" s="552"/>
      <c r="B27" s="632" t="s">
        <v>269</v>
      </c>
      <c r="C27" s="507" t="s">
        <v>274</v>
      </c>
      <c r="D27" s="613" t="s">
        <v>255</v>
      </c>
      <c r="E27" s="613">
        <v>8</v>
      </c>
      <c r="F27" s="614">
        <v>42576</v>
      </c>
      <c r="G27" s="613" t="s">
        <v>249</v>
      </c>
      <c r="H27" s="612" t="s">
        <v>242</v>
      </c>
      <c r="I27" s="615">
        <v>44</v>
      </c>
      <c r="J27" s="616">
        <v>0.625</v>
      </c>
      <c r="K27" s="616">
        <v>0.79166666666666663</v>
      </c>
      <c r="L27" s="506">
        <v>4</v>
      </c>
      <c r="M27" s="732" t="s">
        <v>396</v>
      </c>
      <c r="N27" s="584"/>
    </row>
    <row r="28" spans="1:14" ht="14.5">
      <c r="A28" s="552"/>
      <c r="B28" s="632" t="s">
        <v>269</v>
      </c>
      <c r="C28" s="507" t="s">
        <v>274</v>
      </c>
      <c r="D28" s="613" t="s">
        <v>255</v>
      </c>
      <c r="E28" s="613">
        <v>9</v>
      </c>
      <c r="F28" s="614">
        <v>42578</v>
      </c>
      <c r="G28" s="613" t="s">
        <v>249</v>
      </c>
      <c r="H28" s="612" t="s">
        <v>273</v>
      </c>
      <c r="I28" s="615">
        <v>44</v>
      </c>
      <c r="J28" s="616">
        <v>0.625</v>
      </c>
      <c r="K28" s="616">
        <v>0.79166666666666663</v>
      </c>
      <c r="L28" s="506">
        <v>4</v>
      </c>
      <c r="M28" s="732" t="s">
        <v>396</v>
      </c>
      <c r="N28" s="584"/>
    </row>
    <row r="29" spans="1:14" ht="14.5">
      <c r="A29" s="552"/>
      <c r="B29" s="632" t="s">
        <v>269</v>
      </c>
      <c r="C29" s="507" t="s">
        <v>274</v>
      </c>
      <c r="D29" s="613" t="s">
        <v>255</v>
      </c>
      <c r="E29" s="613">
        <v>10</v>
      </c>
      <c r="F29" s="614">
        <v>42579</v>
      </c>
      <c r="G29" s="613" t="s">
        <v>249</v>
      </c>
      <c r="H29" s="612" t="s">
        <v>273</v>
      </c>
      <c r="I29" s="615">
        <v>44</v>
      </c>
      <c r="J29" s="616">
        <v>0.625</v>
      </c>
      <c r="K29" s="616">
        <v>0.79166666666666663</v>
      </c>
      <c r="L29" s="506">
        <v>4</v>
      </c>
      <c r="M29" s="732" t="s">
        <v>396</v>
      </c>
      <c r="N29" s="584"/>
    </row>
    <row r="30" spans="1:14" ht="15" thickBot="1">
      <c r="A30" s="552"/>
      <c r="B30" s="634" t="s">
        <v>269</v>
      </c>
      <c r="C30" s="523" t="s">
        <v>274</v>
      </c>
      <c r="D30" s="621" t="s">
        <v>255</v>
      </c>
      <c r="E30" s="621">
        <v>11</v>
      </c>
      <c r="F30" s="630">
        <v>42580</v>
      </c>
      <c r="G30" s="621" t="s">
        <v>249</v>
      </c>
      <c r="H30" s="622" t="s">
        <v>273</v>
      </c>
      <c r="I30" s="623">
        <v>44</v>
      </c>
      <c r="J30" s="624">
        <v>0.625</v>
      </c>
      <c r="K30" s="624">
        <v>0.79166666666666663</v>
      </c>
      <c r="L30" s="528">
        <v>4</v>
      </c>
      <c r="M30" s="732" t="s">
        <v>396</v>
      </c>
      <c r="N30" s="584"/>
    </row>
    <row r="31" spans="1:14" ht="13">
      <c r="A31" s="552"/>
      <c r="B31" s="669" t="s">
        <v>248</v>
      </c>
      <c r="C31" s="680" t="s">
        <v>292</v>
      </c>
      <c r="D31" s="674" t="s">
        <v>255</v>
      </c>
      <c r="E31" s="674">
        <v>14</v>
      </c>
      <c r="F31" s="695">
        <v>42597</v>
      </c>
      <c r="G31" s="674" t="s">
        <v>241</v>
      </c>
      <c r="H31" s="669" t="s">
        <v>242</v>
      </c>
      <c r="I31" s="693">
        <v>416</v>
      </c>
      <c r="J31" s="673">
        <v>0.58333333333333337</v>
      </c>
      <c r="K31" s="673">
        <v>0.79166666666666663</v>
      </c>
      <c r="L31" s="686">
        <v>5</v>
      </c>
      <c r="M31" s="726">
        <v>11.4</v>
      </c>
      <c r="N31" s="584"/>
    </row>
    <row r="32" spans="1:14" ht="13">
      <c r="A32" s="552"/>
      <c r="B32" s="612" t="s">
        <v>248</v>
      </c>
      <c r="C32" s="507" t="s">
        <v>292</v>
      </c>
      <c r="D32" s="613" t="s">
        <v>255</v>
      </c>
      <c r="E32" s="613">
        <v>15</v>
      </c>
      <c r="F32" s="691">
        <v>42598</v>
      </c>
      <c r="G32" s="613" t="s">
        <v>241</v>
      </c>
      <c r="H32" s="612" t="s">
        <v>242</v>
      </c>
      <c r="I32" s="615">
        <v>414</v>
      </c>
      <c r="J32" s="672">
        <v>0.625</v>
      </c>
      <c r="K32" s="672">
        <v>0.79166666666666663</v>
      </c>
      <c r="L32" s="506">
        <v>4</v>
      </c>
      <c r="M32" s="721">
        <v>11.5</v>
      </c>
      <c r="N32" s="584"/>
    </row>
    <row r="33" spans="1:16376" ht="13">
      <c r="A33" s="552"/>
      <c r="B33" s="612" t="s">
        <v>248</v>
      </c>
      <c r="C33" s="507" t="s">
        <v>292</v>
      </c>
      <c r="D33" s="613" t="s">
        <v>255</v>
      </c>
      <c r="E33" s="613">
        <v>16</v>
      </c>
      <c r="F33" s="614">
        <v>42599</v>
      </c>
      <c r="G33" s="613" t="s">
        <v>241</v>
      </c>
      <c r="H33" s="612" t="s">
        <v>242</v>
      </c>
      <c r="I33" s="615">
        <v>414</v>
      </c>
      <c r="J33" s="672">
        <v>0.625</v>
      </c>
      <c r="K33" s="672">
        <v>0.79166666666666663</v>
      </c>
      <c r="L33" s="506">
        <v>4</v>
      </c>
      <c r="M33" s="721">
        <v>12.4</v>
      </c>
      <c r="N33" s="584"/>
    </row>
    <row r="34" spans="1:16376" ht="14.5">
      <c r="A34" s="552"/>
      <c r="B34" s="612" t="s">
        <v>269</v>
      </c>
      <c r="C34" s="507" t="s">
        <v>292</v>
      </c>
      <c r="D34" s="613" t="s">
        <v>255</v>
      </c>
      <c r="E34" s="613">
        <v>12</v>
      </c>
      <c r="F34" s="691">
        <v>42597</v>
      </c>
      <c r="G34" s="613" t="s">
        <v>249</v>
      </c>
      <c r="H34" s="612" t="s">
        <v>242</v>
      </c>
      <c r="I34" s="615">
        <v>38</v>
      </c>
      <c r="J34" s="672">
        <v>0.625</v>
      </c>
      <c r="K34" s="672">
        <v>0.79166666666666663</v>
      </c>
      <c r="L34" s="506">
        <v>4</v>
      </c>
      <c r="M34" s="732" t="s">
        <v>396</v>
      </c>
      <c r="N34" s="584"/>
    </row>
    <row r="35" spans="1:16376" ht="14.5">
      <c r="A35" s="552"/>
      <c r="B35" s="612" t="s">
        <v>269</v>
      </c>
      <c r="C35" s="507" t="s">
        <v>292</v>
      </c>
      <c r="D35" s="613" t="s">
        <v>255</v>
      </c>
      <c r="E35" s="613">
        <v>13</v>
      </c>
      <c r="F35" s="691">
        <v>42598</v>
      </c>
      <c r="G35" s="613" t="s">
        <v>249</v>
      </c>
      <c r="H35" s="612" t="s">
        <v>242</v>
      </c>
      <c r="I35" s="615">
        <v>38</v>
      </c>
      <c r="J35" s="672">
        <v>0.625</v>
      </c>
      <c r="K35" s="672">
        <v>0.79166666666666663</v>
      </c>
      <c r="L35" s="506">
        <v>4</v>
      </c>
      <c r="M35" s="732" t="s">
        <v>396</v>
      </c>
      <c r="N35" s="584"/>
    </row>
    <row r="36" spans="1:16376" ht="15" thickBot="1">
      <c r="A36" s="552"/>
      <c r="B36" s="523" t="s">
        <v>269</v>
      </c>
      <c r="C36" s="523" t="s">
        <v>292</v>
      </c>
      <c r="D36" s="606" t="s">
        <v>255</v>
      </c>
      <c r="E36" s="606">
        <v>14</v>
      </c>
      <c r="F36" s="630">
        <v>42599</v>
      </c>
      <c r="G36" s="606" t="s">
        <v>249</v>
      </c>
      <c r="H36" s="605" t="s">
        <v>242</v>
      </c>
      <c r="I36" s="609">
        <v>38</v>
      </c>
      <c r="J36" s="742">
        <v>0.625</v>
      </c>
      <c r="K36" s="664">
        <v>0.79166666666666663</v>
      </c>
      <c r="L36" s="528">
        <v>4</v>
      </c>
      <c r="M36" s="732" t="s">
        <v>396</v>
      </c>
      <c r="N36" s="584"/>
    </row>
    <row r="37" spans="1:16376" ht="14.5">
      <c r="A37" s="924"/>
      <c r="B37" s="680" t="s">
        <v>398</v>
      </c>
      <c r="C37" s="925" t="s">
        <v>308</v>
      </c>
      <c r="D37" s="674" t="s">
        <v>255</v>
      </c>
      <c r="E37" s="674">
        <v>17</v>
      </c>
      <c r="F37" s="607">
        <v>42632</v>
      </c>
      <c r="G37" s="674" t="s">
        <v>241</v>
      </c>
      <c r="H37" s="669" t="s">
        <v>242</v>
      </c>
      <c r="I37" s="693">
        <v>421</v>
      </c>
      <c r="J37" s="610">
        <v>0.66666666666666663</v>
      </c>
      <c r="K37" s="610">
        <v>0.79166666666666663</v>
      </c>
      <c r="L37" s="515">
        <v>3</v>
      </c>
      <c r="M37" s="726">
        <v>11.6</v>
      </c>
      <c r="N37" s="584"/>
    </row>
    <row r="38" spans="1:16376" ht="14.5">
      <c r="A38" s="924"/>
      <c r="B38" s="605" t="s">
        <v>398</v>
      </c>
      <c r="C38" s="926" t="s">
        <v>308</v>
      </c>
      <c r="D38" s="613" t="s">
        <v>255</v>
      </c>
      <c r="E38" s="613">
        <v>18</v>
      </c>
      <c r="F38" s="847">
        <v>42639</v>
      </c>
      <c r="G38" s="613" t="s">
        <v>241</v>
      </c>
      <c r="H38" s="612" t="s">
        <v>242</v>
      </c>
      <c r="I38" s="615">
        <v>419</v>
      </c>
      <c r="J38" s="616">
        <v>0.66666666666666663</v>
      </c>
      <c r="K38" s="616">
        <v>0.79166666666666663</v>
      </c>
      <c r="L38" s="506">
        <v>3</v>
      </c>
      <c r="M38" s="721">
        <v>10.199999999999999</v>
      </c>
      <c r="N38" s="584"/>
    </row>
    <row r="39" spans="1:16376" ht="14.5">
      <c r="A39" s="924"/>
      <c r="B39" s="1032" t="s">
        <v>398</v>
      </c>
      <c r="C39" s="926" t="s">
        <v>308</v>
      </c>
      <c r="D39" s="613" t="s">
        <v>255</v>
      </c>
      <c r="E39" s="613">
        <v>19</v>
      </c>
      <c r="F39" s="847">
        <v>42640</v>
      </c>
      <c r="G39" s="613" t="s">
        <v>241</v>
      </c>
      <c r="H39" s="612" t="s">
        <v>242</v>
      </c>
      <c r="I39" s="615">
        <v>419</v>
      </c>
      <c r="J39" s="616">
        <v>0.66666666666666663</v>
      </c>
      <c r="K39" s="616">
        <v>0.79166666666666663</v>
      </c>
      <c r="L39" s="506">
        <v>3</v>
      </c>
      <c r="M39" s="721">
        <v>11.8</v>
      </c>
      <c r="N39" s="584"/>
    </row>
    <row r="40" spans="1:16376" ht="14.5">
      <c r="A40" s="924"/>
      <c r="B40" s="605" t="s">
        <v>269</v>
      </c>
      <c r="C40" s="926" t="s">
        <v>308</v>
      </c>
      <c r="D40" s="613" t="s">
        <v>255</v>
      </c>
      <c r="E40" s="613">
        <v>15</v>
      </c>
      <c r="F40" s="847">
        <v>42639</v>
      </c>
      <c r="G40" s="613" t="s">
        <v>249</v>
      </c>
      <c r="H40" s="612" t="s">
        <v>242</v>
      </c>
      <c r="I40" s="615">
        <v>27</v>
      </c>
      <c r="J40" s="616">
        <v>0.66666666666666663</v>
      </c>
      <c r="K40" s="616">
        <v>0.79166666666666663</v>
      </c>
      <c r="L40" s="506">
        <v>3</v>
      </c>
      <c r="M40" s="732" t="s">
        <v>396</v>
      </c>
      <c r="N40" s="584"/>
    </row>
    <row r="41" spans="1:16376" ht="14.5">
      <c r="A41" s="736"/>
      <c r="B41" s="612" t="s">
        <v>269</v>
      </c>
      <c r="C41" s="507" t="s">
        <v>308</v>
      </c>
      <c r="D41" s="613" t="s">
        <v>255</v>
      </c>
      <c r="E41" s="613">
        <v>16</v>
      </c>
      <c r="F41" s="847">
        <v>42640</v>
      </c>
      <c r="G41" s="613" t="s">
        <v>249</v>
      </c>
      <c r="H41" s="612" t="s">
        <v>242</v>
      </c>
      <c r="I41" s="615">
        <v>27</v>
      </c>
      <c r="J41" s="616">
        <v>0.66666666666666663</v>
      </c>
      <c r="K41" s="616">
        <v>0.79166666666666663</v>
      </c>
      <c r="L41" s="506">
        <v>3</v>
      </c>
      <c r="M41" s="732" t="s">
        <v>396</v>
      </c>
      <c r="N41" s="584"/>
    </row>
    <row r="42" spans="1:16376" s="137" customFormat="1" ht="22.5" customHeight="1">
      <c r="A42" s="988" t="s">
        <v>392</v>
      </c>
      <c r="B42" s="989"/>
      <c r="C42" s="989"/>
      <c r="D42" s="989"/>
      <c r="E42" s="989"/>
      <c r="F42" s="989"/>
      <c r="G42" s="989"/>
      <c r="H42" s="989"/>
      <c r="I42" s="989"/>
      <c r="J42" s="989"/>
      <c r="K42" s="989"/>
      <c r="L42" s="989"/>
      <c r="M42" s="989"/>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6"/>
      <c r="VB42" s="136"/>
      <c r="VC42" s="136"/>
      <c r="VD42" s="136"/>
      <c r="VE42" s="136"/>
      <c r="VF42" s="136"/>
      <c r="VG42" s="136"/>
      <c r="VH42" s="136"/>
      <c r="VI42" s="136"/>
      <c r="VJ42" s="136"/>
      <c r="VK42" s="136"/>
      <c r="VL42" s="136"/>
      <c r="VM42" s="136"/>
      <c r="VN42" s="136"/>
      <c r="VO42" s="136"/>
      <c r="VP42" s="136"/>
      <c r="VQ42" s="136"/>
      <c r="VR42" s="136"/>
      <c r="VS42" s="136"/>
      <c r="VT42" s="136"/>
      <c r="VU42" s="136"/>
      <c r="VV42" s="136"/>
      <c r="VW42" s="136"/>
      <c r="VX42" s="136"/>
      <c r="VY42" s="136"/>
      <c r="VZ42" s="136"/>
      <c r="WA42" s="136"/>
      <c r="WB42" s="136"/>
      <c r="WC42" s="136"/>
      <c r="WD42" s="136"/>
      <c r="WE42" s="136"/>
      <c r="WF42" s="136"/>
      <c r="WG42" s="136"/>
      <c r="WH42" s="136"/>
      <c r="WI42" s="136"/>
      <c r="WJ42" s="136"/>
      <c r="WK42" s="136"/>
      <c r="WL42" s="136"/>
      <c r="WM42" s="136"/>
      <c r="WN42" s="136"/>
      <c r="WO42" s="136"/>
      <c r="WP42" s="136"/>
      <c r="WQ42" s="136"/>
      <c r="WR42" s="136"/>
      <c r="WS42" s="136"/>
      <c r="WT42" s="136"/>
      <c r="WU42" s="136"/>
      <c r="WV42" s="136"/>
      <c r="WW42" s="136"/>
      <c r="WX42" s="136"/>
      <c r="WY42" s="136"/>
      <c r="WZ42" s="136"/>
      <c r="XA42" s="136"/>
      <c r="XB42" s="136"/>
      <c r="XC42" s="136"/>
      <c r="XD42" s="136"/>
      <c r="XE42" s="136"/>
      <c r="XF42" s="136"/>
      <c r="XG42" s="136"/>
      <c r="XH42" s="136"/>
      <c r="XI42" s="136"/>
      <c r="XJ42" s="136"/>
      <c r="XK42" s="136"/>
      <c r="XL42" s="136"/>
      <c r="XM42" s="136"/>
      <c r="XN42" s="136"/>
      <c r="XO42" s="136"/>
      <c r="XP42" s="136"/>
      <c r="XQ42" s="136"/>
      <c r="XR42" s="136"/>
      <c r="XS42" s="136"/>
      <c r="XT42" s="136"/>
      <c r="XU42" s="136"/>
      <c r="XV42" s="136"/>
      <c r="XW42" s="136"/>
      <c r="XX42" s="136"/>
      <c r="XY42" s="136"/>
      <c r="XZ42" s="136"/>
      <c r="YA42" s="136"/>
      <c r="YB42" s="136"/>
      <c r="YC42" s="136"/>
      <c r="YD42" s="136"/>
      <c r="YE42" s="136"/>
      <c r="YF42" s="136"/>
      <c r="YG42" s="136"/>
      <c r="YH42" s="136"/>
      <c r="YI42" s="136"/>
      <c r="YJ42" s="136"/>
      <c r="YK42" s="136"/>
      <c r="YL42" s="136"/>
      <c r="YM42" s="136"/>
      <c r="YN42" s="136"/>
      <c r="YO42" s="136"/>
      <c r="YP42" s="136"/>
      <c r="YQ42" s="136"/>
      <c r="YR42" s="136"/>
      <c r="YS42" s="136"/>
      <c r="YT42" s="136"/>
      <c r="YU42" s="136"/>
      <c r="YV42" s="136"/>
      <c r="YW42" s="136"/>
      <c r="YX42" s="136"/>
      <c r="YY42" s="136"/>
      <c r="YZ42" s="136"/>
      <c r="ZA42" s="136"/>
      <c r="ZB42" s="136"/>
      <c r="ZC42" s="136"/>
      <c r="ZD42" s="136"/>
      <c r="ZE42" s="136"/>
      <c r="ZF42" s="136"/>
      <c r="ZG42" s="136"/>
      <c r="ZH42" s="136"/>
      <c r="ZI42" s="136"/>
      <c r="ZJ42" s="136"/>
      <c r="ZK42" s="136"/>
      <c r="ZL42" s="136"/>
      <c r="ZM42" s="136"/>
      <c r="ZN42" s="136"/>
      <c r="ZO42" s="136"/>
      <c r="ZP42" s="136"/>
      <c r="ZQ42" s="136"/>
      <c r="ZR42" s="136"/>
      <c r="ZS42" s="136"/>
      <c r="ZT42" s="136"/>
      <c r="ZU42" s="136"/>
      <c r="ZV42" s="136"/>
      <c r="ZW42" s="136"/>
      <c r="ZX42" s="136"/>
      <c r="ZY42" s="136"/>
      <c r="ZZ42" s="136"/>
      <c r="AAA42" s="136"/>
      <c r="AAB42" s="136"/>
      <c r="AAC42" s="136"/>
      <c r="AAD42" s="136"/>
      <c r="AAE42" s="136"/>
      <c r="AAF42" s="136"/>
      <c r="AAG42" s="136"/>
      <c r="AAH42" s="136"/>
      <c r="AAI42" s="136"/>
      <c r="AAJ42" s="136"/>
      <c r="AAK42" s="136"/>
      <c r="AAL42" s="136"/>
      <c r="AAM42" s="136"/>
      <c r="AAN42" s="136"/>
      <c r="AAO42" s="136"/>
      <c r="AAP42" s="136"/>
      <c r="AAQ42" s="136"/>
      <c r="AAR42" s="136"/>
      <c r="AAS42" s="136"/>
      <c r="AAT42" s="136"/>
      <c r="AAU42" s="136"/>
      <c r="AAV42" s="136"/>
      <c r="AAW42" s="136"/>
      <c r="AAX42" s="136"/>
      <c r="AAY42" s="136"/>
      <c r="AAZ42" s="136"/>
      <c r="ABA42" s="136"/>
      <c r="ABB42" s="136"/>
      <c r="ABC42" s="136"/>
      <c r="ABD42" s="136"/>
      <c r="ABE42" s="136"/>
      <c r="ABF42" s="136"/>
      <c r="ABG42" s="136"/>
      <c r="ABH42" s="136"/>
      <c r="ABI42" s="136"/>
      <c r="ABJ42" s="136"/>
      <c r="ABK42" s="136"/>
      <c r="ABL42" s="136"/>
      <c r="ABM42" s="136"/>
      <c r="ABN42" s="136"/>
      <c r="ABO42" s="136"/>
      <c r="ABP42" s="136"/>
      <c r="ABQ42" s="136"/>
      <c r="ABR42" s="136"/>
      <c r="ABS42" s="136"/>
      <c r="ABT42" s="136"/>
      <c r="ABU42" s="136"/>
      <c r="ABV42" s="136"/>
      <c r="ABW42" s="136"/>
      <c r="ABX42" s="136"/>
      <c r="ABY42" s="136"/>
      <c r="ABZ42" s="136"/>
      <c r="ACA42" s="136"/>
      <c r="ACB42" s="136"/>
      <c r="ACC42" s="136"/>
      <c r="ACD42" s="136"/>
      <c r="ACE42" s="136"/>
      <c r="ACF42" s="136"/>
      <c r="ACG42" s="136"/>
      <c r="ACH42" s="136"/>
      <c r="ACI42" s="136"/>
      <c r="ACJ42" s="136"/>
      <c r="ACK42" s="136"/>
      <c r="ACL42" s="136"/>
      <c r="ACM42" s="136"/>
      <c r="ACN42" s="136"/>
      <c r="ACO42" s="136"/>
      <c r="ACP42" s="136"/>
      <c r="ACQ42" s="136"/>
      <c r="ACR42" s="136"/>
      <c r="ACS42" s="136"/>
      <c r="ACT42" s="136"/>
      <c r="ACU42" s="136"/>
      <c r="ACV42" s="136"/>
      <c r="ACW42" s="136"/>
      <c r="ACX42" s="136"/>
      <c r="ACY42" s="136"/>
      <c r="ACZ42" s="136"/>
      <c r="ADA42" s="136"/>
      <c r="ADB42" s="136"/>
      <c r="ADC42" s="136"/>
      <c r="ADD42" s="136"/>
      <c r="ADE42" s="136"/>
      <c r="ADF42" s="136"/>
      <c r="ADG42" s="136"/>
      <c r="ADH42" s="136"/>
      <c r="ADI42" s="136"/>
      <c r="ADJ42" s="136"/>
      <c r="ADK42" s="136"/>
      <c r="ADL42" s="136"/>
      <c r="ADM42" s="136"/>
      <c r="ADN42" s="136"/>
      <c r="ADO42" s="136"/>
      <c r="ADP42" s="136"/>
      <c r="ADQ42" s="136"/>
      <c r="ADR42" s="136"/>
      <c r="ADS42" s="136"/>
      <c r="ADT42" s="136"/>
      <c r="ADU42" s="136"/>
      <c r="ADV42" s="136"/>
      <c r="ADW42" s="136"/>
      <c r="ADX42" s="136"/>
      <c r="ADY42" s="136"/>
      <c r="ADZ42" s="136"/>
      <c r="AEA42" s="136"/>
      <c r="AEB42" s="136"/>
      <c r="AEC42" s="136"/>
      <c r="AED42" s="136"/>
      <c r="AEE42" s="136"/>
      <c r="AEF42" s="136"/>
      <c r="AEG42" s="136"/>
      <c r="AEH42" s="136"/>
      <c r="AEI42" s="136"/>
      <c r="AEJ42" s="136"/>
      <c r="AEK42" s="136"/>
      <c r="AEL42" s="136"/>
      <c r="AEM42" s="136"/>
      <c r="AEN42" s="136"/>
      <c r="AEO42" s="136"/>
      <c r="AEP42" s="136"/>
      <c r="AEQ42" s="136"/>
      <c r="AER42" s="136"/>
      <c r="AES42" s="136"/>
      <c r="AET42" s="136"/>
      <c r="AEU42" s="136"/>
      <c r="AEV42" s="136"/>
      <c r="AEW42" s="136"/>
      <c r="AEX42" s="136"/>
      <c r="AEY42" s="136"/>
      <c r="AEZ42" s="136"/>
      <c r="AFA42" s="136"/>
      <c r="AFB42" s="136"/>
      <c r="AFC42" s="136"/>
      <c r="AFD42" s="136"/>
      <c r="AFE42" s="136"/>
      <c r="AFF42" s="136"/>
      <c r="AFG42" s="136"/>
      <c r="AFH42" s="136"/>
      <c r="AFI42" s="136"/>
      <c r="AFJ42" s="136"/>
      <c r="AFK42" s="136"/>
      <c r="AFL42" s="136"/>
      <c r="AFM42" s="136"/>
      <c r="AFN42" s="136"/>
      <c r="AFO42" s="136"/>
      <c r="AFP42" s="136"/>
      <c r="AFQ42" s="136"/>
      <c r="AFR42" s="136"/>
      <c r="AFS42" s="136"/>
      <c r="AFT42" s="136"/>
      <c r="AFU42" s="136"/>
      <c r="AFV42" s="136"/>
      <c r="AFW42" s="136"/>
      <c r="AFX42" s="136"/>
      <c r="AFY42" s="136"/>
      <c r="AFZ42" s="136"/>
      <c r="AGA42" s="136"/>
      <c r="AGB42" s="136"/>
      <c r="AGC42" s="136"/>
      <c r="AGD42" s="136"/>
      <c r="AGE42" s="136"/>
      <c r="AGF42" s="136"/>
      <c r="AGG42" s="136"/>
      <c r="AGH42" s="136"/>
      <c r="AGI42" s="136"/>
      <c r="AGJ42" s="136"/>
      <c r="AGK42" s="136"/>
      <c r="AGL42" s="136"/>
      <c r="AGM42" s="136"/>
      <c r="AGN42" s="136"/>
      <c r="AGO42" s="136"/>
      <c r="AGP42" s="136"/>
      <c r="AGQ42" s="136"/>
      <c r="AGR42" s="136"/>
      <c r="AGS42" s="136"/>
      <c r="AGT42" s="136"/>
      <c r="AGU42" s="136"/>
      <c r="AGV42" s="136"/>
      <c r="AGW42" s="136"/>
      <c r="AGX42" s="136"/>
      <c r="AGY42" s="136"/>
      <c r="AGZ42" s="136"/>
      <c r="AHA42" s="136"/>
      <c r="AHB42" s="136"/>
      <c r="AHC42" s="136"/>
      <c r="AHD42" s="136"/>
      <c r="AHE42" s="136"/>
      <c r="AHF42" s="136"/>
      <c r="AHG42" s="136"/>
      <c r="AHH42" s="136"/>
      <c r="AHI42" s="136"/>
      <c r="AHJ42" s="136"/>
      <c r="AHK42" s="136"/>
      <c r="AHL42" s="136"/>
      <c r="AHM42" s="136"/>
      <c r="AHN42" s="136"/>
      <c r="AHO42" s="136"/>
      <c r="AHP42" s="136"/>
      <c r="AHQ42" s="136"/>
      <c r="AHR42" s="136"/>
      <c r="AHS42" s="136"/>
      <c r="AHT42" s="136"/>
      <c r="AHU42" s="136"/>
      <c r="AHV42" s="136"/>
      <c r="AHW42" s="136"/>
      <c r="AHX42" s="136"/>
      <c r="AHY42" s="136"/>
      <c r="AHZ42" s="136"/>
      <c r="AIA42" s="136"/>
      <c r="AIB42" s="136"/>
      <c r="AIC42" s="136"/>
      <c r="AID42" s="136"/>
      <c r="AIE42" s="136"/>
      <c r="AIF42" s="136"/>
      <c r="AIG42" s="136"/>
      <c r="AIH42" s="136"/>
      <c r="AII42" s="136"/>
      <c r="AIJ42" s="136"/>
      <c r="AIK42" s="136"/>
      <c r="AIL42" s="136"/>
      <c r="AIM42" s="136"/>
      <c r="AIN42" s="136"/>
      <c r="AIO42" s="136"/>
      <c r="AIP42" s="136"/>
      <c r="AIQ42" s="136"/>
      <c r="AIR42" s="136"/>
      <c r="AIS42" s="136"/>
      <c r="AIT42" s="136"/>
      <c r="AIU42" s="136"/>
      <c r="AIV42" s="136"/>
      <c r="AIW42" s="136"/>
      <c r="AIX42" s="136"/>
      <c r="AIY42" s="136"/>
      <c r="AIZ42" s="136"/>
      <c r="AJA42" s="136"/>
      <c r="AJB42" s="136"/>
      <c r="AJC42" s="136"/>
      <c r="AJD42" s="136"/>
      <c r="AJE42" s="136"/>
      <c r="AJF42" s="136"/>
      <c r="AJG42" s="136"/>
      <c r="AJH42" s="136"/>
      <c r="AJI42" s="136"/>
      <c r="AJJ42" s="136"/>
      <c r="AJK42" s="136"/>
      <c r="AJL42" s="136"/>
      <c r="AJM42" s="136"/>
      <c r="AJN42" s="136"/>
      <c r="AJO42" s="136"/>
      <c r="AJP42" s="136"/>
      <c r="AJQ42" s="136"/>
      <c r="AJR42" s="136"/>
      <c r="AJS42" s="136"/>
      <c r="AJT42" s="136"/>
      <c r="AJU42" s="136"/>
      <c r="AJV42" s="136"/>
      <c r="AJW42" s="136"/>
      <c r="AJX42" s="136"/>
      <c r="AJY42" s="136"/>
      <c r="AJZ42" s="136"/>
      <c r="AKA42" s="136"/>
      <c r="AKB42" s="136"/>
      <c r="AKC42" s="136"/>
      <c r="AKD42" s="136"/>
      <c r="AKE42" s="136"/>
      <c r="AKF42" s="136"/>
      <c r="AKG42" s="136"/>
      <c r="AKH42" s="136"/>
      <c r="AKI42" s="136"/>
      <c r="AKJ42" s="136"/>
      <c r="AKK42" s="136"/>
      <c r="AKL42" s="136"/>
      <c r="AKM42" s="136"/>
      <c r="AKN42" s="136"/>
      <c r="AKO42" s="136"/>
      <c r="AKP42" s="136"/>
      <c r="AKQ42" s="136"/>
      <c r="AKR42" s="136"/>
      <c r="AKS42" s="136"/>
      <c r="AKT42" s="136"/>
      <c r="AKU42" s="136"/>
      <c r="AKV42" s="136"/>
      <c r="AKW42" s="136"/>
      <c r="AKX42" s="136"/>
      <c r="AKY42" s="136"/>
      <c r="AKZ42" s="136"/>
      <c r="ALA42" s="136"/>
      <c r="ALB42" s="136"/>
      <c r="ALC42" s="136"/>
      <c r="ALD42" s="136"/>
      <c r="ALE42" s="136"/>
      <c r="ALF42" s="136"/>
      <c r="ALG42" s="136"/>
      <c r="ALH42" s="136"/>
      <c r="ALI42" s="136"/>
      <c r="ALJ42" s="136"/>
      <c r="ALK42" s="136"/>
      <c r="ALL42" s="136"/>
      <c r="ALM42" s="136"/>
      <c r="ALN42" s="136"/>
      <c r="ALO42" s="136"/>
      <c r="ALP42" s="136"/>
      <c r="ALQ42" s="136"/>
      <c r="ALR42" s="136"/>
      <c r="ALS42" s="136"/>
      <c r="ALT42" s="136"/>
      <c r="ALU42" s="136"/>
      <c r="ALV42" s="136"/>
      <c r="ALW42" s="136"/>
      <c r="ALX42" s="136"/>
      <c r="ALY42" s="136"/>
      <c r="ALZ42" s="136"/>
      <c r="AMA42" s="136"/>
      <c r="AMB42" s="136"/>
      <c r="AMC42" s="136"/>
      <c r="AMD42" s="136"/>
      <c r="AME42" s="136"/>
      <c r="AMF42" s="136"/>
      <c r="AMG42" s="136"/>
      <c r="AMH42" s="136"/>
      <c r="AMI42" s="136"/>
      <c r="AMJ42" s="136"/>
      <c r="AMK42" s="136"/>
      <c r="AML42" s="136"/>
      <c r="AMM42" s="136"/>
      <c r="AMN42" s="136"/>
      <c r="AMO42" s="136"/>
      <c r="AMP42" s="136"/>
      <c r="AMQ42" s="136"/>
      <c r="AMR42" s="136"/>
      <c r="AMS42" s="136"/>
      <c r="AMT42" s="136"/>
      <c r="AMU42" s="136"/>
      <c r="AMV42" s="136"/>
      <c r="AMW42" s="136"/>
      <c r="AMX42" s="136"/>
      <c r="AMY42" s="136"/>
      <c r="AMZ42" s="136"/>
      <c r="ANA42" s="136"/>
      <c r="ANB42" s="136"/>
      <c r="ANC42" s="136"/>
      <c r="AND42" s="136"/>
      <c r="ANE42" s="136"/>
      <c r="ANF42" s="136"/>
      <c r="ANG42" s="136"/>
      <c r="ANH42" s="136"/>
      <c r="ANI42" s="136"/>
      <c r="ANJ42" s="136"/>
      <c r="ANK42" s="136"/>
      <c r="ANL42" s="136"/>
      <c r="ANM42" s="136"/>
      <c r="ANN42" s="136"/>
      <c r="ANO42" s="136"/>
      <c r="ANP42" s="136"/>
      <c r="ANQ42" s="136"/>
      <c r="ANR42" s="136"/>
      <c r="ANS42" s="136"/>
      <c r="ANT42" s="136"/>
      <c r="ANU42" s="136"/>
      <c r="ANV42" s="136"/>
      <c r="ANW42" s="136"/>
      <c r="ANX42" s="136"/>
      <c r="ANY42" s="136"/>
      <c r="ANZ42" s="136"/>
      <c r="AOA42" s="136"/>
      <c r="AOB42" s="136"/>
      <c r="AOC42" s="136"/>
      <c r="AOD42" s="136"/>
      <c r="AOE42" s="136"/>
      <c r="AOF42" s="136"/>
      <c r="AOG42" s="136"/>
      <c r="AOH42" s="136"/>
      <c r="AOI42" s="136"/>
      <c r="AOJ42" s="136"/>
      <c r="AOK42" s="136"/>
      <c r="AOL42" s="136"/>
      <c r="AOM42" s="136"/>
      <c r="AON42" s="136"/>
      <c r="AOO42" s="136"/>
      <c r="AOP42" s="136"/>
      <c r="AOQ42" s="136"/>
      <c r="AOR42" s="136"/>
      <c r="AOS42" s="136"/>
      <c r="AOT42" s="136"/>
      <c r="AOU42" s="136"/>
      <c r="AOV42" s="136"/>
      <c r="AOW42" s="136"/>
      <c r="AOX42" s="136"/>
      <c r="AOY42" s="136"/>
      <c r="AOZ42" s="136"/>
      <c r="APA42" s="136"/>
      <c r="APB42" s="136"/>
      <c r="APC42" s="136"/>
      <c r="APD42" s="136"/>
      <c r="APE42" s="136"/>
      <c r="APF42" s="136"/>
      <c r="APG42" s="136"/>
      <c r="APH42" s="136"/>
      <c r="API42" s="136"/>
      <c r="APJ42" s="136"/>
      <c r="APK42" s="136"/>
      <c r="APL42" s="136"/>
      <c r="APM42" s="136"/>
      <c r="APN42" s="136"/>
      <c r="APO42" s="136"/>
      <c r="APP42" s="136"/>
      <c r="APQ42" s="136"/>
      <c r="APR42" s="136"/>
      <c r="APS42" s="136"/>
      <c r="APT42" s="136"/>
      <c r="APU42" s="136"/>
      <c r="APV42" s="136"/>
      <c r="APW42" s="136"/>
      <c r="APX42" s="136"/>
      <c r="APY42" s="136"/>
      <c r="APZ42" s="136"/>
      <c r="AQA42" s="136"/>
      <c r="AQB42" s="136"/>
      <c r="AQC42" s="136"/>
      <c r="AQD42" s="136"/>
      <c r="AQE42" s="136"/>
      <c r="AQF42" s="136"/>
      <c r="AQG42" s="136"/>
      <c r="AQH42" s="136"/>
      <c r="AQI42" s="136"/>
      <c r="AQJ42" s="136"/>
      <c r="AQK42" s="136"/>
      <c r="AQL42" s="136"/>
      <c r="AQM42" s="136"/>
      <c r="AQN42" s="136"/>
      <c r="AQO42" s="136"/>
      <c r="AQP42" s="136"/>
      <c r="AQQ42" s="136"/>
      <c r="AQR42" s="136"/>
      <c r="AQS42" s="136"/>
      <c r="AQT42" s="136"/>
      <c r="AQU42" s="136"/>
      <c r="AQV42" s="136"/>
      <c r="AQW42" s="136"/>
      <c r="AQX42" s="136"/>
      <c r="AQY42" s="136"/>
      <c r="AQZ42" s="136"/>
      <c r="ARA42" s="136"/>
      <c r="ARB42" s="136"/>
      <c r="ARC42" s="136"/>
      <c r="ARD42" s="136"/>
      <c r="ARE42" s="136"/>
      <c r="ARF42" s="136"/>
      <c r="ARG42" s="136"/>
      <c r="ARH42" s="136"/>
      <c r="ARI42" s="136"/>
      <c r="ARJ42" s="136"/>
      <c r="ARK42" s="136"/>
      <c r="ARL42" s="136"/>
      <c r="ARM42" s="136"/>
      <c r="ARN42" s="136"/>
      <c r="ARO42" s="136"/>
      <c r="ARP42" s="136"/>
      <c r="ARQ42" s="136"/>
      <c r="ARR42" s="136"/>
      <c r="ARS42" s="136"/>
      <c r="ART42" s="136"/>
      <c r="ARU42" s="136"/>
      <c r="ARV42" s="136"/>
      <c r="ARW42" s="136"/>
      <c r="ARX42" s="136"/>
      <c r="ARY42" s="136"/>
      <c r="ARZ42" s="136"/>
      <c r="ASA42" s="136"/>
      <c r="ASB42" s="136"/>
      <c r="ASC42" s="136"/>
      <c r="ASD42" s="136"/>
      <c r="ASE42" s="136"/>
      <c r="ASF42" s="136"/>
      <c r="ASG42" s="136"/>
      <c r="ASH42" s="136"/>
      <c r="ASI42" s="136"/>
      <c r="ASJ42" s="136"/>
      <c r="ASK42" s="136"/>
      <c r="ASL42" s="136"/>
      <c r="ASM42" s="136"/>
      <c r="ASN42" s="136"/>
      <c r="ASO42" s="136"/>
      <c r="ASP42" s="136"/>
      <c r="ASQ42" s="136"/>
      <c r="ASR42" s="136"/>
      <c r="ASS42" s="136"/>
      <c r="AST42" s="136"/>
      <c r="ASU42" s="136"/>
      <c r="ASV42" s="136"/>
      <c r="ASW42" s="136"/>
      <c r="ASX42" s="136"/>
      <c r="ASY42" s="136"/>
      <c r="ASZ42" s="136"/>
      <c r="ATA42" s="136"/>
      <c r="ATB42" s="136"/>
      <c r="ATC42" s="136"/>
      <c r="ATD42" s="136"/>
      <c r="ATE42" s="136"/>
      <c r="ATF42" s="136"/>
      <c r="ATG42" s="136"/>
      <c r="ATH42" s="136"/>
      <c r="ATI42" s="136"/>
      <c r="ATJ42" s="136"/>
      <c r="ATK42" s="136"/>
      <c r="ATL42" s="136"/>
      <c r="ATM42" s="136"/>
      <c r="ATN42" s="136"/>
      <c r="ATO42" s="136"/>
      <c r="ATP42" s="136"/>
      <c r="ATQ42" s="136"/>
      <c r="ATR42" s="136"/>
      <c r="ATS42" s="136"/>
      <c r="ATT42" s="136"/>
      <c r="ATU42" s="136"/>
      <c r="ATV42" s="136"/>
      <c r="ATW42" s="136"/>
      <c r="ATX42" s="136"/>
      <c r="ATY42" s="136"/>
      <c r="ATZ42" s="136"/>
      <c r="AUA42" s="136"/>
      <c r="AUB42" s="136"/>
      <c r="AUC42" s="136"/>
      <c r="AUD42" s="136"/>
      <c r="AUE42" s="136"/>
      <c r="AUF42" s="136"/>
      <c r="AUG42" s="136"/>
      <c r="AUH42" s="136"/>
      <c r="AUI42" s="136"/>
      <c r="AUJ42" s="136"/>
      <c r="AUK42" s="136"/>
      <c r="AUL42" s="136"/>
      <c r="AUM42" s="136"/>
      <c r="AUN42" s="136"/>
      <c r="AUO42" s="136"/>
      <c r="AUP42" s="136"/>
      <c r="AUQ42" s="136"/>
      <c r="AUR42" s="136"/>
      <c r="AUS42" s="136"/>
      <c r="AUT42" s="136"/>
      <c r="AUU42" s="136"/>
      <c r="AUV42" s="136"/>
      <c r="AUW42" s="136"/>
      <c r="AUX42" s="136"/>
      <c r="AUY42" s="136"/>
      <c r="AUZ42" s="136"/>
      <c r="AVA42" s="136"/>
      <c r="AVB42" s="136"/>
      <c r="AVC42" s="136"/>
      <c r="AVD42" s="136"/>
      <c r="AVE42" s="136"/>
      <c r="AVF42" s="136"/>
      <c r="AVG42" s="136"/>
      <c r="AVH42" s="136"/>
      <c r="AVI42" s="136"/>
      <c r="AVJ42" s="136"/>
      <c r="AVK42" s="136"/>
      <c r="AVL42" s="136"/>
      <c r="AVM42" s="136"/>
      <c r="AVN42" s="136"/>
      <c r="AVO42" s="136"/>
      <c r="AVP42" s="136"/>
      <c r="AVQ42" s="136"/>
      <c r="AVR42" s="136"/>
      <c r="AVS42" s="136"/>
      <c r="AVT42" s="136"/>
      <c r="AVU42" s="136"/>
      <c r="AVV42" s="136"/>
      <c r="AVW42" s="136"/>
      <c r="AVX42" s="136"/>
      <c r="AVY42" s="136"/>
      <c r="AVZ42" s="136"/>
      <c r="AWA42" s="136"/>
      <c r="AWB42" s="136"/>
      <c r="AWC42" s="136"/>
      <c r="AWD42" s="136"/>
      <c r="AWE42" s="136"/>
      <c r="AWF42" s="136"/>
      <c r="AWG42" s="136"/>
      <c r="AWH42" s="136"/>
      <c r="AWI42" s="136"/>
      <c r="AWJ42" s="136"/>
      <c r="AWK42" s="136"/>
      <c r="AWL42" s="136"/>
      <c r="AWM42" s="136"/>
      <c r="AWN42" s="136"/>
      <c r="AWO42" s="136"/>
      <c r="AWP42" s="136"/>
      <c r="AWQ42" s="136"/>
      <c r="AWR42" s="136"/>
      <c r="AWS42" s="136"/>
      <c r="AWT42" s="136"/>
      <c r="AWU42" s="136"/>
      <c r="AWV42" s="136"/>
      <c r="AWW42" s="136"/>
      <c r="AWX42" s="136"/>
      <c r="AWY42" s="136"/>
      <c r="AWZ42" s="136"/>
      <c r="AXA42" s="136"/>
      <c r="AXB42" s="136"/>
      <c r="AXC42" s="136"/>
      <c r="AXD42" s="136"/>
      <c r="AXE42" s="136"/>
      <c r="AXF42" s="136"/>
      <c r="AXG42" s="136"/>
      <c r="AXH42" s="136"/>
      <c r="AXI42" s="136"/>
      <c r="AXJ42" s="136"/>
      <c r="AXK42" s="136"/>
      <c r="AXL42" s="136"/>
      <c r="AXM42" s="136"/>
      <c r="AXN42" s="136"/>
      <c r="AXO42" s="136"/>
      <c r="AXP42" s="136"/>
      <c r="AXQ42" s="136"/>
      <c r="AXR42" s="136"/>
      <c r="AXS42" s="136"/>
      <c r="AXT42" s="136"/>
      <c r="AXU42" s="136"/>
      <c r="AXV42" s="136"/>
      <c r="AXW42" s="136"/>
      <c r="AXX42" s="136"/>
      <c r="AXY42" s="136"/>
      <c r="AXZ42" s="136"/>
      <c r="AYA42" s="136"/>
      <c r="AYB42" s="136"/>
      <c r="AYC42" s="136"/>
      <c r="AYD42" s="136"/>
      <c r="AYE42" s="136"/>
      <c r="AYF42" s="136"/>
      <c r="AYG42" s="136"/>
      <c r="AYH42" s="136"/>
      <c r="AYI42" s="136"/>
      <c r="AYJ42" s="136"/>
      <c r="AYK42" s="136"/>
      <c r="AYL42" s="136"/>
      <c r="AYM42" s="136"/>
      <c r="AYN42" s="136"/>
      <c r="AYO42" s="136"/>
      <c r="AYP42" s="136"/>
      <c r="AYQ42" s="136"/>
      <c r="AYR42" s="136"/>
      <c r="AYS42" s="136"/>
      <c r="AYT42" s="136"/>
      <c r="AYU42" s="136"/>
      <c r="AYV42" s="136"/>
      <c r="AYW42" s="136"/>
      <c r="AYX42" s="136"/>
      <c r="AYY42" s="136"/>
      <c r="AYZ42" s="136"/>
      <c r="AZA42" s="136"/>
      <c r="AZB42" s="136"/>
      <c r="AZC42" s="136"/>
      <c r="AZD42" s="136"/>
      <c r="AZE42" s="136"/>
      <c r="AZF42" s="136"/>
      <c r="AZG42" s="136"/>
      <c r="AZH42" s="136"/>
      <c r="AZI42" s="136"/>
      <c r="AZJ42" s="136"/>
      <c r="AZK42" s="136"/>
      <c r="AZL42" s="136"/>
      <c r="AZM42" s="136"/>
      <c r="AZN42" s="136"/>
      <c r="AZO42" s="136"/>
      <c r="AZP42" s="136"/>
      <c r="AZQ42" s="136"/>
      <c r="AZR42" s="136"/>
      <c r="AZS42" s="136"/>
      <c r="AZT42" s="136"/>
      <c r="AZU42" s="136"/>
      <c r="AZV42" s="136"/>
      <c r="AZW42" s="136"/>
      <c r="AZX42" s="136"/>
      <c r="AZY42" s="136"/>
      <c r="AZZ42" s="136"/>
      <c r="BAA42" s="136"/>
      <c r="BAB42" s="136"/>
      <c r="BAC42" s="136"/>
      <c r="BAD42" s="136"/>
      <c r="BAE42" s="136"/>
      <c r="BAF42" s="136"/>
      <c r="BAG42" s="136"/>
      <c r="BAH42" s="136"/>
      <c r="BAI42" s="136"/>
      <c r="BAJ42" s="136"/>
      <c r="BAK42" s="136"/>
      <c r="BAL42" s="136"/>
      <c r="BAM42" s="136"/>
      <c r="BAN42" s="136"/>
      <c r="BAO42" s="136"/>
      <c r="BAP42" s="136"/>
      <c r="BAQ42" s="136"/>
      <c r="BAR42" s="136"/>
      <c r="BAS42" s="136"/>
      <c r="BAT42" s="136"/>
      <c r="BAU42" s="136"/>
      <c r="BAV42" s="136"/>
      <c r="BAW42" s="136"/>
      <c r="BAX42" s="136"/>
      <c r="BAY42" s="136"/>
      <c r="BAZ42" s="136"/>
      <c r="BBA42" s="136"/>
      <c r="BBB42" s="136"/>
      <c r="BBC42" s="136"/>
      <c r="BBD42" s="136"/>
      <c r="BBE42" s="136"/>
      <c r="BBF42" s="136"/>
      <c r="BBG42" s="136"/>
      <c r="BBH42" s="136"/>
      <c r="BBI42" s="136"/>
      <c r="BBJ42" s="136"/>
      <c r="BBK42" s="136"/>
      <c r="BBL42" s="136"/>
      <c r="BBM42" s="136"/>
      <c r="BBN42" s="136"/>
      <c r="BBO42" s="136"/>
      <c r="BBP42" s="136"/>
      <c r="BBQ42" s="136"/>
      <c r="BBR42" s="136"/>
      <c r="BBS42" s="136"/>
      <c r="BBT42" s="136"/>
      <c r="BBU42" s="136"/>
      <c r="BBV42" s="136"/>
      <c r="BBW42" s="136"/>
      <c r="BBX42" s="136"/>
      <c r="BBY42" s="136"/>
      <c r="BBZ42" s="136"/>
      <c r="BCA42" s="136"/>
      <c r="BCB42" s="136"/>
      <c r="BCC42" s="136"/>
      <c r="BCD42" s="136"/>
      <c r="BCE42" s="136"/>
      <c r="BCF42" s="136"/>
      <c r="BCG42" s="136"/>
      <c r="BCH42" s="136"/>
      <c r="BCI42" s="136"/>
      <c r="BCJ42" s="136"/>
      <c r="BCK42" s="136"/>
      <c r="BCL42" s="136"/>
      <c r="BCM42" s="136"/>
      <c r="BCN42" s="136"/>
      <c r="BCO42" s="136"/>
      <c r="BCP42" s="136"/>
      <c r="BCQ42" s="136"/>
      <c r="BCR42" s="136"/>
      <c r="BCS42" s="136"/>
      <c r="BCT42" s="136"/>
      <c r="BCU42" s="136"/>
      <c r="BCV42" s="136"/>
      <c r="BCW42" s="136"/>
      <c r="BCX42" s="136"/>
      <c r="BCY42" s="136"/>
      <c r="BCZ42" s="136"/>
      <c r="BDA42" s="136"/>
      <c r="BDB42" s="136"/>
      <c r="BDC42" s="136"/>
      <c r="BDD42" s="136"/>
      <c r="BDE42" s="136"/>
      <c r="BDF42" s="136"/>
      <c r="BDG42" s="136"/>
      <c r="BDH42" s="136"/>
      <c r="BDI42" s="136"/>
      <c r="BDJ42" s="136"/>
      <c r="BDK42" s="136"/>
      <c r="BDL42" s="136"/>
      <c r="BDM42" s="136"/>
      <c r="BDN42" s="136"/>
      <c r="BDO42" s="136"/>
      <c r="BDP42" s="136"/>
      <c r="BDQ42" s="136"/>
      <c r="BDR42" s="136"/>
      <c r="BDS42" s="136"/>
      <c r="BDT42" s="136"/>
      <c r="BDU42" s="136"/>
      <c r="BDV42" s="136"/>
      <c r="BDW42" s="136"/>
      <c r="BDX42" s="136"/>
      <c r="BDY42" s="136"/>
      <c r="BDZ42" s="136"/>
      <c r="BEA42" s="136"/>
      <c r="BEB42" s="136"/>
      <c r="BEC42" s="136"/>
      <c r="BED42" s="136"/>
      <c r="BEE42" s="136"/>
      <c r="BEF42" s="136"/>
      <c r="BEG42" s="136"/>
      <c r="BEH42" s="136"/>
      <c r="BEI42" s="136"/>
      <c r="BEJ42" s="136"/>
      <c r="BEK42" s="136"/>
      <c r="BEL42" s="136"/>
      <c r="BEM42" s="136"/>
      <c r="BEN42" s="136"/>
      <c r="BEO42" s="136"/>
      <c r="BEP42" s="136"/>
      <c r="BEQ42" s="136"/>
      <c r="BER42" s="136"/>
      <c r="BES42" s="136"/>
      <c r="BET42" s="136"/>
      <c r="BEU42" s="136"/>
      <c r="BEV42" s="136"/>
      <c r="BEW42" s="136"/>
      <c r="BEX42" s="136"/>
      <c r="BEY42" s="136"/>
      <c r="BEZ42" s="136"/>
      <c r="BFA42" s="136"/>
      <c r="BFB42" s="136"/>
      <c r="BFC42" s="136"/>
      <c r="BFD42" s="136"/>
      <c r="BFE42" s="136"/>
      <c r="BFF42" s="136"/>
      <c r="BFG42" s="136"/>
      <c r="BFH42" s="136"/>
      <c r="BFI42" s="136"/>
      <c r="BFJ42" s="136"/>
      <c r="BFK42" s="136"/>
      <c r="BFL42" s="136"/>
      <c r="BFM42" s="136"/>
      <c r="BFN42" s="136"/>
      <c r="BFO42" s="136"/>
      <c r="BFP42" s="136"/>
      <c r="BFQ42" s="136"/>
      <c r="BFR42" s="136"/>
      <c r="BFS42" s="136"/>
      <c r="BFT42" s="136"/>
      <c r="BFU42" s="136"/>
      <c r="BFV42" s="136"/>
      <c r="BFW42" s="136"/>
      <c r="BFX42" s="136"/>
      <c r="BFY42" s="136"/>
      <c r="BFZ42" s="136"/>
      <c r="BGA42" s="136"/>
      <c r="BGB42" s="136"/>
      <c r="BGC42" s="136"/>
      <c r="BGD42" s="136"/>
      <c r="BGE42" s="136"/>
      <c r="BGF42" s="136"/>
      <c r="BGG42" s="136"/>
      <c r="BGH42" s="136"/>
      <c r="BGI42" s="136"/>
      <c r="BGJ42" s="136"/>
      <c r="BGK42" s="136"/>
      <c r="BGL42" s="136"/>
      <c r="BGM42" s="136"/>
      <c r="BGN42" s="136"/>
      <c r="BGO42" s="136"/>
      <c r="BGP42" s="136"/>
      <c r="BGQ42" s="136"/>
      <c r="BGR42" s="136"/>
      <c r="BGS42" s="136"/>
      <c r="BGT42" s="136"/>
      <c r="BGU42" s="136"/>
      <c r="BGV42" s="136"/>
      <c r="BGW42" s="136"/>
      <c r="BGX42" s="136"/>
      <c r="BGY42" s="136"/>
      <c r="BGZ42" s="136"/>
      <c r="BHA42" s="136"/>
      <c r="BHB42" s="136"/>
      <c r="BHC42" s="136"/>
      <c r="BHD42" s="136"/>
      <c r="BHE42" s="136"/>
      <c r="BHF42" s="136"/>
      <c r="BHG42" s="136"/>
      <c r="BHH42" s="136"/>
      <c r="BHI42" s="136"/>
      <c r="BHJ42" s="136"/>
      <c r="BHK42" s="136"/>
      <c r="BHL42" s="136"/>
      <c r="BHM42" s="136"/>
      <c r="BHN42" s="136"/>
      <c r="BHO42" s="136"/>
      <c r="BHP42" s="136"/>
      <c r="BHQ42" s="136"/>
      <c r="BHR42" s="136"/>
      <c r="BHS42" s="136"/>
      <c r="BHT42" s="136"/>
      <c r="BHU42" s="136"/>
      <c r="BHV42" s="136"/>
      <c r="BHW42" s="136"/>
      <c r="BHX42" s="136"/>
      <c r="BHY42" s="136"/>
      <c r="BHZ42" s="136"/>
      <c r="BIA42" s="136"/>
      <c r="BIB42" s="136"/>
      <c r="BIC42" s="136"/>
      <c r="BID42" s="136"/>
      <c r="BIE42" s="136"/>
      <c r="BIF42" s="136"/>
      <c r="BIG42" s="136"/>
      <c r="BIH42" s="136"/>
      <c r="BII42" s="136"/>
      <c r="BIJ42" s="136"/>
      <c r="BIK42" s="136"/>
      <c r="BIL42" s="136"/>
      <c r="BIM42" s="136"/>
      <c r="BIN42" s="136"/>
      <c r="BIO42" s="136"/>
      <c r="BIP42" s="136"/>
      <c r="BIQ42" s="136"/>
      <c r="BIR42" s="136"/>
      <c r="BIS42" s="136"/>
      <c r="BIT42" s="136"/>
      <c r="BIU42" s="136"/>
      <c r="BIV42" s="136"/>
      <c r="BIW42" s="136"/>
      <c r="BIX42" s="136"/>
      <c r="BIY42" s="136"/>
      <c r="BIZ42" s="136"/>
      <c r="BJA42" s="136"/>
      <c r="BJB42" s="136"/>
      <c r="BJC42" s="136"/>
      <c r="BJD42" s="136"/>
      <c r="BJE42" s="136"/>
      <c r="BJF42" s="136"/>
      <c r="BJG42" s="136"/>
      <c r="BJH42" s="136"/>
      <c r="BJI42" s="136"/>
      <c r="BJJ42" s="136"/>
      <c r="BJK42" s="136"/>
      <c r="BJL42" s="136"/>
      <c r="BJM42" s="136"/>
      <c r="BJN42" s="136"/>
      <c r="BJO42" s="136"/>
      <c r="BJP42" s="136"/>
      <c r="BJQ42" s="136"/>
      <c r="BJR42" s="136"/>
      <c r="BJS42" s="136"/>
      <c r="BJT42" s="136"/>
      <c r="BJU42" s="136"/>
      <c r="BJV42" s="136"/>
      <c r="BJW42" s="136"/>
      <c r="BJX42" s="136"/>
      <c r="BJY42" s="136"/>
      <c r="BJZ42" s="136"/>
      <c r="BKA42" s="136"/>
      <c r="BKB42" s="136"/>
      <c r="BKC42" s="136"/>
      <c r="BKD42" s="136"/>
      <c r="BKE42" s="136"/>
      <c r="BKF42" s="136"/>
      <c r="BKG42" s="136"/>
      <c r="BKH42" s="136"/>
      <c r="BKI42" s="136"/>
      <c r="BKJ42" s="136"/>
      <c r="BKK42" s="136"/>
      <c r="BKL42" s="136"/>
      <c r="BKM42" s="136"/>
      <c r="BKN42" s="136"/>
      <c r="BKO42" s="136"/>
      <c r="BKP42" s="136"/>
      <c r="BKQ42" s="136"/>
      <c r="BKR42" s="136"/>
      <c r="BKS42" s="136"/>
      <c r="BKT42" s="136"/>
      <c r="BKU42" s="136"/>
      <c r="BKV42" s="136"/>
      <c r="BKW42" s="136"/>
      <c r="BKX42" s="136"/>
      <c r="BKY42" s="136"/>
      <c r="BKZ42" s="136"/>
      <c r="BLA42" s="136"/>
      <c r="BLB42" s="136"/>
      <c r="BLC42" s="136"/>
      <c r="BLD42" s="136"/>
      <c r="BLE42" s="136"/>
      <c r="BLF42" s="136"/>
      <c r="BLG42" s="136"/>
      <c r="BLH42" s="136"/>
      <c r="BLI42" s="136"/>
      <c r="BLJ42" s="136"/>
      <c r="BLK42" s="136"/>
      <c r="BLL42" s="136"/>
      <c r="BLM42" s="136"/>
      <c r="BLN42" s="136"/>
      <c r="BLO42" s="136"/>
      <c r="BLP42" s="136"/>
      <c r="BLQ42" s="136"/>
      <c r="BLR42" s="136"/>
      <c r="BLS42" s="136"/>
      <c r="BLT42" s="136"/>
      <c r="BLU42" s="136"/>
      <c r="BLV42" s="136"/>
      <c r="BLW42" s="136"/>
      <c r="BLX42" s="136"/>
      <c r="BLY42" s="136"/>
      <c r="BLZ42" s="136"/>
      <c r="BMA42" s="136"/>
      <c r="BMB42" s="136"/>
      <c r="BMC42" s="136"/>
      <c r="BMD42" s="136"/>
      <c r="BME42" s="136"/>
      <c r="BMF42" s="136"/>
      <c r="BMG42" s="136"/>
      <c r="BMH42" s="136"/>
      <c r="BMI42" s="136"/>
      <c r="BMJ42" s="136"/>
      <c r="BMK42" s="136"/>
      <c r="BML42" s="136"/>
      <c r="BMM42" s="136"/>
      <c r="BMN42" s="136"/>
      <c r="BMO42" s="136"/>
      <c r="BMP42" s="136"/>
      <c r="BMQ42" s="136"/>
      <c r="BMR42" s="136"/>
      <c r="BMS42" s="136"/>
      <c r="BMT42" s="136"/>
      <c r="BMU42" s="136"/>
      <c r="BMV42" s="136"/>
      <c r="BMW42" s="136"/>
      <c r="BMX42" s="136"/>
      <c r="BMY42" s="136"/>
      <c r="BMZ42" s="136"/>
      <c r="BNA42" s="136"/>
      <c r="BNB42" s="136"/>
      <c r="BNC42" s="136"/>
      <c r="BND42" s="136"/>
      <c r="BNE42" s="136"/>
      <c r="BNF42" s="136"/>
      <c r="BNG42" s="136"/>
      <c r="BNH42" s="136"/>
      <c r="BNI42" s="136"/>
      <c r="BNJ42" s="136"/>
      <c r="BNK42" s="136"/>
      <c r="BNL42" s="136"/>
      <c r="BNM42" s="136"/>
      <c r="BNN42" s="136"/>
      <c r="BNO42" s="136"/>
      <c r="BNP42" s="136"/>
      <c r="BNQ42" s="136"/>
      <c r="BNR42" s="136"/>
      <c r="BNS42" s="136"/>
      <c r="BNT42" s="136"/>
      <c r="BNU42" s="136"/>
      <c r="BNV42" s="136"/>
      <c r="BNW42" s="136"/>
      <c r="BNX42" s="136"/>
      <c r="BNY42" s="136"/>
      <c r="BNZ42" s="136"/>
      <c r="BOA42" s="136"/>
      <c r="BOB42" s="136"/>
      <c r="BOC42" s="136"/>
      <c r="BOD42" s="136"/>
      <c r="BOE42" s="136"/>
      <c r="BOF42" s="136"/>
      <c r="BOG42" s="136"/>
      <c r="BOH42" s="136"/>
      <c r="BOI42" s="136"/>
      <c r="BOJ42" s="136"/>
      <c r="BOK42" s="136"/>
      <c r="BOL42" s="136"/>
      <c r="BOM42" s="136"/>
      <c r="BON42" s="136"/>
      <c r="BOO42" s="136"/>
      <c r="BOP42" s="136"/>
      <c r="BOQ42" s="136"/>
      <c r="BOR42" s="136"/>
      <c r="BOS42" s="136"/>
      <c r="BOT42" s="136"/>
      <c r="BOU42" s="136"/>
      <c r="BOV42" s="136"/>
      <c r="BOW42" s="136"/>
      <c r="BOX42" s="136"/>
      <c r="BOY42" s="136"/>
      <c r="BOZ42" s="136"/>
      <c r="BPA42" s="136"/>
      <c r="BPB42" s="136"/>
      <c r="BPC42" s="136"/>
      <c r="BPD42" s="136"/>
      <c r="BPE42" s="136"/>
      <c r="BPF42" s="136"/>
      <c r="BPG42" s="136"/>
      <c r="BPH42" s="136"/>
      <c r="BPI42" s="136"/>
      <c r="BPJ42" s="136"/>
      <c r="BPK42" s="136"/>
      <c r="BPL42" s="136"/>
      <c r="BPM42" s="136"/>
      <c r="BPN42" s="136"/>
      <c r="BPO42" s="136"/>
      <c r="BPP42" s="136"/>
      <c r="BPQ42" s="136"/>
      <c r="BPR42" s="136"/>
      <c r="BPS42" s="136"/>
      <c r="BPT42" s="136"/>
      <c r="BPU42" s="136"/>
      <c r="BPV42" s="136"/>
      <c r="BPW42" s="136"/>
      <c r="BPX42" s="136"/>
      <c r="BPY42" s="136"/>
      <c r="BPZ42" s="136"/>
      <c r="BQA42" s="136"/>
      <c r="BQB42" s="136"/>
      <c r="BQC42" s="136"/>
      <c r="BQD42" s="136"/>
      <c r="BQE42" s="136"/>
      <c r="BQF42" s="136"/>
      <c r="BQG42" s="136"/>
      <c r="BQH42" s="136"/>
      <c r="BQI42" s="136"/>
      <c r="BQJ42" s="136"/>
      <c r="BQK42" s="136"/>
      <c r="BQL42" s="136"/>
      <c r="BQM42" s="136"/>
      <c r="BQN42" s="136"/>
      <c r="BQO42" s="136"/>
      <c r="BQP42" s="136"/>
      <c r="BQQ42" s="136"/>
      <c r="BQR42" s="136"/>
      <c r="BQS42" s="136"/>
      <c r="BQT42" s="136"/>
      <c r="BQU42" s="136"/>
      <c r="BQV42" s="136"/>
      <c r="BQW42" s="136"/>
      <c r="BQX42" s="136"/>
      <c r="BQY42" s="136"/>
      <c r="BQZ42" s="136"/>
      <c r="BRA42" s="136"/>
      <c r="BRB42" s="136"/>
      <c r="BRC42" s="136"/>
      <c r="BRD42" s="136"/>
      <c r="BRE42" s="136"/>
      <c r="BRF42" s="136"/>
      <c r="BRG42" s="136"/>
      <c r="BRH42" s="136"/>
      <c r="BRI42" s="136"/>
      <c r="BRJ42" s="136"/>
      <c r="BRK42" s="136"/>
      <c r="BRL42" s="136"/>
      <c r="BRM42" s="136"/>
      <c r="BRN42" s="136"/>
      <c r="BRO42" s="136"/>
      <c r="BRP42" s="136"/>
      <c r="BRQ42" s="136"/>
      <c r="BRR42" s="136"/>
      <c r="BRS42" s="136"/>
      <c r="BRT42" s="136"/>
      <c r="BRU42" s="136"/>
      <c r="BRV42" s="136"/>
      <c r="BRW42" s="136"/>
      <c r="BRX42" s="136"/>
      <c r="BRY42" s="136"/>
      <c r="BRZ42" s="136"/>
      <c r="BSA42" s="136"/>
      <c r="BSB42" s="136"/>
      <c r="BSC42" s="136"/>
      <c r="BSD42" s="136"/>
      <c r="BSE42" s="136"/>
      <c r="BSF42" s="136"/>
      <c r="BSG42" s="136"/>
      <c r="BSH42" s="136"/>
      <c r="BSI42" s="136"/>
      <c r="BSJ42" s="136"/>
      <c r="BSK42" s="136"/>
      <c r="BSL42" s="136"/>
      <c r="BSM42" s="136"/>
      <c r="BSN42" s="136"/>
      <c r="BSO42" s="136"/>
      <c r="BSP42" s="136"/>
      <c r="BSQ42" s="136"/>
      <c r="BSR42" s="136"/>
      <c r="BSS42" s="136"/>
      <c r="BST42" s="136"/>
      <c r="BSU42" s="136"/>
      <c r="BSV42" s="136"/>
      <c r="BSW42" s="136"/>
      <c r="BSX42" s="136"/>
      <c r="BSY42" s="136"/>
      <c r="BSZ42" s="136"/>
      <c r="BTA42" s="136"/>
      <c r="BTB42" s="136"/>
      <c r="BTC42" s="136"/>
      <c r="BTD42" s="136"/>
      <c r="BTE42" s="136"/>
      <c r="BTF42" s="136"/>
      <c r="BTG42" s="136"/>
      <c r="BTH42" s="136"/>
      <c r="BTI42" s="136"/>
      <c r="BTJ42" s="136"/>
      <c r="BTK42" s="136"/>
      <c r="BTL42" s="136"/>
      <c r="BTM42" s="136"/>
      <c r="BTN42" s="136"/>
      <c r="BTO42" s="136"/>
      <c r="BTP42" s="136"/>
      <c r="BTQ42" s="136"/>
      <c r="BTR42" s="136"/>
      <c r="BTS42" s="136"/>
      <c r="BTT42" s="136"/>
      <c r="BTU42" s="136"/>
      <c r="BTV42" s="136"/>
      <c r="BTW42" s="136"/>
      <c r="BTX42" s="136"/>
      <c r="BTY42" s="136"/>
      <c r="BTZ42" s="136"/>
      <c r="BUA42" s="136"/>
      <c r="BUB42" s="136"/>
      <c r="BUC42" s="136"/>
      <c r="BUD42" s="136"/>
      <c r="BUE42" s="136"/>
      <c r="BUF42" s="136"/>
      <c r="BUG42" s="136"/>
      <c r="BUH42" s="136"/>
      <c r="BUI42" s="136"/>
      <c r="BUJ42" s="136"/>
      <c r="BUK42" s="136"/>
      <c r="BUL42" s="136"/>
      <c r="BUM42" s="136"/>
      <c r="BUN42" s="136"/>
      <c r="BUO42" s="136"/>
      <c r="BUP42" s="136"/>
      <c r="BUQ42" s="136"/>
      <c r="BUR42" s="136"/>
      <c r="BUS42" s="136"/>
      <c r="BUT42" s="136"/>
      <c r="BUU42" s="136"/>
      <c r="BUV42" s="136"/>
      <c r="BUW42" s="136"/>
      <c r="BUX42" s="136"/>
      <c r="BUY42" s="136"/>
      <c r="BUZ42" s="136"/>
      <c r="BVA42" s="136"/>
      <c r="BVB42" s="136"/>
      <c r="BVC42" s="136"/>
      <c r="BVD42" s="136"/>
      <c r="BVE42" s="136"/>
      <c r="BVF42" s="136"/>
      <c r="BVG42" s="136"/>
      <c r="BVH42" s="136"/>
      <c r="BVI42" s="136"/>
      <c r="BVJ42" s="136"/>
      <c r="BVK42" s="136"/>
      <c r="BVL42" s="136"/>
      <c r="BVM42" s="136"/>
      <c r="BVN42" s="136"/>
      <c r="BVO42" s="136"/>
      <c r="BVP42" s="136"/>
      <c r="BVQ42" s="136"/>
      <c r="BVR42" s="136"/>
      <c r="BVS42" s="136"/>
      <c r="BVT42" s="136"/>
      <c r="BVU42" s="136"/>
      <c r="BVV42" s="136"/>
      <c r="BVW42" s="136"/>
      <c r="BVX42" s="136"/>
      <c r="BVY42" s="136"/>
      <c r="BVZ42" s="136"/>
      <c r="BWA42" s="136"/>
      <c r="BWB42" s="136"/>
      <c r="BWC42" s="136"/>
      <c r="BWD42" s="136"/>
      <c r="BWE42" s="136"/>
      <c r="BWF42" s="136"/>
      <c r="BWG42" s="136"/>
      <c r="BWH42" s="136"/>
      <c r="BWI42" s="136"/>
      <c r="BWJ42" s="136"/>
      <c r="BWK42" s="136"/>
      <c r="BWL42" s="136"/>
      <c r="BWM42" s="136"/>
      <c r="BWN42" s="136"/>
      <c r="BWO42" s="136"/>
      <c r="BWP42" s="136"/>
      <c r="BWQ42" s="136"/>
      <c r="BWR42" s="136"/>
      <c r="BWS42" s="136"/>
      <c r="BWT42" s="136"/>
      <c r="BWU42" s="136"/>
      <c r="BWV42" s="136"/>
      <c r="BWW42" s="136"/>
      <c r="BWX42" s="136"/>
      <c r="BWY42" s="136"/>
      <c r="BWZ42" s="136"/>
      <c r="BXA42" s="136"/>
      <c r="BXB42" s="136"/>
      <c r="BXC42" s="136"/>
      <c r="BXD42" s="136"/>
      <c r="BXE42" s="136"/>
      <c r="BXF42" s="136"/>
      <c r="BXG42" s="136"/>
      <c r="BXH42" s="136"/>
      <c r="BXI42" s="136"/>
      <c r="BXJ42" s="136"/>
      <c r="BXK42" s="136"/>
      <c r="BXL42" s="136"/>
      <c r="BXM42" s="136"/>
      <c r="BXN42" s="136"/>
      <c r="BXO42" s="136"/>
      <c r="BXP42" s="136"/>
      <c r="BXQ42" s="136"/>
      <c r="BXR42" s="136"/>
      <c r="BXS42" s="136"/>
      <c r="BXT42" s="136"/>
      <c r="BXU42" s="136"/>
      <c r="BXV42" s="136"/>
      <c r="BXW42" s="136"/>
      <c r="BXX42" s="136"/>
      <c r="BXY42" s="136"/>
      <c r="BXZ42" s="136"/>
      <c r="BYA42" s="136"/>
      <c r="BYB42" s="136"/>
      <c r="BYC42" s="136"/>
      <c r="BYD42" s="136"/>
      <c r="BYE42" s="136"/>
      <c r="BYF42" s="136"/>
      <c r="BYG42" s="136"/>
      <c r="BYH42" s="136"/>
      <c r="BYI42" s="136"/>
      <c r="BYJ42" s="136"/>
      <c r="BYK42" s="136"/>
      <c r="BYL42" s="136"/>
      <c r="BYM42" s="136"/>
      <c r="BYN42" s="136"/>
      <c r="BYO42" s="136"/>
      <c r="BYP42" s="136"/>
      <c r="BYQ42" s="136"/>
      <c r="BYR42" s="136"/>
      <c r="BYS42" s="136"/>
      <c r="BYT42" s="136"/>
      <c r="BYU42" s="136"/>
      <c r="BYV42" s="136"/>
      <c r="BYW42" s="136"/>
      <c r="BYX42" s="136"/>
      <c r="BYY42" s="136"/>
      <c r="BYZ42" s="136"/>
      <c r="BZA42" s="136"/>
      <c r="BZB42" s="136"/>
      <c r="BZC42" s="136"/>
      <c r="BZD42" s="136"/>
      <c r="BZE42" s="136"/>
      <c r="BZF42" s="136"/>
      <c r="BZG42" s="136"/>
      <c r="BZH42" s="136"/>
      <c r="BZI42" s="136"/>
      <c r="BZJ42" s="136"/>
      <c r="BZK42" s="136"/>
      <c r="BZL42" s="136"/>
      <c r="BZM42" s="136"/>
      <c r="BZN42" s="136"/>
      <c r="BZO42" s="136"/>
      <c r="BZP42" s="136"/>
      <c r="BZQ42" s="136"/>
      <c r="BZR42" s="136"/>
      <c r="BZS42" s="136"/>
      <c r="BZT42" s="136"/>
      <c r="BZU42" s="136"/>
      <c r="BZV42" s="136"/>
      <c r="BZW42" s="136"/>
      <c r="BZX42" s="136"/>
      <c r="BZY42" s="136"/>
      <c r="BZZ42" s="136"/>
      <c r="CAA42" s="136"/>
      <c r="CAB42" s="136"/>
      <c r="CAC42" s="136"/>
      <c r="CAD42" s="136"/>
      <c r="CAE42" s="136"/>
      <c r="CAF42" s="136"/>
      <c r="CAG42" s="136"/>
      <c r="CAH42" s="136"/>
      <c r="CAI42" s="136"/>
      <c r="CAJ42" s="136"/>
      <c r="CAK42" s="136"/>
      <c r="CAL42" s="136"/>
      <c r="CAM42" s="136"/>
      <c r="CAN42" s="136"/>
      <c r="CAO42" s="136"/>
      <c r="CAP42" s="136"/>
      <c r="CAQ42" s="136"/>
      <c r="CAR42" s="136"/>
      <c r="CAS42" s="136"/>
      <c r="CAT42" s="136"/>
      <c r="CAU42" s="136"/>
      <c r="CAV42" s="136"/>
      <c r="CAW42" s="136"/>
      <c r="CAX42" s="136"/>
      <c r="CAY42" s="136"/>
      <c r="CAZ42" s="136"/>
      <c r="CBA42" s="136"/>
      <c r="CBB42" s="136"/>
      <c r="CBC42" s="136"/>
      <c r="CBD42" s="136"/>
      <c r="CBE42" s="136"/>
      <c r="CBF42" s="136"/>
      <c r="CBG42" s="136"/>
      <c r="CBH42" s="136"/>
      <c r="CBI42" s="136"/>
      <c r="CBJ42" s="136"/>
      <c r="CBK42" s="136"/>
      <c r="CBL42" s="136"/>
      <c r="CBM42" s="136"/>
      <c r="CBN42" s="136"/>
      <c r="CBO42" s="136"/>
      <c r="CBP42" s="136"/>
      <c r="CBQ42" s="136"/>
      <c r="CBR42" s="136"/>
      <c r="CBS42" s="136"/>
      <c r="CBT42" s="136"/>
      <c r="CBU42" s="136"/>
      <c r="CBV42" s="136"/>
      <c r="CBW42" s="136"/>
      <c r="CBX42" s="136"/>
      <c r="CBY42" s="136"/>
      <c r="CBZ42" s="136"/>
      <c r="CCA42" s="136"/>
      <c r="CCB42" s="136"/>
      <c r="CCC42" s="136"/>
      <c r="CCD42" s="136"/>
      <c r="CCE42" s="136"/>
      <c r="CCF42" s="136"/>
      <c r="CCG42" s="136"/>
      <c r="CCH42" s="136"/>
      <c r="CCI42" s="136"/>
      <c r="CCJ42" s="136"/>
      <c r="CCK42" s="136"/>
      <c r="CCL42" s="136"/>
      <c r="CCM42" s="136"/>
      <c r="CCN42" s="136"/>
      <c r="CCO42" s="136"/>
      <c r="CCP42" s="136"/>
      <c r="CCQ42" s="136"/>
      <c r="CCR42" s="136"/>
      <c r="CCS42" s="136"/>
      <c r="CCT42" s="136"/>
      <c r="CCU42" s="136"/>
      <c r="CCV42" s="136"/>
      <c r="CCW42" s="136"/>
      <c r="CCX42" s="136"/>
      <c r="CCY42" s="136"/>
      <c r="CCZ42" s="136"/>
      <c r="CDA42" s="136"/>
      <c r="CDB42" s="136"/>
      <c r="CDC42" s="136"/>
      <c r="CDD42" s="136"/>
      <c r="CDE42" s="136"/>
      <c r="CDF42" s="136"/>
      <c r="CDG42" s="136"/>
      <c r="CDH42" s="136"/>
      <c r="CDI42" s="136"/>
      <c r="CDJ42" s="136"/>
      <c r="CDK42" s="136"/>
      <c r="CDL42" s="136"/>
      <c r="CDM42" s="136"/>
      <c r="CDN42" s="136"/>
      <c r="CDO42" s="136"/>
      <c r="CDP42" s="136"/>
      <c r="CDQ42" s="136"/>
      <c r="CDR42" s="136"/>
      <c r="CDS42" s="136"/>
      <c r="CDT42" s="136"/>
      <c r="CDU42" s="136"/>
      <c r="CDV42" s="136"/>
      <c r="CDW42" s="136"/>
      <c r="CDX42" s="136"/>
      <c r="CDY42" s="136"/>
      <c r="CDZ42" s="136"/>
      <c r="CEA42" s="136"/>
      <c r="CEB42" s="136"/>
      <c r="CEC42" s="136"/>
      <c r="CED42" s="136"/>
      <c r="CEE42" s="136"/>
      <c r="CEF42" s="136"/>
      <c r="CEG42" s="136"/>
      <c r="CEH42" s="136"/>
      <c r="CEI42" s="136"/>
      <c r="CEJ42" s="136"/>
      <c r="CEK42" s="136"/>
      <c r="CEL42" s="136"/>
      <c r="CEM42" s="136"/>
      <c r="CEN42" s="136"/>
      <c r="CEO42" s="136"/>
      <c r="CEP42" s="136"/>
      <c r="CEQ42" s="136"/>
      <c r="CER42" s="136"/>
      <c r="CES42" s="136"/>
      <c r="CET42" s="136"/>
      <c r="CEU42" s="136"/>
      <c r="CEV42" s="136"/>
      <c r="CEW42" s="136"/>
      <c r="CEX42" s="136"/>
      <c r="CEY42" s="136"/>
      <c r="CEZ42" s="136"/>
      <c r="CFA42" s="136"/>
      <c r="CFB42" s="136"/>
      <c r="CFC42" s="136"/>
      <c r="CFD42" s="136"/>
      <c r="CFE42" s="136"/>
      <c r="CFF42" s="136"/>
      <c r="CFG42" s="136"/>
      <c r="CFH42" s="136"/>
      <c r="CFI42" s="136"/>
      <c r="CFJ42" s="136"/>
      <c r="CFK42" s="136"/>
      <c r="CFL42" s="136"/>
      <c r="CFM42" s="136"/>
      <c r="CFN42" s="136"/>
      <c r="CFO42" s="136"/>
      <c r="CFP42" s="136"/>
      <c r="CFQ42" s="136"/>
      <c r="CFR42" s="136"/>
      <c r="CFS42" s="136"/>
      <c r="CFT42" s="136"/>
      <c r="CFU42" s="136"/>
      <c r="CFV42" s="136"/>
      <c r="CFW42" s="136"/>
      <c r="CFX42" s="136"/>
      <c r="CFY42" s="136"/>
      <c r="CFZ42" s="136"/>
      <c r="CGA42" s="136"/>
      <c r="CGB42" s="136"/>
      <c r="CGC42" s="136"/>
      <c r="CGD42" s="136"/>
      <c r="CGE42" s="136"/>
      <c r="CGF42" s="136"/>
      <c r="CGG42" s="136"/>
      <c r="CGH42" s="136"/>
      <c r="CGI42" s="136"/>
      <c r="CGJ42" s="136"/>
      <c r="CGK42" s="136"/>
      <c r="CGL42" s="136"/>
      <c r="CGM42" s="136"/>
      <c r="CGN42" s="136"/>
      <c r="CGO42" s="136"/>
      <c r="CGP42" s="136"/>
      <c r="CGQ42" s="136"/>
      <c r="CGR42" s="136"/>
      <c r="CGS42" s="136"/>
      <c r="CGT42" s="136"/>
      <c r="CGU42" s="136"/>
      <c r="CGV42" s="136"/>
      <c r="CGW42" s="136"/>
      <c r="CGX42" s="136"/>
      <c r="CGY42" s="136"/>
      <c r="CGZ42" s="136"/>
      <c r="CHA42" s="136"/>
      <c r="CHB42" s="136"/>
      <c r="CHC42" s="136"/>
      <c r="CHD42" s="136"/>
      <c r="CHE42" s="136"/>
      <c r="CHF42" s="136"/>
      <c r="CHG42" s="136"/>
      <c r="CHH42" s="136"/>
      <c r="CHI42" s="136"/>
      <c r="CHJ42" s="136"/>
      <c r="CHK42" s="136"/>
      <c r="CHL42" s="136"/>
      <c r="CHM42" s="136"/>
      <c r="CHN42" s="136"/>
      <c r="CHO42" s="136"/>
      <c r="CHP42" s="136"/>
      <c r="CHQ42" s="136"/>
      <c r="CHR42" s="136"/>
      <c r="CHS42" s="136"/>
      <c r="CHT42" s="136"/>
      <c r="CHU42" s="136"/>
      <c r="CHV42" s="136"/>
      <c r="CHW42" s="136"/>
      <c r="CHX42" s="136"/>
      <c r="CHY42" s="136"/>
      <c r="CHZ42" s="136"/>
      <c r="CIA42" s="136"/>
      <c r="CIB42" s="136"/>
      <c r="CIC42" s="136"/>
      <c r="CID42" s="136"/>
      <c r="CIE42" s="136"/>
      <c r="CIF42" s="136"/>
      <c r="CIG42" s="136"/>
      <c r="CIH42" s="136"/>
      <c r="CII42" s="136"/>
      <c r="CIJ42" s="136"/>
      <c r="CIK42" s="136"/>
      <c r="CIL42" s="136"/>
      <c r="CIM42" s="136"/>
      <c r="CIN42" s="136"/>
      <c r="CIO42" s="136"/>
      <c r="CIP42" s="136"/>
      <c r="CIQ42" s="136"/>
      <c r="CIR42" s="136"/>
      <c r="CIS42" s="136"/>
      <c r="CIT42" s="136"/>
      <c r="CIU42" s="136"/>
      <c r="CIV42" s="136"/>
      <c r="CIW42" s="136"/>
      <c r="CIX42" s="136"/>
      <c r="CIY42" s="136"/>
      <c r="CIZ42" s="136"/>
      <c r="CJA42" s="136"/>
      <c r="CJB42" s="136"/>
      <c r="CJC42" s="136"/>
      <c r="CJD42" s="136"/>
      <c r="CJE42" s="136"/>
      <c r="CJF42" s="136"/>
      <c r="CJG42" s="136"/>
      <c r="CJH42" s="136"/>
      <c r="CJI42" s="136"/>
      <c r="CJJ42" s="136"/>
      <c r="CJK42" s="136"/>
      <c r="CJL42" s="136"/>
      <c r="CJM42" s="136"/>
      <c r="CJN42" s="136"/>
      <c r="CJO42" s="136"/>
      <c r="CJP42" s="136"/>
      <c r="CJQ42" s="136"/>
      <c r="CJR42" s="136"/>
      <c r="CJS42" s="136"/>
      <c r="CJT42" s="136"/>
      <c r="CJU42" s="136"/>
      <c r="CJV42" s="136"/>
      <c r="CJW42" s="136"/>
      <c r="CJX42" s="136"/>
      <c r="CJY42" s="136"/>
      <c r="CJZ42" s="136"/>
      <c r="CKA42" s="136"/>
      <c r="CKB42" s="136"/>
      <c r="CKC42" s="136"/>
      <c r="CKD42" s="136"/>
      <c r="CKE42" s="136"/>
      <c r="CKF42" s="136"/>
      <c r="CKG42" s="136"/>
      <c r="CKH42" s="136"/>
      <c r="CKI42" s="136"/>
      <c r="CKJ42" s="136"/>
      <c r="CKK42" s="136"/>
      <c r="CKL42" s="136"/>
      <c r="CKM42" s="136"/>
      <c r="CKN42" s="136"/>
      <c r="CKO42" s="136"/>
      <c r="CKP42" s="136"/>
      <c r="CKQ42" s="136"/>
      <c r="CKR42" s="136"/>
      <c r="CKS42" s="136"/>
      <c r="CKT42" s="136"/>
      <c r="CKU42" s="136"/>
      <c r="CKV42" s="136"/>
      <c r="CKW42" s="136"/>
      <c r="CKX42" s="136"/>
      <c r="CKY42" s="136"/>
      <c r="CKZ42" s="136"/>
      <c r="CLA42" s="136"/>
      <c r="CLB42" s="136"/>
      <c r="CLC42" s="136"/>
      <c r="CLD42" s="136"/>
      <c r="CLE42" s="136"/>
      <c r="CLF42" s="136"/>
      <c r="CLG42" s="136"/>
      <c r="CLH42" s="136"/>
      <c r="CLI42" s="136"/>
      <c r="CLJ42" s="136"/>
      <c r="CLK42" s="136"/>
      <c r="CLL42" s="136"/>
      <c r="CLM42" s="136"/>
      <c r="CLN42" s="136"/>
      <c r="CLO42" s="136"/>
      <c r="CLP42" s="136"/>
      <c r="CLQ42" s="136"/>
      <c r="CLR42" s="136"/>
      <c r="CLS42" s="136"/>
      <c r="CLT42" s="136"/>
      <c r="CLU42" s="136"/>
      <c r="CLV42" s="136"/>
      <c r="CLW42" s="136"/>
      <c r="CLX42" s="136"/>
      <c r="CLY42" s="136"/>
      <c r="CLZ42" s="136"/>
      <c r="CMA42" s="136"/>
      <c r="CMB42" s="136"/>
      <c r="CMC42" s="136"/>
      <c r="CMD42" s="136"/>
      <c r="CME42" s="136"/>
      <c r="CMF42" s="136"/>
      <c r="CMG42" s="136"/>
      <c r="CMH42" s="136"/>
      <c r="CMI42" s="136"/>
      <c r="CMJ42" s="136"/>
      <c r="CMK42" s="136"/>
      <c r="CML42" s="136"/>
      <c r="CMM42" s="136"/>
      <c r="CMN42" s="136"/>
      <c r="CMO42" s="136"/>
      <c r="CMP42" s="136"/>
      <c r="CMQ42" s="136"/>
      <c r="CMR42" s="136"/>
      <c r="CMS42" s="136"/>
      <c r="CMT42" s="136"/>
      <c r="CMU42" s="136"/>
      <c r="CMV42" s="136"/>
      <c r="CMW42" s="136"/>
      <c r="CMX42" s="136"/>
      <c r="CMY42" s="136"/>
      <c r="CMZ42" s="136"/>
      <c r="CNA42" s="136"/>
      <c r="CNB42" s="136"/>
      <c r="CNC42" s="136"/>
      <c r="CND42" s="136"/>
      <c r="CNE42" s="136"/>
      <c r="CNF42" s="136"/>
      <c r="CNG42" s="136"/>
      <c r="CNH42" s="136"/>
      <c r="CNI42" s="136"/>
      <c r="CNJ42" s="136"/>
      <c r="CNK42" s="136"/>
      <c r="CNL42" s="136"/>
      <c r="CNM42" s="136"/>
      <c r="CNN42" s="136"/>
      <c r="CNO42" s="136"/>
      <c r="CNP42" s="136"/>
      <c r="CNQ42" s="136"/>
      <c r="CNR42" s="136"/>
      <c r="CNS42" s="136"/>
      <c r="CNT42" s="136"/>
      <c r="CNU42" s="136"/>
      <c r="CNV42" s="136"/>
      <c r="CNW42" s="136"/>
      <c r="CNX42" s="136"/>
      <c r="CNY42" s="136"/>
      <c r="CNZ42" s="136"/>
      <c r="COA42" s="136"/>
      <c r="COB42" s="136"/>
      <c r="COC42" s="136"/>
      <c r="COD42" s="136"/>
      <c r="COE42" s="136"/>
      <c r="COF42" s="136"/>
      <c r="COG42" s="136"/>
      <c r="COH42" s="136"/>
      <c r="COI42" s="136"/>
      <c r="COJ42" s="136"/>
      <c r="COK42" s="136"/>
      <c r="COL42" s="136"/>
      <c r="COM42" s="136"/>
      <c r="CON42" s="136"/>
      <c r="COO42" s="136"/>
      <c r="COP42" s="136"/>
      <c r="COQ42" s="136"/>
      <c r="COR42" s="136"/>
      <c r="COS42" s="136"/>
      <c r="COT42" s="136"/>
      <c r="COU42" s="136"/>
      <c r="COV42" s="136"/>
      <c r="COW42" s="136"/>
      <c r="COX42" s="136"/>
      <c r="COY42" s="136"/>
      <c r="COZ42" s="136"/>
      <c r="CPA42" s="136"/>
      <c r="CPB42" s="136"/>
      <c r="CPC42" s="136"/>
      <c r="CPD42" s="136"/>
      <c r="CPE42" s="136"/>
      <c r="CPF42" s="136"/>
      <c r="CPG42" s="136"/>
      <c r="CPH42" s="136"/>
      <c r="CPI42" s="136"/>
      <c r="CPJ42" s="136"/>
      <c r="CPK42" s="136"/>
      <c r="CPL42" s="136"/>
      <c r="CPM42" s="136"/>
      <c r="CPN42" s="136"/>
      <c r="CPO42" s="136"/>
      <c r="CPP42" s="136"/>
      <c r="CPQ42" s="136"/>
      <c r="CPR42" s="136"/>
      <c r="CPS42" s="136"/>
      <c r="CPT42" s="136"/>
      <c r="CPU42" s="136"/>
      <c r="CPV42" s="136"/>
      <c r="CPW42" s="136"/>
      <c r="CPX42" s="136"/>
      <c r="CPY42" s="136"/>
      <c r="CPZ42" s="136"/>
      <c r="CQA42" s="136"/>
      <c r="CQB42" s="136"/>
      <c r="CQC42" s="136"/>
      <c r="CQD42" s="136"/>
      <c r="CQE42" s="136"/>
      <c r="CQF42" s="136"/>
      <c r="CQG42" s="136"/>
      <c r="CQH42" s="136"/>
      <c r="CQI42" s="136"/>
      <c r="CQJ42" s="136"/>
      <c r="CQK42" s="136"/>
      <c r="CQL42" s="136"/>
      <c r="CQM42" s="136"/>
      <c r="CQN42" s="136"/>
      <c r="CQO42" s="136"/>
      <c r="CQP42" s="136"/>
      <c r="CQQ42" s="136"/>
      <c r="CQR42" s="136"/>
      <c r="CQS42" s="136"/>
      <c r="CQT42" s="136"/>
      <c r="CQU42" s="136"/>
      <c r="CQV42" s="136"/>
      <c r="CQW42" s="136"/>
      <c r="CQX42" s="136"/>
      <c r="CQY42" s="136"/>
      <c r="CQZ42" s="136"/>
      <c r="CRA42" s="136"/>
      <c r="CRB42" s="136"/>
      <c r="CRC42" s="136"/>
      <c r="CRD42" s="136"/>
      <c r="CRE42" s="136"/>
      <c r="CRF42" s="136"/>
      <c r="CRG42" s="136"/>
      <c r="CRH42" s="136"/>
      <c r="CRI42" s="136"/>
      <c r="CRJ42" s="136"/>
      <c r="CRK42" s="136"/>
      <c r="CRL42" s="136"/>
      <c r="CRM42" s="136"/>
      <c r="CRN42" s="136"/>
      <c r="CRO42" s="136"/>
      <c r="CRP42" s="136"/>
      <c r="CRQ42" s="136"/>
      <c r="CRR42" s="136"/>
      <c r="CRS42" s="136"/>
      <c r="CRT42" s="136"/>
      <c r="CRU42" s="136"/>
      <c r="CRV42" s="136"/>
      <c r="CRW42" s="136"/>
      <c r="CRX42" s="136"/>
      <c r="CRY42" s="136"/>
      <c r="CRZ42" s="136"/>
      <c r="CSA42" s="136"/>
      <c r="CSB42" s="136"/>
      <c r="CSC42" s="136"/>
      <c r="CSD42" s="136"/>
      <c r="CSE42" s="136"/>
      <c r="CSF42" s="136"/>
      <c r="CSG42" s="136"/>
      <c r="CSH42" s="136"/>
      <c r="CSI42" s="136"/>
      <c r="CSJ42" s="136"/>
      <c r="CSK42" s="136"/>
      <c r="CSL42" s="136"/>
      <c r="CSM42" s="136"/>
      <c r="CSN42" s="136"/>
      <c r="CSO42" s="136"/>
      <c r="CSP42" s="136"/>
      <c r="CSQ42" s="136"/>
      <c r="CSR42" s="136"/>
      <c r="CSS42" s="136"/>
      <c r="CST42" s="136"/>
      <c r="CSU42" s="136"/>
      <c r="CSV42" s="136"/>
      <c r="CSW42" s="136"/>
      <c r="CSX42" s="136"/>
      <c r="CSY42" s="136"/>
      <c r="CSZ42" s="136"/>
      <c r="CTA42" s="136"/>
      <c r="CTB42" s="136"/>
      <c r="CTC42" s="136"/>
      <c r="CTD42" s="136"/>
      <c r="CTE42" s="136"/>
      <c r="CTF42" s="136"/>
      <c r="CTG42" s="136"/>
      <c r="CTH42" s="136"/>
      <c r="CTI42" s="136"/>
      <c r="CTJ42" s="136"/>
      <c r="CTK42" s="136"/>
      <c r="CTL42" s="136"/>
      <c r="CTM42" s="136"/>
      <c r="CTN42" s="136"/>
      <c r="CTO42" s="136"/>
      <c r="CTP42" s="136"/>
      <c r="CTQ42" s="136"/>
      <c r="CTR42" s="136"/>
      <c r="CTS42" s="136"/>
      <c r="CTT42" s="136"/>
      <c r="CTU42" s="136"/>
      <c r="CTV42" s="136"/>
      <c r="CTW42" s="136"/>
      <c r="CTX42" s="136"/>
      <c r="CTY42" s="136"/>
      <c r="CTZ42" s="136"/>
      <c r="CUA42" s="136"/>
      <c r="CUB42" s="136"/>
      <c r="CUC42" s="136"/>
      <c r="CUD42" s="136"/>
      <c r="CUE42" s="136"/>
      <c r="CUF42" s="136"/>
      <c r="CUG42" s="136"/>
      <c r="CUH42" s="136"/>
      <c r="CUI42" s="136"/>
      <c r="CUJ42" s="136"/>
      <c r="CUK42" s="136"/>
      <c r="CUL42" s="136"/>
      <c r="CUM42" s="136"/>
      <c r="CUN42" s="136"/>
      <c r="CUO42" s="136"/>
      <c r="CUP42" s="136"/>
      <c r="CUQ42" s="136"/>
      <c r="CUR42" s="136"/>
      <c r="CUS42" s="136"/>
      <c r="CUT42" s="136"/>
      <c r="CUU42" s="136"/>
      <c r="CUV42" s="136"/>
      <c r="CUW42" s="136"/>
      <c r="CUX42" s="136"/>
      <c r="CUY42" s="136"/>
      <c r="CUZ42" s="136"/>
      <c r="CVA42" s="136"/>
      <c r="CVB42" s="136"/>
      <c r="CVC42" s="136"/>
      <c r="CVD42" s="136"/>
      <c r="CVE42" s="136"/>
      <c r="CVF42" s="136"/>
      <c r="CVG42" s="136"/>
      <c r="CVH42" s="136"/>
      <c r="CVI42" s="136"/>
      <c r="CVJ42" s="136"/>
      <c r="CVK42" s="136"/>
      <c r="CVL42" s="136"/>
      <c r="CVM42" s="136"/>
      <c r="CVN42" s="136"/>
      <c r="CVO42" s="136"/>
      <c r="CVP42" s="136"/>
      <c r="CVQ42" s="136"/>
      <c r="CVR42" s="136"/>
      <c r="CVS42" s="136"/>
      <c r="CVT42" s="136"/>
      <c r="CVU42" s="136"/>
      <c r="CVV42" s="136"/>
      <c r="CVW42" s="136"/>
      <c r="CVX42" s="136"/>
      <c r="CVY42" s="136"/>
      <c r="CVZ42" s="136"/>
      <c r="CWA42" s="136"/>
      <c r="CWB42" s="136"/>
      <c r="CWC42" s="136"/>
      <c r="CWD42" s="136"/>
      <c r="CWE42" s="136"/>
      <c r="CWF42" s="136"/>
      <c r="CWG42" s="136"/>
      <c r="CWH42" s="136"/>
      <c r="CWI42" s="136"/>
      <c r="CWJ42" s="136"/>
      <c r="CWK42" s="136"/>
      <c r="CWL42" s="136"/>
      <c r="CWM42" s="136"/>
      <c r="CWN42" s="136"/>
      <c r="CWO42" s="136"/>
      <c r="CWP42" s="136"/>
      <c r="CWQ42" s="136"/>
      <c r="CWR42" s="136"/>
      <c r="CWS42" s="136"/>
      <c r="CWT42" s="136"/>
      <c r="CWU42" s="136"/>
      <c r="CWV42" s="136"/>
      <c r="CWW42" s="136"/>
      <c r="CWX42" s="136"/>
      <c r="CWY42" s="136"/>
      <c r="CWZ42" s="136"/>
      <c r="CXA42" s="136"/>
      <c r="CXB42" s="136"/>
      <c r="CXC42" s="136"/>
      <c r="CXD42" s="136"/>
      <c r="CXE42" s="136"/>
      <c r="CXF42" s="136"/>
      <c r="CXG42" s="136"/>
      <c r="CXH42" s="136"/>
      <c r="CXI42" s="136"/>
      <c r="CXJ42" s="136"/>
      <c r="CXK42" s="136"/>
      <c r="CXL42" s="136"/>
      <c r="CXM42" s="136"/>
      <c r="CXN42" s="136"/>
      <c r="CXO42" s="136"/>
      <c r="CXP42" s="136"/>
      <c r="CXQ42" s="136"/>
      <c r="CXR42" s="136"/>
      <c r="CXS42" s="136"/>
      <c r="CXT42" s="136"/>
      <c r="CXU42" s="136"/>
      <c r="CXV42" s="136"/>
      <c r="CXW42" s="136"/>
      <c r="CXX42" s="136"/>
      <c r="CXY42" s="136"/>
      <c r="CXZ42" s="136"/>
      <c r="CYA42" s="136"/>
      <c r="CYB42" s="136"/>
      <c r="CYC42" s="136"/>
      <c r="CYD42" s="136"/>
      <c r="CYE42" s="136"/>
      <c r="CYF42" s="136"/>
      <c r="CYG42" s="136"/>
      <c r="CYH42" s="136"/>
      <c r="CYI42" s="136"/>
      <c r="CYJ42" s="136"/>
      <c r="CYK42" s="136"/>
      <c r="CYL42" s="136"/>
      <c r="CYM42" s="136"/>
      <c r="CYN42" s="136"/>
      <c r="CYO42" s="136"/>
      <c r="CYP42" s="136"/>
      <c r="CYQ42" s="136"/>
      <c r="CYR42" s="136"/>
      <c r="CYS42" s="136"/>
      <c r="CYT42" s="136"/>
      <c r="CYU42" s="136"/>
      <c r="CYV42" s="136"/>
      <c r="CYW42" s="136"/>
      <c r="CYX42" s="136"/>
      <c r="CYY42" s="136"/>
      <c r="CYZ42" s="136"/>
      <c r="CZA42" s="136"/>
      <c r="CZB42" s="136"/>
      <c r="CZC42" s="136"/>
      <c r="CZD42" s="136"/>
      <c r="CZE42" s="136"/>
      <c r="CZF42" s="136"/>
      <c r="CZG42" s="136"/>
      <c r="CZH42" s="136"/>
      <c r="CZI42" s="136"/>
      <c r="CZJ42" s="136"/>
      <c r="CZK42" s="136"/>
      <c r="CZL42" s="136"/>
      <c r="CZM42" s="136"/>
      <c r="CZN42" s="136"/>
      <c r="CZO42" s="136"/>
      <c r="CZP42" s="136"/>
      <c r="CZQ42" s="136"/>
      <c r="CZR42" s="136"/>
      <c r="CZS42" s="136"/>
      <c r="CZT42" s="136"/>
      <c r="CZU42" s="136"/>
      <c r="CZV42" s="136"/>
      <c r="CZW42" s="136"/>
      <c r="CZX42" s="136"/>
      <c r="CZY42" s="136"/>
      <c r="CZZ42" s="136"/>
      <c r="DAA42" s="136"/>
      <c r="DAB42" s="136"/>
      <c r="DAC42" s="136"/>
      <c r="DAD42" s="136"/>
      <c r="DAE42" s="136"/>
      <c r="DAF42" s="136"/>
      <c r="DAG42" s="136"/>
      <c r="DAH42" s="136"/>
      <c r="DAI42" s="136"/>
      <c r="DAJ42" s="136"/>
      <c r="DAK42" s="136"/>
      <c r="DAL42" s="136"/>
      <c r="DAM42" s="136"/>
      <c r="DAN42" s="136"/>
      <c r="DAO42" s="136"/>
      <c r="DAP42" s="136"/>
      <c r="DAQ42" s="136"/>
      <c r="DAR42" s="136"/>
      <c r="DAS42" s="136"/>
      <c r="DAT42" s="136"/>
      <c r="DAU42" s="136"/>
      <c r="DAV42" s="136"/>
      <c r="DAW42" s="136"/>
      <c r="DAX42" s="136"/>
      <c r="DAY42" s="136"/>
      <c r="DAZ42" s="136"/>
      <c r="DBA42" s="136"/>
      <c r="DBB42" s="136"/>
      <c r="DBC42" s="136"/>
      <c r="DBD42" s="136"/>
      <c r="DBE42" s="136"/>
      <c r="DBF42" s="136"/>
      <c r="DBG42" s="136"/>
      <c r="DBH42" s="136"/>
      <c r="DBI42" s="136"/>
      <c r="DBJ42" s="136"/>
      <c r="DBK42" s="136"/>
      <c r="DBL42" s="136"/>
      <c r="DBM42" s="136"/>
      <c r="DBN42" s="136"/>
      <c r="DBO42" s="136"/>
      <c r="DBP42" s="136"/>
      <c r="DBQ42" s="136"/>
      <c r="DBR42" s="136"/>
      <c r="DBS42" s="136"/>
      <c r="DBT42" s="136"/>
      <c r="DBU42" s="136"/>
      <c r="DBV42" s="136"/>
      <c r="DBW42" s="136"/>
      <c r="DBX42" s="136"/>
      <c r="DBY42" s="136"/>
      <c r="DBZ42" s="136"/>
      <c r="DCA42" s="136"/>
      <c r="DCB42" s="136"/>
      <c r="DCC42" s="136"/>
      <c r="DCD42" s="136"/>
      <c r="DCE42" s="136"/>
      <c r="DCF42" s="136"/>
      <c r="DCG42" s="136"/>
      <c r="DCH42" s="136"/>
      <c r="DCI42" s="136"/>
      <c r="DCJ42" s="136"/>
      <c r="DCK42" s="136"/>
      <c r="DCL42" s="136"/>
      <c r="DCM42" s="136"/>
      <c r="DCN42" s="136"/>
      <c r="DCO42" s="136"/>
      <c r="DCP42" s="136"/>
      <c r="DCQ42" s="136"/>
      <c r="DCR42" s="136"/>
      <c r="DCS42" s="136"/>
      <c r="DCT42" s="136"/>
      <c r="DCU42" s="136"/>
      <c r="DCV42" s="136"/>
      <c r="DCW42" s="136"/>
      <c r="DCX42" s="136"/>
      <c r="DCY42" s="136"/>
      <c r="DCZ42" s="136"/>
      <c r="DDA42" s="136"/>
      <c r="DDB42" s="136"/>
      <c r="DDC42" s="136"/>
      <c r="DDD42" s="136"/>
      <c r="DDE42" s="136"/>
      <c r="DDF42" s="136"/>
      <c r="DDG42" s="136"/>
      <c r="DDH42" s="136"/>
      <c r="DDI42" s="136"/>
      <c r="DDJ42" s="136"/>
      <c r="DDK42" s="136"/>
      <c r="DDL42" s="136"/>
      <c r="DDM42" s="136"/>
      <c r="DDN42" s="136"/>
      <c r="DDO42" s="136"/>
      <c r="DDP42" s="136"/>
      <c r="DDQ42" s="136"/>
      <c r="DDR42" s="136"/>
      <c r="DDS42" s="136"/>
      <c r="DDT42" s="136"/>
      <c r="DDU42" s="136"/>
      <c r="DDV42" s="136"/>
      <c r="DDW42" s="136"/>
      <c r="DDX42" s="136"/>
      <c r="DDY42" s="136"/>
      <c r="DDZ42" s="136"/>
      <c r="DEA42" s="136"/>
      <c r="DEB42" s="136"/>
      <c r="DEC42" s="136"/>
      <c r="DED42" s="136"/>
      <c r="DEE42" s="136"/>
      <c r="DEF42" s="136"/>
      <c r="DEG42" s="136"/>
      <c r="DEH42" s="136"/>
      <c r="DEI42" s="136"/>
      <c r="DEJ42" s="136"/>
      <c r="DEK42" s="136"/>
      <c r="DEL42" s="136"/>
      <c r="DEM42" s="136"/>
      <c r="DEN42" s="136"/>
      <c r="DEO42" s="136"/>
      <c r="DEP42" s="136"/>
      <c r="DEQ42" s="136"/>
      <c r="DER42" s="136"/>
      <c r="DES42" s="136"/>
      <c r="DET42" s="136"/>
      <c r="DEU42" s="136"/>
      <c r="DEV42" s="136"/>
      <c r="DEW42" s="136"/>
      <c r="DEX42" s="136"/>
      <c r="DEY42" s="136"/>
      <c r="DEZ42" s="136"/>
      <c r="DFA42" s="136"/>
      <c r="DFB42" s="136"/>
      <c r="DFC42" s="136"/>
      <c r="DFD42" s="136"/>
      <c r="DFE42" s="136"/>
      <c r="DFF42" s="136"/>
      <c r="DFG42" s="136"/>
      <c r="DFH42" s="136"/>
      <c r="DFI42" s="136"/>
      <c r="DFJ42" s="136"/>
      <c r="DFK42" s="136"/>
      <c r="DFL42" s="136"/>
      <c r="DFM42" s="136"/>
      <c r="DFN42" s="136"/>
      <c r="DFO42" s="136"/>
      <c r="DFP42" s="136"/>
      <c r="DFQ42" s="136"/>
      <c r="DFR42" s="136"/>
      <c r="DFS42" s="136"/>
      <c r="DFT42" s="136"/>
      <c r="DFU42" s="136"/>
      <c r="DFV42" s="136"/>
      <c r="DFW42" s="136"/>
      <c r="DFX42" s="136"/>
      <c r="DFY42" s="136"/>
      <c r="DFZ42" s="136"/>
      <c r="DGA42" s="136"/>
      <c r="DGB42" s="136"/>
      <c r="DGC42" s="136"/>
      <c r="DGD42" s="136"/>
      <c r="DGE42" s="136"/>
      <c r="DGF42" s="136"/>
      <c r="DGG42" s="136"/>
      <c r="DGH42" s="136"/>
      <c r="DGI42" s="136"/>
      <c r="DGJ42" s="136"/>
      <c r="DGK42" s="136"/>
      <c r="DGL42" s="136"/>
      <c r="DGM42" s="136"/>
      <c r="DGN42" s="136"/>
      <c r="DGO42" s="136"/>
      <c r="DGP42" s="136"/>
      <c r="DGQ42" s="136"/>
      <c r="DGR42" s="136"/>
      <c r="DGS42" s="136"/>
      <c r="DGT42" s="136"/>
      <c r="DGU42" s="136"/>
      <c r="DGV42" s="136"/>
      <c r="DGW42" s="136"/>
      <c r="DGX42" s="136"/>
      <c r="DGY42" s="136"/>
      <c r="DGZ42" s="136"/>
      <c r="DHA42" s="136"/>
      <c r="DHB42" s="136"/>
      <c r="DHC42" s="136"/>
      <c r="DHD42" s="136"/>
      <c r="DHE42" s="136"/>
      <c r="DHF42" s="136"/>
      <c r="DHG42" s="136"/>
      <c r="DHH42" s="136"/>
      <c r="DHI42" s="136"/>
      <c r="DHJ42" s="136"/>
      <c r="DHK42" s="136"/>
      <c r="DHL42" s="136"/>
      <c r="DHM42" s="136"/>
      <c r="DHN42" s="136"/>
      <c r="DHO42" s="136"/>
      <c r="DHP42" s="136"/>
      <c r="DHQ42" s="136"/>
      <c r="DHR42" s="136"/>
      <c r="DHS42" s="136"/>
      <c r="DHT42" s="136"/>
      <c r="DHU42" s="136"/>
      <c r="DHV42" s="136"/>
      <c r="DHW42" s="136"/>
      <c r="DHX42" s="136"/>
      <c r="DHY42" s="136"/>
      <c r="DHZ42" s="136"/>
      <c r="DIA42" s="136"/>
      <c r="DIB42" s="136"/>
      <c r="DIC42" s="136"/>
      <c r="DID42" s="136"/>
      <c r="DIE42" s="136"/>
      <c r="DIF42" s="136"/>
      <c r="DIG42" s="136"/>
      <c r="DIH42" s="136"/>
      <c r="DII42" s="136"/>
      <c r="DIJ42" s="136"/>
      <c r="DIK42" s="136"/>
      <c r="DIL42" s="136"/>
      <c r="DIM42" s="136"/>
      <c r="DIN42" s="136"/>
      <c r="DIO42" s="136"/>
      <c r="DIP42" s="136"/>
      <c r="DIQ42" s="136"/>
      <c r="DIR42" s="136"/>
      <c r="DIS42" s="136"/>
      <c r="DIT42" s="136"/>
      <c r="DIU42" s="136"/>
      <c r="DIV42" s="136"/>
      <c r="DIW42" s="136"/>
      <c r="DIX42" s="136"/>
      <c r="DIY42" s="136"/>
      <c r="DIZ42" s="136"/>
      <c r="DJA42" s="136"/>
      <c r="DJB42" s="136"/>
      <c r="DJC42" s="136"/>
      <c r="DJD42" s="136"/>
      <c r="DJE42" s="136"/>
      <c r="DJF42" s="136"/>
      <c r="DJG42" s="136"/>
      <c r="DJH42" s="136"/>
      <c r="DJI42" s="136"/>
      <c r="DJJ42" s="136"/>
      <c r="DJK42" s="136"/>
      <c r="DJL42" s="136"/>
      <c r="DJM42" s="136"/>
      <c r="DJN42" s="136"/>
      <c r="DJO42" s="136"/>
      <c r="DJP42" s="136"/>
      <c r="DJQ42" s="136"/>
      <c r="DJR42" s="136"/>
      <c r="DJS42" s="136"/>
      <c r="DJT42" s="136"/>
      <c r="DJU42" s="136"/>
      <c r="DJV42" s="136"/>
      <c r="DJW42" s="136"/>
      <c r="DJX42" s="136"/>
      <c r="DJY42" s="136"/>
      <c r="DJZ42" s="136"/>
      <c r="DKA42" s="136"/>
      <c r="DKB42" s="136"/>
      <c r="DKC42" s="136"/>
      <c r="DKD42" s="136"/>
      <c r="DKE42" s="136"/>
      <c r="DKF42" s="136"/>
      <c r="DKG42" s="136"/>
      <c r="DKH42" s="136"/>
      <c r="DKI42" s="136"/>
      <c r="DKJ42" s="136"/>
      <c r="DKK42" s="136"/>
      <c r="DKL42" s="136"/>
      <c r="DKM42" s="136"/>
      <c r="DKN42" s="136"/>
      <c r="DKO42" s="136"/>
      <c r="DKP42" s="136"/>
      <c r="DKQ42" s="136"/>
      <c r="DKR42" s="136"/>
      <c r="DKS42" s="136"/>
      <c r="DKT42" s="136"/>
      <c r="DKU42" s="136"/>
      <c r="DKV42" s="136"/>
      <c r="DKW42" s="136"/>
      <c r="DKX42" s="136"/>
      <c r="DKY42" s="136"/>
      <c r="DKZ42" s="136"/>
      <c r="DLA42" s="136"/>
      <c r="DLB42" s="136"/>
      <c r="DLC42" s="136"/>
      <c r="DLD42" s="136"/>
      <c r="DLE42" s="136"/>
      <c r="DLF42" s="136"/>
      <c r="DLG42" s="136"/>
      <c r="DLH42" s="136"/>
      <c r="DLI42" s="136"/>
      <c r="DLJ42" s="136"/>
      <c r="DLK42" s="136"/>
      <c r="DLL42" s="136"/>
      <c r="DLM42" s="136"/>
      <c r="DLN42" s="136"/>
      <c r="DLO42" s="136"/>
      <c r="DLP42" s="136"/>
      <c r="DLQ42" s="136"/>
      <c r="DLR42" s="136"/>
      <c r="DLS42" s="136"/>
      <c r="DLT42" s="136"/>
      <c r="DLU42" s="136"/>
      <c r="DLV42" s="136"/>
      <c r="DLW42" s="136"/>
      <c r="DLX42" s="136"/>
      <c r="DLY42" s="136"/>
      <c r="DLZ42" s="136"/>
      <c r="DMA42" s="136"/>
      <c r="DMB42" s="136"/>
      <c r="DMC42" s="136"/>
      <c r="DMD42" s="136"/>
      <c r="DME42" s="136"/>
      <c r="DMF42" s="136"/>
      <c r="DMG42" s="136"/>
      <c r="DMH42" s="136"/>
      <c r="DMI42" s="136"/>
      <c r="DMJ42" s="136"/>
      <c r="DMK42" s="136"/>
      <c r="DML42" s="136"/>
      <c r="DMM42" s="136"/>
      <c r="DMN42" s="136"/>
      <c r="DMO42" s="136"/>
      <c r="DMP42" s="136"/>
      <c r="DMQ42" s="136"/>
      <c r="DMR42" s="136"/>
      <c r="DMS42" s="136"/>
      <c r="DMT42" s="136"/>
      <c r="DMU42" s="136"/>
      <c r="DMV42" s="136"/>
      <c r="DMW42" s="136"/>
      <c r="DMX42" s="136"/>
      <c r="DMY42" s="136"/>
      <c r="DMZ42" s="136"/>
      <c r="DNA42" s="136"/>
      <c r="DNB42" s="136"/>
      <c r="DNC42" s="136"/>
      <c r="DND42" s="136"/>
      <c r="DNE42" s="136"/>
      <c r="DNF42" s="136"/>
      <c r="DNG42" s="136"/>
      <c r="DNH42" s="136"/>
      <c r="DNI42" s="136"/>
      <c r="DNJ42" s="136"/>
      <c r="DNK42" s="136"/>
      <c r="DNL42" s="136"/>
      <c r="DNM42" s="136"/>
      <c r="DNN42" s="136"/>
      <c r="DNO42" s="136"/>
      <c r="DNP42" s="136"/>
      <c r="DNQ42" s="136"/>
      <c r="DNR42" s="136"/>
      <c r="DNS42" s="136"/>
      <c r="DNT42" s="136"/>
      <c r="DNU42" s="136"/>
      <c r="DNV42" s="136"/>
      <c r="DNW42" s="136"/>
      <c r="DNX42" s="136"/>
      <c r="DNY42" s="136"/>
      <c r="DNZ42" s="136"/>
      <c r="DOA42" s="136"/>
      <c r="DOB42" s="136"/>
      <c r="DOC42" s="136"/>
      <c r="DOD42" s="136"/>
      <c r="DOE42" s="136"/>
      <c r="DOF42" s="136"/>
      <c r="DOG42" s="136"/>
      <c r="DOH42" s="136"/>
      <c r="DOI42" s="136"/>
      <c r="DOJ42" s="136"/>
      <c r="DOK42" s="136"/>
      <c r="DOL42" s="136"/>
      <c r="DOM42" s="136"/>
      <c r="DON42" s="136"/>
      <c r="DOO42" s="136"/>
      <c r="DOP42" s="136"/>
      <c r="DOQ42" s="136"/>
      <c r="DOR42" s="136"/>
      <c r="DOS42" s="136"/>
      <c r="DOT42" s="136"/>
      <c r="DOU42" s="136"/>
      <c r="DOV42" s="136"/>
      <c r="DOW42" s="136"/>
      <c r="DOX42" s="136"/>
      <c r="DOY42" s="136"/>
      <c r="DOZ42" s="136"/>
      <c r="DPA42" s="136"/>
      <c r="DPB42" s="136"/>
      <c r="DPC42" s="136"/>
      <c r="DPD42" s="136"/>
      <c r="DPE42" s="136"/>
      <c r="DPF42" s="136"/>
      <c r="DPG42" s="136"/>
      <c r="DPH42" s="136"/>
      <c r="DPI42" s="136"/>
      <c r="DPJ42" s="136"/>
      <c r="DPK42" s="136"/>
      <c r="DPL42" s="136"/>
      <c r="DPM42" s="136"/>
      <c r="DPN42" s="136"/>
      <c r="DPO42" s="136"/>
      <c r="DPP42" s="136"/>
      <c r="DPQ42" s="136"/>
      <c r="DPR42" s="136"/>
      <c r="DPS42" s="136"/>
      <c r="DPT42" s="136"/>
      <c r="DPU42" s="136"/>
      <c r="DPV42" s="136"/>
      <c r="DPW42" s="136"/>
      <c r="DPX42" s="136"/>
      <c r="DPY42" s="136"/>
      <c r="DPZ42" s="136"/>
      <c r="DQA42" s="136"/>
      <c r="DQB42" s="136"/>
      <c r="DQC42" s="136"/>
      <c r="DQD42" s="136"/>
      <c r="DQE42" s="136"/>
      <c r="DQF42" s="136"/>
      <c r="DQG42" s="136"/>
      <c r="DQH42" s="136"/>
      <c r="DQI42" s="136"/>
      <c r="DQJ42" s="136"/>
      <c r="DQK42" s="136"/>
      <c r="DQL42" s="136"/>
      <c r="DQM42" s="136"/>
      <c r="DQN42" s="136"/>
      <c r="DQO42" s="136"/>
      <c r="DQP42" s="136"/>
      <c r="DQQ42" s="136"/>
      <c r="DQR42" s="136"/>
      <c r="DQS42" s="136"/>
      <c r="DQT42" s="136"/>
      <c r="DQU42" s="136"/>
      <c r="DQV42" s="136"/>
      <c r="DQW42" s="136"/>
      <c r="DQX42" s="136"/>
      <c r="DQY42" s="136"/>
      <c r="DQZ42" s="136"/>
      <c r="DRA42" s="136"/>
      <c r="DRB42" s="136"/>
      <c r="DRC42" s="136"/>
      <c r="DRD42" s="136"/>
      <c r="DRE42" s="136"/>
      <c r="DRF42" s="136"/>
      <c r="DRG42" s="136"/>
      <c r="DRH42" s="136"/>
      <c r="DRI42" s="136"/>
      <c r="DRJ42" s="136"/>
      <c r="DRK42" s="136"/>
      <c r="DRL42" s="136"/>
      <c r="DRM42" s="136"/>
      <c r="DRN42" s="136"/>
      <c r="DRO42" s="136"/>
      <c r="DRP42" s="136"/>
      <c r="DRQ42" s="136"/>
      <c r="DRR42" s="136"/>
      <c r="DRS42" s="136"/>
      <c r="DRT42" s="136"/>
      <c r="DRU42" s="136"/>
      <c r="DRV42" s="136"/>
      <c r="DRW42" s="136"/>
      <c r="DRX42" s="136"/>
      <c r="DRY42" s="136"/>
      <c r="DRZ42" s="136"/>
      <c r="DSA42" s="136"/>
      <c r="DSB42" s="136"/>
      <c r="DSC42" s="136"/>
      <c r="DSD42" s="136"/>
      <c r="DSE42" s="136"/>
      <c r="DSF42" s="136"/>
      <c r="DSG42" s="136"/>
      <c r="DSH42" s="136"/>
      <c r="DSI42" s="136"/>
      <c r="DSJ42" s="136"/>
      <c r="DSK42" s="136"/>
      <c r="DSL42" s="136"/>
      <c r="DSM42" s="136"/>
      <c r="DSN42" s="136"/>
      <c r="DSO42" s="136"/>
      <c r="DSP42" s="136"/>
      <c r="DSQ42" s="136"/>
      <c r="DSR42" s="136"/>
      <c r="DSS42" s="136"/>
      <c r="DST42" s="136"/>
      <c r="DSU42" s="136"/>
      <c r="DSV42" s="136"/>
      <c r="DSW42" s="136"/>
      <c r="DSX42" s="136"/>
      <c r="DSY42" s="136"/>
      <c r="DSZ42" s="136"/>
      <c r="DTA42" s="136"/>
      <c r="DTB42" s="136"/>
      <c r="DTC42" s="136"/>
      <c r="DTD42" s="136"/>
      <c r="DTE42" s="136"/>
      <c r="DTF42" s="136"/>
      <c r="DTG42" s="136"/>
      <c r="DTH42" s="136"/>
      <c r="DTI42" s="136"/>
      <c r="DTJ42" s="136"/>
      <c r="DTK42" s="136"/>
      <c r="DTL42" s="136"/>
      <c r="DTM42" s="136"/>
      <c r="DTN42" s="136"/>
      <c r="DTO42" s="136"/>
      <c r="DTP42" s="136"/>
      <c r="DTQ42" s="136"/>
      <c r="DTR42" s="136"/>
      <c r="DTS42" s="136"/>
      <c r="DTT42" s="136"/>
      <c r="DTU42" s="136"/>
      <c r="DTV42" s="136"/>
      <c r="DTW42" s="136"/>
      <c r="DTX42" s="136"/>
      <c r="DTY42" s="136"/>
      <c r="DTZ42" s="136"/>
      <c r="DUA42" s="136"/>
      <c r="DUB42" s="136"/>
      <c r="DUC42" s="136"/>
      <c r="DUD42" s="136"/>
      <c r="DUE42" s="136"/>
      <c r="DUF42" s="136"/>
      <c r="DUG42" s="136"/>
      <c r="DUH42" s="136"/>
      <c r="DUI42" s="136"/>
      <c r="DUJ42" s="136"/>
      <c r="DUK42" s="136"/>
      <c r="DUL42" s="136"/>
      <c r="DUM42" s="136"/>
      <c r="DUN42" s="136"/>
      <c r="DUO42" s="136"/>
      <c r="DUP42" s="136"/>
      <c r="DUQ42" s="136"/>
      <c r="DUR42" s="136"/>
      <c r="DUS42" s="136"/>
      <c r="DUT42" s="136"/>
      <c r="DUU42" s="136"/>
      <c r="DUV42" s="136"/>
      <c r="DUW42" s="136"/>
      <c r="DUX42" s="136"/>
      <c r="DUY42" s="136"/>
      <c r="DUZ42" s="136"/>
      <c r="DVA42" s="136"/>
      <c r="DVB42" s="136"/>
      <c r="DVC42" s="136"/>
      <c r="DVD42" s="136"/>
      <c r="DVE42" s="136"/>
      <c r="DVF42" s="136"/>
      <c r="DVG42" s="136"/>
      <c r="DVH42" s="136"/>
      <c r="DVI42" s="136"/>
      <c r="DVJ42" s="136"/>
      <c r="DVK42" s="136"/>
      <c r="DVL42" s="136"/>
      <c r="DVM42" s="136"/>
      <c r="DVN42" s="136"/>
      <c r="DVO42" s="136"/>
      <c r="DVP42" s="136"/>
      <c r="DVQ42" s="136"/>
      <c r="DVR42" s="136"/>
      <c r="DVS42" s="136"/>
      <c r="DVT42" s="136"/>
      <c r="DVU42" s="136"/>
      <c r="DVV42" s="136"/>
      <c r="DVW42" s="136"/>
      <c r="DVX42" s="136"/>
      <c r="DVY42" s="136"/>
      <c r="DVZ42" s="136"/>
      <c r="DWA42" s="136"/>
      <c r="DWB42" s="136"/>
      <c r="DWC42" s="136"/>
      <c r="DWD42" s="136"/>
      <c r="DWE42" s="136"/>
      <c r="DWF42" s="136"/>
      <c r="DWG42" s="136"/>
      <c r="DWH42" s="136"/>
      <c r="DWI42" s="136"/>
      <c r="DWJ42" s="136"/>
      <c r="DWK42" s="136"/>
      <c r="DWL42" s="136"/>
      <c r="DWM42" s="136"/>
      <c r="DWN42" s="136"/>
      <c r="DWO42" s="136"/>
      <c r="DWP42" s="136"/>
      <c r="DWQ42" s="136"/>
      <c r="DWR42" s="136"/>
      <c r="DWS42" s="136"/>
      <c r="DWT42" s="136"/>
      <c r="DWU42" s="136"/>
      <c r="DWV42" s="136"/>
      <c r="DWW42" s="136"/>
      <c r="DWX42" s="136"/>
      <c r="DWY42" s="136"/>
      <c r="DWZ42" s="136"/>
      <c r="DXA42" s="136"/>
      <c r="DXB42" s="136"/>
      <c r="DXC42" s="136"/>
      <c r="DXD42" s="136"/>
      <c r="DXE42" s="136"/>
      <c r="DXF42" s="136"/>
      <c r="DXG42" s="136"/>
      <c r="DXH42" s="136"/>
      <c r="DXI42" s="136"/>
      <c r="DXJ42" s="136"/>
      <c r="DXK42" s="136"/>
      <c r="DXL42" s="136"/>
      <c r="DXM42" s="136"/>
      <c r="DXN42" s="136"/>
      <c r="DXO42" s="136"/>
      <c r="DXP42" s="136"/>
      <c r="DXQ42" s="136"/>
      <c r="DXR42" s="136"/>
      <c r="DXS42" s="136"/>
      <c r="DXT42" s="136"/>
      <c r="DXU42" s="136"/>
      <c r="DXV42" s="136"/>
      <c r="DXW42" s="136"/>
      <c r="DXX42" s="136"/>
      <c r="DXY42" s="136"/>
      <c r="DXZ42" s="136"/>
      <c r="DYA42" s="136"/>
      <c r="DYB42" s="136"/>
      <c r="DYC42" s="136"/>
      <c r="DYD42" s="136"/>
      <c r="DYE42" s="136"/>
      <c r="DYF42" s="136"/>
      <c r="DYG42" s="136"/>
      <c r="DYH42" s="136"/>
      <c r="DYI42" s="136"/>
      <c r="DYJ42" s="136"/>
      <c r="DYK42" s="136"/>
      <c r="DYL42" s="136"/>
      <c r="DYM42" s="136"/>
      <c r="DYN42" s="136"/>
      <c r="DYO42" s="136"/>
      <c r="DYP42" s="136"/>
      <c r="DYQ42" s="136"/>
      <c r="DYR42" s="136"/>
      <c r="DYS42" s="136"/>
      <c r="DYT42" s="136"/>
      <c r="DYU42" s="136"/>
      <c r="DYV42" s="136"/>
      <c r="DYW42" s="136"/>
      <c r="DYX42" s="136"/>
      <c r="DYY42" s="136"/>
      <c r="DYZ42" s="136"/>
      <c r="DZA42" s="136"/>
      <c r="DZB42" s="136"/>
      <c r="DZC42" s="136"/>
      <c r="DZD42" s="136"/>
      <c r="DZE42" s="136"/>
      <c r="DZF42" s="136"/>
      <c r="DZG42" s="136"/>
      <c r="DZH42" s="136"/>
      <c r="DZI42" s="136"/>
      <c r="DZJ42" s="136"/>
      <c r="DZK42" s="136"/>
      <c r="DZL42" s="136"/>
      <c r="DZM42" s="136"/>
      <c r="DZN42" s="136"/>
      <c r="DZO42" s="136"/>
      <c r="DZP42" s="136"/>
      <c r="DZQ42" s="136"/>
      <c r="DZR42" s="136"/>
      <c r="DZS42" s="136"/>
      <c r="DZT42" s="136"/>
      <c r="DZU42" s="136"/>
      <c r="DZV42" s="136"/>
      <c r="DZW42" s="136"/>
      <c r="DZX42" s="136"/>
      <c r="DZY42" s="136"/>
      <c r="DZZ42" s="136"/>
      <c r="EAA42" s="136"/>
      <c r="EAB42" s="136"/>
      <c r="EAC42" s="136"/>
      <c r="EAD42" s="136"/>
      <c r="EAE42" s="136"/>
      <c r="EAF42" s="136"/>
      <c r="EAG42" s="136"/>
      <c r="EAH42" s="136"/>
      <c r="EAI42" s="136"/>
      <c r="EAJ42" s="136"/>
      <c r="EAK42" s="136"/>
      <c r="EAL42" s="136"/>
      <c r="EAM42" s="136"/>
      <c r="EAN42" s="136"/>
      <c r="EAO42" s="136"/>
      <c r="EAP42" s="136"/>
      <c r="EAQ42" s="136"/>
      <c r="EAR42" s="136"/>
      <c r="EAS42" s="136"/>
      <c r="EAT42" s="136"/>
      <c r="EAU42" s="136"/>
      <c r="EAV42" s="136"/>
      <c r="EAW42" s="136"/>
      <c r="EAX42" s="136"/>
      <c r="EAY42" s="136"/>
      <c r="EAZ42" s="136"/>
      <c r="EBA42" s="136"/>
      <c r="EBB42" s="136"/>
      <c r="EBC42" s="136"/>
      <c r="EBD42" s="136"/>
      <c r="EBE42" s="136"/>
      <c r="EBF42" s="136"/>
      <c r="EBG42" s="136"/>
      <c r="EBH42" s="136"/>
      <c r="EBI42" s="136"/>
      <c r="EBJ42" s="136"/>
      <c r="EBK42" s="136"/>
      <c r="EBL42" s="136"/>
      <c r="EBM42" s="136"/>
      <c r="EBN42" s="136"/>
      <c r="EBO42" s="136"/>
      <c r="EBP42" s="136"/>
      <c r="EBQ42" s="136"/>
      <c r="EBR42" s="136"/>
      <c r="EBS42" s="136"/>
      <c r="EBT42" s="136"/>
      <c r="EBU42" s="136"/>
      <c r="EBV42" s="136"/>
      <c r="EBW42" s="136"/>
      <c r="EBX42" s="136"/>
      <c r="EBY42" s="136"/>
      <c r="EBZ42" s="136"/>
      <c r="ECA42" s="136"/>
      <c r="ECB42" s="136"/>
      <c r="ECC42" s="136"/>
      <c r="ECD42" s="136"/>
      <c r="ECE42" s="136"/>
      <c r="ECF42" s="136"/>
      <c r="ECG42" s="136"/>
      <c r="ECH42" s="136"/>
      <c r="ECI42" s="136"/>
      <c r="ECJ42" s="136"/>
      <c r="ECK42" s="136"/>
      <c r="ECL42" s="136"/>
      <c r="ECM42" s="136"/>
      <c r="ECN42" s="136"/>
      <c r="ECO42" s="136"/>
      <c r="ECP42" s="136"/>
      <c r="ECQ42" s="136"/>
      <c r="ECR42" s="136"/>
      <c r="ECS42" s="136"/>
      <c r="ECT42" s="136"/>
      <c r="ECU42" s="136"/>
      <c r="ECV42" s="136"/>
      <c r="ECW42" s="136"/>
      <c r="ECX42" s="136"/>
      <c r="ECY42" s="136"/>
      <c r="ECZ42" s="136"/>
      <c r="EDA42" s="136"/>
      <c r="EDB42" s="136"/>
      <c r="EDC42" s="136"/>
      <c r="EDD42" s="136"/>
      <c r="EDE42" s="136"/>
      <c r="EDF42" s="136"/>
      <c r="EDG42" s="136"/>
      <c r="EDH42" s="136"/>
      <c r="EDI42" s="136"/>
      <c r="EDJ42" s="136"/>
      <c r="EDK42" s="136"/>
      <c r="EDL42" s="136"/>
      <c r="EDM42" s="136"/>
      <c r="EDN42" s="136"/>
      <c r="EDO42" s="136"/>
      <c r="EDP42" s="136"/>
      <c r="EDQ42" s="136"/>
      <c r="EDR42" s="136"/>
      <c r="EDS42" s="136"/>
      <c r="EDT42" s="136"/>
      <c r="EDU42" s="136"/>
      <c r="EDV42" s="136"/>
      <c r="EDW42" s="136"/>
      <c r="EDX42" s="136"/>
      <c r="EDY42" s="136"/>
      <c r="EDZ42" s="136"/>
      <c r="EEA42" s="136"/>
      <c r="EEB42" s="136"/>
      <c r="EEC42" s="136"/>
      <c r="EED42" s="136"/>
      <c r="EEE42" s="136"/>
      <c r="EEF42" s="136"/>
      <c r="EEG42" s="136"/>
      <c r="EEH42" s="136"/>
      <c r="EEI42" s="136"/>
      <c r="EEJ42" s="136"/>
      <c r="EEK42" s="136"/>
      <c r="EEL42" s="136"/>
      <c r="EEM42" s="136"/>
      <c r="EEN42" s="136"/>
      <c r="EEO42" s="136"/>
      <c r="EEP42" s="136"/>
      <c r="EEQ42" s="136"/>
      <c r="EER42" s="136"/>
      <c r="EES42" s="136"/>
      <c r="EET42" s="136"/>
      <c r="EEU42" s="136"/>
      <c r="EEV42" s="136"/>
      <c r="EEW42" s="136"/>
      <c r="EEX42" s="136"/>
      <c r="EEY42" s="136"/>
      <c r="EEZ42" s="136"/>
      <c r="EFA42" s="136"/>
      <c r="EFB42" s="136"/>
      <c r="EFC42" s="136"/>
      <c r="EFD42" s="136"/>
      <c r="EFE42" s="136"/>
      <c r="EFF42" s="136"/>
      <c r="EFG42" s="136"/>
      <c r="EFH42" s="136"/>
      <c r="EFI42" s="136"/>
      <c r="EFJ42" s="136"/>
      <c r="EFK42" s="136"/>
      <c r="EFL42" s="136"/>
      <c r="EFM42" s="136"/>
      <c r="EFN42" s="136"/>
      <c r="EFO42" s="136"/>
      <c r="EFP42" s="136"/>
      <c r="EFQ42" s="136"/>
      <c r="EFR42" s="136"/>
      <c r="EFS42" s="136"/>
      <c r="EFT42" s="136"/>
      <c r="EFU42" s="136"/>
      <c r="EFV42" s="136"/>
      <c r="EFW42" s="136"/>
      <c r="EFX42" s="136"/>
      <c r="EFY42" s="136"/>
      <c r="EFZ42" s="136"/>
      <c r="EGA42" s="136"/>
      <c r="EGB42" s="136"/>
      <c r="EGC42" s="136"/>
      <c r="EGD42" s="136"/>
      <c r="EGE42" s="136"/>
      <c r="EGF42" s="136"/>
      <c r="EGG42" s="136"/>
      <c r="EGH42" s="136"/>
      <c r="EGI42" s="136"/>
      <c r="EGJ42" s="136"/>
      <c r="EGK42" s="136"/>
      <c r="EGL42" s="136"/>
      <c r="EGM42" s="136"/>
      <c r="EGN42" s="136"/>
      <c r="EGO42" s="136"/>
      <c r="EGP42" s="136"/>
      <c r="EGQ42" s="136"/>
      <c r="EGR42" s="136"/>
      <c r="EGS42" s="136"/>
      <c r="EGT42" s="136"/>
      <c r="EGU42" s="136"/>
      <c r="EGV42" s="136"/>
      <c r="EGW42" s="136"/>
      <c r="EGX42" s="136"/>
      <c r="EGY42" s="136"/>
      <c r="EGZ42" s="136"/>
      <c r="EHA42" s="136"/>
      <c r="EHB42" s="136"/>
      <c r="EHC42" s="136"/>
      <c r="EHD42" s="136"/>
      <c r="EHE42" s="136"/>
      <c r="EHF42" s="136"/>
      <c r="EHG42" s="136"/>
      <c r="EHH42" s="136"/>
      <c r="EHI42" s="136"/>
      <c r="EHJ42" s="136"/>
      <c r="EHK42" s="136"/>
      <c r="EHL42" s="136"/>
      <c r="EHM42" s="136"/>
      <c r="EHN42" s="136"/>
      <c r="EHO42" s="136"/>
      <c r="EHP42" s="136"/>
      <c r="EHQ42" s="136"/>
      <c r="EHR42" s="136"/>
      <c r="EHS42" s="136"/>
      <c r="EHT42" s="136"/>
      <c r="EHU42" s="136"/>
      <c r="EHV42" s="136"/>
      <c r="EHW42" s="136"/>
      <c r="EHX42" s="136"/>
      <c r="EHY42" s="136"/>
      <c r="EHZ42" s="136"/>
      <c r="EIA42" s="136"/>
      <c r="EIB42" s="136"/>
      <c r="EIC42" s="136"/>
      <c r="EID42" s="136"/>
      <c r="EIE42" s="136"/>
      <c r="EIF42" s="136"/>
      <c r="EIG42" s="136"/>
      <c r="EIH42" s="136"/>
      <c r="EII42" s="136"/>
      <c r="EIJ42" s="136"/>
      <c r="EIK42" s="136"/>
      <c r="EIL42" s="136"/>
      <c r="EIM42" s="136"/>
      <c r="EIN42" s="136"/>
      <c r="EIO42" s="136"/>
      <c r="EIP42" s="136"/>
      <c r="EIQ42" s="136"/>
      <c r="EIR42" s="136"/>
      <c r="EIS42" s="136"/>
      <c r="EIT42" s="136"/>
      <c r="EIU42" s="136"/>
      <c r="EIV42" s="136"/>
      <c r="EIW42" s="136"/>
      <c r="EIX42" s="136"/>
      <c r="EIY42" s="136"/>
      <c r="EIZ42" s="136"/>
      <c r="EJA42" s="136"/>
      <c r="EJB42" s="136"/>
      <c r="EJC42" s="136"/>
      <c r="EJD42" s="136"/>
      <c r="EJE42" s="136"/>
      <c r="EJF42" s="136"/>
      <c r="EJG42" s="136"/>
      <c r="EJH42" s="136"/>
      <c r="EJI42" s="136"/>
      <c r="EJJ42" s="136"/>
      <c r="EJK42" s="136"/>
      <c r="EJL42" s="136"/>
      <c r="EJM42" s="136"/>
      <c r="EJN42" s="136"/>
      <c r="EJO42" s="136"/>
      <c r="EJP42" s="136"/>
      <c r="EJQ42" s="136"/>
      <c r="EJR42" s="136"/>
      <c r="EJS42" s="136"/>
      <c r="EJT42" s="136"/>
      <c r="EJU42" s="136"/>
      <c r="EJV42" s="136"/>
      <c r="EJW42" s="136"/>
      <c r="EJX42" s="136"/>
      <c r="EJY42" s="136"/>
      <c r="EJZ42" s="136"/>
      <c r="EKA42" s="136"/>
      <c r="EKB42" s="136"/>
      <c r="EKC42" s="136"/>
      <c r="EKD42" s="136"/>
      <c r="EKE42" s="136"/>
      <c r="EKF42" s="136"/>
      <c r="EKG42" s="136"/>
      <c r="EKH42" s="136"/>
      <c r="EKI42" s="136"/>
      <c r="EKJ42" s="136"/>
      <c r="EKK42" s="136"/>
      <c r="EKL42" s="136"/>
      <c r="EKM42" s="136"/>
      <c r="EKN42" s="136"/>
      <c r="EKO42" s="136"/>
      <c r="EKP42" s="136"/>
      <c r="EKQ42" s="136"/>
      <c r="EKR42" s="136"/>
      <c r="EKS42" s="136"/>
      <c r="EKT42" s="136"/>
      <c r="EKU42" s="136"/>
      <c r="EKV42" s="136"/>
      <c r="EKW42" s="136"/>
      <c r="EKX42" s="136"/>
      <c r="EKY42" s="136"/>
      <c r="EKZ42" s="136"/>
      <c r="ELA42" s="136"/>
      <c r="ELB42" s="136"/>
      <c r="ELC42" s="136"/>
      <c r="ELD42" s="136"/>
      <c r="ELE42" s="136"/>
      <c r="ELF42" s="136"/>
      <c r="ELG42" s="136"/>
      <c r="ELH42" s="136"/>
      <c r="ELI42" s="136"/>
      <c r="ELJ42" s="136"/>
      <c r="ELK42" s="136"/>
      <c r="ELL42" s="136"/>
      <c r="ELM42" s="136"/>
      <c r="ELN42" s="136"/>
      <c r="ELO42" s="136"/>
      <c r="ELP42" s="136"/>
      <c r="ELQ42" s="136"/>
      <c r="ELR42" s="136"/>
      <c r="ELS42" s="136"/>
      <c r="ELT42" s="136"/>
      <c r="ELU42" s="136"/>
      <c r="ELV42" s="136"/>
      <c r="ELW42" s="136"/>
      <c r="ELX42" s="136"/>
      <c r="ELY42" s="136"/>
      <c r="ELZ42" s="136"/>
      <c r="EMA42" s="136"/>
      <c r="EMB42" s="136"/>
      <c r="EMC42" s="136"/>
      <c r="EMD42" s="136"/>
      <c r="EME42" s="136"/>
      <c r="EMF42" s="136"/>
      <c r="EMG42" s="136"/>
      <c r="EMH42" s="136"/>
      <c r="EMI42" s="136"/>
      <c r="EMJ42" s="136"/>
      <c r="EMK42" s="136"/>
      <c r="EML42" s="136"/>
      <c r="EMM42" s="136"/>
      <c r="EMN42" s="136"/>
      <c r="EMO42" s="136"/>
      <c r="EMP42" s="136"/>
      <c r="EMQ42" s="136"/>
      <c r="EMR42" s="136"/>
      <c r="EMS42" s="136"/>
      <c r="EMT42" s="136"/>
      <c r="EMU42" s="136"/>
      <c r="EMV42" s="136"/>
      <c r="EMW42" s="136"/>
      <c r="EMX42" s="136"/>
      <c r="EMY42" s="136"/>
      <c r="EMZ42" s="136"/>
      <c r="ENA42" s="136"/>
      <c r="ENB42" s="136"/>
      <c r="ENC42" s="136"/>
      <c r="END42" s="136"/>
      <c r="ENE42" s="136"/>
      <c r="ENF42" s="136"/>
      <c r="ENG42" s="136"/>
      <c r="ENH42" s="136"/>
      <c r="ENI42" s="136"/>
      <c r="ENJ42" s="136"/>
      <c r="ENK42" s="136"/>
      <c r="ENL42" s="136"/>
      <c r="ENM42" s="136"/>
      <c r="ENN42" s="136"/>
      <c r="ENO42" s="136"/>
      <c r="ENP42" s="136"/>
      <c r="ENQ42" s="136"/>
      <c r="ENR42" s="136"/>
      <c r="ENS42" s="136"/>
      <c r="ENT42" s="136"/>
      <c r="ENU42" s="136"/>
      <c r="ENV42" s="136"/>
      <c r="ENW42" s="136"/>
      <c r="ENX42" s="136"/>
      <c r="ENY42" s="136"/>
      <c r="ENZ42" s="136"/>
      <c r="EOA42" s="136"/>
      <c r="EOB42" s="136"/>
      <c r="EOC42" s="136"/>
      <c r="EOD42" s="136"/>
      <c r="EOE42" s="136"/>
      <c r="EOF42" s="136"/>
      <c r="EOG42" s="136"/>
      <c r="EOH42" s="136"/>
      <c r="EOI42" s="136"/>
      <c r="EOJ42" s="136"/>
      <c r="EOK42" s="136"/>
      <c r="EOL42" s="136"/>
      <c r="EOM42" s="136"/>
      <c r="EON42" s="136"/>
      <c r="EOO42" s="136"/>
      <c r="EOP42" s="136"/>
      <c r="EOQ42" s="136"/>
      <c r="EOR42" s="136"/>
      <c r="EOS42" s="136"/>
      <c r="EOT42" s="136"/>
      <c r="EOU42" s="136"/>
      <c r="EOV42" s="136"/>
      <c r="EOW42" s="136"/>
      <c r="EOX42" s="136"/>
      <c r="EOY42" s="136"/>
      <c r="EOZ42" s="136"/>
      <c r="EPA42" s="136"/>
      <c r="EPB42" s="136"/>
      <c r="EPC42" s="136"/>
      <c r="EPD42" s="136"/>
      <c r="EPE42" s="136"/>
      <c r="EPF42" s="136"/>
      <c r="EPG42" s="136"/>
      <c r="EPH42" s="136"/>
      <c r="EPI42" s="136"/>
      <c r="EPJ42" s="136"/>
      <c r="EPK42" s="136"/>
      <c r="EPL42" s="136"/>
      <c r="EPM42" s="136"/>
      <c r="EPN42" s="136"/>
      <c r="EPO42" s="136"/>
      <c r="EPP42" s="136"/>
      <c r="EPQ42" s="136"/>
      <c r="EPR42" s="136"/>
      <c r="EPS42" s="136"/>
      <c r="EPT42" s="136"/>
      <c r="EPU42" s="136"/>
      <c r="EPV42" s="136"/>
      <c r="EPW42" s="136"/>
      <c r="EPX42" s="136"/>
      <c r="EPY42" s="136"/>
      <c r="EPZ42" s="136"/>
      <c r="EQA42" s="136"/>
      <c r="EQB42" s="136"/>
      <c r="EQC42" s="136"/>
      <c r="EQD42" s="136"/>
      <c r="EQE42" s="136"/>
      <c r="EQF42" s="136"/>
      <c r="EQG42" s="136"/>
      <c r="EQH42" s="136"/>
      <c r="EQI42" s="136"/>
      <c r="EQJ42" s="136"/>
      <c r="EQK42" s="136"/>
      <c r="EQL42" s="136"/>
      <c r="EQM42" s="136"/>
      <c r="EQN42" s="136"/>
      <c r="EQO42" s="136"/>
      <c r="EQP42" s="136"/>
      <c r="EQQ42" s="136"/>
      <c r="EQR42" s="136"/>
      <c r="EQS42" s="136"/>
      <c r="EQT42" s="136"/>
      <c r="EQU42" s="136"/>
      <c r="EQV42" s="136"/>
      <c r="EQW42" s="136"/>
      <c r="EQX42" s="136"/>
      <c r="EQY42" s="136"/>
      <c r="EQZ42" s="136"/>
      <c r="ERA42" s="136"/>
      <c r="ERB42" s="136"/>
      <c r="ERC42" s="136"/>
      <c r="ERD42" s="136"/>
      <c r="ERE42" s="136"/>
      <c r="ERF42" s="136"/>
      <c r="ERG42" s="136"/>
      <c r="ERH42" s="136"/>
      <c r="ERI42" s="136"/>
      <c r="ERJ42" s="136"/>
      <c r="ERK42" s="136"/>
      <c r="ERL42" s="136"/>
      <c r="ERM42" s="136"/>
      <c r="ERN42" s="136"/>
      <c r="ERO42" s="136"/>
      <c r="ERP42" s="136"/>
      <c r="ERQ42" s="136"/>
      <c r="ERR42" s="136"/>
      <c r="ERS42" s="136"/>
      <c r="ERT42" s="136"/>
      <c r="ERU42" s="136"/>
      <c r="ERV42" s="136"/>
      <c r="ERW42" s="136"/>
      <c r="ERX42" s="136"/>
      <c r="ERY42" s="136"/>
      <c r="ERZ42" s="136"/>
      <c r="ESA42" s="136"/>
      <c r="ESB42" s="136"/>
      <c r="ESC42" s="136"/>
      <c r="ESD42" s="136"/>
      <c r="ESE42" s="136"/>
      <c r="ESF42" s="136"/>
      <c r="ESG42" s="136"/>
      <c r="ESH42" s="136"/>
      <c r="ESI42" s="136"/>
      <c r="ESJ42" s="136"/>
      <c r="ESK42" s="136"/>
      <c r="ESL42" s="136"/>
      <c r="ESM42" s="136"/>
      <c r="ESN42" s="136"/>
      <c r="ESO42" s="136"/>
      <c r="ESP42" s="136"/>
      <c r="ESQ42" s="136"/>
      <c r="ESR42" s="136"/>
      <c r="ESS42" s="136"/>
      <c r="EST42" s="136"/>
      <c r="ESU42" s="136"/>
      <c r="ESV42" s="136"/>
      <c r="ESW42" s="136"/>
      <c r="ESX42" s="136"/>
      <c r="ESY42" s="136"/>
      <c r="ESZ42" s="136"/>
      <c r="ETA42" s="136"/>
      <c r="ETB42" s="136"/>
      <c r="ETC42" s="136"/>
      <c r="ETD42" s="136"/>
      <c r="ETE42" s="136"/>
      <c r="ETF42" s="136"/>
      <c r="ETG42" s="136"/>
      <c r="ETH42" s="136"/>
      <c r="ETI42" s="136"/>
      <c r="ETJ42" s="136"/>
      <c r="ETK42" s="136"/>
      <c r="ETL42" s="136"/>
      <c r="ETM42" s="136"/>
      <c r="ETN42" s="136"/>
      <c r="ETO42" s="136"/>
      <c r="ETP42" s="136"/>
      <c r="ETQ42" s="136"/>
      <c r="ETR42" s="136"/>
      <c r="ETS42" s="136"/>
      <c r="ETT42" s="136"/>
      <c r="ETU42" s="136"/>
      <c r="ETV42" s="136"/>
      <c r="ETW42" s="136"/>
      <c r="ETX42" s="136"/>
      <c r="ETY42" s="136"/>
      <c r="ETZ42" s="136"/>
      <c r="EUA42" s="136"/>
      <c r="EUB42" s="136"/>
      <c r="EUC42" s="136"/>
      <c r="EUD42" s="136"/>
      <c r="EUE42" s="136"/>
      <c r="EUF42" s="136"/>
      <c r="EUG42" s="136"/>
      <c r="EUH42" s="136"/>
      <c r="EUI42" s="136"/>
      <c r="EUJ42" s="136"/>
      <c r="EUK42" s="136"/>
      <c r="EUL42" s="136"/>
      <c r="EUM42" s="136"/>
      <c r="EUN42" s="136"/>
      <c r="EUO42" s="136"/>
      <c r="EUP42" s="136"/>
      <c r="EUQ42" s="136"/>
      <c r="EUR42" s="136"/>
      <c r="EUS42" s="136"/>
      <c r="EUT42" s="136"/>
      <c r="EUU42" s="136"/>
      <c r="EUV42" s="136"/>
      <c r="EUW42" s="136"/>
      <c r="EUX42" s="136"/>
      <c r="EUY42" s="136"/>
      <c r="EUZ42" s="136"/>
      <c r="EVA42" s="136"/>
      <c r="EVB42" s="136"/>
      <c r="EVC42" s="136"/>
      <c r="EVD42" s="136"/>
      <c r="EVE42" s="136"/>
      <c r="EVF42" s="136"/>
      <c r="EVG42" s="136"/>
      <c r="EVH42" s="136"/>
      <c r="EVI42" s="136"/>
      <c r="EVJ42" s="136"/>
      <c r="EVK42" s="136"/>
      <c r="EVL42" s="136"/>
      <c r="EVM42" s="136"/>
      <c r="EVN42" s="136"/>
      <c r="EVO42" s="136"/>
      <c r="EVP42" s="136"/>
      <c r="EVQ42" s="136"/>
      <c r="EVR42" s="136"/>
      <c r="EVS42" s="136"/>
      <c r="EVT42" s="136"/>
      <c r="EVU42" s="136"/>
      <c r="EVV42" s="136"/>
      <c r="EVW42" s="136"/>
      <c r="EVX42" s="136"/>
      <c r="EVY42" s="136"/>
      <c r="EVZ42" s="136"/>
      <c r="EWA42" s="136"/>
      <c r="EWB42" s="136"/>
      <c r="EWC42" s="136"/>
      <c r="EWD42" s="136"/>
      <c r="EWE42" s="136"/>
      <c r="EWF42" s="136"/>
      <c r="EWG42" s="136"/>
      <c r="EWH42" s="136"/>
      <c r="EWI42" s="136"/>
      <c r="EWJ42" s="136"/>
      <c r="EWK42" s="136"/>
      <c r="EWL42" s="136"/>
      <c r="EWM42" s="136"/>
      <c r="EWN42" s="136"/>
      <c r="EWO42" s="136"/>
      <c r="EWP42" s="136"/>
      <c r="EWQ42" s="136"/>
      <c r="EWR42" s="136"/>
      <c r="EWS42" s="136"/>
      <c r="EWT42" s="136"/>
      <c r="EWU42" s="136"/>
      <c r="EWV42" s="136"/>
      <c r="EWW42" s="136"/>
      <c r="EWX42" s="136"/>
      <c r="EWY42" s="136"/>
      <c r="EWZ42" s="136"/>
      <c r="EXA42" s="136"/>
      <c r="EXB42" s="136"/>
      <c r="EXC42" s="136"/>
      <c r="EXD42" s="136"/>
      <c r="EXE42" s="136"/>
      <c r="EXF42" s="136"/>
      <c r="EXG42" s="136"/>
      <c r="EXH42" s="136"/>
      <c r="EXI42" s="136"/>
      <c r="EXJ42" s="136"/>
      <c r="EXK42" s="136"/>
      <c r="EXL42" s="136"/>
      <c r="EXM42" s="136"/>
      <c r="EXN42" s="136"/>
      <c r="EXO42" s="136"/>
      <c r="EXP42" s="136"/>
      <c r="EXQ42" s="136"/>
      <c r="EXR42" s="136"/>
      <c r="EXS42" s="136"/>
      <c r="EXT42" s="136"/>
      <c r="EXU42" s="136"/>
      <c r="EXV42" s="136"/>
      <c r="EXW42" s="136"/>
      <c r="EXX42" s="136"/>
      <c r="EXY42" s="136"/>
      <c r="EXZ42" s="136"/>
      <c r="EYA42" s="136"/>
      <c r="EYB42" s="136"/>
      <c r="EYC42" s="136"/>
      <c r="EYD42" s="136"/>
      <c r="EYE42" s="136"/>
      <c r="EYF42" s="136"/>
      <c r="EYG42" s="136"/>
      <c r="EYH42" s="136"/>
      <c r="EYI42" s="136"/>
      <c r="EYJ42" s="136"/>
      <c r="EYK42" s="136"/>
      <c r="EYL42" s="136"/>
      <c r="EYM42" s="136"/>
      <c r="EYN42" s="136"/>
      <c r="EYO42" s="136"/>
      <c r="EYP42" s="136"/>
      <c r="EYQ42" s="136"/>
      <c r="EYR42" s="136"/>
      <c r="EYS42" s="136"/>
      <c r="EYT42" s="136"/>
      <c r="EYU42" s="136"/>
      <c r="EYV42" s="136"/>
      <c r="EYW42" s="136"/>
      <c r="EYX42" s="136"/>
      <c r="EYY42" s="136"/>
      <c r="EYZ42" s="136"/>
      <c r="EZA42" s="136"/>
      <c r="EZB42" s="136"/>
      <c r="EZC42" s="136"/>
      <c r="EZD42" s="136"/>
      <c r="EZE42" s="136"/>
      <c r="EZF42" s="136"/>
      <c r="EZG42" s="136"/>
      <c r="EZH42" s="136"/>
      <c r="EZI42" s="136"/>
      <c r="EZJ42" s="136"/>
      <c r="EZK42" s="136"/>
      <c r="EZL42" s="136"/>
      <c r="EZM42" s="136"/>
      <c r="EZN42" s="136"/>
      <c r="EZO42" s="136"/>
      <c r="EZP42" s="136"/>
      <c r="EZQ42" s="136"/>
      <c r="EZR42" s="136"/>
      <c r="EZS42" s="136"/>
      <c r="EZT42" s="136"/>
      <c r="EZU42" s="136"/>
      <c r="EZV42" s="136"/>
      <c r="EZW42" s="136"/>
      <c r="EZX42" s="136"/>
      <c r="EZY42" s="136"/>
      <c r="EZZ42" s="136"/>
      <c r="FAA42" s="136"/>
      <c r="FAB42" s="136"/>
      <c r="FAC42" s="136"/>
      <c r="FAD42" s="136"/>
      <c r="FAE42" s="136"/>
      <c r="FAF42" s="136"/>
      <c r="FAG42" s="136"/>
      <c r="FAH42" s="136"/>
      <c r="FAI42" s="136"/>
      <c r="FAJ42" s="136"/>
      <c r="FAK42" s="136"/>
      <c r="FAL42" s="136"/>
      <c r="FAM42" s="136"/>
      <c r="FAN42" s="136"/>
      <c r="FAO42" s="136"/>
      <c r="FAP42" s="136"/>
      <c r="FAQ42" s="136"/>
      <c r="FAR42" s="136"/>
      <c r="FAS42" s="136"/>
      <c r="FAT42" s="136"/>
      <c r="FAU42" s="136"/>
      <c r="FAV42" s="136"/>
      <c r="FAW42" s="136"/>
      <c r="FAX42" s="136"/>
      <c r="FAY42" s="136"/>
      <c r="FAZ42" s="136"/>
      <c r="FBA42" s="136"/>
      <c r="FBB42" s="136"/>
      <c r="FBC42" s="136"/>
      <c r="FBD42" s="136"/>
      <c r="FBE42" s="136"/>
      <c r="FBF42" s="136"/>
      <c r="FBG42" s="136"/>
      <c r="FBH42" s="136"/>
      <c r="FBI42" s="136"/>
      <c r="FBJ42" s="136"/>
      <c r="FBK42" s="136"/>
      <c r="FBL42" s="136"/>
      <c r="FBM42" s="136"/>
      <c r="FBN42" s="136"/>
      <c r="FBO42" s="136"/>
      <c r="FBP42" s="136"/>
      <c r="FBQ42" s="136"/>
      <c r="FBR42" s="136"/>
      <c r="FBS42" s="136"/>
      <c r="FBT42" s="136"/>
      <c r="FBU42" s="136"/>
      <c r="FBV42" s="136"/>
      <c r="FBW42" s="136"/>
      <c r="FBX42" s="136"/>
      <c r="FBY42" s="136"/>
      <c r="FBZ42" s="136"/>
      <c r="FCA42" s="136"/>
      <c r="FCB42" s="136"/>
      <c r="FCC42" s="136"/>
      <c r="FCD42" s="136"/>
      <c r="FCE42" s="136"/>
      <c r="FCF42" s="136"/>
      <c r="FCG42" s="136"/>
      <c r="FCH42" s="136"/>
      <c r="FCI42" s="136"/>
      <c r="FCJ42" s="136"/>
      <c r="FCK42" s="136"/>
      <c r="FCL42" s="136"/>
      <c r="FCM42" s="136"/>
      <c r="FCN42" s="136"/>
      <c r="FCO42" s="136"/>
      <c r="FCP42" s="136"/>
      <c r="FCQ42" s="136"/>
      <c r="FCR42" s="136"/>
      <c r="FCS42" s="136"/>
      <c r="FCT42" s="136"/>
      <c r="FCU42" s="136"/>
      <c r="FCV42" s="136"/>
      <c r="FCW42" s="136"/>
      <c r="FCX42" s="136"/>
      <c r="FCY42" s="136"/>
      <c r="FCZ42" s="136"/>
      <c r="FDA42" s="136"/>
      <c r="FDB42" s="136"/>
      <c r="FDC42" s="136"/>
      <c r="FDD42" s="136"/>
      <c r="FDE42" s="136"/>
      <c r="FDF42" s="136"/>
      <c r="FDG42" s="136"/>
      <c r="FDH42" s="136"/>
      <c r="FDI42" s="136"/>
      <c r="FDJ42" s="136"/>
      <c r="FDK42" s="136"/>
      <c r="FDL42" s="136"/>
      <c r="FDM42" s="136"/>
      <c r="FDN42" s="136"/>
      <c r="FDO42" s="136"/>
      <c r="FDP42" s="136"/>
      <c r="FDQ42" s="136"/>
      <c r="FDR42" s="136"/>
      <c r="FDS42" s="136"/>
      <c r="FDT42" s="136"/>
      <c r="FDU42" s="136"/>
      <c r="FDV42" s="136"/>
      <c r="FDW42" s="136"/>
      <c r="FDX42" s="136"/>
      <c r="FDY42" s="136"/>
      <c r="FDZ42" s="136"/>
      <c r="FEA42" s="136"/>
      <c r="FEB42" s="136"/>
      <c r="FEC42" s="136"/>
      <c r="FED42" s="136"/>
      <c r="FEE42" s="136"/>
      <c r="FEF42" s="136"/>
      <c r="FEG42" s="136"/>
      <c r="FEH42" s="136"/>
      <c r="FEI42" s="136"/>
      <c r="FEJ42" s="136"/>
      <c r="FEK42" s="136"/>
      <c r="FEL42" s="136"/>
      <c r="FEM42" s="136"/>
      <c r="FEN42" s="136"/>
      <c r="FEO42" s="136"/>
      <c r="FEP42" s="136"/>
      <c r="FEQ42" s="136"/>
      <c r="FER42" s="136"/>
      <c r="FES42" s="136"/>
      <c r="FET42" s="136"/>
      <c r="FEU42" s="136"/>
      <c r="FEV42" s="136"/>
      <c r="FEW42" s="136"/>
      <c r="FEX42" s="136"/>
      <c r="FEY42" s="136"/>
      <c r="FEZ42" s="136"/>
      <c r="FFA42" s="136"/>
      <c r="FFB42" s="136"/>
      <c r="FFC42" s="136"/>
      <c r="FFD42" s="136"/>
      <c r="FFE42" s="136"/>
      <c r="FFF42" s="136"/>
      <c r="FFG42" s="136"/>
      <c r="FFH42" s="136"/>
      <c r="FFI42" s="136"/>
      <c r="FFJ42" s="136"/>
      <c r="FFK42" s="136"/>
      <c r="FFL42" s="136"/>
      <c r="FFM42" s="136"/>
      <c r="FFN42" s="136"/>
      <c r="FFO42" s="136"/>
      <c r="FFP42" s="136"/>
      <c r="FFQ42" s="136"/>
      <c r="FFR42" s="136"/>
      <c r="FFS42" s="136"/>
      <c r="FFT42" s="136"/>
      <c r="FFU42" s="136"/>
      <c r="FFV42" s="136"/>
      <c r="FFW42" s="136"/>
      <c r="FFX42" s="136"/>
      <c r="FFY42" s="136"/>
      <c r="FFZ42" s="136"/>
      <c r="FGA42" s="136"/>
      <c r="FGB42" s="136"/>
      <c r="FGC42" s="136"/>
      <c r="FGD42" s="136"/>
      <c r="FGE42" s="136"/>
      <c r="FGF42" s="136"/>
      <c r="FGG42" s="136"/>
      <c r="FGH42" s="136"/>
      <c r="FGI42" s="136"/>
      <c r="FGJ42" s="136"/>
      <c r="FGK42" s="136"/>
      <c r="FGL42" s="136"/>
      <c r="FGM42" s="136"/>
      <c r="FGN42" s="136"/>
      <c r="FGO42" s="136"/>
      <c r="FGP42" s="136"/>
      <c r="FGQ42" s="136"/>
      <c r="FGR42" s="136"/>
      <c r="FGS42" s="136"/>
      <c r="FGT42" s="136"/>
      <c r="FGU42" s="136"/>
      <c r="FGV42" s="136"/>
      <c r="FGW42" s="136"/>
      <c r="FGX42" s="136"/>
      <c r="FGY42" s="136"/>
      <c r="FGZ42" s="136"/>
      <c r="FHA42" s="136"/>
      <c r="FHB42" s="136"/>
      <c r="FHC42" s="136"/>
      <c r="FHD42" s="136"/>
      <c r="FHE42" s="136"/>
      <c r="FHF42" s="136"/>
      <c r="FHG42" s="136"/>
      <c r="FHH42" s="136"/>
      <c r="FHI42" s="136"/>
      <c r="FHJ42" s="136"/>
      <c r="FHK42" s="136"/>
      <c r="FHL42" s="136"/>
      <c r="FHM42" s="136"/>
      <c r="FHN42" s="136"/>
      <c r="FHO42" s="136"/>
      <c r="FHP42" s="136"/>
      <c r="FHQ42" s="136"/>
      <c r="FHR42" s="136"/>
      <c r="FHS42" s="136"/>
      <c r="FHT42" s="136"/>
      <c r="FHU42" s="136"/>
      <c r="FHV42" s="136"/>
      <c r="FHW42" s="136"/>
      <c r="FHX42" s="136"/>
      <c r="FHY42" s="136"/>
      <c r="FHZ42" s="136"/>
      <c r="FIA42" s="136"/>
      <c r="FIB42" s="136"/>
      <c r="FIC42" s="136"/>
      <c r="FID42" s="136"/>
      <c r="FIE42" s="136"/>
      <c r="FIF42" s="136"/>
      <c r="FIG42" s="136"/>
      <c r="FIH42" s="136"/>
      <c r="FII42" s="136"/>
      <c r="FIJ42" s="136"/>
      <c r="FIK42" s="136"/>
      <c r="FIL42" s="136"/>
      <c r="FIM42" s="136"/>
      <c r="FIN42" s="136"/>
      <c r="FIO42" s="136"/>
      <c r="FIP42" s="136"/>
      <c r="FIQ42" s="136"/>
      <c r="FIR42" s="136"/>
      <c r="FIS42" s="136"/>
      <c r="FIT42" s="136"/>
      <c r="FIU42" s="136"/>
      <c r="FIV42" s="136"/>
      <c r="FIW42" s="136"/>
      <c r="FIX42" s="136"/>
      <c r="FIY42" s="136"/>
      <c r="FIZ42" s="136"/>
      <c r="FJA42" s="136"/>
      <c r="FJB42" s="136"/>
      <c r="FJC42" s="136"/>
      <c r="FJD42" s="136"/>
      <c r="FJE42" s="136"/>
      <c r="FJF42" s="136"/>
      <c r="FJG42" s="136"/>
      <c r="FJH42" s="136"/>
      <c r="FJI42" s="136"/>
      <c r="FJJ42" s="136"/>
      <c r="FJK42" s="136"/>
      <c r="FJL42" s="136"/>
      <c r="FJM42" s="136"/>
      <c r="FJN42" s="136"/>
      <c r="FJO42" s="136"/>
      <c r="FJP42" s="136"/>
      <c r="FJQ42" s="136"/>
      <c r="FJR42" s="136"/>
      <c r="FJS42" s="136"/>
      <c r="FJT42" s="136"/>
      <c r="FJU42" s="136"/>
      <c r="FJV42" s="136"/>
      <c r="FJW42" s="136"/>
      <c r="FJX42" s="136"/>
      <c r="FJY42" s="136"/>
      <c r="FJZ42" s="136"/>
      <c r="FKA42" s="136"/>
      <c r="FKB42" s="136"/>
      <c r="FKC42" s="136"/>
      <c r="FKD42" s="136"/>
      <c r="FKE42" s="136"/>
      <c r="FKF42" s="136"/>
      <c r="FKG42" s="136"/>
      <c r="FKH42" s="136"/>
      <c r="FKI42" s="136"/>
      <c r="FKJ42" s="136"/>
      <c r="FKK42" s="136"/>
      <c r="FKL42" s="136"/>
      <c r="FKM42" s="136"/>
      <c r="FKN42" s="136"/>
      <c r="FKO42" s="136"/>
      <c r="FKP42" s="136"/>
      <c r="FKQ42" s="136"/>
      <c r="FKR42" s="136"/>
      <c r="FKS42" s="136"/>
      <c r="FKT42" s="136"/>
      <c r="FKU42" s="136"/>
      <c r="FKV42" s="136"/>
      <c r="FKW42" s="136"/>
      <c r="FKX42" s="136"/>
      <c r="FKY42" s="136"/>
      <c r="FKZ42" s="136"/>
      <c r="FLA42" s="136"/>
      <c r="FLB42" s="136"/>
      <c r="FLC42" s="136"/>
      <c r="FLD42" s="136"/>
      <c r="FLE42" s="136"/>
      <c r="FLF42" s="136"/>
      <c r="FLG42" s="136"/>
      <c r="FLH42" s="136"/>
      <c r="FLI42" s="136"/>
      <c r="FLJ42" s="136"/>
      <c r="FLK42" s="136"/>
      <c r="FLL42" s="136"/>
      <c r="FLM42" s="136"/>
      <c r="FLN42" s="136"/>
      <c r="FLO42" s="136"/>
      <c r="FLP42" s="136"/>
      <c r="FLQ42" s="136"/>
      <c r="FLR42" s="136"/>
      <c r="FLS42" s="136"/>
      <c r="FLT42" s="136"/>
      <c r="FLU42" s="136"/>
      <c r="FLV42" s="136"/>
      <c r="FLW42" s="136"/>
      <c r="FLX42" s="136"/>
      <c r="FLY42" s="136"/>
      <c r="FLZ42" s="136"/>
      <c r="FMA42" s="136"/>
      <c r="FMB42" s="136"/>
      <c r="FMC42" s="136"/>
      <c r="FMD42" s="136"/>
      <c r="FME42" s="136"/>
      <c r="FMF42" s="136"/>
      <c r="FMG42" s="136"/>
      <c r="FMH42" s="136"/>
      <c r="FMI42" s="136"/>
      <c r="FMJ42" s="136"/>
      <c r="FMK42" s="136"/>
      <c r="FML42" s="136"/>
      <c r="FMM42" s="136"/>
      <c r="FMN42" s="136"/>
      <c r="FMO42" s="136"/>
      <c r="FMP42" s="136"/>
      <c r="FMQ42" s="136"/>
      <c r="FMR42" s="136"/>
      <c r="FMS42" s="136"/>
      <c r="FMT42" s="136"/>
      <c r="FMU42" s="136"/>
      <c r="FMV42" s="136"/>
      <c r="FMW42" s="136"/>
      <c r="FMX42" s="136"/>
      <c r="FMY42" s="136"/>
      <c r="FMZ42" s="136"/>
      <c r="FNA42" s="136"/>
      <c r="FNB42" s="136"/>
      <c r="FNC42" s="136"/>
      <c r="FND42" s="136"/>
      <c r="FNE42" s="136"/>
      <c r="FNF42" s="136"/>
      <c r="FNG42" s="136"/>
      <c r="FNH42" s="136"/>
      <c r="FNI42" s="136"/>
      <c r="FNJ42" s="136"/>
      <c r="FNK42" s="136"/>
      <c r="FNL42" s="136"/>
      <c r="FNM42" s="136"/>
      <c r="FNN42" s="136"/>
      <c r="FNO42" s="136"/>
      <c r="FNP42" s="136"/>
      <c r="FNQ42" s="136"/>
      <c r="FNR42" s="136"/>
      <c r="FNS42" s="136"/>
      <c r="FNT42" s="136"/>
      <c r="FNU42" s="136"/>
      <c r="FNV42" s="136"/>
      <c r="FNW42" s="136"/>
      <c r="FNX42" s="136"/>
      <c r="FNY42" s="136"/>
      <c r="FNZ42" s="136"/>
      <c r="FOA42" s="136"/>
      <c r="FOB42" s="136"/>
      <c r="FOC42" s="136"/>
      <c r="FOD42" s="136"/>
      <c r="FOE42" s="136"/>
      <c r="FOF42" s="136"/>
      <c r="FOG42" s="136"/>
      <c r="FOH42" s="136"/>
      <c r="FOI42" s="136"/>
      <c r="FOJ42" s="136"/>
      <c r="FOK42" s="136"/>
      <c r="FOL42" s="136"/>
      <c r="FOM42" s="136"/>
      <c r="FON42" s="136"/>
      <c r="FOO42" s="136"/>
      <c r="FOP42" s="136"/>
      <c r="FOQ42" s="136"/>
      <c r="FOR42" s="136"/>
      <c r="FOS42" s="136"/>
      <c r="FOT42" s="136"/>
      <c r="FOU42" s="136"/>
      <c r="FOV42" s="136"/>
      <c r="FOW42" s="136"/>
      <c r="FOX42" s="136"/>
      <c r="FOY42" s="136"/>
      <c r="FOZ42" s="136"/>
      <c r="FPA42" s="136"/>
      <c r="FPB42" s="136"/>
      <c r="FPC42" s="136"/>
      <c r="FPD42" s="136"/>
      <c r="FPE42" s="136"/>
      <c r="FPF42" s="136"/>
      <c r="FPG42" s="136"/>
      <c r="FPH42" s="136"/>
      <c r="FPI42" s="136"/>
      <c r="FPJ42" s="136"/>
      <c r="FPK42" s="136"/>
      <c r="FPL42" s="136"/>
      <c r="FPM42" s="136"/>
      <c r="FPN42" s="136"/>
      <c r="FPO42" s="136"/>
      <c r="FPP42" s="136"/>
      <c r="FPQ42" s="136"/>
      <c r="FPR42" s="136"/>
      <c r="FPS42" s="136"/>
      <c r="FPT42" s="136"/>
      <c r="FPU42" s="136"/>
      <c r="FPV42" s="136"/>
      <c r="FPW42" s="136"/>
      <c r="FPX42" s="136"/>
      <c r="FPY42" s="136"/>
      <c r="FPZ42" s="136"/>
      <c r="FQA42" s="136"/>
      <c r="FQB42" s="136"/>
      <c r="FQC42" s="136"/>
      <c r="FQD42" s="136"/>
      <c r="FQE42" s="136"/>
      <c r="FQF42" s="136"/>
      <c r="FQG42" s="136"/>
      <c r="FQH42" s="136"/>
      <c r="FQI42" s="136"/>
      <c r="FQJ42" s="136"/>
      <c r="FQK42" s="136"/>
      <c r="FQL42" s="136"/>
      <c r="FQM42" s="136"/>
      <c r="FQN42" s="136"/>
      <c r="FQO42" s="136"/>
      <c r="FQP42" s="136"/>
      <c r="FQQ42" s="136"/>
      <c r="FQR42" s="136"/>
      <c r="FQS42" s="136"/>
      <c r="FQT42" s="136"/>
      <c r="FQU42" s="136"/>
      <c r="FQV42" s="136"/>
      <c r="FQW42" s="136"/>
      <c r="FQX42" s="136"/>
      <c r="FQY42" s="136"/>
      <c r="FQZ42" s="136"/>
      <c r="FRA42" s="136"/>
      <c r="FRB42" s="136"/>
      <c r="FRC42" s="136"/>
      <c r="FRD42" s="136"/>
      <c r="FRE42" s="136"/>
      <c r="FRF42" s="136"/>
      <c r="FRG42" s="136"/>
      <c r="FRH42" s="136"/>
      <c r="FRI42" s="136"/>
      <c r="FRJ42" s="136"/>
      <c r="FRK42" s="136"/>
      <c r="FRL42" s="136"/>
      <c r="FRM42" s="136"/>
      <c r="FRN42" s="136"/>
      <c r="FRO42" s="136"/>
      <c r="FRP42" s="136"/>
      <c r="FRQ42" s="136"/>
      <c r="FRR42" s="136"/>
      <c r="FRS42" s="136"/>
      <c r="FRT42" s="136"/>
      <c r="FRU42" s="136"/>
      <c r="FRV42" s="136"/>
      <c r="FRW42" s="136"/>
      <c r="FRX42" s="136"/>
      <c r="FRY42" s="136"/>
      <c r="FRZ42" s="136"/>
      <c r="FSA42" s="136"/>
      <c r="FSB42" s="136"/>
      <c r="FSC42" s="136"/>
      <c r="FSD42" s="136"/>
      <c r="FSE42" s="136"/>
      <c r="FSF42" s="136"/>
      <c r="FSG42" s="136"/>
      <c r="FSH42" s="136"/>
      <c r="FSI42" s="136"/>
      <c r="FSJ42" s="136"/>
      <c r="FSK42" s="136"/>
      <c r="FSL42" s="136"/>
      <c r="FSM42" s="136"/>
      <c r="FSN42" s="136"/>
      <c r="FSO42" s="136"/>
      <c r="FSP42" s="136"/>
      <c r="FSQ42" s="136"/>
      <c r="FSR42" s="136"/>
      <c r="FSS42" s="136"/>
      <c r="FST42" s="136"/>
      <c r="FSU42" s="136"/>
      <c r="FSV42" s="136"/>
      <c r="FSW42" s="136"/>
      <c r="FSX42" s="136"/>
      <c r="FSY42" s="136"/>
      <c r="FSZ42" s="136"/>
      <c r="FTA42" s="136"/>
      <c r="FTB42" s="136"/>
      <c r="FTC42" s="136"/>
      <c r="FTD42" s="136"/>
      <c r="FTE42" s="136"/>
      <c r="FTF42" s="136"/>
      <c r="FTG42" s="136"/>
      <c r="FTH42" s="136"/>
      <c r="FTI42" s="136"/>
      <c r="FTJ42" s="136"/>
      <c r="FTK42" s="136"/>
      <c r="FTL42" s="136"/>
      <c r="FTM42" s="136"/>
      <c r="FTN42" s="136"/>
      <c r="FTO42" s="136"/>
      <c r="FTP42" s="136"/>
      <c r="FTQ42" s="136"/>
      <c r="FTR42" s="136"/>
      <c r="FTS42" s="136"/>
      <c r="FTT42" s="136"/>
      <c r="FTU42" s="136"/>
      <c r="FTV42" s="136"/>
      <c r="FTW42" s="136"/>
      <c r="FTX42" s="136"/>
      <c r="FTY42" s="136"/>
      <c r="FTZ42" s="136"/>
      <c r="FUA42" s="136"/>
      <c r="FUB42" s="136"/>
      <c r="FUC42" s="136"/>
      <c r="FUD42" s="136"/>
      <c r="FUE42" s="136"/>
      <c r="FUF42" s="136"/>
      <c r="FUG42" s="136"/>
      <c r="FUH42" s="136"/>
      <c r="FUI42" s="136"/>
      <c r="FUJ42" s="136"/>
      <c r="FUK42" s="136"/>
      <c r="FUL42" s="136"/>
      <c r="FUM42" s="136"/>
      <c r="FUN42" s="136"/>
      <c r="FUO42" s="136"/>
      <c r="FUP42" s="136"/>
      <c r="FUQ42" s="136"/>
      <c r="FUR42" s="136"/>
      <c r="FUS42" s="136"/>
      <c r="FUT42" s="136"/>
      <c r="FUU42" s="136"/>
      <c r="FUV42" s="136"/>
      <c r="FUW42" s="136"/>
      <c r="FUX42" s="136"/>
      <c r="FUY42" s="136"/>
      <c r="FUZ42" s="136"/>
      <c r="FVA42" s="136"/>
      <c r="FVB42" s="136"/>
      <c r="FVC42" s="136"/>
      <c r="FVD42" s="136"/>
      <c r="FVE42" s="136"/>
      <c r="FVF42" s="136"/>
      <c r="FVG42" s="136"/>
      <c r="FVH42" s="136"/>
      <c r="FVI42" s="136"/>
      <c r="FVJ42" s="136"/>
      <c r="FVK42" s="136"/>
      <c r="FVL42" s="136"/>
      <c r="FVM42" s="136"/>
      <c r="FVN42" s="136"/>
      <c r="FVO42" s="136"/>
      <c r="FVP42" s="136"/>
      <c r="FVQ42" s="136"/>
      <c r="FVR42" s="136"/>
      <c r="FVS42" s="136"/>
      <c r="FVT42" s="136"/>
      <c r="FVU42" s="136"/>
      <c r="FVV42" s="136"/>
      <c r="FVW42" s="136"/>
      <c r="FVX42" s="136"/>
      <c r="FVY42" s="136"/>
      <c r="FVZ42" s="136"/>
      <c r="FWA42" s="136"/>
      <c r="FWB42" s="136"/>
      <c r="FWC42" s="136"/>
      <c r="FWD42" s="136"/>
      <c r="FWE42" s="136"/>
      <c r="FWF42" s="136"/>
      <c r="FWG42" s="136"/>
      <c r="FWH42" s="136"/>
      <c r="FWI42" s="136"/>
      <c r="FWJ42" s="136"/>
      <c r="FWK42" s="136"/>
      <c r="FWL42" s="136"/>
      <c r="FWM42" s="136"/>
      <c r="FWN42" s="136"/>
      <c r="FWO42" s="136"/>
      <c r="FWP42" s="136"/>
      <c r="FWQ42" s="136"/>
      <c r="FWR42" s="136"/>
      <c r="FWS42" s="136"/>
      <c r="FWT42" s="136"/>
      <c r="FWU42" s="136"/>
      <c r="FWV42" s="136"/>
      <c r="FWW42" s="136"/>
      <c r="FWX42" s="136"/>
      <c r="FWY42" s="136"/>
      <c r="FWZ42" s="136"/>
      <c r="FXA42" s="136"/>
      <c r="FXB42" s="136"/>
      <c r="FXC42" s="136"/>
      <c r="FXD42" s="136"/>
      <c r="FXE42" s="136"/>
      <c r="FXF42" s="136"/>
      <c r="FXG42" s="136"/>
      <c r="FXH42" s="136"/>
      <c r="FXI42" s="136"/>
      <c r="FXJ42" s="136"/>
      <c r="FXK42" s="136"/>
      <c r="FXL42" s="136"/>
      <c r="FXM42" s="136"/>
      <c r="FXN42" s="136"/>
      <c r="FXO42" s="136"/>
      <c r="FXP42" s="136"/>
      <c r="FXQ42" s="136"/>
      <c r="FXR42" s="136"/>
      <c r="FXS42" s="136"/>
      <c r="FXT42" s="136"/>
      <c r="FXU42" s="136"/>
      <c r="FXV42" s="136"/>
      <c r="FXW42" s="136"/>
      <c r="FXX42" s="136"/>
      <c r="FXY42" s="136"/>
      <c r="FXZ42" s="136"/>
      <c r="FYA42" s="136"/>
      <c r="FYB42" s="136"/>
      <c r="FYC42" s="136"/>
      <c r="FYD42" s="136"/>
      <c r="FYE42" s="136"/>
      <c r="FYF42" s="136"/>
      <c r="FYG42" s="136"/>
      <c r="FYH42" s="136"/>
      <c r="FYI42" s="136"/>
      <c r="FYJ42" s="136"/>
      <c r="FYK42" s="136"/>
      <c r="FYL42" s="136"/>
      <c r="FYM42" s="136"/>
      <c r="FYN42" s="136"/>
      <c r="FYO42" s="136"/>
      <c r="FYP42" s="136"/>
      <c r="FYQ42" s="136"/>
      <c r="FYR42" s="136"/>
      <c r="FYS42" s="136"/>
      <c r="FYT42" s="136"/>
      <c r="FYU42" s="136"/>
      <c r="FYV42" s="136"/>
      <c r="FYW42" s="136"/>
      <c r="FYX42" s="136"/>
      <c r="FYY42" s="136"/>
      <c r="FYZ42" s="136"/>
      <c r="FZA42" s="136"/>
      <c r="FZB42" s="136"/>
      <c r="FZC42" s="136"/>
      <c r="FZD42" s="136"/>
      <c r="FZE42" s="136"/>
      <c r="FZF42" s="136"/>
      <c r="FZG42" s="136"/>
      <c r="FZH42" s="136"/>
      <c r="FZI42" s="136"/>
      <c r="FZJ42" s="136"/>
      <c r="FZK42" s="136"/>
      <c r="FZL42" s="136"/>
      <c r="FZM42" s="136"/>
      <c r="FZN42" s="136"/>
      <c r="FZO42" s="136"/>
      <c r="FZP42" s="136"/>
      <c r="FZQ42" s="136"/>
      <c r="FZR42" s="136"/>
      <c r="FZS42" s="136"/>
      <c r="FZT42" s="136"/>
      <c r="FZU42" s="136"/>
      <c r="FZV42" s="136"/>
      <c r="FZW42" s="136"/>
      <c r="FZX42" s="136"/>
      <c r="FZY42" s="136"/>
      <c r="FZZ42" s="136"/>
      <c r="GAA42" s="136"/>
      <c r="GAB42" s="136"/>
      <c r="GAC42" s="136"/>
      <c r="GAD42" s="136"/>
      <c r="GAE42" s="136"/>
      <c r="GAF42" s="136"/>
      <c r="GAG42" s="136"/>
      <c r="GAH42" s="136"/>
      <c r="GAI42" s="136"/>
      <c r="GAJ42" s="136"/>
      <c r="GAK42" s="136"/>
      <c r="GAL42" s="136"/>
      <c r="GAM42" s="136"/>
      <c r="GAN42" s="136"/>
      <c r="GAO42" s="136"/>
      <c r="GAP42" s="136"/>
      <c r="GAQ42" s="136"/>
      <c r="GAR42" s="136"/>
      <c r="GAS42" s="136"/>
      <c r="GAT42" s="136"/>
      <c r="GAU42" s="136"/>
      <c r="GAV42" s="136"/>
      <c r="GAW42" s="136"/>
      <c r="GAX42" s="136"/>
      <c r="GAY42" s="136"/>
      <c r="GAZ42" s="136"/>
      <c r="GBA42" s="136"/>
      <c r="GBB42" s="136"/>
      <c r="GBC42" s="136"/>
      <c r="GBD42" s="136"/>
      <c r="GBE42" s="136"/>
      <c r="GBF42" s="136"/>
      <c r="GBG42" s="136"/>
      <c r="GBH42" s="136"/>
      <c r="GBI42" s="136"/>
      <c r="GBJ42" s="136"/>
      <c r="GBK42" s="136"/>
      <c r="GBL42" s="136"/>
      <c r="GBM42" s="136"/>
      <c r="GBN42" s="136"/>
      <c r="GBO42" s="136"/>
      <c r="GBP42" s="136"/>
      <c r="GBQ42" s="136"/>
      <c r="GBR42" s="136"/>
      <c r="GBS42" s="136"/>
      <c r="GBT42" s="136"/>
      <c r="GBU42" s="136"/>
      <c r="GBV42" s="136"/>
      <c r="GBW42" s="136"/>
      <c r="GBX42" s="136"/>
      <c r="GBY42" s="136"/>
      <c r="GBZ42" s="136"/>
      <c r="GCA42" s="136"/>
      <c r="GCB42" s="136"/>
      <c r="GCC42" s="136"/>
      <c r="GCD42" s="136"/>
      <c r="GCE42" s="136"/>
      <c r="GCF42" s="136"/>
      <c r="GCG42" s="136"/>
      <c r="GCH42" s="136"/>
      <c r="GCI42" s="136"/>
      <c r="GCJ42" s="136"/>
      <c r="GCK42" s="136"/>
      <c r="GCL42" s="136"/>
      <c r="GCM42" s="136"/>
      <c r="GCN42" s="136"/>
      <c r="GCO42" s="136"/>
      <c r="GCP42" s="136"/>
      <c r="GCQ42" s="136"/>
      <c r="GCR42" s="136"/>
      <c r="GCS42" s="136"/>
      <c r="GCT42" s="136"/>
      <c r="GCU42" s="136"/>
      <c r="GCV42" s="136"/>
      <c r="GCW42" s="136"/>
      <c r="GCX42" s="136"/>
      <c r="GCY42" s="136"/>
      <c r="GCZ42" s="136"/>
      <c r="GDA42" s="136"/>
      <c r="GDB42" s="136"/>
      <c r="GDC42" s="136"/>
      <c r="GDD42" s="136"/>
      <c r="GDE42" s="136"/>
      <c r="GDF42" s="136"/>
      <c r="GDG42" s="136"/>
      <c r="GDH42" s="136"/>
      <c r="GDI42" s="136"/>
      <c r="GDJ42" s="136"/>
      <c r="GDK42" s="136"/>
      <c r="GDL42" s="136"/>
      <c r="GDM42" s="136"/>
      <c r="GDN42" s="136"/>
      <c r="GDO42" s="136"/>
      <c r="GDP42" s="136"/>
      <c r="GDQ42" s="136"/>
      <c r="GDR42" s="136"/>
      <c r="GDS42" s="136"/>
      <c r="GDT42" s="136"/>
      <c r="GDU42" s="136"/>
      <c r="GDV42" s="136"/>
      <c r="GDW42" s="136"/>
      <c r="GDX42" s="136"/>
      <c r="GDY42" s="136"/>
      <c r="GDZ42" s="136"/>
      <c r="GEA42" s="136"/>
      <c r="GEB42" s="136"/>
      <c r="GEC42" s="136"/>
      <c r="GED42" s="136"/>
      <c r="GEE42" s="136"/>
      <c r="GEF42" s="136"/>
      <c r="GEG42" s="136"/>
      <c r="GEH42" s="136"/>
      <c r="GEI42" s="136"/>
      <c r="GEJ42" s="136"/>
      <c r="GEK42" s="136"/>
      <c r="GEL42" s="136"/>
      <c r="GEM42" s="136"/>
      <c r="GEN42" s="136"/>
      <c r="GEO42" s="136"/>
      <c r="GEP42" s="136"/>
      <c r="GEQ42" s="136"/>
      <c r="GER42" s="136"/>
      <c r="GES42" s="136"/>
      <c r="GET42" s="136"/>
      <c r="GEU42" s="136"/>
      <c r="GEV42" s="136"/>
      <c r="GEW42" s="136"/>
      <c r="GEX42" s="136"/>
      <c r="GEY42" s="136"/>
      <c r="GEZ42" s="136"/>
      <c r="GFA42" s="136"/>
      <c r="GFB42" s="136"/>
      <c r="GFC42" s="136"/>
      <c r="GFD42" s="136"/>
      <c r="GFE42" s="136"/>
      <c r="GFF42" s="136"/>
      <c r="GFG42" s="136"/>
      <c r="GFH42" s="136"/>
      <c r="GFI42" s="136"/>
      <c r="GFJ42" s="136"/>
      <c r="GFK42" s="136"/>
      <c r="GFL42" s="136"/>
      <c r="GFM42" s="136"/>
      <c r="GFN42" s="136"/>
      <c r="GFO42" s="136"/>
      <c r="GFP42" s="136"/>
      <c r="GFQ42" s="136"/>
      <c r="GFR42" s="136"/>
      <c r="GFS42" s="136"/>
      <c r="GFT42" s="136"/>
      <c r="GFU42" s="136"/>
      <c r="GFV42" s="136"/>
      <c r="GFW42" s="136"/>
      <c r="GFX42" s="136"/>
      <c r="GFY42" s="136"/>
      <c r="GFZ42" s="136"/>
      <c r="GGA42" s="136"/>
      <c r="GGB42" s="136"/>
      <c r="GGC42" s="136"/>
      <c r="GGD42" s="136"/>
      <c r="GGE42" s="136"/>
      <c r="GGF42" s="136"/>
      <c r="GGG42" s="136"/>
      <c r="GGH42" s="136"/>
      <c r="GGI42" s="136"/>
      <c r="GGJ42" s="136"/>
      <c r="GGK42" s="136"/>
      <c r="GGL42" s="136"/>
      <c r="GGM42" s="136"/>
      <c r="GGN42" s="136"/>
      <c r="GGO42" s="136"/>
      <c r="GGP42" s="136"/>
      <c r="GGQ42" s="136"/>
      <c r="GGR42" s="136"/>
      <c r="GGS42" s="136"/>
      <c r="GGT42" s="136"/>
      <c r="GGU42" s="136"/>
      <c r="GGV42" s="136"/>
      <c r="GGW42" s="136"/>
      <c r="GGX42" s="136"/>
      <c r="GGY42" s="136"/>
      <c r="GGZ42" s="136"/>
      <c r="GHA42" s="136"/>
      <c r="GHB42" s="136"/>
      <c r="GHC42" s="136"/>
      <c r="GHD42" s="136"/>
      <c r="GHE42" s="136"/>
      <c r="GHF42" s="136"/>
      <c r="GHG42" s="136"/>
      <c r="GHH42" s="136"/>
      <c r="GHI42" s="136"/>
      <c r="GHJ42" s="136"/>
      <c r="GHK42" s="136"/>
      <c r="GHL42" s="136"/>
      <c r="GHM42" s="136"/>
      <c r="GHN42" s="136"/>
      <c r="GHO42" s="136"/>
      <c r="GHP42" s="136"/>
      <c r="GHQ42" s="136"/>
      <c r="GHR42" s="136"/>
      <c r="GHS42" s="136"/>
      <c r="GHT42" s="136"/>
      <c r="GHU42" s="136"/>
      <c r="GHV42" s="136"/>
      <c r="GHW42" s="136"/>
      <c r="GHX42" s="136"/>
      <c r="GHY42" s="136"/>
      <c r="GHZ42" s="136"/>
      <c r="GIA42" s="136"/>
      <c r="GIB42" s="136"/>
      <c r="GIC42" s="136"/>
      <c r="GID42" s="136"/>
      <c r="GIE42" s="136"/>
      <c r="GIF42" s="136"/>
      <c r="GIG42" s="136"/>
      <c r="GIH42" s="136"/>
      <c r="GII42" s="136"/>
      <c r="GIJ42" s="136"/>
      <c r="GIK42" s="136"/>
      <c r="GIL42" s="136"/>
      <c r="GIM42" s="136"/>
      <c r="GIN42" s="136"/>
      <c r="GIO42" s="136"/>
      <c r="GIP42" s="136"/>
      <c r="GIQ42" s="136"/>
      <c r="GIR42" s="136"/>
      <c r="GIS42" s="136"/>
      <c r="GIT42" s="136"/>
      <c r="GIU42" s="136"/>
      <c r="GIV42" s="136"/>
      <c r="GIW42" s="136"/>
      <c r="GIX42" s="136"/>
      <c r="GIY42" s="136"/>
      <c r="GIZ42" s="136"/>
      <c r="GJA42" s="136"/>
      <c r="GJB42" s="136"/>
      <c r="GJC42" s="136"/>
      <c r="GJD42" s="136"/>
      <c r="GJE42" s="136"/>
      <c r="GJF42" s="136"/>
      <c r="GJG42" s="136"/>
      <c r="GJH42" s="136"/>
      <c r="GJI42" s="136"/>
      <c r="GJJ42" s="136"/>
      <c r="GJK42" s="136"/>
      <c r="GJL42" s="136"/>
      <c r="GJM42" s="136"/>
      <c r="GJN42" s="136"/>
      <c r="GJO42" s="136"/>
      <c r="GJP42" s="136"/>
      <c r="GJQ42" s="136"/>
      <c r="GJR42" s="136"/>
      <c r="GJS42" s="136"/>
      <c r="GJT42" s="136"/>
      <c r="GJU42" s="136"/>
      <c r="GJV42" s="136"/>
      <c r="GJW42" s="136"/>
      <c r="GJX42" s="136"/>
      <c r="GJY42" s="136"/>
      <c r="GJZ42" s="136"/>
      <c r="GKA42" s="136"/>
      <c r="GKB42" s="136"/>
      <c r="GKC42" s="136"/>
      <c r="GKD42" s="136"/>
      <c r="GKE42" s="136"/>
      <c r="GKF42" s="136"/>
      <c r="GKG42" s="136"/>
      <c r="GKH42" s="136"/>
      <c r="GKI42" s="136"/>
      <c r="GKJ42" s="136"/>
      <c r="GKK42" s="136"/>
      <c r="GKL42" s="136"/>
      <c r="GKM42" s="136"/>
      <c r="GKN42" s="136"/>
      <c r="GKO42" s="136"/>
      <c r="GKP42" s="136"/>
      <c r="GKQ42" s="136"/>
      <c r="GKR42" s="136"/>
      <c r="GKS42" s="136"/>
      <c r="GKT42" s="136"/>
      <c r="GKU42" s="136"/>
      <c r="GKV42" s="136"/>
      <c r="GKW42" s="136"/>
      <c r="GKX42" s="136"/>
      <c r="GKY42" s="136"/>
      <c r="GKZ42" s="136"/>
      <c r="GLA42" s="136"/>
      <c r="GLB42" s="136"/>
      <c r="GLC42" s="136"/>
      <c r="GLD42" s="136"/>
      <c r="GLE42" s="136"/>
      <c r="GLF42" s="136"/>
      <c r="GLG42" s="136"/>
      <c r="GLH42" s="136"/>
      <c r="GLI42" s="136"/>
      <c r="GLJ42" s="136"/>
      <c r="GLK42" s="136"/>
      <c r="GLL42" s="136"/>
      <c r="GLM42" s="136"/>
      <c r="GLN42" s="136"/>
      <c r="GLO42" s="136"/>
      <c r="GLP42" s="136"/>
      <c r="GLQ42" s="136"/>
      <c r="GLR42" s="136"/>
      <c r="GLS42" s="136"/>
      <c r="GLT42" s="136"/>
      <c r="GLU42" s="136"/>
      <c r="GLV42" s="136"/>
      <c r="GLW42" s="136"/>
      <c r="GLX42" s="136"/>
      <c r="GLY42" s="136"/>
      <c r="GLZ42" s="136"/>
      <c r="GMA42" s="136"/>
      <c r="GMB42" s="136"/>
      <c r="GMC42" s="136"/>
      <c r="GMD42" s="136"/>
      <c r="GME42" s="136"/>
      <c r="GMF42" s="136"/>
      <c r="GMG42" s="136"/>
      <c r="GMH42" s="136"/>
      <c r="GMI42" s="136"/>
      <c r="GMJ42" s="136"/>
      <c r="GMK42" s="136"/>
      <c r="GML42" s="136"/>
      <c r="GMM42" s="136"/>
      <c r="GMN42" s="136"/>
      <c r="GMO42" s="136"/>
      <c r="GMP42" s="136"/>
      <c r="GMQ42" s="136"/>
      <c r="GMR42" s="136"/>
      <c r="GMS42" s="136"/>
      <c r="GMT42" s="136"/>
      <c r="GMU42" s="136"/>
      <c r="GMV42" s="136"/>
      <c r="GMW42" s="136"/>
      <c r="GMX42" s="136"/>
      <c r="GMY42" s="136"/>
      <c r="GMZ42" s="136"/>
      <c r="GNA42" s="136"/>
      <c r="GNB42" s="136"/>
      <c r="GNC42" s="136"/>
      <c r="GND42" s="136"/>
      <c r="GNE42" s="136"/>
      <c r="GNF42" s="136"/>
      <c r="GNG42" s="136"/>
      <c r="GNH42" s="136"/>
      <c r="GNI42" s="136"/>
      <c r="GNJ42" s="136"/>
      <c r="GNK42" s="136"/>
      <c r="GNL42" s="136"/>
      <c r="GNM42" s="136"/>
      <c r="GNN42" s="136"/>
      <c r="GNO42" s="136"/>
      <c r="GNP42" s="136"/>
      <c r="GNQ42" s="136"/>
      <c r="GNR42" s="136"/>
      <c r="GNS42" s="136"/>
      <c r="GNT42" s="136"/>
      <c r="GNU42" s="136"/>
      <c r="GNV42" s="136"/>
      <c r="GNW42" s="136"/>
      <c r="GNX42" s="136"/>
      <c r="GNY42" s="136"/>
      <c r="GNZ42" s="136"/>
      <c r="GOA42" s="136"/>
      <c r="GOB42" s="136"/>
      <c r="GOC42" s="136"/>
      <c r="GOD42" s="136"/>
      <c r="GOE42" s="136"/>
      <c r="GOF42" s="136"/>
      <c r="GOG42" s="136"/>
      <c r="GOH42" s="136"/>
      <c r="GOI42" s="136"/>
      <c r="GOJ42" s="136"/>
      <c r="GOK42" s="136"/>
      <c r="GOL42" s="136"/>
      <c r="GOM42" s="136"/>
      <c r="GON42" s="136"/>
      <c r="GOO42" s="136"/>
      <c r="GOP42" s="136"/>
      <c r="GOQ42" s="136"/>
      <c r="GOR42" s="136"/>
      <c r="GOS42" s="136"/>
      <c r="GOT42" s="136"/>
      <c r="GOU42" s="136"/>
      <c r="GOV42" s="136"/>
      <c r="GOW42" s="136"/>
      <c r="GOX42" s="136"/>
      <c r="GOY42" s="136"/>
      <c r="GOZ42" s="136"/>
      <c r="GPA42" s="136"/>
      <c r="GPB42" s="136"/>
      <c r="GPC42" s="136"/>
      <c r="GPD42" s="136"/>
      <c r="GPE42" s="136"/>
      <c r="GPF42" s="136"/>
      <c r="GPG42" s="136"/>
      <c r="GPH42" s="136"/>
      <c r="GPI42" s="136"/>
      <c r="GPJ42" s="136"/>
      <c r="GPK42" s="136"/>
      <c r="GPL42" s="136"/>
      <c r="GPM42" s="136"/>
      <c r="GPN42" s="136"/>
      <c r="GPO42" s="136"/>
      <c r="GPP42" s="136"/>
      <c r="GPQ42" s="136"/>
      <c r="GPR42" s="136"/>
      <c r="GPS42" s="136"/>
      <c r="GPT42" s="136"/>
      <c r="GPU42" s="136"/>
      <c r="GPV42" s="136"/>
      <c r="GPW42" s="136"/>
      <c r="GPX42" s="136"/>
      <c r="GPY42" s="136"/>
      <c r="GPZ42" s="136"/>
      <c r="GQA42" s="136"/>
      <c r="GQB42" s="136"/>
      <c r="GQC42" s="136"/>
      <c r="GQD42" s="136"/>
      <c r="GQE42" s="136"/>
      <c r="GQF42" s="136"/>
      <c r="GQG42" s="136"/>
      <c r="GQH42" s="136"/>
      <c r="GQI42" s="136"/>
      <c r="GQJ42" s="136"/>
      <c r="GQK42" s="136"/>
      <c r="GQL42" s="136"/>
      <c r="GQM42" s="136"/>
      <c r="GQN42" s="136"/>
      <c r="GQO42" s="136"/>
      <c r="GQP42" s="136"/>
      <c r="GQQ42" s="136"/>
      <c r="GQR42" s="136"/>
      <c r="GQS42" s="136"/>
      <c r="GQT42" s="136"/>
      <c r="GQU42" s="136"/>
      <c r="GQV42" s="136"/>
      <c r="GQW42" s="136"/>
      <c r="GQX42" s="136"/>
      <c r="GQY42" s="136"/>
      <c r="GQZ42" s="136"/>
      <c r="GRA42" s="136"/>
      <c r="GRB42" s="136"/>
      <c r="GRC42" s="136"/>
      <c r="GRD42" s="136"/>
      <c r="GRE42" s="136"/>
      <c r="GRF42" s="136"/>
      <c r="GRG42" s="136"/>
      <c r="GRH42" s="136"/>
      <c r="GRI42" s="136"/>
      <c r="GRJ42" s="136"/>
      <c r="GRK42" s="136"/>
      <c r="GRL42" s="136"/>
      <c r="GRM42" s="136"/>
      <c r="GRN42" s="136"/>
      <c r="GRO42" s="136"/>
      <c r="GRP42" s="136"/>
      <c r="GRQ42" s="136"/>
      <c r="GRR42" s="136"/>
      <c r="GRS42" s="136"/>
      <c r="GRT42" s="136"/>
      <c r="GRU42" s="136"/>
      <c r="GRV42" s="136"/>
      <c r="GRW42" s="136"/>
      <c r="GRX42" s="136"/>
      <c r="GRY42" s="136"/>
      <c r="GRZ42" s="136"/>
      <c r="GSA42" s="136"/>
      <c r="GSB42" s="136"/>
      <c r="GSC42" s="136"/>
      <c r="GSD42" s="136"/>
      <c r="GSE42" s="136"/>
      <c r="GSF42" s="136"/>
      <c r="GSG42" s="136"/>
      <c r="GSH42" s="136"/>
      <c r="GSI42" s="136"/>
      <c r="GSJ42" s="136"/>
      <c r="GSK42" s="136"/>
      <c r="GSL42" s="136"/>
      <c r="GSM42" s="136"/>
      <c r="GSN42" s="136"/>
      <c r="GSO42" s="136"/>
      <c r="GSP42" s="136"/>
      <c r="GSQ42" s="136"/>
      <c r="GSR42" s="136"/>
      <c r="GSS42" s="136"/>
      <c r="GST42" s="136"/>
      <c r="GSU42" s="136"/>
      <c r="GSV42" s="136"/>
      <c r="GSW42" s="136"/>
      <c r="GSX42" s="136"/>
      <c r="GSY42" s="136"/>
      <c r="GSZ42" s="136"/>
      <c r="GTA42" s="136"/>
      <c r="GTB42" s="136"/>
      <c r="GTC42" s="136"/>
      <c r="GTD42" s="136"/>
      <c r="GTE42" s="136"/>
      <c r="GTF42" s="136"/>
      <c r="GTG42" s="136"/>
      <c r="GTH42" s="136"/>
      <c r="GTI42" s="136"/>
      <c r="GTJ42" s="136"/>
      <c r="GTK42" s="136"/>
      <c r="GTL42" s="136"/>
      <c r="GTM42" s="136"/>
      <c r="GTN42" s="136"/>
      <c r="GTO42" s="136"/>
      <c r="GTP42" s="136"/>
      <c r="GTQ42" s="136"/>
      <c r="GTR42" s="136"/>
      <c r="GTS42" s="136"/>
      <c r="GTT42" s="136"/>
      <c r="GTU42" s="136"/>
      <c r="GTV42" s="136"/>
      <c r="GTW42" s="136"/>
      <c r="GTX42" s="136"/>
      <c r="GTY42" s="136"/>
      <c r="GTZ42" s="136"/>
      <c r="GUA42" s="136"/>
      <c r="GUB42" s="136"/>
      <c r="GUC42" s="136"/>
      <c r="GUD42" s="136"/>
      <c r="GUE42" s="136"/>
      <c r="GUF42" s="136"/>
      <c r="GUG42" s="136"/>
      <c r="GUH42" s="136"/>
      <c r="GUI42" s="136"/>
      <c r="GUJ42" s="136"/>
      <c r="GUK42" s="136"/>
      <c r="GUL42" s="136"/>
      <c r="GUM42" s="136"/>
      <c r="GUN42" s="136"/>
      <c r="GUO42" s="136"/>
      <c r="GUP42" s="136"/>
      <c r="GUQ42" s="136"/>
      <c r="GUR42" s="136"/>
      <c r="GUS42" s="136"/>
      <c r="GUT42" s="136"/>
      <c r="GUU42" s="136"/>
      <c r="GUV42" s="136"/>
      <c r="GUW42" s="136"/>
      <c r="GUX42" s="136"/>
      <c r="GUY42" s="136"/>
      <c r="GUZ42" s="136"/>
      <c r="GVA42" s="136"/>
      <c r="GVB42" s="136"/>
      <c r="GVC42" s="136"/>
      <c r="GVD42" s="136"/>
      <c r="GVE42" s="136"/>
      <c r="GVF42" s="136"/>
      <c r="GVG42" s="136"/>
      <c r="GVH42" s="136"/>
      <c r="GVI42" s="136"/>
      <c r="GVJ42" s="136"/>
      <c r="GVK42" s="136"/>
      <c r="GVL42" s="136"/>
      <c r="GVM42" s="136"/>
      <c r="GVN42" s="136"/>
      <c r="GVO42" s="136"/>
      <c r="GVP42" s="136"/>
      <c r="GVQ42" s="136"/>
      <c r="GVR42" s="136"/>
      <c r="GVS42" s="136"/>
      <c r="GVT42" s="136"/>
      <c r="GVU42" s="136"/>
      <c r="GVV42" s="136"/>
      <c r="GVW42" s="136"/>
      <c r="GVX42" s="136"/>
      <c r="GVY42" s="136"/>
      <c r="GVZ42" s="136"/>
      <c r="GWA42" s="136"/>
      <c r="GWB42" s="136"/>
      <c r="GWC42" s="136"/>
      <c r="GWD42" s="136"/>
      <c r="GWE42" s="136"/>
      <c r="GWF42" s="136"/>
      <c r="GWG42" s="136"/>
      <c r="GWH42" s="136"/>
      <c r="GWI42" s="136"/>
      <c r="GWJ42" s="136"/>
      <c r="GWK42" s="136"/>
      <c r="GWL42" s="136"/>
      <c r="GWM42" s="136"/>
      <c r="GWN42" s="136"/>
      <c r="GWO42" s="136"/>
      <c r="GWP42" s="136"/>
      <c r="GWQ42" s="136"/>
      <c r="GWR42" s="136"/>
      <c r="GWS42" s="136"/>
      <c r="GWT42" s="136"/>
      <c r="GWU42" s="136"/>
      <c r="GWV42" s="136"/>
      <c r="GWW42" s="136"/>
      <c r="GWX42" s="136"/>
      <c r="GWY42" s="136"/>
      <c r="GWZ42" s="136"/>
      <c r="GXA42" s="136"/>
      <c r="GXB42" s="136"/>
      <c r="GXC42" s="136"/>
      <c r="GXD42" s="136"/>
      <c r="GXE42" s="136"/>
      <c r="GXF42" s="136"/>
      <c r="GXG42" s="136"/>
      <c r="GXH42" s="136"/>
      <c r="GXI42" s="136"/>
      <c r="GXJ42" s="136"/>
      <c r="GXK42" s="136"/>
      <c r="GXL42" s="136"/>
      <c r="GXM42" s="136"/>
      <c r="GXN42" s="136"/>
      <c r="GXO42" s="136"/>
      <c r="GXP42" s="136"/>
      <c r="GXQ42" s="136"/>
      <c r="GXR42" s="136"/>
      <c r="GXS42" s="136"/>
      <c r="GXT42" s="136"/>
      <c r="GXU42" s="136"/>
      <c r="GXV42" s="136"/>
      <c r="GXW42" s="136"/>
      <c r="GXX42" s="136"/>
      <c r="GXY42" s="136"/>
      <c r="GXZ42" s="136"/>
      <c r="GYA42" s="136"/>
      <c r="GYB42" s="136"/>
      <c r="GYC42" s="136"/>
      <c r="GYD42" s="136"/>
      <c r="GYE42" s="136"/>
      <c r="GYF42" s="136"/>
      <c r="GYG42" s="136"/>
      <c r="GYH42" s="136"/>
      <c r="GYI42" s="136"/>
      <c r="GYJ42" s="136"/>
      <c r="GYK42" s="136"/>
      <c r="GYL42" s="136"/>
      <c r="GYM42" s="136"/>
      <c r="GYN42" s="136"/>
      <c r="GYO42" s="136"/>
      <c r="GYP42" s="136"/>
      <c r="GYQ42" s="136"/>
      <c r="GYR42" s="136"/>
      <c r="GYS42" s="136"/>
      <c r="GYT42" s="136"/>
      <c r="GYU42" s="136"/>
      <c r="GYV42" s="136"/>
      <c r="GYW42" s="136"/>
      <c r="GYX42" s="136"/>
      <c r="GYY42" s="136"/>
      <c r="GYZ42" s="136"/>
      <c r="GZA42" s="136"/>
      <c r="GZB42" s="136"/>
      <c r="GZC42" s="136"/>
      <c r="GZD42" s="136"/>
      <c r="GZE42" s="136"/>
      <c r="GZF42" s="136"/>
      <c r="GZG42" s="136"/>
      <c r="GZH42" s="136"/>
      <c r="GZI42" s="136"/>
      <c r="GZJ42" s="136"/>
      <c r="GZK42" s="136"/>
      <c r="GZL42" s="136"/>
      <c r="GZM42" s="136"/>
      <c r="GZN42" s="136"/>
      <c r="GZO42" s="136"/>
      <c r="GZP42" s="136"/>
      <c r="GZQ42" s="136"/>
      <c r="GZR42" s="136"/>
      <c r="GZS42" s="136"/>
      <c r="GZT42" s="136"/>
      <c r="GZU42" s="136"/>
      <c r="GZV42" s="136"/>
      <c r="GZW42" s="136"/>
      <c r="GZX42" s="136"/>
      <c r="GZY42" s="136"/>
      <c r="GZZ42" s="136"/>
      <c r="HAA42" s="136"/>
      <c r="HAB42" s="136"/>
      <c r="HAC42" s="136"/>
      <c r="HAD42" s="136"/>
      <c r="HAE42" s="136"/>
      <c r="HAF42" s="136"/>
      <c r="HAG42" s="136"/>
      <c r="HAH42" s="136"/>
      <c r="HAI42" s="136"/>
      <c r="HAJ42" s="136"/>
      <c r="HAK42" s="136"/>
      <c r="HAL42" s="136"/>
      <c r="HAM42" s="136"/>
      <c r="HAN42" s="136"/>
      <c r="HAO42" s="136"/>
      <c r="HAP42" s="136"/>
      <c r="HAQ42" s="136"/>
      <c r="HAR42" s="136"/>
      <c r="HAS42" s="136"/>
      <c r="HAT42" s="136"/>
      <c r="HAU42" s="136"/>
      <c r="HAV42" s="136"/>
      <c r="HAW42" s="136"/>
      <c r="HAX42" s="136"/>
      <c r="HAY42" s="136"/>
      <c r="HAZ42" s="136"/>
      <c r="HBA42" s="136"/>
      <c r="HBB42" s="136"/>
      <c r="HBC42" s="136"/>
      <c r="HBD42" s="136"/>
      <c r="HBE42" s="136"/>
      <c r="HBF42" s="136"/>
      <c r="HBG42" s="136"/>
      <c r="HBH42" s="136"/>
      <c r="HBI42" s="136"/>
      <c r="HBJ42" s="136"/>
      <c r="HBK42" s="136"/>
      <c r="HBL42" s="136"/>
      <c r="HBM42" s="136"/>
      <c r="HBN42" s="136"/>
      <c r="HBO42" s="136"/>
      <c r="HBP42" s="136"/>
      <c r="HBQ42" s="136"/>
      <c r="HBR42" s="136"/>
      <c r="HBS42" s="136"/>
      <c r="HBT42" s="136"/>
      <c r="HBU42" s="136"/>
      <c r="HBV42" s="136"/>
      <c r="HBW42" s="136"/>
      <c r="HBX42" s="136"/>
      <c r="HBY42" s="136"/>
      <c r="HBZ42" s="136"/>
      <c r="HCA42" s="136"/>
      <c r="HCB42" s="136"/>
      <c r="HCC42" s="136"/>
      <c r="HCD42" s="136"/>
      <c r="HCE42" s="136"/>
      <c r="HCF42" s="136"/>
      <c r="HCG42" s="136"/>
      <c r="HCH42" s="136"/>
      <c r="HCI42" s="136"/>
      <c r="HCJ42" s="136"/>
      <c r="HCK42" s="136"/>
      <c r="HCL42" s="136"/>
      <c r="HCM42" s="136"/>
      <c r="HCN42" s="136"/>
      <c r="HCO42" s="136"/>
      <c r="HCP42" s="136"/>
      <c r="HCQ42" s="136"/>
      <c r="HCR42" s="136"/>
      <c r="HCS42" s="136"/>
      <c r="HCT42" s="136"/>
      <c r="HCU42" s="136"/>
      <c r="HCV42" s="136"/>
      <c r="HCW42" s="136"/>
      <c r="HCX42" s="136"/>
      <c r="HCY42" s="136"/>
      <c r="HCZ42" s="136"/>
      <c r="HDA42" s="136"/>
      <c r="HDB42" s="136"/>
      <c r="HDC42" s="136"/>
      <c r="HDD42" s="136"/>
      <c r="HDE42" s="136"/>
      <c r="HDF42" s="136"/>
      <c r="HDG42" s="136"/>
      <c r="HDH42" s="136"/>
      <c r="HDI42" s="136"/>
      <c r="HDJ42" s="136"/>
      <c r="HDK42" s="136"/>
      <c r="HDL42" s="136"/>
      <c r="HDM42" s="136"/>
      <c r="HDN42" s="136"/>
      <c r="HDO42" s="136"/>
      <c r="HDP42" s="136"/>
      <c r="HDQ42" s="136"/>
      <c r="HDR42" s="136"/>
      <c r="HDS42" s="136"/>
      <c r="HDT42" s="136"/>
      <c r="HDU42" s="136"/>
      <c r="HDV42" s="136"/>
      <c r="HDW42" s="136"/>
      <c r="HDX42" s="136"/>
      <c r="HDY42" s="136"/>
      <c r="HDZ42" s="136"/>
      <c r="HEA42" s="136"/>
      <c r="HEB42" s="136"/>
      <c r="HEC42" s="136"/>
      <c r="HED42" s="136"/>
      <c r="HEE42" s="136"/>
      <c r="HEF42" s="136"/>
      <c r="HEG42" s="136"/>
      <c r="HEH42" s="136"/>
      <c r="HEI42" s="136"/>
      <c r="HEJ42" s="136"/>
      <c r="HEK42" s="136"/>
      <c r="HEL42" s="136"/>
      <c r="HEM42" s="136"/>
      <c r="HEN42" s="136"/>
      <c r="HEO42" s="136"/>
      <c r="HEP42" s="136"/>
      <c r="HEQ42" s="136"/>
      <c r="HER42" s="136"/>
      <c r="HES42" s="136"/>
      <c r="HET42" s="136"/>
      <c r="HEU42" s="136"/>
      <c r="HEV42" s="136"/>
      <c r="HEW42" s="136"/>
      <c r="HEX42" s="136"/>
      <c r="HEY42" s="136"/>
      <c r="HEZ42" s="136"/>
      <c r="HFA42" s="136"/>
      <c r="HFB42" s="136"/>
      <c r="HFC42" s="136"/>
      <c r="HFD42" s="136"/>
      <c r="HFE42" s="136"/>
      <c r="HFF42" s="136"/>
      <c r="HFG42" s="136"/>
      <c r="HFH42" s="136"/>
      <c r="HFI42" s="136"/>
      <c r="HFJ42" s="136"/>
      <c r="HFK42" s="136"/>
      <c r="HFL42" s="136"/>
      <c r="HFM42" s="136"/>
      <c r="HFN42" s="136"/>
      <c r="HFO42" s="136"/>
      <c r="HFP42" s="136"/>
      <c r="HFQ42" s="136"/>
      <c r="HFR42" s="136"/>
      <c r="HFS42" s="136"/>
      <c r="HFT42" s="136"/>
      <c r="HFU42" s="136"/>
      <c r="HFV42" s="136"/>
      <c r="HFW42" s="136"/>
      <c r="HFX42" s="136"/>
      <c r="HFY42" s="136"/>
      <c r="HFZ42" s="136"/>
      <c r="HGA42" s="136"/>
      <c r="HGB42" s="136"/>
      <c r="HGC42" s="136"/>
      <c r="HGD42" s="136"/>
      <c r="HGE42" s="136"/>
      <c r="HGF42" s="136"/>
      <c r="HGG42" s="136"/>
      <c r="HGH42" s="136"/>
      <c r="HGI42" s="136"/>
      <c r="HGJ42" s="136"/>
      <c r="HGK42" s="136"/>
      <c r="HGL42" s="136"/>
      <c r="HGM42" s="136"/>
      <c r="HGN42" s="136"/>
      <c r="HGO42" s="136"/>
      <c r="HGP42" s="136"/>
      <c r="HGQ42" s="136"/>
      <c r="HGR42" s="136"/>
      <c r="HGS42" s="136"/>
      <c r="HGT42" s="136"/>
      <c r="HGU42" s="136"/>
      <c r="HGV42" s="136"/>
      <c r="HGW42" s="136"/>
      <c r="HGX42" s="136"/>
      <c r="HGY42" s="136"/>
      <c r="HGZ42" s="136"/>
      <c r="HHA42" s="136"/>
      <c r="HHB42" s="136"/>
      <c r="HHC42" s="136"/>
      <c r="HHD42" s="136"/>
      <c r="HHE42" s="136"/>
      <c r="HHF42" s="136"/>
      <c r="HHG42" s="136"/>
      <c r="HHH42" s="136"/>
      <c r="HHI42" s="136"/>
      <c r="HHJ42" s="136"/>
      <c r="HHK42" s="136"/>
      <c r="HHL42" s="136"/>
      <c r="HHM42" s="136"/>
      <c r="HHN42" s="136"/>
      <c r="HHO42" s="136"/>
      <c r="HHP42" s="136"/>
      <c r="HHQ42" s="136"/>
      <c r="HHR42" s="136"/>
      <c r="HHS42" s="136"/>
      <c r="HHT42" s="136"/>
      <c r="HHU42" s="136"/>
      <c r="HHV42" s="136"/>
      <c r="HHW42" s="136"/>
      <c r="HHX42" s="136"/>
      <c r="HHY42" s="136"/>
      <c r="HHZ42" s="136"/>
      <c r="HIA42" s="136"/>
      <c r="HIB42" s="136"/>
      <c r="HIC42" s="136"/>
      <c r="HID42" s="136"/>
      <c r="HIE42" s="136"/>
      <c r="HIF42" s="136"/>
      <c r="HIG42" s="136"/>
      <c r="HIH42" s="136"/>
      <c r="HII42" s="136"/>
      <c r="HIJ42" s="136"/>
      <c r="HIK42" s="136"/>
      <c r="HIL42" s="136"/>
      <c r="HIM42" s="136"/>
      <c r="HIN42" s="136"/>
      <c r="HIO42" s="136"/>
      <c r="HIP42" s="136"/>
      <c r="HIQ42" s="136"/>
      <c r="HIR42" s="136"/>
      <c r="HIS42" s="136"/>
      <c r="HIT42" s="136"/>
      <c r="HIU42" s="136"/>
      <c r="HIV42" s="136"/>
      <c r="HIW42" s="136"/>
      <c r="HIX42" s="136"/>
      <c r="HIY42" s="136"/>
      <c r="HIZ42" s="136"/>
      <c r="HJA42" s="136"/>
      <c r="HJB42" s="136"/>
      <c r="HJC42" s="136"/>
      <c r="HJD42" s="136"/>
      <c r="HJE42" s="136"/>
      <c r="HJF42" s="136"/>
      <c r="HJG42" s="136"/>
      <c r="HJH42" s="136"/>
      <c r="HJI42" s="136"/>
      <c r="HJJ42" s="136"/>
      <c r="HJK42" s="136"/>
      <c r="HJL42" s="136"/>
      <c r="HJM42" s="136"/>
      <c r="HJN42" s="136"/>
      <c r="HJO42" s="136"/>
      <c r="HJP42" s="136"/>
      <c r="HJQ42" s="136"/>
      <c r="HJR42" s="136"/>
      <c r="HJS42" s="136"/>
      <c r="HJT42" s="136"/>
      <c r="HJU42" s="136"/>
      <c r="HJV42" s="136"/>
      <c r="HJW42" s="136"/>
      <c r="HJX42" s="136"/>
      <c r="HJY42" s="136"/>
      <c r="HJZ42" s="136"/>
      <c r="HKA42" s="136"/>
      <c r="HKB42" s="136"/>
      <c r="HKC42" s="136"/>
      <c r="HKD42" s="136"/>
      <c r="HKE42" s="136"/>
      <c r="HKF42" s="136"/>
      <c r="HKG42" s="136"/>
      <c r="HKH42" s="136"/>
      <c r="HKI42" s="136"/>
      <c r="HKJ42" s="136"/>
      <c r="HKK42" s="136"/>
      <c r="HKL42" s="136"/>
      <c r="HKM42" s="136"/>
      <c r="HKN42" s="136"/>
      <c r="HKO42" s="136"/>
      <c r="HKP42" s="136"/>
      <c r="HKQ42" s="136"/>
      <c r="HKR42" s="136"/>
      <c r="HKS42" s="136"/>
      <c r="HKT42" s="136"/>
      <c r="HKU42" s="136"/>
      <c r="HKV42" s="136"/>
      <c r="HKW42" s="136"/>
      <c r="HKX42" s="136"/>
      <c r="HKY42" s="136"/>
      <c r="HKZ42" s="136"/>
      <c r="HLA42" s="136"/>
      <c r="HLB42" s="136"/>
      <c r="HLC42" s="136"/>
      <c r="HLD42" s="136"/>
      <c r="HLE42" s="136"/>
      <c r="HLF42" s="136"/>
      <c r="HLG42" s="136"/>
      <c r="HLH42" s="136"/>
      <c r="HLI42" s="136"/>
      <c r="HLJ42" s="136"/>
      <c r="HLK42" s="136"/>
      <c r="HLL42" s="136"/>
      <c r="HLM42" s="136"/>
      <c r="HLN42" s="136"/>
      <c r="HLO42" s="136"/>
      <c r="HLP42" s="136"/>
      <c r="HLQ42" s="136"/>
      <c r="HLR42" s="136"/>
      <c r="HLS42" s="136"/>
      <c r="HLT42" s="136"/>
      <c r="HLU42" s="136"/>
      <c r="HLV42" s="136"/>
      <c r="HLW42" s="136"/>
      <c r="HLX42" s="136"/>
      <c r="HLY42" s="136"/>
      <c r="HLZ42" s="136"/>
      <c r="HMA42" s="136"/>
      <c r="HMB42" s="136"/>
      <c r="HMC42" s="136"/>
      <c r="HMD42" s="136"/>
      <c r="HME42" s="136"/>
      <c r="HMF42" s="136"/>
      <c r="HMG42" s="136"/>
      <c r="HMH42" s="136"/>
      <c r="HMI42" s="136"/>
      <c r="HMJ42" s="136"/>
      <c r="HMK42" s="136"/>
      <c r="HML42" s="136"/>
      <c r="HMM42" s="136"/>
      <c r="HMN42" s="136"/>
      <c r="HMO42" s="136"/>
      <c r="HMP42" s="136"/>
      <c r="HMQ42" s="136"/>
      <c r="HMR42" s="136"/>
      <c r="HMS42" s="136"/>
      <c r="HMT42" s="136"/>
      <c r="HMU42" s="136"/>
      <c r="HMV42" s="136"/>
      <c r="HMW42" s="136"/>
      <c r="HMX42" s="136"/>
      <c r="HMY42" s="136"/>
      <c r="HMZ42" s="136"/>
      <c r="HNA42" s="136"/>
      <c r="HNB42" s="136"/>
      <c r="HNC42" s="136"/>
      <c r="HND42" s="136"/>
      <c r="HNE42" s="136"/>
      <c r="HNF42" s="136"/>
      <c r="HNG42" s="136"/>
      <c r="HNH42" s="136"/>
      <c r="HNI42" s="136"/>
      <c r="HNJ42" s="136"/>
      <c r="HNK42" s="136"/>
      <c r="HNL42" s="136"/>
      <c r="HNM42" s="136"/>
      <c r="HNN42" s="136"/>
      <c r="HNO42" s="136"/>
      <c r="HNP42" s="136"/>
      <c r="HNQ42" s="136"/>
      <c r="HNR42" s="136"/>
      <c r="HNS42" s="136"/>
      <c r="HNT42" s="136"/>
      <c r="HNU42" s="136"/>
      <c r="HNV42" s="136"/>
      <c r="HNW42" s="136"/>
      <c r="HNX42" s="136"/>
      <c r="HNY42" s="136"/>
      <c r="HNZ42" s="136"/>
      <c r="HOA42" s="136"/>
      <c r="HOB42" s="136"/>
      <c r="HOC42" s="136"/>
      <c r="HOD42" s="136"/>
      <c r="HOE42" s="136"/>
      <c r="HOF42" s="136"/>
      <c r="HOG42" s="136"/>
      <c r="HOH42" s="136"/>
      <c r="HOI42" s="136"/>
      <c r="HOJ42" s="136"/>
      <c r="HOK42" s="136"/>
      <c r="HOL42" s="136"/>
      <c r="HOM42" s="136"/>
      <c r="HON42" s="136"/>
      <c r="HOO42" s="136"/>
      <c r="HOP42" s="136"/>
      <c r="HOQ42" s="136"/>
      <c r="HOR42" s="136"/>
      <c r="HOS42" s="136"/>
      <c r="HOT42" s="136"/>
      <c r="HOU42" s="136"/>
      <c r="HOV42" s="136"/>
      <c r="HOW42" s="136"/>
      <c r="HOX42" s="136"/>
      <c r="HOY42" s="136"/>
      <c r="HOZ42" s="136"/>
      <c r="HPA42" s="136"/>
      <c r="HPB42" s="136"/>
      <c r="HPC42" s="136"/>
      <c r="HPD42" s="136"/>
      <c r="HPE42" s="136"/>
      <c r="HPF42" s="136"/>
      <c r="HPG42" s="136"/>
      <c r="HPH42" s="136"/>
      <c r="HPI42" s="136"/>
      <c r="HPJ42" s="136"/>
      <c r="HPK42" s="136"/>
      <c r="HPL42" s="136"/>
      <c r="HPM42" s="136"/>
      <c r="HPN42" s="136"/>
      <c r="HPO42" s="136"/>
      <c r="HPP42" s="136"/>
      <c r="HPQ42" s="136"/>
      <c r="HPR42" s="136"/>
      <c r="HPS42" s="136"/>
      <c r="HPT42" s="136"/>
      <c r="HPU42" s="136"/>
      <c r="HPV42" s="136"/>
      <c r="HPW42" s="136"/>
      <c r="HPX42" s="136"/>
      <c r="HPY42" s="136"/>
      <c r="HPZ42" s="136"/>
      <c r="HQA42" s="136"/>
      <c r="HQB42" s="136"/>
      <c r="HQC42" s="136"/>
      <c r="HQD42" s="136"/>
      <c r="HQE42" s="136"/>
      <c r="HQF42" s="136"/>
      <c r="HQG42" s="136"/>
      <c r="HQH42" s="136"/>
      <c r="HQI42" s="136"/>
      <c r="HQJ42" s="136"/>
      <c r="HQK42" s="136"/>
      <c r="HQL42" s="136"/>
      <c r="HQM42" s="136"/>
      <c r="HQN42" s="136"/>
      <c r="HQO42" s="136"/>
      <c r="HQP42" s="136"/>
      <c r="HQQ42" s="136"/>
      <c r="HQR42" s="136"/>
      <c r="HQS42" s="136"/>
      <c r="HQT42" s="136"/>
      <c r="HQU42" s="136"/>
      <c r="HQV42" s="136"/>
      <c r="HQW42" s="136"/>
      <c r="HQX42" s="136"/>
      <c r="HQY42" s="136"/>
      <c r="HQZ42" s="136"/>
      <c r="HRA42" s="136"/>
      <c r="HRB42" s="136"/>
      <c r="HRC42" s="136"/>
      <c r="HRD42" s="136"/>
      <c r="HRE42" s="136"/>
      <c r="HRF42" s="136"/>
      <c r="HRG42" s="136"/>
      <c r="HRH42" s="136"/>
      <c r="HRI42" s="136"/>
      <c r="HRJ42" s="136"/>
      <c r="HRK42" s="136"/>
      <c r="HRL42" s="136"/>
      <c r="HRM42" s="136"/>
      <c r="HRN42" s="136"/>
      <c r="HRO42" s="136"/>
      <c r="HRP42" s="136"/>
      <c r="HRQ42" s="136"/>
      <c r="HRR42" s="136"/>
      <c r="HRS42" s="136"/>
      <c r="HRT42" s="136"/>
      <c r="HRU42" s="136"/>
      <c r="HRV42" s="136"/>
      <c r="HRW42" s="136"/>
      <c r="HRX42" s="136"/>
      <c r="HRY42" s="136"/>
      <c r="HRZ42" s="136"/>
      <c r="HSA42" s="136"/>
      <c r="HSB42" s="136"/>
      <c r="HSC42" s="136"/>
      <c r="HSD42" s="136"/>
      <c r="HSE42" s="136"/>
      <c r="HSF42" s="136"/>
      <c r="HSG42" s="136"/>
      <c r="HSH42" s="136"/>
      <c r="HSI42" s="136"/>
      <c r="HSJ42" s="136"/>
      <c r="HSK42" s="136"/>
      <c r="HSL42" s="136"/>
      <c r="HSM42" s="136"/>
      <c r="HSN42" s="136"/>
      <c r="HSO42" s="136"/>
      <c r="HSP42" s="136"/>
      <c r="HSQ42" s="136"/>
      <c r="HSR42" s="136"/>
      <c r="HSS42" s="136"/>
      <c r="HST42" s="136"/>
      <c r="HSU42" s="136"/>
      <c r="HSV42" s="136"/>
      <c r="HSW42" s="136"/>
      <c r="HSX42" s="136"/>
      <c r="HSY42" s="136"/>
      <c r="HSZ42" s="136"/>
      <c r="HTA42" s="136"/>
      <c r="HTB42" s="136"/>
      <c r="HTC42" s="136"/>
      <c r="HTD42" s="136"/>
      <c r="HTE42" s="136"/>
      <c r="HTF42" s="136"/>
      <c r="HTG42" s="136"/>
      <c r="HTH42" s="136"/>
      <c r="HTI42" s="136"/>
      <c r="HTJ42" s="136"/>
      <c r="HTK42" s="136"/>
      <c r="HTL42" s="136"/>
      <c r="HTM42" s="136"/>
      <c r="HTN42" s="136"/>
      <c r="HTO42" s="136"/>
      <c r="HTP42" s="136"/>
      <c r="HTQ42" s="136"/>
      <c r="HTR42" s="136"/>
      <c r="HTS42" s="136"/>
      <c r="HTT42" s="136"/>
      <c r="HTU42" s="136"/>
      <c r="HTV42" s="136"/>
      <c r="HTW42" s="136"/>
      <c r="HTX42" s="136"/>
      <c r="HTY42" s="136"/>
      <c r="HTZ42" s="136"/>
      <c r="HUA42" s="136"/>
      <c r="HUB42" s="136"/>
      <c r="HUC42" s="136"/>
      <c r="HUD42" s="136"/>
      <c r="HUE42" s="136"/>
      <c r="HUF42" s="136"/>
      <c r="HUG42" s="136"/>
      <c r="HUH42" s="136"/>
      <c r="HUI42" s="136"/>
      <c r="HUJ42" s="136"/>
      <c r="HUK42" s="136"/>
      <c r="HUL42" s="136"/>
      <c r="HUM42" s="136"/>
      <c r="HUN42" s="136"/>
      <c r="HUO42" s="136"/>
      <c r="HUP42" s="136"/>
      <c r="HUQ42" s="136"/>
      <c r="HUR42" s="136"/>
      <c r="HUS42" s="136"/>
      <c r="HUT42" s="136"/>
      <c r="HUU42" s="136"/>
      <c r="HUV42" s="136"/>
      <c r="HUW42" s="136"/>
      <c r="HUX42" s="136"/>
      <c r="HUY42" s="136"/>
      <c r="HUZ42" s="136"/>
      <c r="HVA42" s="136"/>
      <c r="HVB42" s="136"/>
      <c r="HVC42" s="136"/>
      <c r="HVD42" s="136"/>
      <c r="HVE42" s="136"/>
      <c r="HVF42" s="136"/>
      <c r="HVG42" s="136"/>
      <c r="HVH42" s="136"/>
      <c r="HVI42" s="136"/>
      <c r="HVJ42" s="136"/>
      <c r="HVK42" s="136"/>
      <c r="HVL42" s="136"/>
      <c r="HVM42" s="136"/>
      <c r="HVN42" s="136"/>
      <c r="HVO42" s="136"/>
      <c r="HVP42" s="136"/>
      <c r="HVQ42" s="136"/>
      <c r="HVR42" s="136"/>
      <c r="HVS42" s="136"/>
      <c r="HVT42" s="136"/>
      <c r="HVU42" s="136"/>
      <c r="HVV42" s="136"/>
      <c r="HVW42" s="136"/>
      <c r="HVX42" s="136"/>
      <c r="HVY42" s="136"/>
      <c r="HVZ42" s="136"/>
      <c r="HWA42" s="136"/>
      <c r="HWB42" s="136"/>
      <c r="HWC42" s="136"/>
      <c r="HWD42" s="136"/>
      <c r="HWE42" s="136"/>
      <c r="HWF42" s="136"/>
      <c r="HWG42" s="136"/>
      <c r="HWH42" s="136"/>
      <c r="HWI42" s="136"/>
      <c r="HWJ42" s="136"/>
      <c r="HWK42" s="136"/>
      <c r="HWL42" s="136"/>
      <c r="HWM42" s="136"/>
      <c r="HWN42" s="136"/>
      <c r="HWO42" s="136"/>
      <c r="HWP42" s="136"/>
      <c r="HWQ42" s="136"/>
      <c r="HWR42" s="136"/>
      <c r="HWS42" s="136"/>
      <c r="HWT42" s="136"/>
      <c r="HWU42" s="136"/>
      <c r="HWV42" s="136"/>
      <c r="HWW42" s="136"/>
      <c r="HWX42" s="136"/>
      <c r="HWY42" s="136"/>
      <c r="HWZ42" s="136"/>
      <c r="HXA42" s="136"/>
      <c r="HXB42" s="136"/>
      <c r="HXC42" s="136"/>
      <c r="HXD42" s="136"/>
      <c r="HXE42" s="136"/>
      <c r="HXF42" s="136"/>
      <c r="HXG42" s="136"/>
      <c r="HXH42" s="136"/>
      <c r="HXI42" s="136"/>
      <c r="HXJ42" s="136"/>
      <c r="HXK42" s="136"/>
      <c r="HXL42" s="136"/>
      <c r="HXM42" s="136"/>
      <c r="HXN42" s="136"/>
      <c r="HXO42" s="136"/>
      <c r="HXP42" s="136"/>
      <c r="HXQ42" s="136"/>
      <c r="HXR42" s="136"/>
      <c r="HXS42" s="136"/>
      <c r="HXT42" s="136"/>
      <c r="HXU42" s="136"/>
      <c r="HXV42" s="136"/>
      <c r="HXW42" s="136"/>
      <c r="HXX42" s="136"/>
      <c r="HXY42" s="136"/>
      <c r="HXZ42" s="136"/>
      <c r="HYA42" s="136"/>
      <c r="HYB42" s="136"/>
      <c r="HYC42" s="136"/>
      <c r="HYD42" s="136"/>
      <c r="HYE42" s="136"/>
      <c r="HYF42" s="136"/>
      <c r="HYG42" s="136"/>
      <c r="HYH42" s="136"/>
      <c r="HYI42" s="136"/>
      <c r="HYJ42" s="136"/>
      <c r="HYK42" s="136"/>
      <c r="HYL42" s="136"/>
      <c r="HYM42" s="136"/>
      <c r="HYN42" s="136"/>
      <c r="HYO42" s="136"/>
      <c r="HYP42" s="136"/>
      <c r="HYQ42" s="136"/>
      <c r="HYR42" s="136"/>
      <c r="HYS42" s="136"/>
      <c r="HYT42" s="136"/>
      <c r="HYU42" s="136"/>
      <c r="HYV42" s="136"/>
      <c r="HYW42" s="136"/>
      <c r="HYX42" s="136"/>
      <c r="HYY42" s="136"/>
      <c r="HYZ42" s="136"/>
      <c r="HZA42" s="136"/>
      <c r="HZB42" s="136"/>
      <c r="HZC42" s="136"/>
      <c r="HZD42" s="136"/>
      <c r="HZE42" s="136"/>
      <c r="HZF42" s="136"/>
      <c r="HZG42" s="136"/>
      <c r="HZH42" s="136"/>
      <c r="HZI42" s="136"/>
      <c r="HZJ42" s="136"/>
      <c r="HZK42" s="136"/>
      <c r="HZL42" s="136"/>
      <c r="HZM42" s="136"/>
      <c r="HZN42" s="136"/>
      <c r="HZO42" s="136"/>
      <c r="HZP42" s="136"/>
      <c r="HZQ42" s="136"/>
      <c r="HZR42" s="136"/>
      <c r="HZS42" s="136"/>
      <c r="HZT42" s="136"/>
      <c r="HZU42" s="136"/>
      <c r="HZV42" s="136"/>
      <c r="HZW42" s="136"/>
      <c r="HZX42" s="136"/>
      <c r="HZY42" s="136"/>
      <c r="HZZ42" s="136"/>
      <c r="IAA42" s="136"/>
      <c r="IAB42" s="136"/>
      <c r="IAC42" s="136"/>
      <c r="IAD42" s="136"/>
      <c r="IAE42" s="136"/>
      <c r="IAF42" s="136"/>
      <c r="IAG42" s="136"/>
      <c r="IAH42" s="136"/>
      <c r="IAI42" s="136"/>
      <c r="IAJ42" s="136"/>
      <c r="IAK42" s="136"/>
      <c r="IAL42" s="136"/>
      <c r="IAM42" s="136"/>
      <c r="IAN42" s="136"/>
      <c r="IAO42" s="136"/>
      <c r="IAP42" s="136"/>
      <c r="IAQ42" s="136"/>
      <c r="IAR42" s="136"/>
      <c r="IAS42" s="136"/>
      <c r="IAT42" s="136"/>
      <c r="IAU42" s="136"/>
      <c r="IAV42" s="136"/>
      <c r="IAW42" s="136"/>
      <c r="IAX42" s="136"/>
      <c r="IAY42" s="136"/>
      <c r="IAZ42" s="136"/>
      <c r="IBA42" s="136"/>
      <c r="IBB42" s="136"/>
      <c r="IBC42" s="136"/>
      <c r="IBD42" s="136"/>
      <c r="IBE42" s="136"/>
      <c r="IBF42" s="136"/>
      <c r="IBG42" s="136"/>
      <c r="IBH42" s="136"/>
      <c r="IBI42" s="136"/>
      <c r="IBJ42" s="136"/>
      <c r="IBK42" s="136"/>
      <c r="IBL42" s="136"/>
      <c r="IBM42" s="136"/>
      <c r="IBN42" s="136"/>
      <c r="IBO42" s="136"/>
      <c r="IBP42" s="136"/>
      <c r="IBQ42" s="136"/>
      <c r="IBR42" s="136"/>
      <c r="IBS42" s="136"/>
      <c r="IBT42" s="136"/>
      <c r="IBU42" s="136"/>
      <c r="IBV42" s="136"/>
      <c r="IBW42" s="136"/>
      <c r="IBX42" s="136"/>
      <c r="IBY42" s="136"/>
      <c r="IBZ42" s="136"/>
      <c r="ICA42" s="136"/>
      <c r="ICB42" s="136"/>
      <c r="ICC42" s="136"/>
      <c r="ICD42" s="136"/>
      <c r="ICE42" s="136"/>
      <c r="ICF42" s="136"/>
      <c r="ICG42" s="136"/>
      <c r="ICH42" s="136"/>
      <c r="ICI42" s="136"/>
      <c r="ICJ42" s="136"/>
      <c r="ICK42" s="136"/>
      <c r="ICL42" s="136"/>
      <c r="ICM42" s="136"/>
      <c r="ICN42" s="136"/>
      <c r="ICO42" s="136"/>
      <c r="ICP42" s="136"/>
      <c r="ICQ42" s="136"/>
      <c r="ICR42" s="136"/>
      <c r="ICS42" s="136"/>
      <c r="ICT42" s="136"/>
      <c r="ICU42" s="136"/>
      <c r="ICV42" s="136"/>
      <c r="ICW42" s="136"/>
      <c r="ICX42" s="136"/>
      <c r="ICY42" s="136"/>
      <c r="ICZ42" s="136"/>
      <c r="IDA42" s="136"/>
      <c r="IDB42" s="136"/>
      <c r="IDC42" s="136"/>
      <c r="IDD42" s="136"/>
      <c r="IDE42" s="136"/>
      <c r="IDF42" s="136"/>
      <c r="IDG42" s="136"/>
      <c r="IDH42" s="136"/>
      <c r="IDI42" s="136"/>
      <c r="IDJ42" s="136"/>
      <c r="IDK42" s="136"/>
      <c r="IDL42" s="136"/>
      <c r="IDM42" s="136"/>
      <c r="IDN42" s="136"/>
      <c r="IDO42" s="136"/>
      <c r="IDP42" s="136"/>
      <c r="IDQ42" s="136"/>
      <c r="IDR42" s="136"/>
      <c r="IDS42" s="136"/>
      <c r="IDT42" s="136"/>
      <c r="IDU42" s="136"/>
      <c r="IDV42" s="136"/>
      <c r="IDW42" s="136"/>
      <c r="IDX42" s="136"/>
      <c r="IDY42" s="136"/>
      <c r="IDZ42" s="136"/>
      <c r="IEA42" s="136"/>
      <c r="IEB42" s="136"/>
      <c r="IEC42" s="136"/>
      <c r="IED42" s="136"/>
      <c r="IEE42" s="136"/>
      <c r="IEF42" s="136"/>
      <c r="IEG42" s="136"/>
      <c r="IEH42" s="136"/>
      <c r="IEI42" s="136"/>
      <c r="IEJ42" s="136"/>
      <c r="IEK42" s="136"/>
      <c r="IEL42" s="136"/>
      <c r="IEM42" s="136"/>
      <c r="IEN42" s="136"/>
      <c r="IEO42" s="136"/>
      <c r="IEP42" s="136"/>
      <c r="IEQ42" s="136"/>
      <c r="IER42" s="136"/>
      <c r="IES42" s="136"/>
      <c r="IET42" s="136"/>
      <c r="IEU42" s="136"/>
      <c r="IEV42" s="136"/>
      <c r="IEW42" s="136"/>
      <c r="IEX42" s="136"/>
      <c r="IEY42" s="136"/>
      <c r="IEZ42" s="136"/>
      <c r="IFA42" s="136"/>
      <c r="IFB42" s="136"/>
      <c r="IFC42" s="136"/>
      <c r="IFD42" s="136"/>
      <c r="IFE42" s="136"/>
      <c r="IFF42" s="136"/>
      <c r="IFG42" s="136"/>
      <c r="IFH42" s="136"/>
      <c r="IFI42" s="136"/>
      <c r="IFJ42" s="136"/>
      <c r="IFK42" s="136"/>
      <c r="IFL42" s="136"/>
      <c r="IFM42" s="136"/>
      <c r="IFN42" s="136"/>
      <c r="IFO42" s="136"/>
      <c r="IFP42" s="136"/>
      <c r="IFQ42" s="136"/>
      <c r="IFR42" s="136"/>
      <c r="IFS42" s="136"/>
      <c r="IFT42" s="136"/>
      <c r="IFU42" s="136"/>
      <c r="IFV42" s="136"/>
      <c r="IFW42" s="136"/>
      <c r="IFX42" s="136"/>
      <c r="IFY42" s="136"/>
      <c r="IFZ42" s="136"/>
      <c r="IGA42" s="136"/>
      <c r="IGB42" s="136"/>
      <c r="IGC42" s="136"/>
      <c r="IGD42" s="136"/>
      <c r="IGE42" s="136"/>
      <c r="IGF42" s="136"/>
      <c r="IGG42" s="136"/>
      <c r="IGH42" s="136"/>
      <c r="IGI42" s="136"/>
      <c r="IGJ42" s="136"/>
      <c r="IGK42" s="136"/>
      <c r="IGL42" s="136"/>
      <c r="IGM42" s="136"/>
      <c r="IGN42" s="136"/>
      <c r="IGO42" s="136"/>
      <c r="IGP42" s="136"/>
      <c r="IGQ42" s="136"/>
      <c r="IGR42" s="136"/>
      <c r="IGS42" s="136"/>
      <c r="IGT42" s="136"/>
      <c r="IGU42" s="136"/>
      <c r="IGV42" s="136"/>
      <c r="IGW42" s="136"/>
      <c r="IGX42" s="136"/>
      <c r="IGY42" s="136"/>
      <c r="IGZ42" s="136"/>
      <c r="IHA42" s="136"/>
      <c r="IHB42" s="136"/>
      <c r="IHC42" s="136"/>
      <c r="IHD42" s="136"/>
      <c r="IHE42" s="136"/>
      <c r="IHF42" s="136"/>
      <c r="IHG42" s="136"/>
      <c r="IHH42" s="136"/>
      <c r="IHI42" s="136"/>
      <c r="IHJ42" s="136"/>
      <c r="IHK42" s="136"/>
      <c r="IHL42" s="136"/>
      <c r="IHM42" s="136"/>
      <c r="IHN42" s="136"/>
      <c r="IHO42" s="136"/>
      <c r="IHP42" s="136"/>
      <c r="IHQ42" s="136"/>
      <c r="IHR42" s="136"/>
      <c r="IHS42" s="136"/>
      <c r="IHT42" s="136"/>
      <c r="IHU42" s="136"/>
      <c r="IHV42" s="136"/>
      <c r="IHW42" s="136"/>
      <c r="IHX42" s="136"/>
      <c r="IHY42" s="136"/>
      <c r="IHZ42" s="136"/>
      <c r="IIA42" s="136"/>
      <c r="IIB42" s="136"/>
      <c r="IIC42" s="136"/>
      <c r="IID42" s="136"/>
      <c r="IIE42" s="136"/>
      <c r="IIF42" s="136"/>
      <c r="IIG42" s="136"/>
      <c r="IIH42" s="136"/>
      <c r="III42" s="136"/>
      <c r="IIJ42" s="136"/>
      <c r="IIK42" s="136"/>
      <c r="IIL42" s="136"/>
      <c r="IIM42" s="136"/>
      <c r="IIN42" s="136"/>
      <c r="IIO42" s="136"/>
      <c r="IIP42" s="136"/>
      <c r="IIQ42" s="136"/>
      <c r="IIR42" s="136"/>
      <c r="IIS42" s="136"/>
      <c r="IIT42" s="136"/>
      <c r="IIU42" s="136"/>
      <c r="IIV42" s="136"/>
      <c r="IIW42" s="136"/>
      <c r="IIX42" s="136"/>
      <c r="IIY42" s="136"/>
      <c r="IIZ42" s="136"/>
      <c r="IJA42" s="136"/>
      <c r="IJB42" s="136"/>
      <c r="IJC42" s="136"/>
      <c r="IJD42" s="136"/>
      <c r="IJE42" s="136"/>
      <c r="IJF42" s="136"/>
      <c r="IJG42" s="136"/>
      <c r="IJH42" s="136"/>
      <c r="IJI42" s="136"/>
      <c r="IJJ42" s="136"/>
      <c r="IJK42" s="136"/>
      <c r="IJL42" s="136"/>
      <c r="IJM42" s="136"/>
      <c r="IJN42" s="136"/>
      <c r="IJO42" s="136"/>
      <c r="IJP42" s="136"/>
      <c r="IJQ42" s="136"/>
      <c r="IJR42" s="136"/>
      <c r="IJS42" s="136"/>
      <c r="IJT42" s="136"/>
      <c r="IJU42" s="136"/>
      <c r="IJV42" s="136"/>
      <c r="IJW42" s="136"/>
      <c r="IJX42" s="136"/>
      <c r="IJY42" s="136"/>
      <c r="IJZ42" s="136"/>
      <c r="IKA42" s="136"/>
      <c r="IKB42" s="136"/>
      <c r="IKC42" s="136"/>
      <c r="IKD42" s="136"/>
      <c r="IKE42" s="136"/>
      <c r="IKF42" s="136"/>
      <c r="IKG42" s="136"/>
      <c r="IKH42" s="136"/>
      <c r="IKI42" s="136"/>
      <c r="IKJ42" s="136"/>
      <c r="IKK42" s="136"/>
      <c r="IKL42" s="136"/>
      <c r="IKM42" s="136"/>
      <c r="IKN42" s="136"/>
      <c r="IKO42" s="136"/>
      <c r="IKP42" s="136"/>
      <c r="IKQ42" s="136"/>
      <c r="IKR42" s="136"/>
      <c r="IKS42" s="136"/>
      <c r="IKT42" s="136"/>
      <c r="IKU42" s="136"/>
      <c r="IKV42" s="136"/>
      <c r="IKW42" s="136"/>
      <c r="IKX42" s="136"/>
      <c r="IKY42" s="136"/>
      <c r="IKZ42" s="136"/>
      <c r="ILA42" s="136"/>
      <c r="ILB42" s="136"/>
      <c r="ILC42" s="136"/>
      <c r="ILD42" s="136"/>
      <c r="ILE42" s="136"/>
      <c r="ILF42" s="136"/>
      <c r="ILG42" s="136"/>
      <c r="ILH42" s="136"/>
      <c r="ILI42" s="136"/>
      <c r="ILJ42" s="136"/>
      <c r="ILK42" s="136"/>
      <c r="ILL42" s="136"/>
      <c r="ILM42" s="136"/>
      <c r="ILN42" s="136"/>
      <c r="ILO42" s="136"/>
      <c r="ILP42" s="136"/>
      <c r="ILQ42" s="136"/>
      <c r="ILR42" s="136"/>
      <c r="ILS42" s="136"/>
      <c r="ILT42" s="136"/>
      <c r="ILU42" s="136"/>
      <c r="ILV42" s="136"/>
      <c r="ILW42" s="136"/>
      <c r="ILX42" s="136"/>
      <c r="ILY42" s="136"/>
      <c r="ILZ42" s="136"/>
      <c r="IMA42" s="136"/>
      <c r="IMB42" s="136"/>
      <c r="IMC42" s="136"/>
      <c r="IMD42" s="136"/>
      <c r="IME42" s="136"/>
      <c r="IMF42" s="136"/>
      <c r="IMG42" s="136"/>
      <c r="IMH42" s="136"/>
      <c r="IMI42" s="136"/>
      <c r="IMJ42" s="136"/>
      <c r="IMK42" s="136"/>
      <c r="IML42" s="136"/>
      <c r="IMM42" s="136"/>
      <c r="IMN42" s="136"/>
      <c r="IMO42" s="136"/>
      <c r="IMP42" s="136"/>
      <c r="IMQ42" s="136"/>
      <c r="IMR42" s="136"/>
      <c r="IMS42" s="136"/>
      <c r="IMT42" s="136"/>
      <c r="IMU42" s="136"/>
      <c r="IMV42" s="136"/>
      <c r="IMW42" s="136"/>
      <c r="IMX42" s="136"/>
      <c r="IMY42" s="136"/>
      <c r="IMZ42" s="136"/>
      <c r="INA42" s="136"/>
      <c r="INB42" s="136"/>
      <c r="INC42" s="136"/>
      <c r="IND42" s="136"/>
      <c r="INE42" s="136"/>
      <c r="INF42" s="136"/>
      <c r="ING42" s="136"/>
      <c r="INH42" s="136"/>
      <c r="INI42" s="136"/>
      <c r="INJ42" s="136"/>
      <c r="INK42" s="136"/>
      <c r="INL42" s="136"/>
      <c r="INM42" s="136"/>
      <c r="INN42" s="136"/>
      <c r="INO42" s="136"/>
      <c r="INP42" s="136"/>
      <c r="INQ42" s="136"/>
      <c r="INR42" s="136"/>
      <c r="INS42" s="136"/>
      <c r="INT42" s="136"/>
      <c r="INU42" s="136"/>
      <c r="INV42" s="136"/>
      <c r="INW42" s="136"/>
      <c r="INX42" s="136"/>
      <c r="INY42" s="136"/>
      <c r="INZ42" s="136"/>
      <c r="IOA42" s="136"/>
      <c r="IOB42" s="136"/>
      <c r="IOC42" s="136"/>
      <c r="IOD42" s="136"/>
      <c r="IOE42" s="136"/>
      <c r="IOF42" s="136"/>
      <c r="IOG42" s="136"/>
      <c r="IOH42" s="136"/>
      <c r="IOI42" s="136"/>
      <c r="IOJ42" s="136"/>
      <c r="IOK42" s="136"/>
      <c r="IOL42" s="136"/>
      <c r="IOM42" s="136"/>
      <c r="ION42" s="136"/>
      <c r="IOO42" s="136"/>
      <c r="IOP42" s="136"/>
      <c r="IOQ42" s="136"/>
      <c r="IOR42" s="136"/>
      <c r="IOS42" s="136"/>
      <c r="IOT42" s="136"/>
      <c r="IOU42" s="136"/>
      <c r="IOV42" s="136"/>
      <c r="IOW42" s="136"/>
      <c r="IOX42" s="136"/>
      <c r="IOY42" s="136"/>
      <c r="IOZ42" s="136"/>
      <c r="IPA42" s="136"/>
      <c r="IPB42" s="136"/>
      <c r="IPC42" s="136"/>
      <c r="IPD42" s="136"/>
      <c r="IPE42" s="136"/>
      <c r="IPF42" s="136"/>
      <c r="IPG42" s="136"/>
      <c r="IPH42" s="136"/>
      <c r="IPI42" s="136"/>
      <c r="IPJ42" s="136"/>
      <c r="IPK42" s="136"/>
      <c r="IPL42" s="136"/>
      <c r="IPM42" s="136"/>
      <c r="IPN42" s="136"/>
      <c r="IPO42" s="136"/>
      <c r="IPP42" s="136"/>
      <c r="IPQ42" s="136"/>
      <c r="IPR42" s="136"/>
      <c r="IPS42" s="136"/>
      <c r="IPT42" s="136"/>
      <c r="IPU42" s="136"/>
      <c r="IPV42" s="136"/>
      <c r="IPW42" s="136"/>
      <c r="IPX42" s="136"/>
      <c r="IPY42" s="136"/>
      <c r="IPZ42" s="136"/>
      <c r="IQA42" s="136"/>
      <c r="IQB42" s="136"/>
      <c r="IQC42" s="136"/>
      <c r="IQD42" s="136"/>
      <c r="IQE42" s="136"/>
      <c r="IQF42" s="136"/>
      <c r="IQG42" s="136"/>
      <c r="IQH42" s="136"/>
      <c r="IQI42" s="136"/>
      <c r="IQJ42" s="136"/>
      <c r="IQK42" s="136"/>
      <c r="IQL42" s="136"/>
      <c r="IQM42" s="136"/>
      <c r="IQN42" s="136"/>
      <c r="IQO42" s="136"/>
      <c r="IQP42" s="136"/>
      <c r="IQQ42" s="136"/>
      <c r="IQR42" s="136"/>
      <c r="IQS42" s="136"/>
      <c r="IQT42" s="136"/>
      <c r="IQU42" s="136"/>
      <c r="IQV42" s="136"/>
      <c r="IQW42" s="136"/>
      <c r="IQX42" s="136"/>
      <c r="IQY42" s="136"/>
      <c r="IQZ42" s="136"/>
      <c r="IRA42" s="136"/>
      <c r="IRB42" s="136"/>
      <c r="IRC42" s="136"/>
      <c r="IRD42" s="136"/>
      <c r="IRE42" s="136"/>
      <c r="IRF42" s="136"/>
      <c r="IRG42" s="136"/>
      <c r="IRH42" s="136"/>
      <c r="IRI42" s="136"/>
      <c r="IRJ42" s="136"/>
      <c r="IRK42" s="136"/>
      <c r="IRL42" s="136"/>
      <c r="IRM42" s="136"/>
      <c r="IRN42" s="136"/>
      <c r="IRO42" s="136"/>
      <c r="IRP42" s="136"/>
      <c r="IRQ42" s="136"/>
      <c r="IRR42" s="136"/>
      <c r="IRS42" s="136"/>
      <c r="IRT42" s="136"/>
      <c r="IRU42" s="136"/>
      <c r="IRV42" s="136"/>
      <c r="IRW42" s="136"/>
      <c r="IRX42" s="136"/>
      <c r="IRY42" s="136"/>
      <c r="IRZ42" s="136"/>
      <c r="ISA42" s="136"/>
      <c r="ISB42" s="136"/>
      <c r="ISC42" s="136"/>
      <c r="ISD42" s="136"/>
      <c r="ISE42" s="136"/>
      <c r="ISF42" s="136"/>
      <c r="ISG42" s="136"/>
      <c r="ISH42" s="136"/>
      <c r="ISI42" s="136"/>
      <c r="ISJ42" s="136"/>
      <c r="ISK42" s="136"/>
      <c r="ISL42" s="136"/>
      <c r="ISM42" s="136"/>
      <c r="ISN42" s="136"/>
      <c r="ISO42" s="136"/>
      <c r="ISP42" s="136"/>
      <c r="ISQ42" s="136"/>
      <c r="ISR42" s="136"/>
      <c r="ISS42" s="136"/>
      <c r="IST42" s="136"/>
      <c r="ISU42" s="136"/>
      <c r="ISV42" s="136"/>
      <c r="ISW42" s="136"/>
      <c r="ISX42" s="136"/>
      <c r="ISY42" s="136"/>
      <c r="ISZ42" s="136"/>
      <c r="ITA42" s="136"/>
      <c r="ITB42" s="136"/>
      <c r="ITC42" s="136"/>
      <c r="ITD42" s="136"/>
      <c r="ITE42" s="136"/>
      <c r="ITF42" s="136"/>
      <c r="ITG42" s="136"/>
      <c r="ITH42" s="136"/>
      <c r="ITI42" s="136"/>
      <c r="ITJ42" s="136"/>
      <c r="ITK42" s="136"/>
      <c r="ITL42" s="136"/>
      <c r="ITM42" s="136"/>
      <c r="ITN42" s="136"/>
      <c r="ITO42" s="136"/>
      <c r="ITP42" s="136"/>
      <c r="ITQ42" s="136"/>
      <c r="ITR42" s="136"/>
      <c r="ITS42" s="136"/>
      <c r="ITT42" s="136"/>
      <c r="ITU42" s="136"/>
      <c r="ITV42" s="136"/>
      <c r="ITW42" s="136"/>
      <c r="ITX42" s="136"/>
      <c r="ITY42" s="136"/>
      <c r="ITZ42" s="136"/>
      <c r="IUA42" s="136"/>
      <c r="IUB42" s="136"/>
      <c r="IUC42" s="136"/>
      <c r="IUD42" s="136"/>
      <c r="IUE42" s="136"/>
      <c r="IUF42" s="136"/>
      <c r="IUG42" s="136"/>
      <c r="IUH42" s="136"/>
      <c r="IUI42" s="136"/>
      <c r="IUJ42" s="136"/>
      <c r="IUK42" s="136"/>
      <c r="IUL42" s="136"/>
      <c r="IUM42" s="136"/>
      <c r="IUN42" s="136"/>
      <c r="IUO42" s="136"/>
      <c r="IUP42" s="136"/>
      <c r="IUQ42" s="136"/>
      <c r="IUR42" s="136"/>
      <c r="IUS42" s="136"/>
      <c r="IUT42" s="136"/>
      <c r="IUU42" s="136"/>
      <c r="IUV42" s="136"/>
      <c r="IUW42" s="136"/>
      <c r="IUX42" s="136"/>
      <c r="IUY42" s="136"/>
      <c r="IUZ42" s="136"/>
      <c r="IVA42" s="136"/>
      <c r="IVB42" s="136"/>
      <c r="IVC42" s="136"/>
      <c r="IVD42" s="136"/>
      <c r="IVE42" s="136"/>
      <c r="IVF42" s="136"/>
      <c r="IVG42" s="136"/>
      <c r="IVH42" s="136"/>
      <c r="IVI42" s="136"/>
      <c r="IVJ42" s="136"/>
      <c r="IVK42" s="136"/>
      <c r="IVL42" s="136"/>
      <c r="IVM42" s="136"/>
      <c r="IVN42" s="136"/>
      <c r="IVO42" s="136"/>
      <c r="IVP42" s="136"/>
      <c r="IVQ42" s="136"/>
      <c r="IVR42" s="136"/>
      <c r="IVS42" s="136"/>
      <c r="IVT42" s="136"/>
      <c r="IVU42" s="136"/>
      <c r="IVV42" s="136"/>
      <c r="IVW42" s="136"/>
      <c r="IVX42" s="136"/>
      <c r="IVY42" s="136"/>
      <c r="IVZ42" s="136"/>
      <c r="IWA42" s="136"/>
      <c r="IWB42" s="136"/>
      <c r="IWC42" s="136"/>
      <c r="IWD42" s="136"/>
      <c r="IWE42" s="136"/>
      <c r="IWF42" s="136"/>
      <c r="IWG42" s="136"/>
      <c r="IWH42" s="136"/>
      <c r="IWI42" s="136"/>
      <c r="IWJ42" s="136"/>
      <c r="IWK42" s="136"/>
      <c r="IWL42" s="136"/>
      <c r="IWM42" s="136"/>
      <c r="IWN42" s="136"/>
      <c r="IWO42" s="136"/>
      <c r="IWP42" s="136"/>
      <c r="IWQ42" s="136"/>
      <c r="IWR42" s="136"/>
      <c r="IWS42" s="136"/>
      <c r="IWT42" s="136"/>
      <c r="IWU42" s="136"/>
      <c r="IWV42" s="136"/>
      <c r="IWW42" s="136"/>
      <c r="IWX42" s="136"/>
      <c r="IWY42" s="136"/>
      <c r="IWZ42" s="136"/>
      <c r="IXA42" s="136"/>
      <c r="IXB42" s="136"/>
      <c r="IXC42" s="136"/>
      <c r="IXD42" s="136"/>
      <c r="IXE42" s="136"/>
      <c r="IXF42" s="136"/>
      <c r="IXG42" s="136"/>
      <c r="IXH42" s="136"/>
      <c r="IXI42" s="136"/>
      <c r="IXJ42" s="136"/>
      <c r="IXK42" s="136"/>
      <c r="IXL42" s="136"/>
      <c r="IXM42" s="136"/>
      <c r="IXN42" s="136"/>
      <c r="IXO42" s="136"/>
      <c r="IXP42" s="136"/>
      <c r="IXQ42" s="136"/>
      <c r="IXR42" s="136"/>
      <c r="IXS42" s="136"/>
      <c r="IXT42" s="136"/>
      <c r="IXU42" s="136"/>
      <c r="IXV42" s="136"/>
      <c r="IXW42" s="136"/>
      <c r="IXX42" s="136"/>
      <c r="IXY42" s="136"/>
      <c r="IXZ42" s="136"/>
      <c r="IYA42" s="136"/>
      <c r="IYB42" s="136"/>
      <c r="IYC42" s="136"/>
      <c r="IYD42" s="136"/>
      <c r="IYE42" s="136"/>
      <c r="IYF42" s="136"/>
      <c r="IYG42" s="136"/>
      <c r="IYH42" s="136"/>
      <c r="IYI42" s="136"/>
      <c r="IYJ42" s="136"/>
      <c r="IYK42" s="136"/>
      <c r="IYL42" s="136"/>
      <c r="IYM42" s="136"/>
      <c r="IYN42" s="136"/>
      <c r="IYO42" s="136"/>
      <c r="IYP42" s="136"/>
      <c r="IYQ42" s="136"/>
      <c r="IYR42" s="136"/>
      <c r="IYS42" s="136"/>
      <c r="IYT42" s="136"/>
      <c r="IYU42" s="136"/>
      <c r="IYV42" s="136"/>
      <c r="IYW42" s="136"/>
      <c r="IYX42" s="136"/>
      <c r="IYY42" s="136"/>
      <c r="IYZ42" s="136"/>
      <c r="IZA42" s="136"/>
      <c r="IZB42" s="136"/>
      <c r="IZC42" s="136"/>
      <c r="IZD42" s="136"/>
      <c r="IZE42" s="136"/>
      <c r="IZF42" s="136"/>
      <c r="IZG42" s="136"/>
      <c r="IZH42" s="136"/>
      <c r="IZI42" s="136"/>
      <c r="IZJ42" s="136"/>
      <c r="IZK42" s="136"/>
      <c r="IZL42" s="136"/>
      <c r="IZM42" s="136"/>
      <c r="IZN42" s="136"/>
      <c r="IZO42" s="136"/>
      <c r="IZP42" s="136"/>
      <c r="IZQ42" s="136"/>
      <c r="IZR42" s="136"/>
      <c r="IZS42" s="136"/>
      <c r="IZT42" s="136"/>
      <c r="IZU42" s="136"/>
      <c r="IZV42" s="136"/>
      <c r="IZW42" s="136"/>
      <c r="IZX42" s="136"/>
      <c r="IZY42" s="136"/>
      <c r="IZZ42" s="136"/>
      <c r="JAA42" s="136"/>
      <c r="JAB42" s="136"/>
      <c r="JAC42" s="136"/>
      <c r="JAD42" s="136"/>
      <c r="JAE42" s="136"/>
      <c r="JAF42" s="136"/>
      <c r="JAG42" s="136"/>
      <c r="JAH42" s="136"/>
      <c r="JAI42" s="136"/>
      <c r="JAJ42" s="136"/>
      <c r="JAK42" s="136"/>
      <c r="JAL42" s="136"/>
      <c r="JAM42" s="136"/>
      <c r="JAN42" s="136"/>
      <c r="JAO42" s="136"/>
      <c r="JAP42" s="136"/>
      <c r="JAQ42" s="136"/>
      <c r="JAR42" s="136"/>
      <c r="JAS42" s="136"/>
      <c r="JAT42" s="136"/>
      <c r="JAU42" s="136"/>
      <c r="JAV42" s="136"/>
      <c r="JAW42" s="136"/>
      <c r="JAX42" s="136"/>
      <c r="JAY42" s="136"/>
      <c r="JAZ42" s="136"/>
      <c r="JBA42" s="136"/>
      <c r="JBB42" s="136"/>
      <c r="JBC42" s="136"/>
      <c r="JBD42" s="136"/>
      <c r="JBE42" s="136"/>
      <c r="JBF42" s="136"/>
      <c r="JBG42" s="136"/>
      <c r="JBH42" s="136"/>
      <c r="JBI42" s="136"/>
      <c r="JBJ42" s="136"/>
      <c r="JBK42" s="136"/>
      <c r="JBL42" s="136"/>
      <c r="JBM42" s="136"/>
      <c r="JBN42" s="136"/>
      <c r="JBO42" s="136"/>
      <c r="JBP42" s="136"/>
      <c r="JBQ42" s="136"/>
      <c r="JBR42" s="136"/>
      <c r="JBS42" s="136"/>
      <c r="JBT42" s="136"/>
      <c r="JBU42" s="136"/>
      <c r="JBV42" s="136"/>
      <c r="JBW42" s="136"/>
      <c r="JBX42" s="136"/>
      <c r="JBY42" s="136"/>
      <c r="JBZ42" s="136"/>
      <c r="JCA42" s="136"/>
      <c r="JCB42" s="136"/>
      <c r="JCC42" s="136"/>
      <c r="JCD42" s="136"/>
      <c r="JCE42" s="136"/>
      <c r="JCF42" s="136"/>
      <c r="JCG42" s="136"/>
      <c r="JCH42" s="136"/>
      <c r="JCI42" s="136"/>
      <c r="JCJ42" s="136"/>
      <c r="JCK42" s="136"/>
      <c r="JCL42" s="136"/>
      <c r="JCM42" s="136"/>
      <c r="JCN42" s="136"/>
      <c r="JCO42" s="136"/>
      <c r="JCP42" s="136"/>
      <c r="JCQ42" s="136"/>
      <c r="JCR42" s="136"/>
      <c r="JCS42" s="136"/>
      <c r="JCT42" s="136"/>
      <c r="JCU42" s="136"/>
      <c r="JCV42" s="136"/>
      <c r="JCW42" s="136"/>
      <c r="JCX42" s="136"/>
      <c r="JCY42" s="136"/>
      <c r="JCZ42" s="136"/>
      <c r="JDA42" s="136"/>
      <c r="JDB42" s="136"/>
      <c r="JDC42" s="136"/>
      <c r="JDD42" s="136"/>
      <c r="JDE42" s="136"/>
      <c r="JDF42" s="136"/>
      <c r="JDG42" s="136"/>
      <c r="JDH42" s="136"/>
      <c r="JDI42" s="136"/>
      <c r="JDJ42" s="136"/>
      <c r="JDK42" s="136"/>
      <c r="JDL42" s="136"/>
      <c r="JDM42" s="136"/>
      <c r="JDN42" s="136"/>
      <c r="JDO42" s="136"/>
      <c r="JDP42" s="136"/>
      <c r="JDQ42" s="136"/>
      <c r="JDR42" s="136"/>
      <c r="JDS42" s="136"/>
      <c r="JDT42" s="136"/>
      <c r="JDU42" s="136"/>
      <c r="JDV42" s="136"/>
      <c r="JDW42" s="136"/>
      <c r="JDX42" s="136"/>
      <c r="JDY42" s="136"/>
      <c r="JDZ42" s="136"/>
      <c r="JEA42" s="136"/>
      <c r="JEB42" s="136"/>
      <c r="JEC42" s="136"/>
      <c r="JED42" s="136"/>
      <c r="JEE42" s="136"/>
      <c r="JEF42" s="136"/>
      <c r="JEG42" s="136"/>
      <c r="JEH42" s="136"/>
      <c r="JEI42" s="136"/>
      <c r="JEJ42" s="136"/>
      <c r="JEK42" s="136"/>
      <c r="JEL42" s="136"/>
      <c r="JEM42" s="136"/>
      <c r="JEN42" s="136"/>
      <c r="JEO42" s="136"/>
      <c r="JEP42" s="136"/>
      <c r="JEQ42" s="136"/>
      <c r="JER42" s="136"/>
      <c r="JES42" s="136"/>
      <c r="JET42" s="136"/>
      <c r="JEU42" s="136"/>
      <c r="JEV42" s="136"/>
      <c r="JEW42" s="136"/>
      <c r="JEX42" s="136"/>
      <c r="JEY42" s="136"/>
      <c r="JEZ42" s="136"/>
      <c r="JFA42" s="136"/>
      <c r="JFB42" s="136"/>
      <c r="JFC42" s="136"/>
      <c r="JFD42" s="136"/>
      <c r="JFE42" s="136"/>
      <c r="JFF42" s="136"/>
      <c r="JFG42" s="136"/>
      <c r="JFH42" s="136"/>
      <c r="JFI42" s="136"/>
      <c r="JFJ42" s="136"/>
      <c r="JFK42" s="136"/>
      <c r="JFL42" s="136"/>
      <c r="JFM42" s="136"/>
      <c r="JFN42" s="136"/>
      <c r="JFO42" s="136"/>
      <c r="JFP42" s="136"/>
      <c r="JFQ42" s="136"/>
      <c r="JFR42" s="136"/>
      <c r="JFS42" s="136"/>
      <c r="JFT42" s="136"/>
      <c r="JFU42" s="136"/>
      <c r="JFV42" s="136"/>
      <c r="JFW42" s="136"/>
      <c r="JFX42" s="136"/>
      <c r="JFY42" s="136"/>
      <c r="JFZ42" s="136"/>
      <c r="JGA42" s="136"/>
      <c r="JGB42" s="136"/>
      <c r="JGC42" s="136"/>
      <c r="JGD42" s="136"/>
      <c r="JGE42" s="136"/>
      <c r="JGF42" s="136"/>
      <c r="JGG42" s="136"/>
      <c r="JGH42" s="136"/>
      <c r="JGI42" s="136"/>
      <c r="JGJ42" s="136"/>
      <c r="JGK42" s="136"/>
      <c r="JGL42" s="136"/>
      <c r="JGM42" s="136"/>
      <c r="JGN42" s="136"/>
      <c r="JGO42" s="136"/>
      <c r="JGP42" s="136"/>
      <c r="JGQ42" s="136"/>
      <c r="JGR42" s="136"/>
      <c r="JGS42" s="136"/>
      <c r="JGT42" s="136"/>
      <c r="JGU42" s="136"/>
      <c r="JGV42" s="136"/>
      <c r="JGW42" s="136"/>
      <c r="JGX42" s="136"/>
      <c r="JGY42" s="136"/>
      <c r="JGZ42" s="136"/>
      <c r="JHA42" s="136"/>
      <c r="JHB42" s="136"/>
      <c r="JHC42" s="136"/>
      <c r="JHD42" s="136"/>
      <c r="JHE42" s="136"/>
      <c r="JHF42" s="136"/>
      <c r="JHG42" s="136"/>
      <c r="JHH42" s="136"/>
      <c r="JHI42" s="136"/>
      <c r="JHJ42" s="136"/>
      <c r="JHK42" s="136"/>
      <c r="JHL42" s="136"/>
      <c r="JHM42" s="136"/>
      <c r="JHN42" s="136"/>
      <c r="JHO42" s="136"/>
      <c r="JHP42" s="136"/>
      <c r="JHQ42" s="136"/>
      <c r="JHR42" s="136"/>
      <c r="JHS42" s="136"/>
      <c r="JHT42" s="136"/>
      <c r="JHU42" s="136"/>
      <c r="JHV42" s="136"/>
      <c r="JHW42" s="136"/>
      <c r="JHX42" s="136"/>
      <c r="JHY42" s="136"/>
      <c r="JHZ42" s="136"/>
      <c r="JIA42" s="136"/>
      <c r="JIB42" s="136"/>
      <c r="JIC42" s="136"/>
      <c r="JID42" s="136"/>
      <c r="JIE42" s="136"/>
      <c r="JIF42" s="136"/>
      <c r="JIG42" s="136"/>
      <c r="JIH42" s="136"/>
      <c r="JII42" s="136"/>
      <c r="JIJ42" s="136"/>
      <c r="JIK42" s="136"/>
      <c r="JIL42" s="136"/>
      <c r="JIM42" s="136"/>
      <c r="JIN42" s="136"/>
      <c r="JIO42" s="136"/>
      <c r="JIP42" s="136"/>
      <c r="JIQ42" s="136"/>
      <c r="JIR42" s="136"/>
      <c r="JIS42" s="136"/>
      <c r="JIT42" s="136"/>
      <c r="JIU42" s="136"/>
      <c r="JIV42" s="136"/>
      <c r="JIW42" s="136"/>
      <c r="JIX42" s="136"/>
      <c r="JIY42" s="136"/>
      <c r="JIZ42" s="136"/>
      <c r="JJA42" s="136"/>
      <c r="JJB42" s="136"/>
      <c r="JJC42" s="136"/>
      <c r="JJD42" s="136"/>
      <c r="JJE42" s="136"/>
      <c r="JJF42" s="136"/>
      <c r="JJG42" s="136"/>
      <c r="JJH42" s="136"/>
      <c r="JJI42" s="136"/>
      <c r="JJJ42" s="136"/>
      <c r="JJK42" s="136"/>
      <c r="JJL42" s="136"/>
      <c r="JJM42" s="136"/>
      <c r="JJN42" s="136"/>
      <c r="JJO42" s="136"/>
      <c r="JJP42" s="136"/>
      <c r="JJQ42" s="136"/>
      <c r="JJR42" s="136"/>
      <c r="JJS42" s="136"/>
      <c r="JJT42" s="136"/>
      <c r="JJU42" s="136"/>
      <c r="JJV42" s="136"/>
      <c r="JJW42" s="136"/>
      <c r="JJX42" s="136"/>
      <c r="JJY42" s="136"/>
      <c r="JJZ42" s="136"/>
      <c r="JKA42" s="136"/>
      <c r="JKB42" s="136"/>
      <c r="JKC42" s="136"/>
      <c r="JKD42" s="136"/>
      <c r="JKE42" s="136"/>
      <c r="JKF42" s="136"/>
      <c r="JKG42" s="136"/>
      <c r="JKH42" s="136"/>
      <c r="JKI42" s="136"/>
      <c r="JKJ42" s="136"/>
      <c r="JKK42" s="136"/>
      <c r="JKL42" s="136"/>
      <c r="JKM42" s="136"/>
      <c r="JKN42" s="136"/>
      <c r="JKO42" s="136"/>
      <c r="JKP42" s="136"/>
      <c r="JKQ42" s="136"/>
      <c r="JKR42" s="136"/>
      <c r="JKS42" s="136"/>
      <c r="JKT42" s="136"/>
      <c r="JKU42" s="136"/>
      <c r="JKV42" s="136"/>
      <c r="JKW42" s="136"/>
      <c r="JKX42" s="136"/>
      <c r="JKY42" s="136"/>
      <c r="JKZ42" s="136"/>
      <c r="JLA42" s="136"/>
      <c r="JLB42" s="136"/>
      <c r="JLC42" s="136"/>
      <c r="JLD42" s="136"/>
      <c r="JLE42" s="136"/>
      <c r="JLF42" s="136"/>
      <c r="JLG42" s="136"/>
      <c r="JLH42" s="136"/>
      <c r="JLI42" s="136"/>
      <c r="JLJ42" s="136"/>
      <c r="JLK42" s="136"/>
      <c r="JLL42" s="136"/>
      <c r="JLM42" s="136"/>
      <c r="JLN42" s="136"/>
      <c r="JLO42" s="136"/>
      <c r="JLP42" s="136"/>
      <c r="JLQ42" s="136"/>
      <c r="JLR42" s="136"/>
      <c r="JLS42" s="136"/>
      <c r="JLT42" s="136"/>
      <c r="JLU42" s="136"/>
      <c r="JLV42" s="136"/>
      <c r="JLW42" s="136"/>
      <c r="JLX42" s="136"/>
      <c r="JLY42" s="136"/>
      <c r="JLZ42" s="136"/>
      <c r="JMA42" s="136"/>
      <c r="JMB42" s="136"/>
      <c r="JMC42" s="136"/>
      <c r="JMD42" s="136"/>
      <c r="JME42" s="136"/>
      <c r="JMF42" s="136"/>
      <c r="JMG42" s="136"/>
      <c r="JMH42" s="136"/>
      <c r="JMI42" s="136"/>
      <c r="JMJ42" s="136"/>
      <c r="JMK42" s="136"/>
      <c r="JML42" s="136"/>
      <c r="JMM42" s="136"/>
      <c r="JMN42" s="136"/>
      <c r="JMO42" s="136"/>
      <c r="JMP42" s="136"/>
      <c r="JMQ42" s="136"/>
      <c r="JMR42" s="136"/>
      <c r="JMS42" s="136"/>
      <c r="JMT42" s="136"/>
      <c r="JMU42" s="136"/>
      <c r="JMV42" s="136"/>
      <c r="JMW42" s="136"/>
      <c r="JMX42" s="136"/>
      <c r="JMY42" s="136"/>
      <c r="JMZ42" s="136"/>
      <c r="JNA42" s="136"/>
      <c r="JNB42" s="136"/>
      <c r="JNC42" s="136"/>
      <c r="JND42" s="136"/>
      <c r="JNE42" s="136"/>
      <c r="JNF42" s="136"/>
      <c r="JNG42" s="136"/>
      <c r="JNH42" s="136"/>
      <c r="JNI42" s="136"/>
      <c r="JNJ42" s="136"/>
      <c r="JNK42" s="136"/>
      <c r="JNL42" s="136"/>
      <c r="JNM42" s="136"/>
      <c r="JNN42" s="136"/>
      <c r="JNO42" s="136"/>
      <c r="JNP42" s="136"/>
      <c r="JNQ42" s="136"/>
      <c r="JNR42" s="136"/>
      <c r="JNS42" s="136"/>
      <c r="JNT42" s="136"/>
      <c r="JNU42" s="136"/>
      <c r="JNV42" s="136"/>
      <c r="JNW42" s="136"/>
      <c r="JNX42" s="136"/>
      <c r="JNY42" s="136"/>
      <c r="JNZ42" s="136"/>
      <c r="JOA42" s="136"/>
      <c r="JOB42" s="136"/>
      <c r="JOC42" s="136"/>
      <c r="JOD42" s="136"/>
      <c r="JOE42" s="136"/>
      <c r="JOF42" s="136"/>
      <c r="JOG42" s="136"/>
      <c r="JOH42" s="136"/>
      <c r="JOI42" s="136"/>
      <c r="JOJ42" s="136"/>
      <c r="JOK42" s="136"/>
      <c r="JOL42" s="136"/>
      <c r="JOM42" s="136"/>
      <c r="JON42" s="136"/>
      <c r="JOO42" s="136"/>
      <c r="JOP42" s="136"/>
      <c r="JOQ42" s="136"/>
      <c r="JOR42" s="136"/>
      <c r="JOS42" s="136"/>
      <c r="JOT42" s="136"/>
      <c r="JOU42" s="136"/>
      <c r="JOV42" s="136"/>
      <c r="JOW42" s="136"/>
      <c r="JOX42" s="136"/>
      <c r="JOY42" s="136"/>
      <c r="JOZ42" s="136"/>
      <c r="JPA42" s="136"/>
      <c r="JPB42" s="136"/>
      <c r="JPC42" s="136"/>
      <c r="JPD42" s="136"/>
      <c r="JPE42" s="136"/>
      <c r="JPF42" s="136"/>
      <c r="JPG42" s="136"/>
      <c r="JPH42" s="136"/>
      <c r="JPI42" s="136"/>
      <c r="JPJ42" s="136"/>
      <c r="JPK42" s="136"/>
      <c r="JPL42" s="136"/>
      <c r="JPM42" s="136"/>
      <c r="JPN42" s="136"/>
      <c r="JPO42" s="136"/>
      <c r="JPP42" s="136"/>
      <c r="JPQ42" s="136"/>
      <c r="JPR42" s="136"/>
      <c r="JPS42" s="136"/>
      <c r="JPT42" s="136"/>
      <c r="JPU42" s="136"/>
      <c r="JPV42" s="136"/>
      <c r="JPW42" s="136"/>
      <c r="JPX42" s="136"/>
      <c r="JPY42" s="136"/>
      <c r="JPZ42" s="136"/>
      <c r="JQA42" s="136"/>
      <c r="JQB42" s="136"/>
      <c r="JQC42" s="136"/>
      <c r="JQD42" s="136"/>
      <c r="JQE42" s="136"/>
      <c r="JQF42" s="136"/>
      <c r="JQG42" s="136"/>
      <c r="JQH42" s="136"/>
      <c r="JQI42" s="136"/>
      <c r="JQJ42" s="136"/>
      <c r="JQK42" s="136"/>
      <c r="JQL42" s="136"/>
      <c r="JQM42" s="136"/>
      <c r="JQN42" s="136"/>
      <c r="JQO42" s="136"/>
      <c r="JQP42" s="136"/>
      <c r="JQQ42" s="136"/>
      <c r="JQR42" s="136"/>
      <c r="JQS42" s="136"/>
      <c r="JQT42" s="136"/>
      <c r="JQU42" s="136"/>
      <c r="JQV42" s="136"/>
      <c r="JQW42" s="136"/>
      <c r="JQX42" s="136"/>
      <c r="JQY42" s="136"/>
      <c r="JQZ42" s="136"/>
      <c r="JRA42" s="136"/>
      <c r="JRB42" s="136"/>
      <c r="JRC42" s="136"/>
      <c r="JRD42" s="136"/>
      <c r="JRE42" s="136"/>
      <c r="JRF42" s="136"/>
      <c r="JRG42" s="136"/>
      <c r="JRH42" s="136"/>
      <c r="JRI42" s="136"/>
      <c r="JRJ42" s="136"/>
      <c r="JRK42" s="136"/>
      <c r="JRL42" s="136"/>
      <c r="JRM42" s="136"/>
      <c r="JRN42" s="136"/>
      <c r="JRO42" s="136"/>
      <c r="JRP42" s="136"/>
      <c r="JRQ42" s="136"/>
      <c r="JRR42" s="136"/>
      <c r="JRS42" s="136"/>
      <c r="JRT42" s="136"/>
      <c r="JRU42" s="136"/>
      <c r="JRV42" s="136"/>
      <c r="JRW42" s="136"/>
      <c r="JRX42" s="136"/>
      <c r="JRY42" s="136"/>
      <c r="JRZ42" s="136"/>
      <c r="JSA42" s="136"/>
      <c r="JSB42" s="136"/>
      <c r="JSC42" s="136"/>
      <c r="JSD42" s="136"/>
      <c r="JSE42" s="136"/>
      <c r="JSF42" s="136"/>
      <c r="JSG42" s="136"/>
      <c r="JSH42" s="136"/>
      <c r="JSI42" s="136"/>
      <c r="JSJ42" s="136"/>
      <c r="JSK42" s="136"/>
      <c r="JSL42" s="136"/>
      <c r="JSM42" s="136"/>
      <c r="JSN42" s="136"/>
      <c r="JSO42" s="136"/>
      <c r="JSP42" s="136"/>
      <c r="JSQ42" s="136"/>
      <c r="JSR42" s="136"/>
      <c r="JSS42" s="136"/>
      <c r="JST42" s="136"/>
      <c r="JSU42" s="136"/>
      <c r="JSV42" s="136"/>
      <c r="JSW42" s="136"/>
      <c r="JSX42" s="136"/>
      <c r="JSY42" s="136"/>
      <c r="JSZ42" s="136"/>
      <c r="JTA42" s="136"/>
      <c r="JTB42" s="136"/>
      <c r="JTC42" s="136"/>
      <c r="JTD42" s="136"/>
      <c r="JTE42" s="136"/>
      <c r="JTF42" s="136"/>
      <c r="JTG42" s="136"/>
      <c r="JTH42" s="136"/>
      <c r="JTI42" s="136"/>
      <c r="JTJ42" s="136"/>
      <c r="JTK42" s="136"/>
      <c r="JTL42" s="136"/>
      <c r="JTM42" s="136"/>
      <c r="JTN42" s="136"/>
      <c r="JTO42" s="136"/>
      <c r="JTP42" s="136"/>
      <c r="JTQ42" s="136"/>
      <c r="JTR42" s="136"/>
      <c r="JTS42" s="136"/>
      <c r="JTT42" s="136"/>
      <c r="JTU42" s="136"/>
      <c r="JTV42" s="136"/>
      <c r="JTW42" s="136"/>
      <c r="JTX42" s="136"/>
      <c r="JTY42" s="136"/>
      <c r="JTZ42" s="136"/>
      <c r="JUA42" s="136"/>
      <c r="JUB42" s="136"/>
      <c r="JUC42" s="136"/>
      <c r="JUD42" s="136"/>
      <c r="JUE42" s="136"/>
      <c r="JUF42" s="136"/>
      <c r="JUG42" s="136"/>
      <c r="JUH42" s="136"/>
      <c r="JUI42" s="136"/>
      <c r="JUJ42" s="136"/>
      <c r="JUK42" s="136"/>
      <c r="JUL42" s="136"/>
      <c r="JUM42" s="136"/>
      <c r="JUN42" s="136"/>
      <c r="JUO42" s="136"/>
      <c r="JUP42" s="136"/>
      <c r="JUQ42" s="136"/>
      <c r="JUR42" s="136"/>
      <c r="JUS42" s="136"/>
      <c r="JUT42" s="136"/>
      <c r="JUU42" s="136"/>
      <c r="JUV42" s="136"/>
      <c r="JUW42" s="136"/>
      <c r="JUX42" s="136"/>
      <c r="JUY42" s="136"/>
      <c r="JUZ42" s="136"/>
      <c r="JVA42" s="136"/>
      <c r="JVB42" s="136"/>
      <c r="JVC42" s="136"/>
      <c r="JVD42" s="136"/>
      <c r="JVE42" s="136"/>
      <c r="JVF42" s="136"/>
      <c r="JVG42" s="136"/>
      <c r="JVH42" s="136"/>
      <c r="JVI42" s="136"/>
      <c r="JVJ42" s="136"/>
      <c r="JVK42" s="136"/>
      <c r="JVL42" s="136"/>
      <c r="JVM42" s="136"/>
      <c r="JVN42" s="136"/>
      <c r="JVO42" s="136"/>
      <c r="JVP42" s="136"/>
      <c r="JVQ42" s="136"/>
      <c r="JVR42" s="136"/>
      <c r="JVS42" s="136"/>
      <c r="JVT42" s="136"/>
      <c r="JVU42" s="136"/>
      <c r="JVV42" s="136"/>
      <c r="JVW42" s="136"/>
      <c r="JVX42" s="136"/>
      <c r="JVY42" s="136"/>
      <c r="JVZ42" s="136"/>
      <c r="JWA42" s="136"/>
      <c r="JWB42" s="136"/>
      <c r="JWC42" s="136"/>
      <c r="JWD42" s="136"/>
      <c r="JWE42" s="136"/>
      <c r="JWF42" s="136"/>
      <c r="JWG42" s="136"/>
      <c r="JWH42" s="136"/>
      <c r="JWI42" s="136"/>
      <c r="JWJ42" s="136"/>
      <c r="JWK42" s="136"/>
      <c r="JWL42" s="136"/>
      <c r="JWM42" s="136"/>
      <c r="JWN42" s="136"/>
      <c r="JWO42" s="136"/>
      <c r="JWP42" s="136"/>
      <c r="JWQ42" s="136"/>
      <c r="JWR42" s="136"/>
      <c r="JWS42" s="136"/>
      <c r="JWT42" s="136"/>
      <c r="JWU42" s="136"/>
      <c r="JWV42" s="136"/>
      <c r="JWW42" s="136"/>
      <c r="JWX42" s="136"/>
      <c r="JWY42" s="136"/>
      <c r="JWZ42" s="136"/>
      <c r="JXA42" s="136"/>
      <c r="JXB42" s="136"/>
      <c r="JXC42" s="136"/>
      <c r="JXD42" s="136"/>
      <c r="JXE42" s="136"/>
      <c r="JXF42" s="136"/>
      <c r="JXG42" s="136"/>
      <c r="JXH42" s="136"/>
      <c r="JXI42" s="136"/>
      <c r="JXJ42" s="136"/>
      <c r="JXK42" s="136"/>
      <c r="JXL42" s="136"/>
      <c r="JXM42" s="136"/>
      <c r="JXN42" s="136"/>
      <c r="JXO42" s="136"/>
      <c r="JXP42" s="136"/>
      <c r="JXQ42" s="136"/>
      <c r="JXR42" s="136"/>
      <c r="JXS42" s="136"/>
      <c r="JXT42" s="136"/>
      <c r="JXU42" s="136"/>
      <c r="JXV42" s="136"/>
      <c r="JXW42" s="136"/>
      <c r="JXX42" s="136"/>
      <c r="JXY42" s="136"/>
      <c r="JXZ42" s="136"/>
      <c r="JYA42" s="136"/>
      <c r="JYB42" s="136"/>
      <c r="JYC42" s="136"/>
      <c r="JYD42" s="136"/>
      <c r="JYE42" s="136"/>
      <c r="JYF42" s="136"/>
      <c r="JYG42" s="136"/>
      <c r="JYH42" s="136"/>
      <c r="JYI42" s="136"/>
      <c r="JYJ42" s="136"/>
      <c r="JYK42" s="136"/>
      <c r="JYL42" s="136"/>
      <c r="JYM42" s="136"/>
      <c r="JYN42" s="136"/>
      <c r="JYO42" s="136"/>
      <c r="JYP42" s="136"/>
      <c r="JYQ42" s="136"/>
      <c r="JYR42" s="136"/>
      <c r="JYS42" s="136"/>
      <c r="JYT42" s="136"/>
      <c r="JYU42" s="136"/>
      <c r="JYV42" s="136"/>
      <c r="JYW42" s="136"/>
      <c r="JYX42" s="136"/>
      <c r="JYY42" s="136"/>
      <c r="JYZ42" s="136"/>
      <c r="JZA42" s="136"/>
      <c r="JZB42" s="136"/>
      <c r="JZC42" s="136"/>
      <c r="JZD42" s="136"/>
      <c r="JZE42" s="136"/>
      <c r="JZF42" s="136"/>
      <c r="JZG42" s="136"/>
      <c r="JZH42" s="136"/>
      <c r="JZI42" s="136"/>
      <c r="JZJ42" s="136"/>
      <c r="JZK42" s="136"/>
      <c r="JZL42" s="136"/>
      <c r="JZM42" s="136"/>
      <c r="JZN42" s="136"/>
      <c r="JZO42" s="136"/>
      <c r="JZP42" s="136"/>
      <c r="JZQ42" s="136"/>
      <c r="JZR42" s="136"/>
      <c r="JZS42" s="136"/>
      <c r="JZT42" s="136"/>
      <c r="JZU42" s="136"/>
      <c r="JZV42" s="136"/>
      <c r="JZW42" s="136"/>
      <c r="JZX42" s="136"/>
      <c r="JZY42" s="136"/>
      <c r="JZZ42" s="136"/>
      <c r="KAA42" s="136"/>
      <c r="KAB42" s="136"/>
      <c r="KAC42" s="136"/>
      <c r="KAD42" s="136"/>
      <c r="KAE42" s="136"/>
      <c r="KAF42" s="136"/>
      <c r="KAG42" s="136"/>
      <c r="KAH42" s="136"/>
      <c r="KAI42" s="136"/>
      <c r="KAJ42" s="136"/>
      <c r="KAK42" s="136"/>
      <c r="KAL42" s="136"/>
      <c r="KAM42" s="136"/>
      <c r="KAN42" s="136"/>
      <c r="KAO42" s="136"/>
      <c r="KAP42" s="136"/>
      <c r="KAQ42" s="136"/>
      <c r="KAR42" s="136"/>
      <c r="KAS42" s="136"/>
      <c r="KAT42" s="136"/>
      <c r="KAU42" s="136"/>
      <c r="KAV42" s="136"/>
      <c r="KAW42" s="136"/>
      <c r="KAX42" s="136"/>
      <c r="KAY42" s="136"/>
      <c r="KAZ42" s="136"/>
      <c r="KBA42" s="136"/>
      <c r="KBB42" s="136"/>
      <c r="KBC42" s="136"/>
      <c r="KBD42" s="136"/>
      <c r="KBE42" s="136"/>
      <c r="KBF42" s="136"/>
      <c r="KBG42" s="136"/>
      <c r="KBH42" s="136"/>
      <c r="KBI42" s="136"/>
      <c r="KBJ42" s="136"/>
      <c r="KBK42" s="136"/>
      <c r="KBL42" s="136"/>
      <c r="KBM42" s="136"/>
      <c r="KBN42" s="136"/>
      <c r="KBO42" s="136"/>
      <c r="KBP42" s="136"/>
      <c r="KBQ42" s="136"/>
      <c r="KBR42" s="136"/>
      <c r="KBS42" s="136"/>
      <c r="KBT42" s="136"/>
      <c r="KBU42" s="136"/>
      <c r="KBV42" s="136"/>
      <c r="KBW42" s="136"/>
      <c r="KBX42" s="136"/>
      <c r="KBY42" s="136"/>
      <c r="KBZ42" s="136"/>
      <c r="KCA42" s="136"/>
      <c r="KCB42" s="136"/>
      <c r="KCC42" s="136"/>
      <c r="KCD42" s="136"/>
      <c r="KCE42" s="136"/>
      <c r="KCF42" s="136"/>
      <c r="KCG42" s="136"/>
      <c r="KCH42" s="136"/>
      <c r="KCI42" s="136"/>
      <c r="KCJ42" s="136"/>
      <c r="KCK42" s="136"/>
      <c r="KCL42" s="136"/>
      <c r="KCM42" s="136"/>
      <c r="KCN42" s="136"/>
      <c r="KCO42" s="136"/>
      <c r="KCP42" s="136"/>
      <c r="KCQ42" s="136"/>
      <c r="KCR42" s="136"/>
      <c r="KCS42" s="136"/>
      <c r="KCT42" s="136"/>
      <c r="KCU42" s="136"/>
      <c r="KCV42" s="136"/>
      <c r="KCW42" s="136"/>
      <c r="KCX42" s="136"/>
      <c r="KCY42" s="136"/>
      <c r="KCZ42" s="136"/>
      <c r="KDA42" s="136"/>
      <c r="KDB42" s="136"/>
      <c r="KDC42" s="136"/>
      <c r="KDD42" s="136"/>
      <c r="KDE42" s="136"/>
      <c r="KDF42" s="136"/>
      <c r="KDG42" s="136"/>
      <c r="KDH42" s="136"/>
      <c r="KDI42" s="136"/>
      <c r="KDJ42" s="136"/>
      <c r="KDK42" s="136"/>
      <c r="KDL42" s="136"/>
      <c r="KDM42" s="136"/>
      <c r="KDN42" s="136"/>
      <c r="KDO42" s="136"/>
      <c r="KDP42" s="136"/>
      <c r="KDQ42" s="136"/>
      <c r="KDR42" s="136"/>
      <c r="KDS42" s="136"/>
      <c r="KDT42" s="136"/>
      <c r="KDU42" s="136"/>
      <c r="KDV42" s="136"/>
      <c r="KDW42" s="136"/>
      <c r="KDX42" s="136"/>
      <c r="KDY42" s="136"/>
      <c r="KDZ42" s="136"/>
      <c r="KEA42" s="136"/>
      <c r="KEB42" s="136"/>
      <c r="KEC42" s="136"/>
      <c r="KED42" s="136"/>
      <c r="KEE42" s="136"/>
      <c r="KEF42" s="136"/>
      <c r="KEG42" s="136"/>
      <c r="KEH42" s="136"/>
      <c r="KEI42" s="136"/>
      <c r="KEJ42" s="136"/>
      <c r="KEK42" s="136"/>
      <c r="KEL42" s="136"/>
      <c r="KEM42" s="136"/>
      <c r="KEN42" s="136"/>
      <c r="KEO42" s="136"/>
      <c r="KEP42" s="136"/>
      <c r="KEQ42" s="136"/>
      <c r="KER42" s="136"/>
      <c r="KES42" s="136"/>
      <c r="KET42" s="136"/>
      <c r="KEU42" s="136"/>
      <c r="KEV42" s="136"/>
      <c r="KEW42" s="136"/>
      <c r="KEX42" s="136"/>
      <c r="KEY42" s="136"/>
      <c r="KEZ42" s="136"/>
      <c r="KFA42" s="136"/>
      <c r="KFB42" s="136"/>
      <c r="KFC42" s="136"/>
      <c r="KFD42" s="136"/>
      <c r="KFE42" s="136"/>
      <c r="KFF42" s="136"/>
      <c r="KFG42" s="136"/>
      <c r="KFH42" s="136"/>
      <c r="KFI42" s="136"/>
      <c r="KFJ42" s="136"/>
      <c r="KFK42" s="136"/>
      <c r="KFL42" s="136"/>
      <c r="KFM42" s="136"/>
      <c r="KFN42" s="136"/>
      <c r="KFO42" s="136"/>
      <c r="KFP42" s="136"/>
      <c r="KFQ42" s="136"/>
      <c r="KFR42" s="136"/>
      <c r="KFS42" s="136"/>
      <c r="KFT42" s="136"/>
      <c r="KFU42" s="136"/>
      <c r="KFV42" s="136"/>
      <c r="KFW42" s="136"/>
      <c r="KFX42" s="136"/>
      <c r="KFY42" s="136"/>
      <c r="KFZ42" s="136"/>
      <c r="KGA42" s="136"/>
      <c r="KGB42" s="136"/>
      <c r="KGC42" s="136"/>
      <c r="KGD42" s="136"/>
      <c r="KGE42" s="136"/>
      <c r="KGF42" s="136"/>
      <c r="KGG42" s="136"/>
      <c r="KGH42" s="136"/>
      <c r="KGI42" s="136"/>
      <c r="KGJ42" s="136"/>
      <c r="KGK42" s="136"/>
      <c r="KGL42" s="136"/>
      <c r="KGM42" s="136"/>
      <c r="KGN42" s="136"/>
      <c r="KGO42" s="136"/>
      <c r="KGP42" s="136"/>
      <c r="KGQ42" s="136"/>
      <c r="KGR42" s="136"/>
      <c r="KGS42" s="136"/>
      <c r="KGT42" s="136"/>
      <c r="KGU42" s="136"/>
      <c r="KGV42" s="136"/>
      <c r="KGW42" s="136"/>
      <c r="KGX42" s="136"/>
      <c r="KGY42" s="136"/>
      <c r="KGZ42" s="136"/>
      <c r="KHA42" s="136"/>
      <c r="KHB42" s="136"/>
      <c r="KHC42" s="136"/>
      <c r="KHD42" s="136"/>
      <c r="KHE42" s="136"/>
      <c r="KHF42" s="136"/>
      <c r="KHG42" s="136"/>
      <c r="KHH42" s="136"/>
      <c r="KHI42" s="136"/>
      <c r="KHJ42" s="136"/>
      <c r="KHK42" s="136"/>
      <c r="KHL42" s="136"/>
      <c r="KHM42" s="136"/>
      <c r="KHN42" s="136"/>
      <c r="KHO42" s="136"/>
      <c r="KHP42" s="136"/>
      <c r="KHQ42" s="136"/>
      <c r="KHR42" s="136"/>
      <c r="KHS42" s="136"/>
      <c r="KHT42" s="136"/>
      <c r="KHU42" s="136"/>
      <c r="KHV42" s="136"/>
      <c r="KHW42" s="136"/>
      <c r="KHX42" s="136"/>
      <c r="KHY42" s="136"/>
      <c r="KHZ42" s="136"/>
      <c r="KIA42" s="136"/>
      <c r="KIB42" s="136"/>
      <c r="KIC42" s="136"/>
      <c r="KID42" s="136"/>
      <c r="KIE42" s="136"/>
      <c r="KIF42" s="136"/>
      <c r="KIG42" s="136"/>
      <c r="KIH42" s="136"/>
      <c r="KII42" s="136"/>
      <c r="KIJ42" s="136"/>
      <c r="KIK42" s="136"/>
      <c r="KIL42" s="136"/>
      <c r="KIM42" s="136"/>
      <c r="KIN42" s="136"/>
      <c r="KIO42" s="136"/>
      <c r="KIP42" s="136"/>
      <c r="KIQ42" s="136"/>
      <c r="KIR42" s="136"/>
      <c r="KIS42" s="136"/>
      <c r="KIT42" s="136"/>
      <c r="KIU42" s="136"/>
      <c r="KIV42" s="136"/>
      <c r="KIW42" s="136"/>
      <c r="KIX42" s="136"/>
      <c r="KIY42" s="136"/>
      <c r="KIZ42" s="136"/>
      <c r="KJA42" s="136"/>
      <c r="KJB42" s="136"/>
      <c r="KJC42" s="136"/>
      <c r="KJD42" s="136"/>
      <c r="KJE42" s="136"/>
      <c r="KJF42" s="136"/>
      <c r="KJG42" s="136"/>
      <c r="KJH42" s="136"/>
      <c r="KJI42" s="136"/>
      <c r="KJJ42" s="136"/>
      <c r="KJK42" s="136"/>
      <c r="KJL42" s="136"/>
      <c r="KJM42" s="136"/>
      <c r="KJN42" s="136"/>
      <c r="KJO42" s="136"/>
      <c r="KJP42" s="136"/>
      <c r="KJQ42" s="136"/>
      <c r="KJR42" s="136"/>
      <c r="KJS42" s="136"/>
      <c r="KJT42" s="136"/>
      <c r="KJU42" s="136"/>
      <c r="KJV42" s="136"/>
      <c r="KJW42" s="136"/>
      <c r="KJX42" s="136"/>
      <c r="KJY42" s="136"/>
      <c r="KJZ42" s="136"/>
      <c r="KKA42" s="136"/>
      <c r="KKB42" s="136"/>
      <c r="KKC42" s="136"/>
      <c r="KKD42" s="136"/>
      <c r="KKE42" s="136"/>
      <c r="KKF42" s="136"/>
      <c r="KKG42" s="136"/>
      <c r="KKH42" s="136"/>
      <c r="KKI42" s="136"/>
      <c r="KKJ42" s="136"/>
      <c r="KKK42" s="136"/>
      <c r="KKL42" s="136"/>
      <c r="KKM42" s="136"/>
      <c r="KKN42" s="136"/>
      <c r="KKO42" s="136"/>
      <c r="KKP42" s="136"/>
      <c r="KKQ42" s="136"/>
      <c r="KKR42" s="136"/>
      <c r="KKS42" s="136"/>
      <c r="KKT42" s="136"/>
      <c r="KKU42" s="136"/>
      <c r="KKV42" s="136"/>
      <c r="KKW42" s="136"/>
      <c r="KKX42" s="136"/>
      <c r="KKY42" s="136"/>
      <c r="KKZ42" s="136"/>
      <c r="KLA42" s="136"/>
      <c r="KLB42" s="136"/>
      <c r="KLC42" s="136"/>
      <c r="KLD42" s="136"/>
      <c r="KLE42" s="136"/>
      <c r="KLF42" s="136"/>
      <c r="KLG42" s="136"/>
      <c r="KLH42" s="136"/>
      <c r="KLI42" s="136"/>
      <c r="KLJ42" s="136"/>
      <c r="KLK42" s="136"/>
      <c r="KLL42" s="136"/>
      <c r="KLM42" s="136"/>
      <c r="KLN42" s="136"/>
      <c r="KLO42" s="136"/>
      <c r="KLP42" s="136"/>
      <c r="KLQ42" s="136"/>
      <c r="KLR42" s="136"/>
      <c r="KLS42" s="136"/>
      <c r="KLT42" s="136"/>
      <c r="KLU42" s="136"/>
      <c r="KLV42" s="136"/>
      <c r="KLW42" s="136"/>
      <c r="KLX42" s="136"/>
      <c r="KLY42" s="136"/>
      <c r="KLZ42" s="136"/>
      <c r="KMA42" s="136"/>
      <c r="KMB42" s="136"/>
      <c r="KMC42" s="136"/>
      <c r="KMD42" s="136"/>
      <c r="KME42" s="136"/>
      <c r="KMF42" s="136"/>
      <c r="KMG42" s="136"/>
      <c r="KMH42" s="136"/>
      <c r="KMI42" s="136"/>
      <c r="KMJ42" s="136"/>
      <c r="KMK42" s="136"/>
      <c r="KML42" s="136"/>
      <c r="KMM42" s="136"/>
      <c r="KMN42" s="136"/>
      <c r="KMO42" s="136"/>
      <c r="KMP42" s="136"/>
      <c r="KMQ42" s="136"/>
      <c r="KMR42" s="136"/>
      <c r="KMS42" s="136"/>
      <c r="KMT42" s="136"/>
      <c r="KMU42" s="136"/>
      <c r="KMV42" s="136"/>
      <c r="KMW42" s="136"/>
      <c r="KMX42" s="136"/>
      <c r="KMY42" s="136"/>
      <c r="KMZ42" s="136"/>
      <c r="KNA42" s="136"/>
      <c r="KNB42" s="136"/>
      <c r="KNC42" s="136"/>
      <c r="KND42" s="136"/>
      <c r="KNE42" s="136"/>
      <c r="KNF42" s="136"/>
      <c r="KNG42" s="136"/>
      <c r="KNH42" s="136"/>
      <c r="KNI42" s="136"/>
      <c r="KNJ42" s="136"/>
      <c r="KNK42" s="136"/>
      <c r="KNL42" s="136"/>
      <c r="KNM42" s="136"/>
      <c r="KNN42" s="136"/>
      <c r="KNO42" s="136"/>
      <c r="KNP42" s="136"/>
      <c r="KNQ42" s="136"/>
      <c r="KNR42" s="136"/>
      <c r="KNS42" s="136"/>
      <c r="KNT42" s="136"/>
      <c r="KNU42" s="136"/>
      <c r="KNV42" s="136"/>
      <c r="KNW42" s="136"/>
      <c r="KNX42" s="136"/>
      <c r="KNY42" s="136"/>
      <c r="KNZ42" s="136"/>
      <c r="KOA42" s="136"/>
      <c r="KOB42" s="136"/>
      <c r="KOC42" s="136"/>
      <c r="KOD42" s="136"/>
      <c r="KOE42" s="136"/>
      <c r="KOF42" s="136"/>
      <c r="KOG42" s="136"/>
      <c r="KOH42" s="136"/>
      <c r="KOI42" s="136"/>
      <c r="KOJ42" s="136"/>
      <c r="KOK42" s="136"/>
      <c r="KOL42" s="136"/>
      <c r="KOM42" s="136"/>
      <c r="KON42" s="136"/>
      <c r="KOO42" s="136"/>
      <c r="KOP42" s="136"/>
      <c r="KOQ42" s="136"/>
      <c r="KOR42" s="136"/>
      <c r="KOS42" s="136"/>
      <c r="KOT42" s="136"/>
      <c r="KOU42" s="136"/>
      <c r="KOV42" s="136"/>
      <c r="KOW42" s="136"/>
      <c r="KOX42" s="136"/>
      <c r="KOY42" s="136"/>
      <c r="KOZ42" s="136"/>
      <c r="KPA42" s="136"/>
      <c r="KPB42" s="136"/>
      <c r="KPC42" s="136"/>
      <c r="KPD42" s="136"/>
      <c r="KPE42" s="136"/>
      <c r="KPF42" s="136"/>
      <c r="KPG42" s="136"/>
      <c r="KPH42" s="136"/>
      <c r="KPI42" s="136"/>
      <c r="KPJ42" s="136"/>
      <c r="KPK42" s="136"/>
      <c r="KPL42" s="136"/>
      <c r="KPM42" s="136"/>
      <c r="KPN42" s="136"/>
      <c r="KPO42" s="136"/>
      <c r="KPP42" s="136"/>
      <c r="KPQ42" s="136"/>
      <c r="KPR42" s="136"/>
      <c r="KPS42" s="136"/>
      <c r="KPT42" s="136"/>
      <c r="KPU42" s="136"/>
      <c r="KPV42" s="136"/>
      <c r="KPW42" s="136"/>
      <c r="KPX42" s="136"/>
      <c r="KPY42" s="136"/>
      <c r="KPZ42" s="136"/>
      <c r="KQA42" s="136"/>
      <c r="KQB42" s="136"/>
      <c r="KQC42" s="136"/>
      <c r="KQD42" s="136"/>
      <c r="KQE42" s="136"/>
      <c r="KQF42" s="136"/>
      <c r="KQG42" s="136"/>
      <c r="KQH42" s="136"/>
      <c r="KQI42" s="136"/>
      <c r="KQJ42" s="136"/>
      <c r="KQK42" s="136"/>
      <c r="KQL42" s="136"/>
      <c r="KQM42" s="136"/>
      <c r="KQN42" s="136"/>
      <c r="KQO42" s="136"/>
      <c r="KQP42" s="136"/>
      <c r="KQQ42" s="136"/>
      <c r="KQR42" s="136"/>
      <c r="KQS42" s="136"/>
      <c r="KQT42" s="136"/>
      <c r="KQU42" s="136"/>
      <c r="KQV42" s="136"/>
      <c r="KQW42" s="136"/>
      <c r="KQX42" s="136"/>
      <c r="KQY42" s="136"/>
      <c r="KQZ42" s="136"/>
      <c r="KRA42" s="136"/>
      <c r="KRB42" s="136"/>
      <c r="KRC42" s="136"/>
      <c r="KRD42" s="136"/>
      <c r="KRE42" s="136"/>
      <c r="KRF42" s="136"/>
      <c r="KRG42" s="136"/>
      <c r="KRH42" s="136"/>
      <c r="KRI42" s="136"/>
      <c r="KRJ42" s="136"/>
      <c r="KRK42" s="136"/>
      <c r="KRL42" s="136"/>
      <c r="KRM42" s="136"/>
      <c r="KRN42" s="136"/>
      <c r="KRO42" s="136"/>
      <c r="KRP42" s="136"/>
      <c r="KRQ42" s="136"/>
      <c r="KRR42" s="136"/>
      <c r="KRS42" s="136"/>
      <c r="KRT42" s="136"/>
      <c r="KRU42" s="136"/>
      <c r="KRV42" s="136"/>
      <c r="KRW42" s="136"/>
      <c r="KRX42" s="136"/>
      <c r="KRY42" s="136"/>
      <c r="KRZ42" s="136"/>
      <c r="KSA42" s="136"/>
      <c r="KSB42" s="136"/>
      <c r="KSC42" s="136"/>
      <c r="KSD42" s="136"/>
      <c r="KSE42" s="136"/>
      <c r="KSF42" s="136"/>
      <c r="KSG42" s="136"/>
      <c r="KSH42" s="136"/>
      <c r="KSI42" s="136"/>
      <c r="KSJ42" s="136"/>
      <c r="KSK42" s="136"/>
      <c r="KSL42" s="136"/>
      <c r="KSM42" s="136"/>
      <c r="KSN42" s="136"/>
      <c r="KSO42" s="136"/>
      <c r="KSP42" s="136"/>
      <c r="KSQ42" s="136"/>
      <c r="KSR42" s="136"/>
      <c r="KSS42" s="136"/>
      <c r="KST42" s="136"/>
      <c r="KSU42" s="136"/>
      <c r="KSV42" s="136"/>
      <c r="KSW42" s="136"/>
      <c r="KSX42" s="136"/>
      <c r="KSY42" s="136"/>
      <c r="KSZ42" s="136"/>
      <c r="KTA42" s="136"/>
      <c r="KTB42" s="136"/>
      <c r="KTC42" s="136"/>
      <c r="KTD42" s="136"/>
      <c r="KTE42" s="136"/>
      <c r="KTF42" s="136"/>
      <c r="KTG42" s="136"/>
      <c r="KTH42" s="136"/>
      <c r="KTI42" s="136"/>
      <c r="KTJ42" s="136"/>
      <c r="KTK42" s="136"/>
      <c r="KTL42" s="136"/>
      <c r="KTM42" s="136"/>
      <c r="KTN42" s="136"/>
      <c r="KTO42" s="136"/>
      <c r="KTP42" s="136"/>
      <c r="KTQ42" s="136"/>
      <c r="KTR42" s="136"/>
      <c r="KTS42" s="136"/>
      <c r="KTT42" s="136"/>
      <c r="KTU42" s="136"/>
      <c r="KTV42" s="136"/>
      <c r="KTW42" s="136"/>
      <c r="KTX42" s="136"/>
      <c r="KTY42" s="136"/>
      <c r="KTZ42" s="136"/>
      <c r="KUA42" s="136"/>
      <c r="KUB42" s="136"/>
      <c r="KUC42" s="136"/>
      <c r="KUD42" s="136"/>
      <c r="KUE42" s="136"/>
      <c r="KUF42" s="136"/>
      <c r="KUG42" s="136"/>
      <c r="KUH42" s="136"/>
      <c r="KUI42" s="136"/>
      <c r="KUJ42" s="136"/>
      <c r="KUK42" s="136"/>
      <c r="KUL42" s="136"/>
      <c r="KUM42" s="136"/>
      <c r="KUN42" s="136"/>
      <c r="KUO42" s="136"/>
      <c r="KUP42" s="136"/>
      <c r="KUQ42" s="136"/>
      <c r="KUR42" s="136"/>
      <c r="KUS42" s="136"/>
      <c r="KUT42" s="136"/>
      <c r="KUU42" s="136"/>
      <c r="KUV42" s="136"/>
      <c r="KUW42" s="136"/>
      <c r="KUX42" s="136"/>
      <c r="KUY42" s="136"/>
      <c r="KUZ42" s="136"/>
      <c r="KVA42" s="136"/>
      <c r="KVB42" s="136"/>
      <c r="KVC42" s="136"/>
      <c r="KVD42" s="136"/>
      <c r="KVE42" s="136"/>
      <c r="KVF42" s="136"/>
      <c r="KVG42" s="136"/>
      <c r="KVH42" s="136"/>
      <c r="KVI42" s="136"/>
      <c r="KVJ42" s="136"/>
      <c r="KVK42" s="136"/>
      <c r="KVL42" s="136"/>
      <c r="KVM42" s="136"/>
      <c r="KVN42" s="136"/>
      <c r="KVO42" s="136"/>
      <c r="KVP42" s="136"/>
      <c r="KVQ42" s="136"/>
      <c r="KVR42" s="136"/>
      <c r="KVS42" s="136"/>
      <c r="KVT42" s="136"/>
      <c r="KVU42" s="136"/>
      <c r="KVV42" s="136"/>
      <c r="KVW42" s="136"/>
      <c r="KVX42" s="136"/>
      <c r="KVY42" s="136"/>
      <c r="KVZ42" s="136"/>
      <c r="KWA42" s="136"/>
      <c r="KWB42" s="136"/>
      <c r="KWC42" s="136"/>
      <c r="KWD42" s="136"/>
      <c r="KWE42" s="136"/>
      <c r="KWF42" s="136"/>
      <c r="KWG42" s="136"/>
      <c r="KWH42" s="136"/>
      <c r="KWI42" s="136"/>
      <c r="KWJ42" s="136"/>
      <c r="KWK42" s="136"/>
      <c r="KWL42" s="136"/>
      <c r="KWM42" s="136"/>
      <c r="KWN42" s="136"/>
      <c r="KWO42" s="136"/>
      <c r="KWP42" s="136"/>
      <c r="KWQ42" s="136"/>
      <c r="KWR42" s="136"/>
      <c r="KWS42" s="136"/>
      <c r="KWT42" s="136"/>
      <c r="KWU42" s="136"/>
      <c r="KWV42" s="136"/>
      <c r="KWW42" s="136"/>
      <c r="KWX42" s="136"/>
      <c r="KWY42" s="136"/>
      <c r="KWZ42" s="136"/>
      <c r="KXA42" s="136"/>
      <c r="KXB42" s="136"/>
      <c r="KXC42" s="136"/>
      <c r="KXD42" s="136"/>
      <c r="KXE42" s="136"/>
      <c r="KXF42" s="136"/>
      <c r="KXG42" s="136"/>
      <c r="KXH42" s="136"/>
      <c r="KXI42" s="136"/>
      <c r="KXJ42" s="136"/>
      <c r="KXK42" s="136"/>
      <c r="KXL42" s="136"/>
      <c r="KXM42" s="136"/>
      <c r="KXN42" s="136"/>
      <c r="KXO42" s="136"/>
      <c r="KXP42" s="136"/>
      <c r="KXQ42" s="136"/>
      <c r="KXR42" s="136"/>
      <c r="KXS42" s="136"/>
      <c r="KXT42" s="136"/>
      <c r="KXU42" s="136"/>
      <c r="KXV42" s="136"/>
      <c r="KXW42" s="136"/>
      <c r="KXX42" s="136"/>
      <c r="KXY42" s="136"/>
      <c r="KXZ42" s="136"/>
      <c r="KYA42" s="136"/>
      <c r="KYB42" s="136"/>
      <c r="KYC42" s="136"/>
      <c r="KYD42" s="136"/>
      <c r="KYE42" s="136"/>
      <c r="KYF42" s="136"/>
      <c r="KYG42" s="136"/>
      <c r="KYH42" s="136"/>
      <c r="KYI42" s="136"/>
      <c r="KYJ42" s="136"/>
      <c r="KYK42" s="136"/>
      <c r="KYL42" s="136"/>
      <c r="KYM42" s="136"/>
      <c r="KYN42" s="136"/>
      <c r="KYO42" s="136"/>
      <c r="KYP42" s="136"/>
      <c r="KYQ42" s="136"/>
      <c r="KYR42" s="136"/>
      <c r="KYS42" s="136"/>
      <c r="KYT42" s="136"/>
      <c r="KYU42" s="136"/>
      <c r="KYV42" s="136"/>
      <c r="KYW42" s="136"/>
      <c r="KYX42" s="136"/>
      <c r="KYY42" s="136"/>
      <c r="KYZ42" s="136"/>
      <c r="KZA42" s="136"/>
      <c r="KZB42" s="136"/>
      <c r="KZC42" s="136"/>
      <c r="KZD42" s="136"/>
      <c r="KZE42" s="136"/>
      <c r="KZF42" s="136"/>
      <c r="KZG42" s="136"/>
      <c r="KZH42" s="136"/>
      <c r="KZI42" s="136"/>
      <c r="KZJ42" s="136"/>
      <c r="KZK42" s="136"/>
      <c r="KZL42" s="136"/>
      <c r="KZM42" s="136"/>
      <c r="KZN42" s="136"/>
      <c r="KZO42" s="136"/>
      <c r="KZP42" s="136"/>
      <c r="KZQ42" s="136"/>
      <c r="KZR42" s="136"/>
      <c r="KZS42" s="136"/>
      <c r="KZT42" s="136"/>
      <c r="KZU42" s="136"/>
      <c r="KZV42" s="136"/>
      <c r="KZW42" s="136"/>
      <c r="KZX42" s="136"/>
      <c r="KZY42" s="136"/>
      <c r="KZZ42" s="136"/>
      <c r="LAA42" s="136"/>
      <c r="LAB42" s="136"/>
      <c r="LAC42" s="136"/>
      <c r="LAD42" s="136"/>
      <c r="LAE42" s="136"/>
      <c r="LAF42" s="136"/>
      <c r="LAG42" s="136"/>
      <c r="LAH42" s="136"/>
      <c r="LAI42" s="136"/>
      <c r="LAJ42" s="136"/>
      <c r="LAK42" s="136"/>
      <c r="LAL42" s="136"/>
      <c r="LAM42" s="136"/>
      <c r="LAN42" s="136"/>
      <c r="LAO42" s="136"/>
      <c r="LAP42" s="136"/>
      <c r="LAQ42" s="136"/>
      <c r="LAR42" s="136"/>
      <c r="LAS42" s="136"/>
      <c r="LAT42" s="136"/>
      <c r="LAU42" s="136"/>
      <c r="LAV42" s="136"/>
      <c r="LAW42" s="136"/>
      <c r="LAX42" s="136"/>
      <c r="LAY42" s="136"/>
      <c r="LAZ42" s="136"/>
      <c r="LBA42" s="136"/>
      <c r="LBB42" s="136"/>
      <c r="LBC42" s="136"/>
      <c r="LBD42" s="136"/>
      <c r="LBE42" s="136"/>
      <c r="LBF42" s="136"/>
      <c r="LBG42" s="136"/>
      <c r="LBH42" s="136"/>
      <c r="LBI42" s="136"/>
      <c r="LBJ42" s="136"/>
      <c r="LBK42" s="136"/>
      <c r="LBL42" s="136"/>
      <c r="LBM42" s="136"/>
      <c r="LBN42" s="136"/>
      <c r="LBO42" s="136"/>
      <c r="LBP42" s="136"/>
      <c r="LBQ42" s="136"/>
      <c r="LBR42" s="136"/>
      <c r="LBS42" s="136"/>
      <c r="LBT42" s="136"/>
      <c r="LBU42" s="136"/>
      <c r="LBV42" s="136"/>
      <c r="LBW42" s="136"/>
      <c r="LBX42" s="136"/>
      <c r="LBY42" s="136"/>
      <c r="LBZ42" s="136"/>
      <c r="LCA42" s="136"/>
      <c r="LCB42" s="136"/>
      <c r="LCC42" s="136"/>
      <c r="LCD42" s="136"/>
      <c r="LCE42" s="136"/>
      <c r="LCF42" s="136"/>
      <c r="LCG42" s="136"/>
      <c r="LCH42" s="136"/>
      <c r="LCI42" s="136"/>
      <c r="LCJ42" s="136"/>
      <c r="LCK42" s="136"/>
      <c r="LCL42" s="136"/>
      <c r="LCM42" s="136"/>
      <c r="LCN42" s="136"/>
      <c r="LCO42" s="136"/>
      <c r="LCP42" s="136"/>
      <c r="LCQ42" s="136"/>
      <c r="LCR42" s="136"/>
      <c r="LCS42" s="136"/>
      <c r="LCT42" s="136"/>
      <c r="LCU42" s="136"/>
      <c r="LCV42" s="136"/>
      <c r="LCW42" s="136"/>
      <c r="LCX42" s="136"/>
      <c r="LCY42" s="136"/>
      <c r="LCZ42" s="136"/>
      <c r="LDA42" s="136"/>
      <c r="LDB42" s="136"/>
      <c r="LDC42" s="136"/>
      <c r="LDD42" s="136"/>
      <c r="LDE42" s="136"/>
      <c r="LDF42" s="136"/>
      <c r="LDG42" s="136"/>
      <c r="LDH42" s="136"/>
      <c r="LDI42" s="136"/>
      <c r="LDJ42" s="136"/>
      <c r="LDK42" s="136"/>
      <c r="LDL42" s="136"/>
      <c r="LDM42" s="136"/>
      <c r="LDN42" s="136"/>
      <c r="LDO42" s="136"/>
      <c r="LDP42" s="136"/>
      <c r="LDQ42" s="136"/>
      <c r="LDR42" s="136"/>
      <c r="LDS42" s="136"/>
      <c r="LDT42" s="136"/>
      <c r="LDU42" s="136"/>
      <c r="LDV42" s="136"/>
      <c r="LDW42" s="136"/>
      <c r="LDX42" s="136"/>
      <c r="LDY42" s="136"/>
      <c r="LDZ42" s="136"/>
      <c r="LEA42" s="136"/>
      <c r="LEB42" s="136"/>
      <c r="LEC42" s="136"/>
      <c r="LED42" s="136"/>
      <c r="LEE42" s="136"/>
      <c r="LEF42" s="136"/>
      <c r="LEG42" s="136"/>
      <c r="LEH42" s="136"/>
      <c r="LEI42" s="136"/>
      <c r="LEJ42" s="136"/>
      <c r="LEK42" s="136"/>
      <c r="LEL42" s="136"/>
      <c r="LEM42" s="136"/>
      <c r="LEN42" s="136"/>
      <c r="LEO42" s="136"/>
      <c r="LEP42" s="136"/>
      <c r="LEQ42" s="136"/>
      <c r="LER42" s="136"/>
      <c r="LES42" s="136"/>
      <c r="LET42" s="136"/>
      <c r="LEU42" s="136"/>
      <c r="LEV42" s="136"/>
      <c r="LEW42" s="136"/>
      <c r="LEX42" s="136"/>
      <c r="LEY42" s="136"/>
      <c r="LEZ42" s="136"/>
      <c r="LFA42" s="136"/>
      <c r="LFB42" s="136"/>
      <c r="LFC42" s="136"/>
      <c r="LFD42" s="136"/>
      <c r="LFE42" s="136"/>
      <c r="LFF42" s="136"/>
      <c r="LFG42" s="136"/>
      <c r="LFH42" s="136"/>
      <c r="LFI42" s="136"/>
      <c r="LFJ42" s="136"/>
      <c r="LFK42" s="136"/>
      <c r="LFL42" s="136"/>
      <c r="LFM42" s="136"/>
      <c r="LFN42" s="136"/>
      <c r="LFO42" s="136"/>
      <c r="LFP42" s="136"/>
      <c r="LFQ42" s="136"/>
      <c r="LFR42" s="136"/>
      <c r="LFS42" s="136"/>
      <c r="LFT42" s="136"/>
      <c r="LFU42" s="136"/>
      <c r="LFV42" s="136"/>
      <c r="LFW42" s="136"/>
      <c r="LFX42" s="136"/>
      <c r="LFY42" s="136"/>
      <c r="LFZ42" s="136"/>
      <c r="LGA42" s="136"/>
      <c r="LGB42" s="136"/>
      <c r="LGC42" s="136"/>
      <c r="LGD42" s="136"/>
      <c r="LGE42" s="136"/>
      <c r="LGF42" s="136"/>
      <c r="LGG42" s="136"/>
      <c r="LGH42" s="136"/>
      <c r="LGI42" s="136"/>
      <c r="LGJ42" s="136"/>
      <c r="LGK42" s="136"/>
      <c r="LGL42" s="136"/>
      <c r="LGM42" s="136"/>
      <c r="LGN42" s="136"/>
      <c r="LGO42" s="136"/>
      <c r="LGP42" s="136"/>
      <c r="LGQ42" s="136"/>
      <c r="LGR42" s="136"/>
      <c r="LGS42" s="136"/>
      <c r="LGT42" s="136"/>
      <c r="LGU42" s="136"/>
      <c r="LGV42" s="136"/>
      <c r="LGW42" s="136"/>
      <c r="LGX42" s="136"/>
      <c r="LGY42" s="136"/>
      <c r="LGZ42" s="136"/>
      <c r="LHA42" s="136"/>
      <c r="LHB42" s="136"/>
      <c r="LHC42" s="136"/>
      <c r="LHD42" s="136"/>
      <c r="LHE42" s="136"/>
      <c r="LHF42" s="136"/>
      <c r="LHG42" s="136"/>
      <c r="LHH42" s="136"/>
      <c r="LHI42" s="136"/>
      <c r="LHJ42" s="136"/>
      <c r="LHK42" s="136"/>
      <c r="LHL42" s="136"/>
      <c r="LHM42" s="136"/>
      <c r="LHN42" s="136"/>
      <c r="LHO42" s="136"/>
      <c r="LHP42" s="136"/>
      <c r="LHQ42" s="136"/>
      <c r="LHR42" s="136"/>
      <c r="LHS42" s="136"/>
      <c r="LHT42" s="136"/>
      <c r="LHU42" s="136"/>
      <c r="LHV42" s="136"/>
      <c r="LHW42" s="136"/>
      <c r="LHX42" s="136"/>
      <c r="LHY42" s="136"/>
      <c r="LHZ42" s="136"/>
      <c r="LIA42" s="136"/>
      <c r="LIB42" s="136"/>
      <c r="LIC42" s="136"/>
      <c r="LID42" s="136"/>
      <c r="LIE42" s="136"/>
      <c r="LIF42" s="136"/>
      <c r="LIG42" s="136"/>
      <c r="LIH42" s="136"/>
      <c r="LII42" s="136"/>
      <c r="LIJ42" s="136"/>
      <c r="LIK42" s="136"/>
      <c r="LIL42" s="136"/>
      <c r="LIM42" s="136"/>
      <c r="LIN42" s="136"/>
      <c r="LIO42" s="136"/>
      <c r="LIP42" s="136"/>
      <c r="LIQ42" s="136"/>
      <c r="LIR42" s="136"/>
      <c r="LIS42" s="136"/>
      <c r="LIT42" s="136"/>
      <c r="LIU42" s="136"/>
      <c r="LIV42" s="136"/>
      <c r="LIW42" s="136"/>
      <c r="LIX42" s="136"/>
      <c r="LIY42" s="136"/>
      <c r="LIZ42" s="136"/>
      <c r="LJA42" s="136"/>
      <c r="LJB42" s="136"/>
      <c r="LJC42" s="136"/>
      <c r="LJD42" s="136"/>
      <c r="LJE42" s="136"/>
      <c r="LJF42" s="136"/>
      <c r="LJG42" s="136"/>
      <c r="LJH42" s="136"/>
      <c r="LJI42" s="136"/>
      <c r="LJJ42" s="136"/>
      <c r="LJK42" s="136"/>
      <c r="LJL42" s="136"/>
      <c r="LJM42" s="136"/>
      <c r="LJN42" s="136"/>
      <c r="LJO42" s="136"/>
      <c r="LJP42" s="136"/>
      <c r="LJQ42" s="136"/>
      <c r="LJR42" s="136"/>
      <c r="LJS42" s="136"/>
      <c r="LJT42" s="136"/>
      <c r="LJU42" s="136"/>
      <c r="LJV42" s="136"/>
      <c r="LJW42" s="136"/>
      <c r="LJX42" s="136"/>
      <c r="LJY42" s="136"/>
      <c r="LJZ42" s="136"/>
      <c r="LKA42" s="136"/>
      <c r="LKB42" s="136"/>
      <c r="LKC42" s="136"/>
      <c r="LKD42" s="136"/>
      <c r="LKE42" s="136"/>
      <c r="LKF42" s="136"/>
      <c r="LKG42" s="136"/>
      <c r="LKH42" s="136"/>
      <c r="LKI42" s="136"/>
      <c r="LKJ42" s="136"/>
      <c r="LKK42" s="136"/>
      <c r="LKL42" s="136"/>
      <c r="LKM42" s="136"/>
      <c r="LKN42" s="136"/>
      <c r="LKO42" s="136"/>
      <c r="LKP42" s="136"/>
      <c r="LKQ42" s="136"/>
      <c r="LKR42" s="136"/>
      <c r="LKS42" s="136"/>
      <c r="LKT42" s="136"/>
      <c r="LKU42" s="136"/>
      <c r="LKV42" s="136"/>
      <c r="LKW42" s="136"/>
      <c r="LKX42" s="136"/>
      <c r="LKY42" s="136"/>
      <c r="LKZ42" s="136"/>
      <c r="LLA42" s="136"/>
      <c r="LLB42" s="136"/>
      <c r="LLC42" s="136"/>
      <c r="LLD42" s="136"/>
      <c r="LLE42" s="136"/>
      <c r="LLF42" s="136"/>
      <c r="LLG42" s="136"/>
      <c r="LLH42" s="136"/>
      <c r="LLI42" s="136"/>
      <c r="LLJ42" s="136"/>
      <c r="LLK42" s="136"/>
      <c r="LLL42" s="136"/>
      <c r="LLM42" s="136"/>
      <c r="LLN42" s="136"/>
      <c r="LLO42" s="136"/>
      <c r="LLP42" s="136"/>
      <c r="LLQ42" s="136"/>
      <c r="LLR42" s="136"/>
      <c r="LLS42" s="136"/>
      <c r="LLT42" s="136"/>
      <c r="LLU42" s="136"/>
      <c r="LLV42" s="136"/>
      <c r="LLW42" s="136"/>
      <c r="LLX42" s="136"/>
      <c r="LLY42" s="136"/>
      <c r="LLZ42" s="136"/>
      <c r="LMA42" s="136"/>
      <c r="LMB42" s="136"/>
      <c r="LMC42" s="136"/>
      <c r="LMD42" s="136"/>
      <c r="LME42" s="136"/>
      <c r="LMF42" s="136"/>
      <c r="LMG42" s="136"/>
      <c r="LMH42" s="136"/>
      <c r="LMI42" s="136"/>
      <c r="LMJ42" s="136"/>
      <c r="LMK42" s="136"/>
      <c r="LML42" s="136"/>
      <c r="LMM42" s="136"/>
      <c r="LMN42" s="136"/>
      <c r="LMO42" s="136"/>
      <c r="LMP42" s="136"/>
      <c r="LMQ42" s="136"/>
      <c r="LMR42" s="136"/>
      <c r="LMS42" s="136"/>
      <c r="LMT42" s="136"/>
      <c r="LMU42" s="136"/>
      <c r="LMV42" s="136"/>
      <c r="LMW42" s="136"/>
      <c r="LMX42" s="136"/>
      <c r="LMY42" s="136"/>
      <c r="LMZ42" s="136"/>
      <c r="LNA42" s="136"/>
      <c r="LNB42" s="136"/>
      <c r="LNC42" s="136"/>
      <c r="LND42" s="136"/>
      <c r="LNE42" s="136"/>
      <c r="LNF42" s="136"/>
      <c r="LNG42" s="136"/>
      <c r="LNH42" s="136"/>
      <c r="LNI42" s="136"/>
      <c r="LNJ42" s="136"/>
      <c r="LNK42" s="136"/>
      <c r="LNL42" s="136"/>
      <c r="LNM42" s="136"/>
      <c r="LNN42" s="136"/>
      <c r="LNO42" s="136"/>
      <c r="LNP42" s="136"/>
      <c r="LNQ42" s="136"/>
      <c r="LNR42" s="136"/>
      <c r="LNS42" s="136"/>
      <c r="LNT42" s="136"/>
      <c r="LNU42" s="136"/>
      <c r="LNV42" s="136"/>
      <c r="LNW42" s="136"/>
      <c r="LNX42" s="136"/>
      <c r="LNY42" s="136"/>
      <c r="LNZ42" s="136"/>
      <c r="LOA42" s="136"/>
      <c r="LOB42" s="136"/>
      <c r="LOC42" s="136"/>
      <c r="LOD42" s="136"/>
      <c r="LOE42" s="136"/>
      <c r="LOF42" s="136"/>
      <c r="LOG42" s="136"/>
      <c r="LOH42" s="136"/>
      <c r="LOI42" s="136"/>
      <c r="LOJ42" s="136"/>
      <c r="LOK42" s="136"/>
      <c r="LOL42" s="136"/>
      <c r="LOM42" s="136"/>
      <c r="LON42" s="136"/>
      <c r="LOO42" s="136"/>
      <c r="LOP42" s="136"/>
      <c r="LOQ42" s="136"/>
      <c r="LOR42" s="136"/>
      <c r="LOS42" s="136"/>
      <c r="LOT42" s="136"/>
      <c r="LOU42" s="136"/>
      <c r="LOV42" s="136"/>
      <c r="LOW42" s="136"/>
      <c r="LOX42" s="136"/>
      <c r="LOY42" s="136"/>
      <c r="LOZ42" s="136"/>
      <c r="LPA42" s="136"/>
      <c r="LPB42" s="136"/>
      <c r="LPC42" s="136"/>
      <c r="LPD42" s="136"/>
      <c r="LPE42" s="136"/>
      <c r="LPF42" s="136"/>
      <c r="LPG42" s="136"/>
      <c r="LPH42" s="136"/>
      <c r="LPI42" s="136"/>
      <c r="LPJ42" s="136"/>
      <c r="LPK42" s="136"/>
      <c r="LPL42" s="136"/>
      <c r="LPM42" s="136"/>
      <c r="LPN42" s="136"/>
      <c r="LPO42" s="136"/>
      <c r="LPP42" s="136"/>
      <c r="LPQ42" s="136"/>
      <c r="LPR42" s="136"/>
      <c r="LPS42" s="136"/>
      <c r="LPT42" s="136"/>
      <c r="LPU42" s="136"/>
      <c r="LPV42" s="136"/>
      <c r="LPW42" s="136"/>
      <c r="LPX42" s="136"/>
      <c r="LPY42" s="136"/>
      <c r="LPZ42" s="136"/>
      <c r="LQA42" s="136"/>
      <c r="LQB42" s="136"/>
      <c r="LQC42" s="136"/>
      <c r="LQD42" s="136"/>
      <c r="LQE42" s="136"/>
      <c r="LQF42" s="136"/>
      <c r="LQG42" s="136"/>
      <c r="LQH42" s="136"/>
      <c r="LQI42" s="136"/>
      <c r="LQJ42" s="136"/>
      <c r="LQK42" s="136"/>
      <c r="LQL42" s="136"/>
      <c r="LQM42" s="136"/>
      <c r="LQN42" s="136"/>
      <c r="LQO42" s="136"/>
      <c r="LQP42" s="136"/>
      <c r="LQQ42" s="136"/>
      <c r="LQR42" s="136"/>
      <c r="LQS42" s="136"/>
      <c r="LQT42" s="136"/>
      <c r="LQU42" s="136"/>
      <c r="LQV42" s="136"/>
      <c r="LQW42" s="136"/>
      <c r="LQX42" s="136"/>
      <c r="LQY42" s="136"/>
      <c r="LQZ42" s="136"/>
      <c r="LRA42" s="136"/>
      <c r="LRB42" s="136"/>
      <c r="LRC42" s="136"/>
      <c r="LRD42" s="136"/>
      <c r="LRE42" s="136"/>
      <c r="LRF42" s="136"/>
      <c r="LRG42" s="136"/>
      <c r="LRH42" s="136"/>
      <c r="LRI42" s="136"/>
      <c r="LRJ42" s="136"/>
      <c r="LRK42" s="136"/>
      <c r="LRL42" s="136"/>
      <c r="LRM42" s="136"/>
      <c r="LRN42" s="136"/>
      <c r="LRO42" s="136"/>
      <c r="LRP42" s="136"/>
      <c r="LRQ42" s="136"/>
      <c r="LRR42" s="136"/>
      <c r="LRS42" s="136"/>
      <c r="LRT42" s="136"/>
      <c r="LRU42" s="136"/>
      <c r="LRV42" s="136"/>
      <c r="LRW42" s="136"/>
      <c r="LRX42" s="136"/>
      <c r="LRY42" s="136"/>
      <c r="LRZ42" s="136"/>
      <c r="LSA42" s="136"/>
      <c r="LSB42" s="136"/>
      <c r="LSC42" s="136"/>
      <c r="LSD42" s="136"/>
      <c r="LSE42" s="136"/>
      <c r="LSF42" s="136"/>
      <c r="LSG42" s="136"/>
      <c r="LSH42" s="136"/>
      <c r="LSI42" s="136"/>
      <c r="LSJ42" s="136"/>
      <c r="LSK42" s="136"/>
      <c r="LSL42" s="136"/>
      <c r="LSM42" s="136"/>
      <c r="LSN42" s="136"/>
      <c r="LSO42" s="136"/>
      <c r="LSP42" s="136"/>
      <c r="LSQ42" s="136"/>
      <c r="LSR42" s="136"/>
      <c r="LSS42" s="136"/>
      <c r="LST42" s="136"/>
      <c r="LSU42" s="136"/>
      <c r="LSV42" s="136"/>
      <c r="LSW42" s="136"/>
      <c r="LSX42" s="136"/>
      <c r="LSY42" s="136"/>
      <c r="LSZ42" s="136"/>
      <c r="LTA42" s="136"/>
      <c r="LTB42" s="136"/>
      <c r="LTC42" s="136"/>
      <c r="LTD42" s="136"/>
      <c r="LTE42" s="136"/>
      <c r="LTF42" s="136"/>
      <c r="LTG42" s="136"/>
      <c r="LTH42" s="136"/>
      <c r="LTI42" s="136"/>
      <c r="LTJ42" s="136"/>
      <c r="LTK42" s="136"/>
      <c r="LTL42" s="136"/>
      <c r="LTM42" s="136"/>
      <c r="LTN42" s="136"/>
      <c r="LTO42" s="136"/>
      <c r="LTP42" s="136"/>
      <c r="LTQ42" s="136"/>
      <c r="LTR42" s="136"/>
      <c r="LTS42" s="136"/>
      <c r="LTT42" s="136"/>
      <c r="LTU42" s="136"/>
      <c r="LTV42" s="136"/>
      <c r="LTW42" s="136"/>
      <c r="LTX42" s="136"/>
      <c r="LTY42" s="136"/>
      <c r="LTZ42" s="136"/>
      <c r="LUA42" s="136"/>
      <c r="LUB42" s="136"/>
      <c r="LUC42" s="136"/>
      <c r="LUD42" s="136"/>
      <c r="LUE42" s="136"/>
      <c r="LUF42" s="136"/>
      <c r="LUG42" s="136"/>
      <c r="LUH42" s="136"/>
      <c r="LUI42" s="136"/>
      <c r="LUJ42" s="136"/>
      <c r="LUK42" s="136"/>
      <c r="LUL42" s="136"/>
      <c r="LUM42" s="136"/>
      <c r="LUN42" s="136"/>
      <c r="LUO42" s="136"/>
      <c r="LUP42" s="136"/>
      <c r="LUQ42" s="136"/>
      <c r="LUR42" s="136"/>
      <c r="LUS42" s="136"/>
      <c r="LUT42" s="136"/>
      <c r="LUU42" s="136"/>
      <c r="LUV42" s="136"/>
      <c r="LUW42" s="136"/>
      <c r="LUX42" s="136"/>
      <c r="LUY42" s="136"/>
      <c r="LUZ42" s="136"/>
      <c r="LVA42" s="136"/>
      <c r="LVB42" s="136"/>
      <c r="LVC42" s="136"/>
      <c r="LVD42" s="136"/>
      <c r="LVE42" s="136"/>
      <c r="LVF42" s="136"/>
      <c r="LVG42" s="136"/>
      <c r="LVH42" s="136"/>
      <c r="LVI42" s="136"/>
      <c r="LVJ42" s="136"/>
      <c r="LVK42" s="136"/>
      <c r="LVL42" s="136"/>
      <c r="LVM42" s="136"/>
      <c r="LVN42" s="136"/>
      <c r="LVO42" s="136"/>
      <c r="LVP42" s="136"/>
      <c r="LVQ42" s="136"/>
      <c r="LVR42" s="136"/>
      <c r="LVS42" s="136"/>
      <c r="LVT42" s="136"/>
      <c r="LVU42" s="136"/>
      <c r="LVV42" s="136"/>
      <c r="LVW42" s="136"/>
      <c r="LVX42" s="136"/>
      <c r="LVY42" s="136"/>
      <c r="LVZ42" s="136"/>
      <c r="LWA42" s="136"/>
      <c r="LWB42" s="136"/>
      <c r="LWC42" s="136"/>
      <c r="LWD42" s="136"/>
      <c r="LWE42" s="136"/>
      <c r="LWF42" s="136"/>
      <c r="LWG42" s="136"/>
      <c r="LWH42" s="136"/>
      <c r="LWI42" s="136"/>
      <c r="LWJ42" s="136"/>
      <c r="LWK42" s="136"/>
      <c r="LWL42" s="136"/>
      <c r="LWM42" s="136"/>
      <c r="LWN42" s="136"/>
      <c r="LWO42" s="136"/>
      <c r="LWP42" s="136"/>
      <c r="LWQ42" s="136"/>
      <c r="LWR42" s="136"/>
      <c r="LWS42" s="136"/>
      <c r="LWT42" s="136"/>
      <c r="LWU42" s="136"/>
      <c r="LWV42" s="136"/>
      <c r="LWW42" s="136"/>
      <c r="LWX42" s="136"/>
      <c r="LWY42" s="136"/>
      <c r="LWZ42" s="136"/>
      <c r="LXA42" s="136"/>
      <c r="LXB42" s="136"/>
      <c r="LXC42" s="136"/>
      <c r="LXD42" s="136"/>
      <c r="LXE42" s="136"/>
      <c r="LXF42" s="136"/>
      <c r="LXG42" s="136"/>
      <c r="LXH42" s="136"/>
      <c r="LXI42" s="136"/>
      <c r="LXJ42" s="136"/>
      <c r="LXK42" s="136"/>
      <c r="LXL42" s="136"/>
      <c r="LXM42" s="136"/>
      <c r="LXN42" s="136"/>
      <c r="LXO42" s="136"/>
      <c r="LXP42" s="136"/>
      <c r="LXQ42" s="136"/>
      <c r="LXR42" s="136"/>
      <c r="LXS42" s="136"/>
      <c r="LXT42" s="136"/>
      <c r="LXU42" s="136"/>
      <c r="LXV42" s="136"/>
      <c r="LXW42" s="136"/>
      <c r="LXX42" s="136"/>
      <c r="LXY42" s="136"/>
      <c r="LXZ42" s="136"/>
      <c r="LYA42" s="136"/>
      <c r="LYB42" s="136"/>
      <c r="LYC42" s="136"/>
      <c r="LYD42" s="136"/>
      <c r="LYE42" s="136"/>
      <c r="LYF42" s="136"/>
      <c r="LYG42" s="136"/>
      <c r="LYH42" s="136"/>
      <c r="LYI42" s="136"/>
      <c r="LYJ42" s="136"/>
      <c r="LYK42" s="136"/>
      <c r="LYL42" s="136"/>
      <c r="LYM42" s="136"/>
      <c r="LYN42" s="136"/>
      <c r="LYO42" s="136"/>
      <c r="LYP42" s="136"/>
      <c r="LYQ42" s="136"/>
      <c r="LYR42" s="136"/>
      <c r="LYS42" s="136"/>
      <c r="LYT42" s="136"/>
      <c r="LYU42" s="136"/>
      <c r="LYV42" s="136"/>
      <c r="LYW42" s="136"/>
      <c r="LYX42" s="136"/>
      <c r="LYY42" s="136"/>
      <c r="LYZ42" s="136"/>
      <c r="LZA42" s="136"/>
      <c r="LZB42" s="136"/>
      <c r="LZC42" s="136"/>
      <c r="LZD42" s="136"/>
      <c r="LZE42" s="136"/>
      <c r="LZF42" s="136"/>
      <c r="LZG42" s="136"/>
      <c r="LZH42" s="136"/>
      <c r="LZI42" s="136"/>
      <c r="LZJ42" s="136"/>
      <c r="LZK42" s="136"/>
      <c r="LZL42" s="136"/>
      <c r="LZM42" s="136"/>
      <c r="LZN42" s="136"/>
      <c r="LZO42" s="136"/>
      <c r="LZP42" s="136"/>
      <c r="LZQ42" s="136"/>
      <c r="LZR42" s="136"/>
      <c r="LZS42" s="136"/>
      <c r="LZT42" s="136"/>
      <c r="LZU42" s="136"/>
      <c r="LZV42" s="136"/>
      <c r="LZW42" s="136"/>
      <c r="LZX42" s="136"/>
      <c r="LZY42" s="136"/>
      <c r="LZZ42" s="136"/>
      <c r="MAA42" s="136"/>
      <c r="MAB42" s="136"/>
      <c r="MAC42" s="136"/>
      <c r="MAD42" s="136"/>
      <c r="MAE42" s="136"/>
      <c r="MAF42" s="136"/>
      <c r="MAG42" s="136"/>
      <c r="MAH42" s="136"/>
      <c r="MAI42" s="136"/>
      <c r="MAJ42" s="136"/>
      <c r="MAK42" s="136"/>
      <c r="MAL42" s="136"/>
      <c r="MAM42" s="136"/>
      <c r="MAN42" s="136"/>
      <c r="MAO42" s="136"/>
      <c r="MAP42" s="136"/>
      <c r="MAQ42" s="136"/>
      <c r="MAR42" s="136"/>
      <c r="MAS42" s="136"/>
      <c r="MAT42" s="136"/>
      <c r="MAU42" s="136"/>
      <c r="MAV42" s="136"/>
      <c r="MAW42" s="136"/>
      <c r="MAX42" s="136"/>
      <c r="MAY42" s="136"/>
      <c r="MAZ42" s="136"/>
      <c r="MBA42" s="136"/>
      <c r="MBB42" s="136"/>
      <c r="MBC42" s="136"/>
      <c r="MBD42" s="136"/>
      <c r="MBE42" s="136"/>
      <c r="MBF42" s="136"/>
      <c r="MBG42" s="136"/>
      <c r="MBH42" s="136"/>
      <c r="MBI42" s="136"/>
      <c r="MBJ42" s="136"/>
      <c r="MBK42" s="136"/>
      <c r="MBL42" s="136"/>
      <c r="MBM42" s="136"/>
      <c r="MBN42" s="136"/>
      <c r="MBO42" s="136"/>
      <c r="MBP42" s="136"/>
      <c r="MBQ42" s="136"/>
      <c r="MBR42" s="136"/>
      <c r="MBS42" s="136"/>
      <c r="MBT42" s="136"/>
      <c r="MBU42" s="136"/>
      <c r="MBV42" s="136"/>
      <c r="MBW42" s="136"/>
      <c r="MBX42" s="136"/>
      <c r="MBY42" s="136"/>
      <c r="MBZ42" s="136"/>
      <c r="MCA42" s="136"/>
      <c r="MCB42" s="136"/>
      <c r="MCC42" s="136"/>
      <c r="MCD42" s="136"/>
      <c r="MCE42" s="136"/>
      <c r="MCF42" s="136"/>
      <c r="MCG42" s="136"/>
      <c r="MCH42" s="136"/>
      <c r="MCI42" s="136"/>
      <c r="MCJ42" s="136"/>
      <c r="MCK42" s="136"/>
      <c r="MCL42" s="136"/>
      <c r="MCM42" s="136"/>
      <c r="MCN42" s="136"/>
      <c r="MCO42" s="136"/>
      <c r="MCP42" s="136"/>
      <c r="MCQ42" s="136"/>
      <c r="MCR42" s="136"/>
      <c r="MCS42" s="136"/>
      <c r="MCT42" s="136"/>
      <c r="MCU42" s="136"/>
      <c r="MCV42" s="136"/>
      <c r="MCW42" s="136"/>
      <c r="MCX42" s="136"/>
      <c r="MCY42" s="136"/>
      <c r="MCZ42" s="136"/>
      <c r="MDA42" s="136"/>
      <c r="MDB42" s="136"/>
      <c r="MDC42" s="136"/>
      <c r="MDD42" s="136"/>
      <c r="MDE42" s="136"/>
      <c r="MDF42" s="136"/>
      <c r="MDG42" s="136"/>
      <c r="MDH42" s="136"/>
      <c r="MDI42" s="136"/>
      <c r="MDJ42" s="136"/>
      <c r="MDK42" s="136"/>
      <c r="MDL42" s="136"/>
      <c r="MDM42" s="136"/>
      <c r="MDN42" s="136"/>
      <c r="MDO42" s="136"/>
      <c r="MDP42" s="136"/>
      <c r="MDQ42" s="136"/>
      <c r="MDR42" s="136"/>
      <c r="MDS42" s="136"/>
      <c r="MDT42" s="136"/>
      <c r="MDU42" s="136"/>
      <c r="MDV42" s="136"/>
      <c r="MDW42" s="136"/>
      <c r="MDX42" s="136"/>
      <c r="MDY42" s="136"/>
      <c r="MDZ42" s="136"/>
      <c r="MEA42" s="136"/>
      <c r="MEB42" s="136"/>
      <c r="MEC42" s="136"/>
      <c r="MED42" s="136"/>
      <c r="MEE42" s="136"/>
      <c r="MEF42" s="136"/>
      <c r="MEG42" s="136"/>
      <c r="MEH42" s="136"/>
      <c r="MEI42" s="136"/>
      <c r="MEJ42" s="136"/>
      <c r="MEK42" s="136"/>
      <c r="MEL42" s="136"/>
      <c r="MEM42" s="136"/>
      <c r="MEN42" s="136"/>
      <c r="MEO42" s="136"/>
      <c r="MEP42" s="136"/>
      <c r="MEQ42" s="136"/>
      <c r="MER42" s="136"/>
      <c r="MES42" s="136"/>
      <c r="MET42" s="136"/>
      <c r="MEU42" s="136"/>
      <c r="MEV42" s="136"/>
      <c r="MEW42" s="136"/>
      <c r="MEX42" s="136"/>
      <c r="MEY42" s="136"/>
      <c r="MEZ42" s="136"/>
      <c r="MFA42" s="136"/>
      <c r="MFB42" s="136"/>
      <c r="MFC42" s="136"/>
      <c r="MFD42" s="136"/>
      <c r="MFE42" s="136"/>
      <c r="MFF42" s="136"/>
      <c r="MFG42" s="136"/>
      <c r="MFH42" s="136"/>
      <c r="MFI42" s="136"/>
      <c r="MFJ42" s="136"/>
      <c r="MFK42" s="136"/>
      <c r="MFL42" s="136"/>
      <c r="MFM42" s="136"/>
      <c r="MFN42" s="136"/>
      <c r="MFO42" s="136"/>
      <c r="MFP42" s="136"/>
      <c r="MFQ42" s="136"/>
      <c r="MFR42" s="136"/>
      <c r="MFS42" s="136"/>
      <c r="MFT42" s="136"/>
      <c r="MFU42" s="136"/>
      <c r="MFV42" s="136"/>
      <c r="MFW42" s="136"/>
      <c r="MFX42" s="136"/>
      <c r="MFY42" s="136"/>
      <c r="MFZ42" s="136"/>
      <c r="MGA42" s="136"/>
      <c r="MGB42" s="136"/>
      <c r="MGC42" s="136"/>
      <c r="MGD42" s="136"/>
      <c r="MGE42" s="136"/>
      <c r="MGF42" s="136"/>
      <c r="MGG42" s="136"/>
      <c r="MGH42" s="136"/>
      <c r="MGI42" s="136"/>
      <c r="MGJ42" s="136"/>
      <c r="MGK42" s="136"/>
      <c r="MGL42" s="136"/>
      <c r="MGM42" s="136"/>
      <c r="MGN42" s="136"/>
      <c r="MGO42" s="136"/>
      <c r="MGP42" s="136"/>
      <c r="MGQ42" s="136"/>
      <c r="MGR42" s="136"/>
      <c r="MGS42" s="136"/>
      <c r="MGT42" s="136"/>
      <c r="MGU42" s="136"/>
      <c r="MGV42" s="136"/>
      <c r="MGW42" s="136"/>
      <c r="MGX42" s="136"/>
      <c r="MGY42" s="136"/>
      <c r="MGZ42" s="136"/>
      <c r="MHA42" s="136"/>
      <c r="MHB42" s="136"/>
      <c r="MHC42" s="136"/>
      <c r="MHD42" s="136"/>
      <c r="MHE42" s="136"/>
      <c r="MHF42" s="136"/>
      <c r="MHG42" s="136"/>
      <c r="MHH42" s="136"/>
      <c r="MHI42" s="136"/>
      <c r="MHJ42" s="136"/>
      <c r="MHK42" s="136"/>
      <c r="MHL42" s="136"/>
      <c r="MHM42" s="136"/>
      <c r="MHN42" s="136"/>
      <c r="MHO42" s="136"/>
      <c r="MHP42" s="136"/>
      <c r="MHQ42" s="136"/>
      <c r="MHR42" s="136"/>
      <c r="MHS42" s="136"/>
      <c r="MHT42" s="136"/>
      <c r="MHU42" s="136"/>
      <c r="MHV42" s="136"/>
      <c r="MHW42" s="136"/>
      <c r="MHX42" s="136"/>
      <c r="MHY42" s="136"/>
      <c r="MHZ42" s="136"/>
      <c r="MIA42" s="136"/>
      <c r="MIB42" s="136"/>
      <c r="MIC42" s="136"/>
      <c r="MID42" s="136"/>
      <c r="MIE42" s="136"/>
      <c r="MIF42" s="136"/>
      <c r="MIG42" s="136"/>
      <c r="MIH42" s="136"/>
      <c r="MII42" s="136"/>
      <c r="MIJ42" s="136"/>
      <c r="MIK42" s="136"/>
      <c r="MIL42" s="136"/>
      <c r="MIM42" s="136"/>
      <c r="MIN42" s="136"/>
      <c r="MIO42" s="136"/>
      <c r="MIP42" s="136"/>
      <c r="MIQ42" s="136"/>
      <c r="MIR42" s="136"/>
      <c r="MIS42" s="136"/>
      <c r="MIT42" s="136"/>
      <c r="MIU42" s="136"/>
      <c r="MIV42" s="136"/>
      <c r="MIW42" s="136"/>
      <c r="MIX42" s="136"/>
      <c r="MIY42" s="136"/>
      <c r="MIZ42" s="136"/>
      <c r="MJA42" s="136"/>
      <c r="MJB42" s="136"/>
      <c r="MJC42" s="136"/>
      <c r="MJD42" s="136"/>
      <c r="MJE42" s="136"/>
      <c r="MJF42" s="136"/>
      <c r="MJG42" s="136"/>
      <c r="MJH42" s="136"/>
      <c r="MJI42" s="136"/>
      <c r="MJJ42" s="136"/>
      <c r="MJK42" s="136"/>
      <c r="MJL42" s="136"/>
      <c r="MJM42" s="136"/>
      <c r="MJN42" s="136"/>
      <c r="MJO42" s="136"/>
      <c r="MJP42" s="136"/>
      <c r="MJQ42" s="136"/>
      <c r="MJR42" s="136"/>
      <c r="MJS42" s="136"/>
      <c r="MJT42" s="136"/>
      <c r="MJU42" s="136"/>
      <c r="MJV42" s="136"/>
      <c r="MJW42" s="136"/>
      <c r="MJX42" s="136"/>
      <c r="MJY42" s="136"/>
      <c r="MJZ42" s="136"/>
      <c r="MKA42" s="136"/>
      <c r="MKB42" s="136"/>
      <c r="MKC42" s="136"/>
      <c r="MKD42" s="136"/>
      <c r="MKE42" s="136"/>
      <c r="MKF42" s="136"/>
      <c r="MKG42" s="136"/>
      <c r="MKH42" s="136"/>
      <c r="MKI42" s="136"/>
      <c r="MKJ42" s="136"/>
      <c r="MKK42" s="136"/>
      <c r="MKL42" s="136"/>
      <c r="MKM42" s="136"/>
      <c r="MKN42" s="136"/>
      <c r="MKO42" s="136"/>
      <c r="MKP42" s="136"/>
      <c r="MKQ42" s="136"/>
      <c r="MKR42" s="136"/>
      <c r="MKS42" s="136"/>
      <c r="MKT42" s="136"/>
      <c r="MKU42" s="136"/>
      <c r="MKV42" s="136"/>
      <c r="MKW42" s="136"/>
      <c r="MKX42" s="136"/>
      <c r="MKY42" s="136"/>
      <c r="MKZ42" s="136"/>
      <c r="MLA42" s="136"/>
      <c r="MLB42" s="136"/>
      <c r="MLC42" s="136"/>
      <c r="MLD42" s="136"/>
      <c r="MLE42" s="136"/>
      <c r="MLF42" s="136"/>
      <c r="MLG42" s="136"/>
      <c r="MLH42" s="136"/>
      <c r="MLI42" s="136"/>
      <c r="MLJ42" s="136"/>
      <c r="MLK42" s="136"/>
      <c r="MLL42" s="136"/>
      <c r="MLM42" s="136"/>
      <c r="MLN42" s="136"/>
      <c r="MLO42" s="136"/>
      <c r="MLP42" s="136"/>
      <c r="MLQ42" s="136"/>
      <c r="MLR42" s="136"/>
      <c r="MLS42" s="136"/>
      <c r="MLT42" s="136"/>
      <c r="MLU42" s="136"/>
      <c r="MLV42" s="136"/>
      <c r="MLW42" s="136"/>
      <c r="MLX42" s="136"/>
      <c r="MLY42" s="136"/>
      <c r="MLZ42" s="136"/>
      <c r="MMA42" s="136"/>
      <c r="MMB42" s="136"/>
      <c r="MMC42" s="136"/>
      <c r="MMD42" s="136"/>
      <c r="MME42" s="136"/>
      <c r="MMF42" s="136"/>
      <c r="MMG42" s="136"/>
      <c r="MMH42" s="136"/>
      <c r="MMI42" s="136"/>
      <c r="MMJ42" s="136"/>
      <c r="MMK42" s="136"/>
      <c r="MML42" s="136"/>
      <c r="MMM42" s="136"/>
      <c r="MMN42" s="136"/>
      <c r="MMO42" s="136"/>
      <c r="MMP42" s="136"/>
      <c r="MMQ42" s="136"/>
      <c r="MMR42" s="136"/>
      <c r="MMS42" s="136"/>
      <c r="MMT42" s="136"/>
      <c r="MMU42" s="136"/>
      <c r="MMV42" s="136"/>
      <c r="MMW42" s="136"/>
      <c r="MMX42" s="136"/>
      <c r="MMY42" s="136"/>
      <c r="MMZ42" s="136"/>
      <c r="MNA42" s="136"/>
      <c r="MNB42" s="136"/>
      <c r="MNC42" s="136"/>
      <c r="MND42" s="136"/>
      <c r="MNE42" s="136"/>
      <c r="MNF42" s="136"/>
      <c r="MNG42" s="136"/>
      <c r="MNH42" s="136"/>
      <c r="MNI42" s="136"/>
      <c r="MNJ42" s="136"/>
      <c r="MNK42" s="136"/>
      <c r="MNL42" s="136"/>
      <c r="MNM42" s="136"/>
      <c r="MNN42" s="136"/>
      <c r="MNO42" s="136"/>
      <c r="MNP42" s="136"/>
      <c r="MNQ42" s="136"/>
      <c r="MNR42" s="136"/>
      <c r="MNS42" s="136"/>
      <c r="MNT42" s="136"/>
      <c r="MNU42" s="136"/>
      <c r="MNV42" s="136"/>
      <c r="MNW42" s="136"/>
      <c r="MNX42" s="136"/>
      <c r="MNY42" s="136"/>
      <c r="MNZ42" s="136"/>
      <c r="MOA42" s="136"/>
      <c r="MOB42" s="136"/>
      <c r="MOC42" s="136"/>
      <c r="MOD42" s="136"/>
      <c r="MOE42" s="136"/>
      <c r="MOF42" s="136"/>
      <c r="MOG42" s="136"/>
      <c r="MOH42" s="136"/>
      <c r="MOI42" s="136"/>
      <c r="MOJ42" s="136"/>
      <c r="MOK42" s="136"/>
      <c r="MOL42" s="136"/>
      <c r="MOM42" s="136"/>
      <c r="MON42" s="136"/>
      <c r="MOO42" s="136"/>
      <c r="MOP42" s="136"/>
      <c r="MOQ42" s="136"/>
      <c r="MOR42" s="136"/>
      <c r="MOS42" s="136"/>
      <c r="MOT42" s="136"/>
      <c r="MOU42" s="136"/>
      <c r="MOV42" s="136"/>
      <c r="MOW42" s="136"/>
      <c r="MOX42" s="136"/>
      <c r="MOY42" s="136"/>
      <c r="MOZ42" s="136"/>
      <c r="MPA42" s="136"/>
      <c r="MPB42" s="136"/>
      <c r="MPC42" s="136"/>
      <c r="MPD42" s="136"/>
      <c r="MPE42" s="136"/>
      <c r="MPF42" s="136"/>
      <c r="MPG42" s="136"/>
      <c r="MPH42" s="136"/>
      <c r="MPI42" s="136"/>
      <c r="MPJ42" s="136"/>
      <c r="MPK42" s="136"/>
      <c r="MPL42" s="136"/>
      <c r="MPM42" s="136"/>
      <c r="MPN42" s="136"/>
      <c r="MPO42" s="136"/>
      <c r="MPP42" s="136"/>
      <c r="MPQ42" s="136"/>
      <c r="MPR42" s="136"/>
      <c r="MPS42" s="136"/>
      <c r="MPT42" s="136"/>
      <c r="MPU42" s="136"/>
      <c r="MPV42" s="136"/>
      <c r="MPW42" s="136"/>
      <c r="MPX42" s="136"/>
      <c r="MPY42" s="136"/>
      <c r="MPZ42" s="136"/>
      <c r="MQA42" s="136"/>
      <c r="MQB42" s="136"/>
      <c r="MQC42" s="136"/>
      <c r="MQD42" s="136"/>
      <c r="MQE42" s="136"/>
      <c r="MQF42" s="136"/>
      <c r="MQG42" s="136"/>
      <c r="MQH42" s="136"/>
      <c r="MQI42" s="136"/>
      <c r="MQJ42" s="136"/>
      <c r="MQK42" s="136"/>
      <c r="MQL42" s="136"/>
      <c r="MQM42" s="136"/>
      <c r="MQN42" s="136"/>
      <c r="MQO42" s="136"/>
      <c r="MQP42" s="136"/>
      <c r="MQQ42" s="136"/>
      <c r="MQR42" s="136"/>
      <c r="MQS42" s="136"/>
      <c r="MQT42" s="136"/>
      <c r="MQU42" s="136"/>
      <c r="MQV42" s="136"/>
      <c r="MQW42" s="136"/>
      <c r="MQX42" s="136"/>
      <c r="MQY42" s="136"/>
      <c r="MQZ42" s="136"/>
      <c r="MRA42" s="136"/>
      <c r="MRB42" s="136"/>
      <c r="MRC42" s="136"/>
      <c r="MRD42" s="136"/>
      <c r="MRE42" s="136"/>
      <c r="MRF42" s="136"/>
      <c r="MRG42" s="136"/>
      <c r="MRH42" s="136"/>
      <c r="MRI42" s="136"/>
      <c r="MRJ42" s="136"/>
      <c r="MRK42" s="136"/>
      <c r="MRL42" s="136"/>
      <c r="MRM42" s="136"/>
      <c r="MRN42" s="136"/>
      <c r="MRO42" s="136"/>
      <c r="MRP42" s="136"/>
      <c r="MRQ42" s="136"/>
      <c r="MRR42" s="136"/>
      <c r="MRS42" s="136"/>
      <c r="MRT42" s="136"/>
      <c r="MRU42" s="136"/>
      <c r="MRV42" s="136"/>
      <c r="MRW42" s="136"/>
      <c r="MRX42" s="136"/>
      <c r="MRY42" s="136"/>
      <c r="MRZ42" s="136"/>
      <c r="MSA42" s="136"/>
      <c r="MSB42" s="136"/>
      <c r="MSC42" s="136"/>
      <c r="MSD42" s="136"/>
      <c r="MSE42" s="136"/>
      <c r="MSF42" s="136"/>
      <c r="MSG42" s="136"/>
      <c r="MSH42" s="136"/>
      <c r="MSI42" s="136"/>
      <c r="MSJ42" s="136"/>
      <c r="MSK42" s="136"/>
      <c r="MSL42" s="136"/>
      <c r="MSM42" s="136"/>
      <c r="MSN42" s="136"/>
      <c r="MSO42" s="136"/>
      <c r="MSP42" s="136"/>
      <c r="MSQ42" s="136"/>
      <c r="MSR42" s="136"/>
      <c r="MSS42" s="136"/>
      <c r="MST42" s="136"/>
      <c r="MSU42" s="136"/>
      <c r="MSV42" s="136"/>
      <c r="MSW42" s="136"/>
      <c r="MSX42" s="136"/>
      <c r="MSY42" s="136"/>
      <c r="MSZ42" s="136"/>
      <c r="MTA42" s="136"/>
      <c r="MTB42" s="136"/>
      <c r="MTC42" s="136"/>
      <c r="MTD42" s="136"/>
      <c r="MTE42" s="136"/>
      <c r="MTF42" s="136"/>
      <c r="MTG42" s="136"/>
      <c r="MTH42" s="136"/>
      <c r="MTI42" s="136"/>
      <c r="MTJ42" s="136"/>
      <c r="MTK42" s="136"/>
      <c r="MTL42" s="136"/>
      <c r="MTM42" s="136"/>
      <c r="MTN42" s="136"/>
      <c r="MTO42" s="136"/>
      <c r="MTP42" s="136"/>
      <c r="MTQ42" s="136"/>
      <c r="MTR42" s="136"/>
      <c r="MTS42" s="136"/>
      <c r="MTT42" s="136"/>
      <c r="MTU42" s="136"/>
      <c r="MTV42" s="136"/>
      <c r="MTW42" s="136"/>
      <c r="MTX42" s="136"/>
      <c r="MTY42" s="136"/>
      <c r="MTZ42" s="136"/>
      <c r="MUA42" s="136"/>
      <c r="MUB42" s="136"/>
      <c r="MUC42" s="136"/>
      <c r="MUD42" s="136"/>
      <c r="MUE42" s="136"/>
      <c r="MUF42" s="136"/>
      <c r="MUG42" s="136"/>
      <c r="MUH42" s="136"/>
      <c r="MUI42" s="136"/>
      <c r="MUJ42" s="136"/>
      <c r="MUK42" s="136"/>
      <c r="MUL42" s="136"/>
      <c r="MUM42" s="136"/>
      <c r="MUN42" s="136"/>
      <c r="MUO42" s="136"/>
      <c r="MUP42" s="136"/>
      <c r="MUQ42" s="136"/>
      <c r="MUR42" s="136"/>
      <c r="MUS42" s="136"/>
      <c r="MUT42" s="136"/>
      <c r="MUU42" s="136"/>
      <c r="MUV42" s="136"/>
      <c r="MUW42" s="136"/>
      <c r="MUX42" s="136"/>
      <c r="MUY42" s="136"/>
      <c r="MUZ42" s="136"/>
      <c r="MVA42" s="136"/>
      <c r="MVB42" s="136"/>
      <c r="MVC42" s="136"/>
      <c r="MVD42" s="136"/>
      <c r="MVE42" s="136"/>
      <c r="MVF42" s="136"/>
      <c r="MVG42" s="136"/>
      <c r="MVH42" s="136"/>
      <c r="MVI42" s="136"/>
      <c r="MVJ42" s="136"/>
      <c r="MVK42" s="136"/>
      <c r="MVL42" s="136"/>
      <c r="MVM42" s="136"/>
      <c r="MVN42" s="136"/>
      <c r="MVO42" s="136"/>
      <c r="MVP42" s="136"/>
      <c r="MVQ42" s="136"/>
      <c r="MVR42" s="136"/>
      <c r="MVS42" s="136"/>
      <c r="MVT42" s="136"/>
      <c r="MVU42" s="136"/>
      <c r="MVV42" s="136"/>
      <c r="MVW42" s="136"/>
      <c r="MVX42" s="136"/>
      <c r="MVY42" s="136"/>
      <c r="MVZ42" s="136"/>
      <c r="MWA42" s="136"/>
      <c r="MWB42" s="136"/>
      <c r="MWC42" s="136"/>
      <c r="MWD42" s="136"/>
      <c r="MWE42" s="136"/>
      <c r="MWF42" s="136"/>
      <c r="MWG42" s="136"/>
      <c r="MWH42" s="136"/>
      <c r="MWI42" s="136"/>
      <c r="MWJ42" s="136"/>
      <c r="MWK42" s="136"/>
      <c r="MWL42" s="136"/>
      <c r="MWM42" s="136"/>
      <c r="MWN42" s="136"/>
      <c r="MWO42" s="136"/>
      <c r="MWP42" s="136"/>
      <c r="MWQ42" s="136"/>
      <c r="MWR42" s="136"/>
      <c r="MWS42" s="136"/>
      <c r="MWT42" s="136"/>
      <c r="MWU42" s="136"/>
      <c r="MWV42" s="136"/>
      <c r="MWW42" s="136"/>
      <c r="MWX42" s="136"/>
      <c r="MWY42" s="136"/>
      <c r="MWZ42" s="136"/>
      <c r="MXA42" s="136"/>
      <c r="MXB42" s="136"/>
      <c r="MXC42" s="136"/>
      <c r="MXD42" s="136"/>
      <c r="MXE42" s="136"/>
      <c r="MXF42" s="136"/>
      <c r="MXG42" s="136"/>
      <c r="MXH42" s="136"/>
      <c r="MXI42" s="136"/>
      <c r="MXJ42" s="136"/>
      <c r="MXK42" s="136"/>
      <c r="MXL42" s="136"/>
      <c r="MXM42" s="136"/>
      <c r="MXN42" s="136"/>
      <c r="MXO42" s="136"/>
      <c r="MXP42" s="136"/>
      <c r="MXQ42" s="136"/>
      <c r="MXR42" s="136"/>
      <c r="MXS42" s="136"/>
      <c r="MXT42" s="136"/>
      <c r="MXU42" s="136"/>
      <c r="MXV42" s="136"/>
      <c r="MXW42" s="136"/>
      <c r="MXX42" s="136"/>
      <c r="MXY42" s="136"/>
      <c r="MXZ42" s="136"/>
      <c r="MYA42" s="136"/>
      <c r="MYB42" s="136"/>
      <c r="MYC42" s="136"/>
      <c r="MYD42" s="136"/>
      <c r="MYE42" s="136"/>
      <c r="MYF42" s="136"/>
      <c r="MYG42" s="136"/>
      <c r="MYH42" s="136"/>
      <c r="MYI42" s="136"/>
      <c r="MYJ42" s="136"/>
      <c r="MYK42" s="136"/>
      <c r="MYL42" s="136"/>
      <c r="MYM42" s="136"/>
      <c r="MYN42" s="136"/>
      <c r="MYO42" s="136"/>
      <c r="MYP42" s="136"/>
      <c r="MYQ42" s="136"/>
      <c r="MYR42" s="136"/>
      <c r="MYS42" s="136"/>
      <c r="MYT42" s="136"/>
      <c r="MYU42" s="136"/>
      <c r="MYV42" s="136"/>
      <c r="MYW42" s="136"/>
      <c r="MYX42" s="136"/>
      <c r="MYY42" s="136"/>
      <c r="MYZ42" s="136"/>
      <c r="MZA42" s="136"/>
      <c r="MZB42" s="136"/>
      <c r="MZC42" s="136"/>
      <c r="MZD42" s="136"/>
      <c r="MZE42" s="136"/>
      <c r="MZF42" s="136"/>
      <c r="MZG42" s="136"/>
      <c r="MZH42" s="136"/>
      <c r="MZI42" s="136"/>
      <c r="MZJ42" s="136"/>
      <c r="MZK42" s="136"/>
      <c r="MZL42" s="136"/>
      <c r="MZM42" s="136"/>
      <c r="MZN42" s="136"/>
      <c r="MZO42" s="136"/>
      <c r="MZP42" s="136"/>
      <c r="MZQ42" s="136"/>
      <c r="MZR42" s="136"/>
      <c r="MZS42" s="136"/>
      <c r="MZT42" s="136"/>
      <c r="MZU42" s="136"/>
      <c r="MZV42" s="136"/>
      <c r="MZW42" s="136"/>
      <c r="MZX42" s="136"/>
      <c r="MZY42" s="136"/>
      <c r="MZZ42" s="136"/>
      <c r="NAA42" s="136"/>
      <c r="NAB42" s="136"/>
      <c r="NAC42" s="136"/>
      <c r="NAD42" s="136"/>
      <c r="NAE42" s="136"/>
      <c r="NAF42" s="136"/>
      <c r="NAG42" s="136"/>
      <c r="NAH42" s="136"/>
      <c r="NAI42" s="136"/>
      <c r="NAJ42" s="136"/>
      <c r="NAK42" s="136"/>
      <c r="NAL42" s="136"/>
      <c r="NAM42" s="136"/>
      <c r="NAN42" s="136"/>
      <c r="NAO42" s="136"/>
      <c r="NAP42" s="136"/>
      <c r="NAQ42" s="136"/>
      <c r="NAR42" s="136"/>
      <c r="NAS42" s="136"/>
      <c r="NAT42" s="136"/>
      <c r="NAU42" s="136"/>
      <c r="NAV42" s="136"/>
      <c r="NAW42" s="136"/>
      <c r="NAX42" s="136"/>
      <c r="NAY42" s="136"/>
      <c r="NAZ42" s="136"/>
      <c r="NBA42" s="136"/>
      <c r="NBB42" s="136"/>
      <c r="NBC42" s="136"/>
      <c r="NBD42" s="136"/>
      <c r="NBE42" s="136"/>
      <c r="NBF42" s="136"/>
      <c r="NBG42" s="136"/>
      <c r="NBH42" s="136"/>
      <c r="NBI42" s="136"/>
      <c r="NBJ42" s="136"/>
      <c r="NBK42" s="136"/>
      <c r="NBL42" s="136"/>
      <c r="NBM42" s="136"/>
      <c r="NBN42" s="136"/>
      <c r="NBO42" s="136"/>
      <c r="NBP42" s="136"/>
      <c r="NBQ42" s="136"/>
      <c r="NBR42" s="136"/>
      <c r="NBS42" s="136"/>
      <c r="NBT42" s="136"/>
      <c r="NBU42" s="136"/>
      <c r="NBV42" s="136"/>
      <c r="NBW42" s="136"/>
      <c r="NBX42" s="136"/>
      <c r="NBY42" s="136"/>
      <c r="NBZ42" s="136"/>
      <c r="NCA42" s="136"/>
      <c r="NCB42" s="136"/>
      <c r="NCC42" s="136"/>
      <c r="NCD42" s="136"/>
      <c r="NCE42" s="136"/>
      <c r="NCF42" s="136"/>
      <c r="NCG42" s="136"/>
      <c r="NCH42" s="136"/>
      <c r="NCI42" s="136"/>
      <c r="NCJ42" s="136"/>
      <c r="NCK42" s="136"/>
      <c r="NCL42" s="136"/>
      <c r="NCM42" s="136"/>
      <c r="NCN42" s="136"/>
      <c r="NCO42" s="136"/>
      <c r="NCP42" s="136"/>
      <c r="NCQ42" s="136"/>
      <c r="NCR42" s="136"/>
      <c r="NCS42" s="136"/>
      <c r="NCT42" s="136"/>
      <c r="NCU42" s="136"/>
      <c r="NCV42" s="136"/>
      <c r="NCW42" s="136"/>
      <c r="NCX42" s="136"/>
      <c r="NCY42" s="136"/>
      <c r="NCZ42" s="136"/>
      <c r="NDA42" s="136"/>
      <c r="NDB42" s="136"/>
      <c r="NDC42" s="136"/>
      <c r="NDD42" s="136"/>
      <c r="NDE42" s="136"/>
      <c r="NDF42" s="136"/>
      <c r="NDG42" s="136"/>
      <c r="NDH42" s="136"/>
      <c r="NDI42" s="136"/>
      <c r="NDJ42" s="136"/>
      <c r="NDK42" s="136"/>
      <c r="NDL42" s="136"/>
      <c r="NDM42" s="136"/>
      <c r="NDN42" s="136"/>
      <c r="NDO42" s="136"/>
      <c r="NDP42" s="136"/>
      <c r="NDQ42" s="136"/>
      <c r="NDR42" s="136"/>
      <c r="NDS42" s="136"/>
      <c r="NDT42" s="136"/>
      <c r="NDU42" s="136"/>
      <c r="NDV42" s="136"/>
      <c r="NDW42" s="136"/>
      <c r="NDX42" s="136"/>
      <c r="NDY42" s="136"/>
      <c r="NDZ42" s="136"/>
      <c r="NEA42" s="136"/>
      <c r="NEB42" s="136"/>
      <c r="NEC42" s="136"/>
      <c r="NED42" s="136"/>
      <c r="NEE42" s="136"/>
      <c r="NEF42" s="136"/>
      <c r="NEG42" s="136"/>
      <c r="NEH42" s="136"/>
      <c r="NEI42" s="136"/>
      <c r="NEJ42" s="136"/>
      <c r="NEK42" s="136"/>
      <c r="NEL42" s="136"/>
      <c r="NEM42" s="136"/>
      <c r="NEN42" s="136"/>
      <c r="NEO42" s="136"/>
      <c r="NEP42" s="136"/>
      <c r="NEQ42" s="136"/>
      <c r="NER42" s="136"/>
      <c r="NES42" s="136"/>
      <c r="NET42" s="136"/>
      <c r="NEU42" s="136"/>
      <c r="NEV42" s="136"/>
      <c r="NEW42" s="136"/>
      <c r="NEX42" s="136"/>
      <c r="NEY42" s="136"/>
      <c r="NEZ42" s="136"/>
      <c r="NFA42" s="136"/>
      <c r="NFB42" s="136"/>
      <c r="NFC42" s="136"/>
      <c r="NFD42" s="136"/>
      <c r="NFE42" s="136"/>
      <c r="NFF42" s="136"/>
      <c r="NFG42" s="136"/>
      <c r="NFH42" s="136"/>
      <c r="NFI42" s="136"/>
      <c r="NFJ42" s="136"/>
      <c r="NFK42" s="136"/>
      <c r="NFL42" s="136"/>
      <c r="NFM42" s="136"/>
      <c r="NFN42" s="136"/>
      <c r="NFO42" s="136"/>
      <c r="NFP42" s="136"/>
      <c r="NFQ42" s="136"/>
      <c r="NFR42" s="136"/>
      <c r="NFS42" s="136"/>
      <c r="NFT42" s="136"/>
      <c r="NFU42" s="136"/>
      <c r="NFV42" s="136"/>
      <c r="NFW42" s="136"/>
      <c r="NFX42" s="136"/>
      <c r="NFY42" s="136"/>
      <c r="NFZ42" s="136"/>
      <c r="NGA42" s="136"/>
      <c r="NGB42" s="136"/>
      <c r="NGC42" s="136"/>
      <c r="NGD42" s="136"/>
      <c r="NGE42" s="136"/>
      <c r="NGF42" s="136"/>
      <c r="NGG42" s="136"/>
      <c r="NGH42" s="136"/>
      <c r="NGI42" s="136"/>
      <c r="NGJ42" s="136"/>
      <c r="NGK42" s="136"/>
      <c r="NGL42" s="136"/>
      <c r="NGM42" s="136"/>
      <c r="NGN42" s="136"/>
      <c r="NGO42" s="136"/>
      <c r="NGP42" s="136"/>
      <c r="NGQ42" s="136"/>
      <c r="NGR42" s="136"/>
      <c r="NGS42" s="136"/>
      <c r="NGT42" s="136"/>
      <c r="NGU42" s="136"/>
      <c r="NGV42" s="136"/>
      <c r="NGW42" s="136"/>
      <c r="NGX42" s="136"/>
      <c r="NGY42" s="136"/>
      <c r="NGZ42" s="136"/>
      <c r="NHA42" s="136"/>
      <c r="NHB42" s="136"/>
      <c r="NHC42" s="136"/>
      <c r="NHD42" s="136"/>
      <c r="NHE42" s="136"/>
      <c r="NHF42" s="136"/>
      <c r="NHG42" s="136"/>
      <c r="NHH42" s="136"/>
      <c r="NHI42" s="136"/>
      <c r="NHJ42" s="136"/>
      <c r="NHK42" s="136"/>
      <c r="NHL42" s="136"/>
      <c r="NHM42" s="136"/>
      <c r="NHN42" s="136"/>
      <c r="NHO42" s="136"/>
      <c r="NHP42" s="136"/>
      <c r="NHQ42" s="136"/>
      <c r="NHR42" s="136"/>
      <c r="NHS42" s="136"/>
      <c r="NHT42" s="136"/>
      <c r="NHU42" s="136"/>
      <c r="NHV42" s="136"/>
      <c r="NHW42" s="136"/>
      <c r="NHX42" s="136"/>
      <c r="NHY42" s="136"/>
      <c r="NHZ42" s="136"/>
      <c r="NIA42" s="136"/>
      <c r="NIB42" s="136"/>
      <c r="NIC42" s="136"/>
      <c r="NID42" s="136"/>
      <c r="NIE42" s="136"/>
      <c r="NIF42" s="136"/>
      <c r="NIG42" s="136"/>
      <c r="NIH42" s="136"/>
      <c r="NII42" s="136"/>
      <c r="NIJ42" s="136"/>
      <c r="NIK42" s="136"/>
      <c r="NIL42" s="136"/>
      <c r="NIM42" s="136"/>
      <c r="NIN42" s="136"/>
      <c r="NIO42" s="136"/>
      <c r="NIP42" s="136"/>
      <c r="NIQ42" s="136"/>
      <c r="NIR42" s="136"/>
      <c r="NIS42" s="136"/>
      <c r="NIT42" s="136"/>
      <c r="NIU42" s="136"/>
      <c r="NIV42" s="136"/>
      <c r="NIW42" s="136"/>
      <c r="NIX42" s="136"/>
      <c r="NIY42" s="136"/>
      <c r="NIZ42" s="136"/>
      <c r="NJA42" s="136"/>
      <c r="NJB42" s="136"/>
      <c r="NJC42" s="136"/>
      <c r="NJD42" s="136"/>
      <c r="NJE42" s="136"/>
      <c r="NJF42" s="136"/>
      <c r="NJG42" s="136"/>
      <c r="NJH42" s="136"/>
      <c r="NJI42" s="136"/>
      <c r="NJJ42" s="136"/>
      <c r="NJK42" s="136"/>
      <c r="NJL42" s="136"/>
      <c r="NJM42" s="136"/>
      <c r="NJN42" s="136"/>
      <c r="NJO42" s="136"/>
      <c r="NJP42" s="136"/>
      <c r="NJQ42" s="136"/>
      <c r="NJR42" s="136"/>
      <c r="NJS42" s="136"/>
      <c r="NJT42" s="136"/>
      <c r="NJU42" s="136"/>
      <c r="NJV42" s="136"/>
      <c r="NJW42" s="136"/>
      <c r="NJX42" s="136"/>
      <c r="NJY42" s="136"/>
      <c r="NJZ42" s="136"/>
      <c r="NKA42" s="136"/>
      <c r="NKB42" s="136"/>
      <c r="NKC42" s="136"/>
      <c r="NKD42" s="136"/>
      <c r="NKE42" s="136"/>
      <c r="NKF42" s="136"/>
      <c r="NKG42" s="136"/>
      <c r="NKH42" s="136"/>
      <c r="NKI42" s="136"/>
      <c r="NKJ42" s="136"/>
      <c r="NKK42" s="136"/>
      <c r="NKL42" s="136"/>
      <c r="NKM42" s="136"/>
      <c r="NKN42" s="136"/>
      <c r="NKO42" s="136"/>
      <c r="NKP42" s="136"/>
      <c r="NKQ42" s="136"/>
      <c r="NKR42" s="136"/>
      <c r="NKS42" s="136"/>
      <c r="NKT42" s="136"/>
      <c r="NKU42" s="136"/>
      <c r="NKV42" s="136"/>
      <c r="NKW42" s="136"/>
      <c r="NKX42" s="136"/>
      <c r="NKY42" s="136"/>
      <c r="NKZ42" s="136"/>
      <c r="NLA42" s="136"/>
      <c r="NLB42" s="136"/>
      <c r="NLC42" s="136"/>
      <c r="NLD42" s="136"/>
      <c r="NLE42" s="136"/>
      <c r="NLF42" s="136"/>
      <c r="NLG42" s="136"/>
      <c r="NLH42" s="136"/>
      <c r="NLI42" s="136"/>
      <c r="NLJ42" s="136"/>
      <c r="NLK42" s="136"/>
      <c r="NLL42" s="136"/>
      <c r="NLM42" s="136"/>
      <c r="NLN42" s="136"/>
      <c r="NLO42" s="136"/>
      <c r="NLP42" s="136"/>
      <c r="NLQ42" s="136"/>
      <c r="NLR42" s="136"/>
      <c r="NLS42" s="136"/>
      <c r="NLT42" s="136"/>
      <c r="NLU42" s="136"/>
      <c r="NLV42" s="136"/>
      <c r="NLW42" s="136"/>
      <c r="NLX42" s="136"/>
      <c r="NLY42" s="136"/>
      <c r="NLZ42" s="136"/>
      <c r="NMA42" s="136"/>
      <c r="NMB42" s="136"/>
      <c r="NMC42" s="136"/>
      <c r="NMD42" s="136"/>
      <c r="NME42" s="136"/>
      <c r="NMF42" s="136"/>
      <c r="NMG42" s="136"/>
      <c r="NMH42" s="136"/>
      <c r="NMI42" s="136"/>
      <c r="NMJ42" s="136"/>
      <c r="NMK42" s="136"/>
      <c r="NML42" s="136"/>
      <c r="NMM42" s="136"/>
      <c r="NMN42" s="136"/>
      <c r="NMO42" s="136"/>
      <c r="NMP42" s="136"/>
      <c r="NMQ42" s="136"/>
      <c r="NMR42" s="136"/>
      <c r="NMS42" s="136"/>
      <c r="NMT42" s="136"/>
      <c r="NMU42" s="136"/>
      <c r="NMV42" s="136"/>
      <c r="NMW42" s="136"/>
      <c r="NMX42" s="136"/>
      <c r="NMY42" s="136"/>
      <c r="NMZ42" s="136"/>
      <c r="NNA42" s="136"/>
      <c r="NNB42" s="136"/>
      <c r="NNC42" s="136"/>
      <c r="NND42" s="136"/>
      <c r="NNE42" s="136"/>
      <c r="NNF42" s="136"/>
      <c r="NNG42" s="136"/>
      <c r="NNH42" s="136"/>
      <c r="NNI42" s="136"/>
      <c r="NNJ42" s="136"/>
      <c r="NNK42" s="136"/>
      <c r="NNL42" s="136"/>
      <c r="NNM42" s="136"/>
      <c r="NNN42" s="136"/>
      <c r="NNO42" s="136"/>
      <c r="NNP42" s="136"/>
      <c r="NNQ42" s="136"/>
      <c r="NNR42" s="136"/>
      <c r="NNS42" s="136"/>
      <c r="NNT42" s="136"/>
      <c r="NNU42" s="136"/>
      <c r="NNV42" s="136"/>
      <c r="NNW42" s="136"/>
      <c r="NNX42" s="136"/>
      <c r="NNY42" s="136"/>
      <c r="NNZ42" s="136"/>
      <c r="NOA42" s="136"/>
      <c r="NOB42" s="136"/>
      <c r="NOC42" s="136"/>
      <c r="NOD42" s="136"/>
      <c r="NOE42" s="136"/>
      <c r="NOF42" s="136"/>
      <c r="NOG42" s="136"/>
      <c r="NOH42" s="136"/>
      <c r="NOI42" s="136"/>
      <c r="NOJ42" s="136"/>
      <c r="NOK42" s="136"/>
      <c r="NOL42" s="136"/>
      <c r="NOM42" s="136"/>
      <c r="NON42" s="136"/>
      <c r="NOO42" s="136"/>
      <c r="NOP42" s="136"/>
      <c r="NOQ42" s="136"/>
      <c r="NOR42" s="136"/>
      <c r="NOS42" s="136"/>
      <c r="NOT42" s="136"/>
      <c r="NOU42" s="136"/>
      <c r="NOV42" s="136"/>
      <c r="NOW42" s="136"/>
      <c r="NOX42" s="136"/>
      <c r="NOY42" s="136"/>
      <c r="NOZ42" s="136"/>
      <c r="NPA42" s="136"/>
      <c r="NPB42" s="136"/>
      <c r="NPC42" s="136"/>
      <c r="NPD42" s="136"/>
      <c r="NPE42" s="136"/>
      <c r="NPF42" s="136"/>
      <c r="NPG42" s="136"/>
      <c r="NPH42" s="136"/>
      <c r="NPI42" s="136"/>
      <c r="NPJ42" s="136"/>
      <c r="NPK42" s="136"/>
      <c r="NPL42" s="136"/>
      <c r="NPM42" s="136"/>
      <c r="NPN42" s="136"/>
      <c r="NPO42" s="136"/>
      <c r="NPP42" s="136"/>
      <c r="NPQ42" s="136"/>
      <c r="NPR42" s="136"/>
      <c r="NPS42" s="136"/>
      <c r="NPT42" s="136"/>
      <c r="NPU42" s="136"/>
      <c r="NPV42" s="136"/>
      <c r="NPW42" s="136"/>
      <c r="NPX42" s="136"/>
      <c r="NPY42" s="136"/>
      <c r="NPZ42" s="136"/>
      <c r="NQA42" s="136"/>
      <c r="NQB42" s="136"/>
      <c r="NQC42" s="136"/>
      <c r="NQD42" s="136"/>
      <c r="NQE42" s="136"/>
      <c r="NQF42" s="136"/>
      <c r="NQG42" s="136"/>
      <c r="NQH42" s="136"/>
      <c r="NQI42" s="136"/>
      <c r="NQJ42" s="136"/>
      <c r="NQK42" s="136"/>
      <c r="NQL42" s="136"/>
      <c r="NQM42" s="136"/>
      <c r="NQN42" s="136"/>
      <c r="NQO42" s="136"/>
      <c r="NQP42" s="136"/>
      <c r="NQQ42" s="136"/>
      <c r="NQR42" s="136"/>
      <c r="NQS42" s="136"/>
      <c r="NQT42" s="136"/>
      <c r="NQU42" s="136"/>
      <c r="NQV42" s="136"/>
      <c r="NQW42" s="136"/>
      <c r="NQX42" s="136"/>
      <c r="NQY42" s="136"/>
      <c r="NQZ42" s="136"/>
      <c r="NRA42" s="136"/>
      <c r="NRB42" s="136"/>
      <c r="NRC42" s="136"/>
      <c r="NRD42" s="136"/>
      <c r="NRE42" s="136"/>
      <c r="NRF42" s="136"/>
      <c r="NRG42" s="136"/>
      <c r="NRH42" s="136"/>
      <c r="NRI42" s="136"/>
      <c r="NRJ42" s="136"/>
      <c r="NRK42" s="136"/>
      <c r="NRL42" s="136"/>
      <c r="NRM42" s="136"/>
      <c r="NRN42" s="136"/>
      <c r="NRO42" s="136"/>
      <c r="NRP42" s="136"/>
      <c r="NRQ42" s="136"/>
      <c r="NRR42" s="136"/>
      <c r="NRS42" s="136"/>
      <c r="NRT42" s="136"/>
      <c r="NRU42" s="136"/>
      <c r="NRV42" s="136"/>
      <c r="NRW42" s="136"/>
      <c r="NRX42" s="136"/>
      <c r="NRY42" s="136"/>
      <c r="NRZ42" s="136"/>
      <c r="NSA42" s="136"/>
      <c r="NSB42" s="136"/>
      <c r="NSC42" s="136"/>
      <c r="NSD42" s="136"/>
      <c r="NSE42" s="136"/>
      <c r="NSF42" s="136"/>
      <c r="NSG42" s="136"/>
      <c r="NSH42" s="136"/>
      <c r="NSI42" s="136"/>
      <c r="NSJ42" s="136"/>
      <c r="NSK42" s="136"/>
      <c r="NSL42" s="136"/>
      <c r="NSM42" s="136"/>
      <c r="NSN42" s="136"/>
      <c r="NSO42" s="136"/>
      <c r="NSP42" s="136"/>
      <c r="NSQ42" s="136"/>
      <c r="NSR42" s="136"/>
      <c r="NSS42" s="136"/>
      <c r="NST42" s="136"/>
      <c r="NSU42" s="136"/>
      <c r="NSV42" s="136"/>
      <c r="NSW42" s="136"/>
      <c r="NSX42" s="136"/>
      <c r="NSY42" s="136"/>
      <c r="NSZ42" s="136"/>
      <c r="NTA42" s="136"/>
      <c r="NTB42" s="136"/>
      <c r="NTC42" s="136"/>
      <c r="NTD42" s="136"/>
      <c r="NTE42" s="136"/>
      <c r="NTF42" s="136"/>
      <c r="NTG42" s="136"/>
      <c r="NTH42" s="136"/>
      <c r="NTI42" s="136"/>
      <c r="NTJ42" s="136"/>
      <c r="NTK42" s="136"/>
      <c r="NTL42" s="136"/>
      <c r="NTM42" s="136"/>
      <c r="NTN42" s="136"/>
      <c r="NTO42" s="136"/>
      <c r="NTP42" s="136"/>
      <c r="NTQ42" s="136"/>
      <c r="NTR42" s="136"/>
      <c r="NTS42" s="136"/>
      <c r="NTT42" s="136"/>
      <c r="NTU42" s="136"/>
      <c r="NTV42" s="136"/>
      <c r="NTW42" s="136"/>
      <c r="NTX42" s="136"/>
      <c r="NTY42" s="136"/>
      <c r="NTZ42" s="136"/>
      <c r="NUA42" s="136"/>
      <c r="NUB42" s="136"/>
      <c r="NUC42" s="136"/>
      <c r="NUD42" s="136"/>
      <c r="NUE42" s="136"/>
      <c r="NUF42" s="136"/>
      <c r="NUG42" s="136"/>
      <c r="NUH42" s="136"/>
      <c r="NUI42" s="136"/>
      <c r="NUJ42" s="136"/>
      <c r="NUK42" s="136"/>
      <c r="NUL42" s="136"/>
      <c r="NUM42" s="136"/>
      <c r="NUN42" s="136"/>
      <c r="NUO42" s="136"/>
      <c r="NUP42" s="136"/>
      <c r="NUQ42" s="136"/>
      <c r="NUR42" s="136"/>
      <c r="NUS42" s="136"/>
      <c r="NUT42" s="136"/>
      <c r="NUU42" s="136"/>
      <c r="NUV42" s="136"/>
      <c r="NUW42" s="136"/>
      <c r="NUX42" s="136"/>
      <c r="NUY42" s="136"/>
      <c r="NUZ42" s="136"/>
      <c r="NVA42" s="136"/>
      <c r="NVB42" s="136"/>
      <c r="NVC42" s="136"/>
      <c r="NVD42" s="136"/>
      <c r="NVE42" s="136"/>
      <c r="NVF42" s="136"/>
      <c r="NVG42" s="136"/>
      <c r="NVH42" s="136"/>
      <c r="NVI42" s="136"/>
      <c r="NVJ42" s="136"/>
      <c r="NVK42" s="136"/>
      <c r="NVL42" s="136"/>
      <c r="NVM42" s="136"/>
      <c r="NVN42" s="136"/>
      <c r="NVO42" s="136"/>
      <c r="NVP42" s="136"/>
      <c r="NVQ42" s="136"/>
      <c r="NVR42" s="136"/>
      <c r="NVS42" s="136"/>
      <c r="NVT42" s="136"/>
      <c r="NVU42" s="136"/>
      <c r="NVV42" s="136"/>
      <c r="NVW42" s="136"/>
      <c r="NVX42" s="136"/>
      <c r="NVY42" s="136"/>
      <c r="NVZ42" s="136"/>
      <c r="NWA42" s="136"/>
      <c r="NWB42" s="136"/>
      <c r="NWC42" s="136"/>
      <c r="NWD42" s="136"/>
      <c r="NWE42" s="136"/>
      <c r="NWF42" s="136"/>
      <c r="NWG42" s="136"/>
      <c r="NWH42" s="136"/>
      <c r="NWI42" s="136"/>
      <c r="NWJ42" s="136"/>
      <c r="NWK42" s="136"/>
      <c r="NWL42" s="136"/>
      <c r="NWM42" s="136"/>
      <c r="NWN42" s="136"/>
      <c r="NWO42" s="136"/>
      <c r="NWP42" s="136"/>
      <c r="NWQ42" s="136"/>
      <c r="NWR42" s="136"/>
      <c r="NWS42" s="136"/>
      <c r="NWT42" s="136"/>
      <c r="NWU42" s="136"/>
      <c r="NWV42" s="136"/>
      <c r="NWW42" s="136"/>
      <c r="NWX42" s="136"/>
      <c r="NWY42" s="136"/>
      <c r="NWZ42" s="136"/>
      <c r="NXA42" s="136"/>
      <c r="NXB42" s="136"/>
      <c r="NXC42" s="136"/>
      <c r="NXD42" s="136"/>
      <c r="NXE42" s="136"/>
      <c r="NXF42" s="136"/>
      <c r="NXG42" s="136"/>
      <c r="NXH42" s="136"/>
      <c r="NXI42" s="136"/>
      <c r="NXJ42" s="136"/>
      <c r="NXK42" s="136"/>
      <c r="NXL42" s="136"/>
      <c r="NXM42" s="136"/>
      <c r="NXN42" s="136"/>
      <c r="NXO42" s="136"/>
      <c r="NXP42" s="136"/>
      <c r="NXQ42" s="136"/>
      <c r="NXR42" s="136"/>
      <c r="NXS42" s="136"/>
      <c r="NXT42" s="136"/>
      <c r="NXU42" s="136"/>
      <c r="NXV42" s="136"/>
      <c r="NXW42" s="136"/>
      <c r="NXX42" s="136"/>
      <c r="NXY42" s="136"/>
      <c r="NXZ42" s="136"/>
      <c r="NYA42" s="136"/>
      <c r="NYB42" s="136"/>
      <c r="NYC42" s="136"/>
      <c r="NYD42" s="136"/>
      <c r="NYE42" s="136"/>
      <c r="NYF42" s="136"/>
      <c r="NYG42" s="136"/>
      <c r="NYH42" s="136"/>
      <c r="NYI42" s="136"/>
      <c r="NYJ42" s="136"/>
      <c r="NYK42" s="136"/>
      <c r="NYL42" s="136"/>
      <c r="NYM42" s="136"/>
      <c r="NYN42" s="136"/>
      <c r="NYO42" s="136"/>
      <c r="NYP42" s="136"/>
      <c r="NYQ42" s="136"/>
      <c r="NYR42" s="136"/>
      <c r="NYS42" s="136"/>
      <c r="NYT42" s="136"/>
      <c r="NYU42" s="136"/>
      <c r="NYV42" s="136"/>
      <c r="NYW42" s="136"/>
      <c r="NYX42" s="136"/>
      <c r="NYY42" s="136"/>
      <c r="NYZ42" s="136"/>
      <c r="NZA42" s="136"/>
      <c r="NZB42" s="136"/>
      <c r="NZC42" s="136"/>
      <c r="NZD42" s="136"/>
      <c r="NZE42" s="136"/>
      <c r="NZF42" s="136"/>
      <c r="NZG42" s="136"/>
      <c r="NZH42" s="136"/>
      <c r="NZI42" s="136"/>
      <c r="NZJ42" s="136"/>
      <c r="NZK42" s="136"/>
      <c r="NZL42" s="136"/>
      <c r="NZM42" s="136"/>
      <c r="NZN42" s="136"/>
      <c r="NZO42" s="136"/>
      <c r="NZP42" s="136"/>
      <c r="NZQ42" s="136"/>
      <c r="NZR42" s="136"/>
      <c r="NZS42" s="136"/>
      <c r="NZT42" s="136"/>
      <c r="NZU42" s="136"/>
      <c r="NZV42" s="136"/>
      <c r="NZW42" s="136"/>
      <c r="NZX42" s="136"/>
      <c r="NZY42" s="136"/>
      <c r="NZZ42" s="136"/>
      <c r="OAA42" s="136"/>
      <c r="OAB42" s="136"/>
      <c r="OAC42" s="136"/>
      <c r="OAD42" s="136"/>
      <c r="OAE42" s="136"/>
      <c r="OAF42" s="136"/>
      <c r="OAG42" s="136"/>
      <c r="OAH42" s="136"/>
      <c r="OAI42" s="136"/>
      <c r="OAJ42" s="136"/>
      <c r="OAK42" s="136"/>
      <c r="OAL42" s="136"/>
      <c r="OAM42" s="136"/>
      <c r="OAN42" s="136"/>
      <c r="OAO42" s="136"/>
      <c r="OAP42" s="136"/>
      <c r="OAQ42" s="136"/>
      <c r="OAR42" s="136"/>
      <c r="OAS42" s="136"/>
      <c r="OAT42" s="136"/>
      <c r="OAU42" s="136"/>
      <c r="OAV42" s="136"/>
      <c r="OAW42" s="136"/>
      <c r="OAX42" s="136"/>
      <c r="OAY42" s="136"/>
      <c r="OAZ42" s="136"/>
      <c r="OBA42" s="136"/>
      <c r="OBB42" s="136"/>
      <c r="OBC42" s="136"/>
      <c r="OBD42" s="136"/>
      <c r="OBE42" s="136"/>
      <c r="OBF42" s="136"/>
      <c r="OBG42" s="136"/>
      <c r="OBH42" s="136"/>
      <c r="OBI42" s="136"/>
      <c r="OBJ42" s="136"/>
      <c r="OBK42" s="136"/>
      <c r="OBL42" s="136"/>
      <c r="OBM42" s="136"/>
      <c r="OBN42" s="136"/>
      <c r="OBO42" s="136"/>
      <c r="OBP42" s="136"/>
      <c r="OBQ42" s="136"/>
      <c r="OBR42" s="136"/>
      <c r="OBS42" s="136"/>
      <c r="OBT42" s="136"/>
      <c r="OBU42" s="136"/>
      <c r="OBV42" s="136"/>
      <c r="OBW42" s="136"/>
      <c r="OBX42" s="136"/>
      <c r="OBY42" s="136"/>
      <c r="OBZ42" s="136"/>
      <c r="OCA42" s="136"/>
      <c r="OCB42" s="136"/>
      <c r="OCC42" s="136"/>
      <c r="OCD42" s="136"/>
      <c r="OCE42" s="136"/>
      <c r="OCF42" s="136"/>
      <c r="OCG42" s="136"/>
      <c r="OCH42" s="136"/>
      <c r="OCI42" s="136"/>
      <c r="OCJ42" s="136"/>
      <c r="OCK42" s="136"/>
      <c r="OCL42" s="136"/>
      <c r="OCM42" s="136"/>
      <c r="OCN42" s="136"/>
      <c r="OCO42" s="136"/>
      <c r="OCP42" s="136"/>
      <c r="OCQ42" s="136"/>
      <c r="OCR42" s="136"/>
      <c r="OCS42" s="136"/>
      <c r="OCT42" s="136"/>
      <c r="OCU42" s="136"/>
      <c r="OCV42" s="136"/>
      <c r="OCW42" s="136"/>
      <c r="OCX42" s="136"/>
      <c r="OCY42" s="136"/>
      <c r="OCZ42" s="136"/>
      <c r="ODA42" s="136"/>
      <c r="ODB42" s="136"/>
      <c r="ODC42" s="136"/>
      <c r="ODD42" s="136"/>
      <c r="ODE42" s="136"/>
      <c r="ODF42" s="136"/>
      <c r="ODG42" s="136"/>
      <c r="ODH42" s="136"/>
      <c r="ODI42" s="136"/>
      <c r="ODJ42" s="136"/>
      <c r="ODK42" s="136"/>
      <c r="ODL42" s="136"/>
      <c r="ODM42" s="136"/>
      <c r="ODN42" s="136"/>
      <c r="ODO42" s="136"/>
      <c r="ODP42" s="136"/>
      <c r="ODQ42" s="136"/>
      <c r="ODR42" s="136"/>
      <c r="ODS42" s="136"/>
      <c r="ODT42" s="136"/>
      <c r="ODU42" s="136"/>
      <c r="ODV42" s="136"/>
      <c r="ODW42" s="136"/>
      <c r="ODX42" s="136"/>
      <c r="ODY42" s="136"/>
      <c r="ODZ42" s="136"/>
      <c r="OEA42" s="136"/>
      <c r="OEB42" s="136"/>
      <c r="OEC42" s="136"/>
      <c r="OED42" s="136"/>
      <c r="OEE42" s="136"/>
      <c r="OEF42" s="136"/>
      <c r="OEG42" s="136"/>
      <c r="OEH42" s="136"/>
      <c r="OEI42" s="136"/>
      <c r="OEJ42" s="136"/>
      <c r="OEK42" s="136"/>
      <c r="OEL42" s="136"/>
      <c r="OEM42" s="136"/>
      <c r="OEN42" s="136"/>
      <c r="OEO42" s="136"/>
      <c r="OEP42" s="136"/>
      <c r="OEQ42" s="136"/>
      <c r="OER42" s="136"/>
      <c r="OES42" s="136"/>
      <c r="OET42" s="136"/>
      <c r="OEU42" s="136"/>
      <c r="OEV42" s="136"/>
      <c r="OEW42" s="136"/>
      <c r="OEX42" s="136"/>
      <c r="OEY42" s="136"/>
      <c r="OEZ42" s="136"/>
      <c r="OFA42" s="136"/>
      <c r="OFB42" s="136"/>
      <c r="OFC42" s="136"/>
      <c r="OFD42" s="136"/>
      <c r="OFE42" s="136"/>
      <c r="OFF42" s="136"/>
      <c r="OFG42" s="136"/>
      <c r="OFH42" s="136"/>
      <c r="OFI42" s="136"/>
      <c r="OFJ42" s="136"/>
      <c r="OFK42" s="136"/>
      <c r="OFL42" s="136"/>
      <c r="OFM42" s="136"/>
      <c r="OFN42" s="136"/>
      <c r="OFO42" s="136"/>
      <c r="OFP42" s="136"/>
      <c r="OFQ42" s="136"/>
      <c r="OFR42" s="136"/>
      <c r="OFS42" s="136"/>
      <c r="OFT42" s="136"/>
      <c r="OFU42" s="136"/>
      <c r="OFV42" s="136"/>
      <c r="OFW42" s="136"/>
      <c r="OFX42" s="136"/>
      <c r="OFY42" s="136"/>
      <c r="OFZ42" s="136"/>
      <c r="OGA42" s="136"/>
      <c r="OGB42" s="136"/>
      <c r="OGC42" s="136"/>
      <c r="OGD42" s="136"/>
      <c r="OGE42" s="136"/>
      <c r="OGF42" s="136"/>
      <c r="OGG42" s="136"/>
      <c r="OGH42" s="136"/>
      <c r="OGI42" s="136"/>
      <c r="OGJ42" s="136"/>
      <c r="OGK42" s="136"/>
      <c r="OGL42" s="136"/>
      <c r="OGM42" s="136"/>
      <c r="OGN42" s="136"/>
      <c r="OGO42" s="136"/>
      <c r="OGP42" s="136"/>
      <c r="OGQ42" s="136"/>
      <c r="OGR42" s="136"/>
      <c r="OGS42" s="136"/>
      <c r="OGT42" s="136"/>
      <c r="OGU42" s="136"/>
      <c r="OGV42" s="136"/>
      <c r="OGW42" s="136"/>
      <c r="OGX42" s="136"/>
      <c r="OGY42" s="136"/>
      <c r="OGZ42" s="136"/>
      <c r="OHA42" s="136"/>
      <c r="OHB42" s="136"/>
      <c r="OHC42" s="136"/>
      <c r="OHD42" s="136"/>
      <c r="OHE42" s="136"/>
      <c r="OHF42" s="136"/>
      <c r="OHG42" s="136"/>
      <c r="OHH42" s="136"/>
      <c r="OHI42" s="136"/>
      <c r="OHJ42" s="136"/>
      <c r="OHK42" s="136"/>
      <c r="OHL42" s="136"/>
      <c r="OHM42" s="136"/>
      <c r="OHN42" s="136"/>
      <c r="OHO42" s="136"/>
      <c r="OHP42" s="136"/>
      <c r="OHQ42" s="136"/>
      <c r="OHR42" s="136"/>
      <c r="OHS42" s="136"/>
      <c r="OHT42" s="136"/>
      <c r="OHU42" s="136"/>
      <c r="OHV42" s="136"/>
      <c r="OHW42" s="136"/>
      <c r="OHX42" s="136"/>
      <c r="OHY42" s="136"/>
      <c r="OHZ42" s="136"/>
      <c r="OIA42" s="136"/>
      <c r="OIB42" s="136"/>
      <c r="OIC42" s="136"/>
      <c r="OID42" s="136"/>
      <c r="OIE42" s="136"/>
      <c r="OIF42" s="136"/>
      <c r="OIG42" s="136"/>
      <c r="OIH42" s="136"/>
      <c r="OII42" s="136"/>
      <c r="OIJ42" s="136"/>
      <c r="OIK42" s="136"/>
      <c r="OIL42" s="136"/>
      <c r="OIM42" s="136"/>
      <c r="OIN42" s="136"/>
      <c r="OIO42" s="136"/>
      <c r="OIP42" s="136"/>
      <c r="OIQ42" s="136"/>
      <c r="OIR42" s="136"/>
      <c r="OIS42" s="136"/>
      <c r="OIT42" s="136"/>
      <c r="OIU42" s="136"/>
      <c r="OIV42" s="136"/>
      <c r="OIW42" s="136"/>
      <c r="OIX42" s="136"/>
      <c r="OIY42" s="136"/>
      <c r="OIZ42" s="136"/>
      <c r="OJA42" s="136"/>
      <c r="OJB42" s="136"/>
      <c r="OJC42" s="136"/>
      <c r="OJD42" s="136"/>
      <c r="OJE42" s="136"/>
      <c r="OJF42" s="136"/>
      <c r="OJG42" s="136"/>
      <c r="OJH42" s="136"/>
      <c r="OJI42" s="136"/>
      <c r="OJJ42" s="136"/>
      <c r="OJK42" s="136"/>
      <c r="OJL42" s="136"/>
      <c r="OJM42" s="136"/>
      <c r="OJN42" s="136"/>
      <c r="OJO42" s="136"/>
      <c r="OJP42" s="136"/>
      <c r="OJQ42" s="136"/>
      <c r="OJR42" s="136"/>
      <c r="OJS42" s="136"/>
      <c r="OJT42" s="136"/>
      <c r="OJU42" s="136"/>
      <c r="OJV42" s="136"/>
      <c r="OJW42" s="136"/>
      <c r="OJX42" s="136"/>
      <c r="OJY42" s="136"/>
      <c r="OJZ42" s="136"/>
      <c r="OKA42" s="136"/>
      <c r="OKB42" s="136"/>
      <c r="OKC42" s="136"/>
      <c r="OKD42" s="136"/>
      <c r="OKE42" s="136"/>
      <c r="OKF42" s="136"/>
      <c r="OKG42" s="136"/>
      <c r="OKH42" s="136"/>
      <c r="OKI42" s="136"/>
      <c r="OKJ42" s="136"/>
      <c r="OKK42" s="136"/>
      <c r="OKL42" s="136"/>
      <c r="OKM42" s="136"/>
      <c r="OKN42" s="136"/>
      <c r="OKO42" s="136"/>
      <c r="OKP42" s="136"/>
      <c r="OKQ42" s="136"/>
      <c r="OKR42" s="136"/>
      <c r="OKS42" s="136"/>
      <c r="OKT42" s="136"/>
      <c r="OKU42" s="136"/>
      <c r="OKV42" s="136"/>
      <c r="OKW42" s="136"/>
      <c r="OKX42" s="136"/>
      <c r="OKY42" s="136"/>
      <c r="OKZ42" s="136"/>
      <c r="OLA42" s="136"/>
      <c r="OLB42" s="136"/>
      <c r="OLC42" s="136"/>
      <c r="OLD42" s="136"/>
      <c r="OLE42" s="136"/>
      <c r="OLF42" s="136"/>
      <c r="OLG42" s="136"/>
      <c r="OLH42" s="136"/>
      <c r="OLI42" s="136"/>
      <c r="OLJ42" s="136"/>
      <c r="OLK42" s="136"/>
      <c r="OLL42" s="136"/>
      <c r="OLM42" s="136"/>
      <c r="OLN42" s="136"/>
      <c r="OLO42" s="136"/>
      <c r="OLP42" s="136"/>
      <c r="OLQ42" s="136"/>
      <c r="OLR42" s="136"/>
      <c r="OLS42" s="136"/>
      <c r="OLT42" s="136"/>
      <c r="OLU42" s="136"/>
      <c r="OLV42" s="136"/>
      <c r="OLW42" s="136"/>
      <c r="OLX42" s="136"/>
      <c r="OLY42" s="136"/>
      <c r="OLZ42" s="136"/>
      <c r="OMA42" s="136"/>
      <c r="OMB42" s="136"/>
      <c r="OMC42" s="136"/>
      <c r="OMD42" s="136"/>
      <c r="OME42" s="136"/>
      <c r="OMF42" s="136"/>
      <c r="OMG42" s="136"/>
      <c r="OMH42" s="136"/>
      <c r="OMI42" s="136"/>
      <c r="OMJ42" s="136"/>
      <c r="OMK42" s="136"/>
      <c r="OML42" s="136"/>
      <c r="OMM42" s="136"/>
      <c r="OMN42" s="136"/>
      <c r="OMO42" s="136"/>
      <c r="OMP42" s="136"/>
      <c r="OMQ42" s="136"/>
      <c r="OMR42" s="136"/>
      <c r="OMS42" s="136"/>
      <c r="OMT42" s="136"/>
      <c r="OMU42" s="136"/>
      <c r="OMV42" s="136"/>
      <c r="OMW42" s="136"/>
      <c r="OMX42" s="136"/>
      <c r="OMY42" s="136"/>
      <c r="OMZ42" s="136"/>
      <c r="ONA42" s="136"/>
      <c r="ONB42" s="136"/>
      <c r="ONC42" s="136"/>
      <c r="OND42" s="136"/>
      <c r="ONE42" s="136"/>
      <c r="ONF42" s="136"/>
      <c r="ONG42" s="136"/>
      <c r="ONH42" s="136"/>
      <c r="ONI42" s="136"/>
      <c r="ONJ42" s="136"/>
      <c r="ONK42" s="136"/>
      <c r="ONL42" s="136"/>
      <c r="ONM42" s="136"/>
      <c r="ONN42" s="136"/>
      <c r="ONO42" s="136"/>
      <c r="ONP42" s="136"/>
      <c r="ONQ42" s="136"/>
      <c r="ONR42" s="136"/>
      <c r="ONS42" s="136"/>
      <c r="ONT42" s="136"/>
      <c r="ONU42" s="136"/>
      <c r="ONV42" s="136"/>
      <c r="ONW42" s="136"/>
      <c r="ONX42" s="136"/>
      <c r="ONY42" s="136"/>
      <c r="ONZ42" s="136"/>
      <c r="OOA42" s="136"/>
      <c r="OOB42" s="136"/>
      <c r="OOC42" s="136"/>
      <c r="OOD42" s="136"/>
      <c r="OOE42" s="136"/>
      <c r="OOF42" s="136"/>
      <c r="OOG42" s="136"/>
      <c r="OOH42" s="136"/>
      <c r="OOI42" s="136"/>
      <c r="OOJ42" s="136"/>
      <c r="OOK42" s="136"/>
      <c r="OOL42" s="136"/>
      <c r="OOM42" s="136"/>
      <c r="OON42" s="136"/>
      <c r="OOO42" s="136"/>
      <c r="OOP42" s="136"/>
      <c r="OOQ42" s="136"/>
      <c r="OOR42" s="136"/>
      <c r="OOS42" s="136"/>
      <c r="OOT42" s="136"/>
      <c r="OOU42" s="136"/>
      <c r="OOV42" s="136"/>
      <c r="OOW42" s="136"/>
      <c r="OOX42" s="136"/>
      <c r="OOY42" s="136"/>
      <c r="OOZ42" s="136"/>
      <c r="OPA42" s="136"/>
      <c r="OPB42" s="136"/>
      <c r="OPC42" s="136"/>
      <c r="OPD42" s="136"/>
      <c r="OPE42" s="136"/>
      <c r="OPF42" s="136"/>
      <c r="OPG42" s="136"/>
      <c r="OPH42" s="136"/>
      <c r="OPI42" s="136"/>
      <c r="OPJ42" s="136"/>
      <c r="OPK42" s="136"/>
      <c r="OPL42" s="136"/>
      <c r="OPM42" s="136"/>
      <c r="OPN42" s="136"/>
      <c r="OPO42" s="136"/>
      <c r="OPP42" s="136"/>
      <c r="OPQ42" s="136"/>
      <c r="OPR42" s="136"/>
      <c r="OPS42" s="136"/>
      <c r="OPT42" s="136"/>
      <c r="OPU42" s="136"/>
      <c r="OPV42" s="136"/>
      <c r="OPW42" s="136"/>
      <c r="OPX42" s="136"/>
      <c r="OPY42" s="136"/>
      <c r="OPZ42" s="136"/>
      <c r="OQA42" s="136"/>
      <c r="OQB42" s="136"/>
      <c r="OQC42" s="136"/>
      <c r="OQD42" s="136"/>
      <c r="OQE42" s="136"/>
      <c r="OQF42" s="136"/>
      <c r="OQG42" s="136"/>
      <c r="OQH42" s="136"/>
      <c r="OQI42" s="136"/>
      <c r="OQJ42" s="136"/>
      <c r="OQK42" s="136"/>
      <c r="OQL42" s="136"/>
      <c r="OQM42" s="136"/>
      <c r="OQN42" s="136"/>
      <c r="OQO42" s="136"/>
      <c r="OQP42" s="136"/>
      <c r="OQQ42" s="136"/>
      <c r="OQR42" s="136"/>
      <c r="OQS42" s="136"/>
      <c r="OQT42" s="136"/>
      <c r="OQU42" s="136"/>
      <c r="OQV42" s="136"/>
      <c r="OQW42" s="136"/>
      <c r="OQX42" s="136"/>
      <c r="OQY42" s="136"/>
      <c r="OQZ42" s="136"/>
      <c r="ORA42" s="136"/>
      <c r="ORB42" s="136"/>
      <c r="ORC42" s="136"/>
      <c r="ORD42" s="136"/>
      <c r="ORE42" s="136"/>
      <c r="ORF42" s="136"/>
      <c r="ORG42" s="136"/>
      <c r="ORH42" s="136"/>
      <c r="ORI42" s="136"/>
      <c r="ORJ42" s="136"/>
      <c r="ORK42" s="136"/>
      <c r="ORL42" s="136"/>
      <c r="ORM42" s="136"/>
      <c r="ORN42" s="136"/>
      <c r="ORO42" s="136"/>
      <c r="ORP42" s="136"/>
      <c r="ORQ42" s="136"/>
      <c r="ORR42" s="136"/>
      <c r="ORS42" s="136"/>
      <c r="ORT42" s="136"/>
      <c r="ORU42" s="136"/>
      <c r="ORV42" s="136"/>
      <c r="ORW42" s="136"/>
      <c r="ORX42" s="136"/>
      <c r="ORY42" s="136"/>
      <c r="ORZ42" s="136"/>
      <c r="OSA42" s="136"/>
      <c r="OSB42" s="136"/>
      <c r="OSC42" s="136"/>
      <c r="OSD42" s="136"/>
      <c r="OSE42" s="136"/>
      <c r="OSF42" s="136"/>
      <c r="OSG42" s="136"/>
      <c r="OSH42" s="136"/>
      <c r="OSI42" s="136"/>
      <c r="OSJ42" s="136"/>
      <c r="OSK42" s="136"/>
      <c r="OSL42" s="136"/>
      <c r="OSM42" s="136"/>
      <c r="OSN42" s="136"/>
      <c r="OSO42" s="136"/>
      <c r="OSP42" s="136"/>
      <c r="OSQ42" s="136"/>
      <c r="OSR42" s="136"/>
      <c r="OSS42" s="136"/>
      <c r="OST42" s="136"/>
      <c r="OSU42" s="136"/>
      <c r="OSV42" s="136"/>
      <c r="OSW42" s="136"/>
      <c r="OSX42" s="136"/>
      <c r="OSY42" s="136"/>
      <c r="OSZ42" s="136"/>
      <c r="OTA42" s="136"/>
      <c r="OTB42" s="136"/>
      <c r="OTC42" s="136"/>
      <c r="OTD42" s="136"/>
      <c r="OTE42" s="136"/>
      <c r="OTF42" s="136"/>
      <c r="OTG42" s="136"/>
      <c r="OTH42" s="136"/>
      <c r="OTI42" s="136"/>
      <c r="OTJ42" s="136"/>
      <c r="OTK42" s="136"/>
      <c r="OTL42" s="136"/>
      <c r="OTM42" s="136"/>
      <c r="OTN42" s="136"/>
      <c r="OTO42" s="136"/>
      <c r="OTP42" s="136"/>
      <c r="OTQ42" s="136"/>
      <c r="OTR42" s="136"/>
      <c r="OTS42" s="136"/>
      <c r="OTT42" s="136"/>
      <c r="OTU42" s="136"/>
      <c r="OTV42" s="136"/>
      <c r="OTW42" s="136"/>
      <c r="OTX42" s="136"/>
      <c r="OTY42" s="136"/>
      <c r="OTZ42" s="136"/>
      <c r="OUA42" s="136"/>
      <c r="OUB42" s="136"/>
      <c r="OUC42" s="136"/>
      <c r="OUD42" s="136"/>
      <c r="OUE42" s="136"/>
      <c r="OUF42" s="136"/>
      <c r="OUG42" s="136"/>
      <c r="OUH42" s="136"/>
      <c r="OUI42" s="136"/>
      <c r="OUJ42" s="136"/>
      <c r="OUK42" s="136"/>
      <c r="OUL42" s="136"/>
      <c r="OUM42" s="136"/>
      <c r="OUN42" s="136"/>
      <c r="OUO42" s="136"/>
      <c r="OUP42" s="136"/>
      <c r="OUQ42" s="136"/>
      <c r="OUR42" s="136"/>
      <c r="OUS42" s="136"/>
      <c r="OUT42" s="136"/>
      <c r="OUU42" s="136"/>
      <c r="OUV42" s="136"/>
      <c r="OUW42" s="136"/>
      <c r="OUX42" s="136"/>
      <c r="OUY42" s="136"/>
      <c r="OUZ42" s="136"/>
      <c r="OVA42" s="136"/>
      <c r="OVB42" s="136"/>
      <c r="OVC42" s="136"/>
      <c r="OVD42" s="136"/>
      <c r="OVE42" s="136"/>
      <c r="OVF42" s="136"/>
      <c r="OVG42" s="136"/>
      <c r="OVH42" s="136"/>
      <c r="OVI42" s="136"/>
      <c r="OVJ42" s="136"/>
      <c r="OVK42" s="136"/>
      <c r="OVL42" s="136"/>
      <c r="OVM42" s="136"/>
      <c r="OVN42" s="136"/>
      <c r="OVO42" s="136"/>
      <c r="OVP42" s="136"/>
      <c r="OVQ42" s="136"/>
      <c r="OVR42" s="136"/>
      <c r="OVS42" s="136"/>
      <c r="OVT42" s="136"/>
      <c r="OVU42" s="136"/>
      <c r="OVV42" s="136"/>
      <c r="OVW42" s="136"/>
      <c r="OVX42" s="136"/>
      <c r="OVY42" s="136"/>
      <c r="OVZ42" s="136"/>
      <c r="OWA42" s="136"/>
      <c r="OWB42" s="136"/>
      <c r="OWC42" s="136"/>
      <c r="OWD42" s="136"/>
      <c r="OWE42" s="136"/>
      <c r="OWF42" s="136"/>
      <c r="OWG42" s="136"/>
      <c r="OWH42" s="136"/>
      <c r="OWI42" s="136"/>
      <c r="OWJ42" s="136"/>
      <c r="OWK42" s="136"/>
      <c r="OWL42" s="136"/>
      <c r="OWM42" s="136"/>
      <c r="OWN42" s="136"/>
      <c r="OWO42" s="136"/>
      <c r="OWP42" s="136"/>
      <c r="OWQ42" s="136"/>
      <c r="OWR42" s="136"/>
      <c r="OWS42" s="136"/>
      <c r="OWT42" s="136"/>
      <c r="OWU42" s="136"/>
      <c r="OWV42" s="136"/>
      <c r="OWW42" s="136"/>
      <c r="OWX42" s="136"/>
      <c r="OWY42" s="136"/>
      <c r="OWZ42" s="136"/>
      <c r="OXA42" s="136"/>
      <c r="OXB42" s="136"/>
      <c r="OXC42" s="136"/>
      <c r="OXD42" s="136"/>
      <c r="OXE42" s="136"/>
      <c r="OXF42" s="136"/>
      <c r="OXG42" s="136"/>
      <c r="OXH42" s="136"/>
      <c r="OXI42" s="136"/>
      <c r="OXJ42" s="136"/>
      <c r="OXK42" s="136"/>
      <c r="OXL42" s="136"/>
      <c r="OXM42" s="136"/>
      <c r="OXN42" s="136"/>
      <c r="OXO42" s="136"/>
      <c r="OXP42" s="136"/>
      <c r="OXQ42" s="136"/>
      <c r="OXR42" s="136"/>
      <c r="OXS42" s="136"/>
      <c r="OXT42" s="136"/>
      <c r="OXU42" s="136"/>
      <c r="OXV42" s="136"/>
      <c r="OXW42" s="136"/>
      <c r="OXX42" s="136"/>
      <c r="OXY42" s="136"/>
      <c r="OXZ42" s="136"/>
      <c r="OYA42" s="136"/>
      <c r="OYB42" s="136"/>
      <c r="OYC42" s="136"/>
      <c r="OYD42" s="136"/>
      <c r="OYE42" s="136"/>
      <c r="OYF42" s="136"/>
      <c r="OYG42" s="136"/>
      <c r="OYH42" s="136"/>
      <c r="OYI42" s="136"/>
      <c r="OYJ42" s="136"/>
      <c r="OYK42" s="136"/>
      <c r="OYL42" s="136"/>
      <c r="OYM42" s="136"/>
      <c r="OYN42" s="136"/>
      <c r="OYO42" s="136"/>
      <c r="OYP42" s="136"/>
      <c r="OYQ42" s="136"/>
      <c r="OYR42" s="136"/>
      <c r="OYS42" s="136"/>
      <c r="OYT42" s="136"/>
      <c r="OYU42" s="136"/>
      <c r="OYV42" s="136"/>
      <c r="OYW42" s="136"/>
      <c r="OYX42" s="136"/>
      <c r="OYY42" s="136"/>
      <c r="OYZ42" s="136"/>
      <c r="OZA42" s="136"/>
      <c r="OZB42" s="136"/>
      <c r="OZC42" s="136"/>
      <c r="OZD42" s="136"/>
      <c r="OZE42" s="136"/>
      <c r="OZF42" s="136"/>
      <c r="OZG42" s="136"/>
      <c r="OZH42" s="136"/>
      <c r="OZI42" s="136"/>
      <c r="OZJ42" s="136"/>
      <c r="OZK42" s="136"/>
      <c r="OZL42" s="136"/>
      <c r="OZM42" s="136"/>
      <c r="OZN42" s="136"/>
      <c r="OZO42" s="136"/>
      <c r="OZP42" s="136"/>
      <c r="OZQ42" s="136"/>
      <c r="OZR42" s="136"/>
      <c r="OZS42" s="136"/>
      <c r="OZT42" s="136"/>
      <c r="OZU42" s="136"/>
      <c r="OZV42" s="136"/>
      <c r="OZW42" s="136"/>
      <c r="OZX42" s="136"/>
      <c r="OZY42" s="136"/>
      <c r="OZZ42" s="136"/>
      <c r="PAA42" s="136"/>
      <c r="PAB42" s="136"/>
      <c r="PAC42" s="136"/>
      <c r="PAD42" s="136"/>
      <c r="PAE42" s="136"/>
      <c r="PAF42" s="136"/>
      <c r="PAG42" s="136"/>
      <c r="PAH42" s="136"/>
      <c r="PAI42" s="136"/>
      <c r="PAJ42" s="136"/>
      <c r="PAK42" s="136"/>
      <c r="PAL42" s="136"/>
      <c r="PAM42" s="136"/>
      <c r="PAN42" s="136"/>
      <c r="PAO42" s="136"/>
      <c r="PAP42" s="136"/>
      <c r="PAQ42" s="136"/>
      <c r="PAR42" s="136"/>
      <c r="PAS42" s="136"/>
      <c r="PAT42" s="136"/>
      <c r="PAU42" s="136"/>
      <c r="PAV42" s="136"/>
      <c r="PAW42" s="136"/>
      <c r="PAX42" s="136"/>
      <c r="PAY42" s="136"/>
      <c r="PAZ42" s="136"/>
      <c r="PBA42" s="136"/>
      <c r="PBB42" s="136"/>
      <c r="PBC42" s="136"/>
      <c r="PBD42" s="136"/>
      <c r="PBE42" s="136"/>
      <c r="PBF42" s="136"/>
      <c r="PBG42" s="136"/>
      <c r="PBH42" s="136"/>
      <c r="PBI42" s="136"/>
      <c r="PBJ42" s="136"/>
      <c r="PBK42" s="136"/>
      <c r="PBL42" s="136"/>
      <c r="PBM42" s="136"/>
      <c r="PBN42" s="136"/>
      <c r="PBO42" s="136"/>
      <c r="PBP42" s="136"/>
      <c r="PBQ42" s="136"/>
      <c r="PBR42" s="136"/>
      <c r="PBS42" s="136"/>
      <c r="PBT42" s="136"/>
      <c r="PBU42" s="136"/>
      <c r="PBV42" s="136"/>
      <c r="PBW42" s="136"/>
      <c r="PBX42" s="136"/>
      <c r="PBY42" s="136"/>
      <c r="PBZ42" s="136"/>
      <c r="PCA42" s="136"/>
      <c r="PCB42" s="136"/>
      <c r="PCC42" s="136"/>
      <c r="PCD42" s="136"/>
      <c r="PCE42" s="136"/>
      <c r="PCF42" s="136"/>
      <c r="PCG42" s="136"/>
      <c r="PCH42" s="136"/>
      <c r="PCI42" s="136"/>
      <c r="PCJ42" s="136"/>
      <c r="PCK42" s="136"/>
      <c r="PCL42" s="136"/>
      <c r="PCM42" s="136"/>
      <c r="PCN42" s="136"/>
      <c r="PCO42" s="136"/>
      <c r="PCP42" s="136"/>
      <c r="PCQ42" s="136"/>
      <c r="PCR42" s="136"/>
      <c r="PCS42" s="136"/>
      <c r="PCT42" s="136"/>
      <c r="PCU42" s="136"/>
      <c r="PCV42" s="136"/>
      <c r="PCW42" s="136"/>
      <c r="PCX42" s="136"/>
      <c r="PCY42" s="136"/>
      <c r="PCZ42" s="136"/>
      <c r="PDA42" s="136"/>
      <c r="PDB42" s="136"/>
      <c r="PDC42" s="136"/>
      <c r="PDD42" s="136"/>
      <c r="PDE42" s="136"/>
      <c r="PDF42" s="136"/>
      <c r="PDG42" s="136"/>
      <c r="PDH42" s="136"/>
      <c r="PDI42" s="136"/>
      <c r="PDJ42" s="136"/>
      <c r="PDK42" s="136"/>
      <c r="PDL42" s="136"/>
      <c r="PDM42" s="136"/>
      <c r="PDN42" s="136"/>
      <c r="PDO42" s="136"/>
      <c r="PDP42" s="136"/>
      <c r="PDQ42" s="136"/>
      <c r="PDR42" s="136"/>
      <c r="PDS42" s="136"/>
      <c r="PDT42" s="136"/>
      <c r="PDU42" s="136"/>
      <c r="PDV42" s="136"/>
      <c r="PDW42" s="136"/>
      <c r="PDX42" s="136"/>
      <c r="PDY42" s="136"/>
      <c r="PDZ42" s="136"/>
      <c r="PEA42" s="136"/>
      <c r="PEB42" s="136"/>
      <c r="PEC42" s="136"/>
      <c r="PED42" s="136"/>
      <c r="PEE42" s="136"/>
      <c r="PEF42" s="136"/>
      <c r="PEG42" s="136"/>
      <c r="PEH42" s="136"/>
      <c r="PEI42" s="136"/>
      <c r="PEJ42" s="136"/>
      <c r="PEK42" s="136"/>
      <c r="PEL42" s="136"/>
      <c r="PEM42" s="136"/>
      <c r="PEN42" s="136"/>
      <c r="PEO42" s="136"/>
      <c r="PEP42" s="136"/>
      <c r="PEQ42" s="136"/>
      <c r="PER42" s="136"/>
      <c r="PES42" s="136"/>
      <c r="PET42" s="136"/>
      <c r="PEU42" s="136"/>
      <c r="PEV42" s="136"/>
      <c r="PEW42" s="136"/>
      <c r="PEX42" s="136"/>
      <c r="PEY42" s="136"/>
      <c r="PEZ42" s="136"/>
      <c r="PFA42" s="136"/>
      <c r="PFB42" s="136"/>
      <c r="PFC42" s="136"/>
      <c r="PFD42" s="136"/>
      <c r="PFE42" s="136"/>
      <c r="PFF42" s="136"/>
      <c r="PFG42" s="136"/>
      <c r="PFH42" s="136"/>
      <c r="PFI42" s="136"/>
      <c r="PFJ42" s="136"/>
      <c r="PFK42" s="136"/>
      <c r="PFL42" s="136"/>
      <c r="PFM42" s="136"/>
      <c r="PFN42" s="136"/>
      <c r="PFO42" s="136"/>
      <c r="PFP42" s="136"/>
      <c r="PFQ42" s="136"/>
      <c r="PFR42" s="136"/>
      <c r="PFS42" s="136"/>
      <c r="PFT42" s="136"/>
      <c r="PFU42" s="136"/>
      <c r="PFV42" s="136"/>
      <c r="PFW42" s="136"/>
      <c r="PFX42" s="136"/>
      <c r="PFY42" s="136"/>
      <c r="PFZ42" s="136"/>
      <c r="PGA42" s="136"/>
      <c r="PGB42" s="136"/>
      <c r="PGC42" s="136"/>
      <c r="PGD42" s="136"/>
      <c r="PGE42" s="136"/>
      <c r="PGF42" s="136"/>
      <c r="PGG42" s="136"/>
      <c r="PGH42" s="136"/>
      <c r="PGI42" s="136"/>
      <c r="PGJ42" s="136"/>
      <c r="PGK42" s="136"/>
      <c r="PGL42" s="136"/>
      <c r="PGM42" s="136"/>
      <c r="PGN42" s="136"/>
      <c r="PGO42" s="136"/>
      <c r="PGP42" s="136"/>
      <c r="PGQ42" s="136"/>
      <c r="PGR42" s="136"/>
      <c r="PGS42" s="136"/>
      <c r="PGT42" s="136"/>
      <c r="PGU42" s="136"/>
      <c r="PGV42" s="136"/>
      <c r="PGW42" s="136"/>
      <c r="PGX42" s="136"/>
      <c r="PGY42" s="136"/>
      <c r="PGZ42" s="136"/>
      <c r="PHA42" s="136"/>
      <c r="PHB42" s="136"/>
      <c r="PHC42" s="136"/>
      <c r="PHD42" s="136"/>
      <c r="PHE42" s="136"/>
      <c r="PHF42" s="136"/>
      <c r="PHG42" s="136"/>
      <c r="PHH42" s="136"/>
      <c r="PHI42" s="136"/>
      <c r="PHJ42" s="136"/>
      <c r="PHK42" s="136"/>
      <c r="PHL42" s="136"/>
      <c r="PHM42" s="136"/>
      <c r="PHN42" s="136"/>
      <c r="PHO42" s="136"/>
      <c r="PHP42" s="136"/>
      <c r="PHQ42" s="136"/>
      <c r="PHR42" s="136"/>
      <c r="PHS42" s="136"/>
      <c r="PHT42" s="136"/>
      <c r="PHU42" s="136"/>
      <c r="PHV42" s="136"/>
      <c r="PHW42" s="136"/>
      <c r="PHX42" s="136"/>
      <c r="PHY42" s="136"/>
      <c r="PHZ42" s="136"/>
      <c r="PIA42" s="136"/>
      <c r="PIB42" s="136"/>
      <c r="PIC42" s="136"/>
      <c r="PID42" s="136"/>
      <c r="PIE42" s="136"/>
      <c r="PIF42" s="136"/>
      <c r="PIG42" s="136"/>
      <c r="PIH42" s="136"/>
      <c r="PII42" s="136"/>
      <c r="PIJ42" s="136"/>
      <c r="PIK42" s="136"/>
      <c r="PIL42" s="136"/>
      <c r="PIM42" s="136"/>
      <c r="PIN42" s="136"/>
      <c r="PIO42" s="136"/>
      <c r="PIP42" s="136"/>
      <c r="PIQ42" s="136"/>
      <c r="PIR42" s="136"/>
      <c r="PIS42" s="136"/>
      <c r="PIT42" s="136"/>
      <c r="PIU42" s="136"/>
      <c r="PIV42" s="136"/>
      <c r="PIW42" s="136"/>
      <c r="PIX42" s="136"/>
      <c r="PIY42" s="136"/>
      <c r="PIZ42" s="136"/>
      <c r="PJA42" s="136"/>
      <c r="PJB42" s="136"/>
      <c r="PJC42" s="136"/>
      <c r="PJD42" s="136"/>
      <c r="PJE42" s="136"/>
      <c r="PJF42" s="136"/>
      <c r="PJG42" s="136"/>
      <c r="PJH42" s="136"/>
      <c r="PJI42" s="136"/>
      <c r="PJJ42" s="136"/>
      <c r="PJK42" s="136"/>
      <c r="PJL42" s="136"/>
      <c r="PJM42" s="136"/>
      <c r="PJN42" s="136"/>
      <c r="PJO42" s="136"/>
      <c r="PJP42" s="136"/>
      <c r="PJQ42" s="136"/>
      <c r="PJR42" s="136"/>
      <c r="PJS42" s="136"/>
      <c r="PJT42" s="136"/>
      <c r="PJU42" s="136"/>
      <c r="PJV42" s="136"/>
      <c r="PJW42" s="136"/>
      <c r="PJX42" s="136"/>
      <c r="PJY42" s="136"/>
      <c r="PJZ42" s="136"/>
      <c r="PKA42" s="136"/>
      <c r="PKB42" s="136"/>
      <c r="PKC42" s="136"/>
      <c r="PKD42" s="136"/>
      <c r="PKE42" s="136"/>
      <c r="PKF42" s="136"/>
      <c r="PKG42" s="136"/>
      <c r="PKH42" s="136"/>
      <c r="PKI42" s="136"/>
      <c r="PKJ42" s="136"/>
      <c r="PKK42" s="136"/>
      <c r="PKL42" s="136"/>
      <c r="PKM42" s="136"/>
      <c r="PKN42" s="136"/>
      <c r="PKO42" s="136"/>
      <c r="PKP42" s="136"/>
      <c r="PKQ42" s="136"/>
      <c r="PKR42" s="136"/>
      <c r="PKS42" s="136"/>
      <c r="PKT42" s="136"/>
      <c r="PKU42" s="136"/>
      <c r="PKV42" s="136"/>
      <c r="PKW42" s="136"/>
      <c r="PKX42" s="136"/>
      <c r="PKY42" s="136"/>
      <c r="PKZ42" s="136"/>
      <c r="PLA42" s="136"/>
      <c r="PLB42" s="136"/>
      <c r="PLC42" s="136"/>
      <c r="PLD42" s="136"/>
      <c r="PLE42" s="136"/>
      <c r="PLF42" s="136"/>
      <c r="PLG42" s="136"/>
      <c r="PLH42" s="136"/>
      <c r="PLI42" s="136"/>
      <c r="PLJ42" s="136"/>
      <c r="PLK42" s="136"/>
      <c r="PLL42" s="136"/>
      <c r="PLM42" s="136"/>
      <c r="PLN42" s="136"/>
      <c r="PLO42" s="136"/>
      <c r="PLP42" s="136"/>
      <c r="PLQ42" s="136"/>
      <c r="PLR42" s="136"/>
      <c r="PLS42" s="136"/>
      <c r="PLT42" s="136"/>
      <c r="PLU42" s="136"/>
      <c r="PLV42" s="136"/>
      <c r="PLW42" s="136"/>
      <c r="PLX42" s="136"/>
      <c r="PLY42" s="136"/>
      <c r="PLZ42" s="136"/>
      <c r="PMA42" s="136"/>
      <c r="PMB42" s="136"/>
      <c r="PMC42" s="136"/>
      <c r="PMD42" s="136"/>
      <c r="PME42" s="136"/>
      <c r="PMF42" s="136"/>
      <c r="PMG42" s="136"/>
      <c r="PMH42" s="136"/>
      <c r="PMI42" s="136"/>
      <c r="PMJ42" s="136"/>
      <c r="PMK42" s="136"/>
      <c r="PML42" s="136"/>
      <c r="PMM42" s="136"/>
      <c r="PMN42" s="136"/>
      <c r="PMO42" s="136"/>
      <c r="PMP42" s="136"/>
      <c r="PMQ42" s="136"/>
      <c r="PMR42" s="136"/>
      <c r="PMS42" s="136"/>
      <c r="PMT42" s="136"/>
      <c r="PMU42" s="136"/>
      <c r="PMV42" s="136"/>
      <c r="PMW42" s="136"/>
      <c r="PMX42" s="136"/>
      <c r="PMY42" s="136"/>
      <c r="PMZ42" s="136"/>
      <c r="PNA42" s="136"/>
      <c r="PNB42" s="136"/>
      <c r="PNC42" s="136"/>
      <c r="PND42" s="136"/>
      <c r="PNE42" s="136"/>
      <c r="PNF42" s="136"/>
      <c r="PNG42" s="136"/>
      <c r="PNH42" s="136"/>
      <c r="PNI42" s="136"/>
      <c r="PNJ42" s="136"/>
      <c r="PNK42" s="136"/>
      <c r="PNL42" s="136"/>
      <c r="PNM42" s="136"/>
      <c r="PNN42" s="136"/>
      <c r="PNO42" s="136"/>
      <c r="PNP42" s="136"/>
      <c r="PNQ42" s="136"/>
      <c r="PNR42" s="136"/>
      <c r="PNS42" s="136"/>
      <c r="PNT42" s="136"/>
      <c r="PNU42" s="136"/>
      <c r="PNV42" s="136"/>
      <c r="PNW42" s="136"/>
      <c r="PNX42" s="136"/>
      <c r="PNY42" s="136"/>
      <c r="PNZ42" s="136"/>
      <c r="POA42" s="136"/>
      <c r="POB42" s="136"/>
      <c r="POC42" s="136"/>
      <c r="POD42" s="136"/>
      <c r="POE42" s="136"/>
      <c r="POF42" s="136"/>
      <c r="POG42" s="136"/>
      <c r="POH42" s="136"/>
      <c r="POI42" s="136"/>
      <c r="POJ42" s="136"/>
      <c r="POK42" s="136"/>
      <c r="POL42" s="136"/>
      <c r="POM42" s="136"/>
      <c r="PON42" s="136"/>
      <c r="POO42" s="136"/>
      <c r="POP42" s="136"/>
      <c r="POQ42" s="136"/>
      <c r="POR42" s="136"/>
      <c r="POS42" s="136"/>
      <c r="POT42" s="136"/>
      <c r="POU42" s="136"/>
      <c r="POV42" s="136"/>
      <c r="POW42" s="136"/>
      <c r="POX42" s="136"/>
      <c r="POY42" s="136"/>
      <c r="POZ42" s="136"/>
      <c r="PPA42" s="136"/>
      <c r="PPB42" s="136"/>
      <c r="PPC42" s="136"/>
      <c r="PPD42" s="136"/>
      <c r="PPE42" s="136"/>
      <c r="PPF42" s="136"/>
      <c r="PPG42" s="136"/>
      <c r="PPH42" s="136"/>
      <c r="PPI42" s="136"/>
      <c r="PPJ42" s="136"/>
      <c r="PPK42" s="136"/>
      <c r="PPL42" s="136"/>
      <c r="PPM42" s="136"/>
      <c r="PPN42" s="136"/>
      <c r="PPO42" s="136"/>
      <c r="PPP42" s="136"/>
      <c r="PPQ42" s="136"/>
      <c r="PPR42" s="136"/>
      <c r="PPS42" s="136"/>
      <c r="PPT42" s="136"/>
      <c r="PPU42" s="136"/>
      <c r="PPV42" s="136"/>
      <c r="PPW42" s="136"/>
      <c r="PPX42" s="136"/>
      <c r="PPY42" s="136"/>
      <c r="PPZ42" s="136"/>
      <c r="PQA42" s="136"/>
      <c r="PQB42" s="136"/>
      <c r="PQC42" s="136"/>
      <c r="PQD42" s="136"/>
      <c r="PQE42" s="136"/>
      <c r="PQF42" s="136"/>
      <c r="PQG42" s="136"/>
      <c r="PQH42" s="136"/>
      <c r="PQI42" s="136"/>
      <c r="PQJ42" s="136"/>
      <c r="PQK42" s="136"/>
      <c r="PQL42" s="136"/>
      <c r="PQM42" s="136"/>
      <c r="PQN42" s="136"/>
      <c r="PQO42" s="136"/>
      <c r="PQP42" s="136"/>
      <c r="PQQ42" s="136"/>
      <c r="PQR42" s="136"/>
      <c r="PQS42" s="136"/>
      <c r="PQT42" s="136"/>
      <c r="PQU42" s="136"/>
      <c r="PQV42" s="136"/>
      <c r="PQW42" s="136"/>
      <c r="PQX42" s="136"/>
      <c r="PQY42" s="136"/>
      <c r="PQZ42" s="136"/>
      <c r="PRA42" s="136"/>
      <c r="PRB42" s="136"/>
      <c r="PRC42" s="136"/>
      <c r="PRD42" s="136"/>
      <c r="PRE42" s="136"/>
      <c r="PRF42" s="136"/>
      <c r="PRG42" s="136"/>
      <c r="PRH42" s="136"/>
      <c r="PRI42" s="136"/>
      <c r="PRJ42" s="136"/>
      <c r="PRK42" s="136"/>
      <c r="PRL42" s="136"/>
      <c r="PRM42" s="136"/>
      <c r="PRN42" s="136"/>
      <c r="PRO42" s="136"/>
      <c r="PRP42" s="136"/>
      <c r="PRQ42" s="136"/>
      <c r="PRR42" s="136"/>
      <c r="PRS42" s="136"/>
      <c r="PRT42" s="136"/>
      <c r="PRU42" s="136"/>
      <c r="PRV42" s="136"/>
      <c r="PRW42" s="136"/>
      <c r="PRX42" s="136"/>
      <c r="PRY42" s="136"/>
      <c r="PRZ42" s="136"/>
      <c r="PSA42" s="136"/>
      <c r="PSB42" s="136"/>
      <c r="PSC42" s="136"/>
      <c r="PSD42" s="136"/>
      <c r="PSE42" s="136"/>
      <c r="PSF42" s="136"/>
      <c r="PSG42" s="136"/>
      <c r="PSH42" s="136"/>
      <c r="PSI42" s="136"/>
      <c r="PSJ42" s="136"/>
      <c r="PSK42" s="136"/>
      <c r="PSL42" s="136"/>
      <c r="PSM42" s="136"/>
      <c r="PSN42" s="136"/>
      <c r="PSO42" s="136"/>
      <c r="PSP42" s="136"/>
      <c r="PSQ42" s="136"/>
      <c r="PSR42" s="136"/>
      <c r="PSS42" s="136"/>
      <c r="PST42" s="136"/>
      <c r="PSU42" s="136"/>
      <c r="PSV42" s="136"/>
      <c r="PSW42" s="136"/>
      <c r="PSX42" s="136"/>
      <c r="PSY42" s="136"/>
      <c r="PSZ42" s="136"/>
      <c r="PTA42" s="136"/>
      <c r="PTB42" s="136"/>
      <c r="PTC42" s="136"/>
      <c r="PTD42" s="136"/>
      <c r="PTE42" s="136"/>
      <c r="PTF42" s="136"/>
      <c r="PTG42" s="136"/>
      <c r="PTH42" s="136"/>
      <c r="PTI42" s="136"/>
      <c r="PTJ42" s="136"/>
      <c r="PTK42" s="136"/>
      <c r="PTL42" s="136"/>
      <c r="PTM42" s="136"/>
      <c r="PTN42" s="136"/>
      <c r="PTO42" s="136"/>
      <c r="PTP42" s="136"/>
      <c r="PTQ42" s="136"/>
      <c r="PTR42" s="136"/>
      <c r="PTS42" s="136"/>
      <c r="PTT42" s="136"/>
      <c r="PTU42" s="136"/>
      <c r="PTV42" s="136"/>
      <c r="PTW42" s="136"/>
      <c r="PTX42" s="136"/>
      <c r="PTY42" s="136"/>
      <c r="PTZ42" s="136"/>
      <c r="PUA42" s="136"/>
      <c r="PUB42" s="136"/>
      <c r="PUC42" s="136"/>
      <c r="PUD42" s="136"/>
      <c r="PUE42" s="136"/>
      <c r="PUF42" s="136"/>
      <c r="PUG42" s="136"/>
      <c r="PUH42" s="136"/>
      <c r="PUI42" s="136"/>
      <c r="PUJ42" s="136"/>
      <c r="PUK42" s="136"/>
      <c r="PUL42" s="136"/>
      <c r="PUM42" s="136"/>
      <c r="PUN42" s="136"/>
      <c r="PUO42" s="136"/>
      <c r="PUP42" s="136"/>
      <c r="PUQ42" s="136"/>
      <c r="PUR42" s="136"/>
      <c r="PUS42" s="136"/>
      <c r="PUT42" s="136"/>
      <c r="PUU42" s="136"/>
      <c r="PUV42" s="136"/>
      <c r="PUW42" s="136"/>
      <c r="PUX42" s="136"/>
      <c r="PUY42" s="136"/>
      <c r="PUZ42" s="136"/>
      <c r="PVA42" s="136"/>
      <c r="PVB42" s="136"/>
      <c r="PVC42" s="136"/>
      <c r="PVD42" s="136"/>
      <c r="PVE42" s="136"/>
      <c r="PVF42" s="136"/>
      <c r="PVG42" s="136"/>
      <c r="PVH42" s="136"/>
      <c r="PVI42" s="136"/>
      <c r="PVJ42" s="136"/>
      <c r="PVK42" s="136"/>
      <c r="PVL42" s="136"/>
      <c r="PVM42" s="136"/>
      <c r="PVN42" s="136"/>
      <c r="PVO42" s="136"/>
      <c r="PVP42" s="136"/>
      <c r="PVQ42" s="136"/>
      <c r="PVR42" s="136"/>
      <c r="PVS42" s="136"/>
      <c r="PVT42" s="136"/>
      <c r="PVU42" s="136"/>
      <c r="PVV42" s="136"/>
      <c r="PVW42" s="136"/>
      <c r="PVX42" s="136"/>
      <c r="PVY42" s="136"/>
      <c r="PVZ42" s="136"/>
      <c r="PWA42" s="136"/>
      <c r="PWB42" s="136"/>
      <c r="PWC42" s="136"/>
      <c r="PWD42" s="136"/>
      <c r="PWE42" s="136"/>
      <c r="PWF42" s="136"/>
      <c r="PWG42" s="136"/>
      <c r="PWH42" s="136"/>
      <c r="PWI42" s="136"/>
      <c r="PWJ42" s="136"/>
      <c r="PWK42" s="136"/>
      <c r="PWL42" s="136"/>
      <c r="PWM42" s="136"/>
      <c r="PWN42" s="136"/>
      <c r="PWO42" s="136"/>
      <c r="PWP42" s="136"/>
      <c r="PWQ42" s="136"/>
      <c r="PWR42" s="136"/>
      <c r="PWS42" s="136"/>
      <c r="PWT42" s="136"/>
      <c r="PWU42" s="136"/>
      <c r="PWV42" s="136"/>
      <c r="PWW42" s="136"/>
      <c r="PWX42" s="136"/>
      <c r="PWY42" s="136"/>
      <c r="PWZ42" s="136"/>
      <c r="PXA42" s="136"/>
      <c r="PXB42" s="136"/>
      <c r="PXC42" s="136"/>
      <c r="PXD42" s="136"/>
      <c r="PXE42" s="136"/>
      <c r="PXF42" s="136"/>
      <c r="PXG42" s="136"/>
      <c r="PXH42" s="136"/>
      <c r="PXI42" s="136"/>
      <c r="PXJ42" s="136"/>
      <c r="PXK42" s="136"/>
      <c r="PXL42" s="136"/>
      <c r="PXM42" s="136"/>
      <c r="PXN42" s="136"/>
      <c r="PXO42" s="136"/>
      <c r="PXP42" s="136"/>
      <c r="PXQ42" s="136"/>
      <c r="PXR42" s="136"/>
      <c r="PXS42" s="136"/>
      <c r="PXT42" s="136"/>
      <c r="PXU42" s="136"/>
      <c r="PXV42" s="136"/>
      <c r="PXW42" s="136"/>
      <c r="PXX42" s="136"/>
      <c r="PXY42" s="136"/>
      <c r="PXZ42" s="136"/>
      <c r="PYA42" s="136"/>
      <c r="PYB42" s="136"/>
      <c r="PYC42" s="136"/>
      <c r="PYD42" s="136"/>
      <c r="PYE42" s="136"/>
      <c r="PYF42" s="136"/>
      <c r="PYG42" s="136"/>
      <c r="PYH42" s="136"/>
      <c r="PYI42" s="136"/>
      <c r="PYJ42" s="136"/>
      <c r="PYK42" s="136"/>
      <c r="PYL42" s="136"/>
      <c r="PYM42" s="136"/>
      <c r="PYN42" s="136"/>
      <c r="PYO42" s="136"/>
      <c r="PYP42" s="136"/>
      <c r="PYQ42" s="136"/>
      <c r="PYR42" s="136"/>
      <c r="PYS42" s="136"/>
      <c r="PYT42" s="136"/>
      <c r="PYU42" s="136"/>
      <c r="PYV42" s="136"/>
      <c r="PYW42" s="136"/>
      <c r="PYX42" s="136"/>
      <c r="PYY42" s="136"/>
      <c r="PYZ42" s="136"/>
      <c r="PZA42" s="136"/>
      <c r="PZB42" s="136"/>
      <c r="PZC42" s="136"/>
      <c r="PZD42" s="136"/>
      <c r="PZE42" s="136"/>
      <c r="PZF42" s="136"/>
      <c r="PZG42" s="136"/>
      <c r="PZH42" s="136"/>
      <c r="PZI42" s="136"/>
      <c r="PZJ42" s="136"/>
      <c r="PZK42" s="136"/>
      <c r="PZL42" s="136"/>
      <c r="PZM42" s="136"/>
      <c r="PZN42" s="136"/>
      <c r="PZO42" s="136"/>
      <c r="PZP42" s="136"/>
      <c r="PZQ42" s="136"/>
      <c r="PZR42" s="136"/>
      <c r="PZS42" s="136"/>
      <c r="PZT42" s="136"/>
      <c r="PZU42" s="136"/>
      <c r="PZV42" s="136"/>
      <c r="PZW42" s="136"/>
      <c r="PZX42" s="136"/>
      <c r="PZY42" s="136"/>
      <c r="PZZ42" s="136"/>
      <c r="QAA42" s="136"/>
      <c r="QAB42" s="136"/>
      <c r="QAC42" s="136"/>
      <c r="QAD42" s="136"/>
      <c r="QAE42" s="136"/>
      <c r="QAF42" s="136"/>
      <c r="QAG42" s="136"/>
      <c r="QAH42" s="136"/>
      <c r="QAI42" s="136"/>
      <c r="QAJ42" s="136"/>
      <c r="QAK42" s="136"/>
      <c r="QAL42" s="136"/>
      <c r="QAM42" s="136"/>
      <c r="QAN42" s="136"/>
      <c r="QAO42" s="136"/>
      <c r="QAP42" s="136"/>
      <c r="QAQ42" s="136"/>
      <c r="QAR42" s="136"/>
      <c r="QAS42" s="136"/>
      <c r="QAT42" s="136"/>
      <c r="QAU42" s="136"/>
      <c r="QAV42" s="136"/>
      <c r="QAW42" s="136"/>
      <c r="QAX42" s="136"/>
      <c r="QAY42" s="136"/>
      <c r="QAZ42" s="136"/>
      <c r="QBA42" s="136"/>
      <c r="QBB42" s="136"/>
      <c r="QBC42" s="136"/>
      <c r="QBD42" s="136"/>
      <c r="QBE42" s="136"/>
      <c r="QBF42" s="136"/>
      <c r="QBG42" s="136"/>
      <c r="QBH42" s="136"/>
      <c r="QBI42" s="136"/>
      <c r="QBJ42" s="136"/>
      <c r="QBK42" s="136"/>
      <c r="QBL42" s="136"/>
      <c r="QBM42" s="136"/>
      <c r="QBN42" s="136"/>
      <c r="QBO42" s="136"/>
      <c r="QBP42" s="136"/>
      <c r="QBQ42" s="136"/>
      <c r="QBR42" s="136"/>
      <c r="QBS42" s="136"/>
      <c r="QBT42" s="136"/>
      <c r="QBU42" s="136"/>
      <c r="QBV42" s="136"/>
      <c r="QBW42" s="136"/>
      <c r="QBX42" s="136"/>
      <c r="QBY42" s="136"/>
      <c r="QBZ42" s="136"/>
      <c r="QCA42" s="136"/>
      <c r="QCB42" s="136"/>
      <c r="QCC42" s="136"/>
      <c r="QCD42" s="136"/>
      <c r="QCE42" s="136"/>
      <c r="QCF42" s="136"/>
      <c r="QCG42" s="136"/>
      <c r="QCH42" s="136"/>
      <c r="QCI42" s="136"/>
      <c r="QCJ42" s="136"/>
      <c r="QCK42" s="136"/>
      <c r="QCL42" s="136"/>
      <c r="QCM42" s="136"/>
      <c r="QCN42" s="136"/>
      <c r="QCO42" s="136"/>
      <c r="QCP42" s="136"/>
      <c r="QCQ42" s="136"/>
      <c r="QCR42" s="136"/>
      <c r="QCS42" s="136"/>
      <c r="QCT42" s="136"/>
      <c r="QCU42" s="136"/>
      <c r="QCV42" s="136"/>
      <c r="QCW42" s="136"/>
      <c r="QCX42" s="136"/>
      <c r="QCY42" s="136"/>
      <c r="QCZ42" s="136"/>
      <c r="QDA42" s="136"/>
      <c r="QDB42" s="136"/>
      <c r="QDC42" s="136"/>
      <c r="QDD42" s="136"/>
      <c r="QDE42" s="136"/>
      <c r="QDF42" s="136"/>
      <c r="QDG42" s="136"/>
      <c r="QDH42" s="136"/>
      <c r="QDI42" s="136"/>
      <c r="QDJ42" s="136"/>
      <c r="QDK42" s="136"/>
      <c r="QDL42" s="136"/>
      <c r="QDM42" s="136"/>
      <c r="QDN42" s="136"/>
      <c r="QDO42" s="136"/>
      <c r="QDP42" s="136"/>
      <c r="QDQ42" s="136"/>
      <c r="QDR42" s="136"/>
      <c r="QDS42" s="136"/>
      <c r="QDT42" s="136"/>
      <c r="QDU42" s="136"/>
      <c r="QDV42" s="136"/>
      <c r="QDW42" s="136"/>
      <c r="QDX42" s="136"/>
      <c r="QDY42" s="136"/>
      <c r="QDZ42" s="136"/>
      <c r="QEA42" s="136"/>
      <c r="QEB42" s="136"/>
      <c r="QEC42" s="136"/>
      <c r="QED42" s="136"/>
      <c r="QEE42" s="136"/>
      <c r="QEF42" s="136"/>
      <c r="QEG42" s="136"/>
      <c r="QEH42" s="136"/>
      <c r="QEI42" s="136"/>
      <c r="QEJ42" s="136"/>
      <c r="QEK42" s="136"/>
      <c r="QEL42" s="136"/>
      <c r="QEM42" s="136"/>
      <c r="QEN42" s="136"/>
      <c r="QEO42" s="136"/>
      <c r="QEP42" s="136"/>
      <c r="QEQ42" s="136"/>
      <c r="QER42" s="136"/>
      <c r="QES42" s="136"/>
      <c r="QET42" s="136"/>
      <c r="QEU42" s="136"/>
      <c r="QEV42" s="136"/>
      <c r="QEW42" s="136"/>
      <c r="QEX42" s="136"/>
      <c r="QEY42" s="136"/>
      <c r="QEZ42" s="136"/>
      <c r="QFA42" s="136"/>
      <c r="QFB42" s="136"/>
      <c r="QFC42" s="136"/>
      <c r="QFD42" s="136"/>
      <c r="QFE42" s="136"/>
      <c r="QFF42" s="136"/>
      <c r="QFG42" s="136"/>
      <c r="QFH42" s="136"/>
      <c r="QFI42" s="136"/>
      <c r="QFJ42" s="136"/>
      <c r="QFK42" s="136"/>
      <c r="QFL42" s="136"/>
      <c r="QFM42" s="136"/>
      <c r="QFN42" s="136"/>
      <c r="QFO42" s="136"/>
      <c r="QFP42" s="136"/>
      <c r="QFQ42" s="136"/>
      <c r="QFR42" s="136"/>
      <c r="QFS42" s="136"/>
      <c r="QFT42" s="136"/>
      <c r="QFU42" s="136"/>
      <c r="QFV42" s="136"/>
      <c r="QFW42" s="136"/>
      <c r="QFX42" s="136"/>
      <c r="QFY42" s="136"/>
      <c r="QFZ42" s="136"/>
      <c r="QGA42" s="136"/>
      <c r="QGB42" s="136"/>
      <c r="QGC42" s="136"/>
      <c r="QGD42" s="136"/>
      <c r="QGE42" s="136"/>
      <c r="QGF42" s="136"/>
      <c r="QGG42" s="136"/>
      <c r="QGH42" s="136"/>
      <c r="QGI42" s="136"/>
      <c r="QGJ42" s="136"/>
      <c r="QGK42" s="136"/>
      <c r="QGL42" s="136"/>
      <c r="QGM42" s="136"/>
      <c r="QGN42" s="136"/>
      <c r="QGO42" s="136"/>
      <c r="QGP42" s="136"/>
      <c r="QGQ42" s="136"/>
      <c r="QGR42" s="136"/>
      <c r="QGS42" s="136"/>
      <c r="QGT42" s="136"/>
      <c r="QGU42" s="136"/>
      <c r="QGV42" s="136"/>
      <c r="QGW42" s="136"/>
      <c r="QGX42" s="136"/>
      <c r="QGY42" s="136"/>
      <c r="QGZ42" s="136"/>
      <c r="QHA42" s="136"/>
      <c r="QHB42" s="136"/>
      <c r="QHC42" s="136"/>
      <c r="QHD42" s="136"/>
      <c r="QHE42" s="136"/>
      <c r="QHF42" s="136"/>
      <c r="QHG42" s="136"/>
      <c r="QHH42" s="136"/>
      <c r="QHI42" s="136"/>
      <c r="QHJ42" s="136"/>
      <c r="QHK42" s="136"/>
      <c r="QHL42" s="136"/>
      <c r="QHM42" s="136"/>
      <c r="QHN42" s="136"/>
      <c r="QHO42" s="136"/>
      <c r="QHP42" s="136"/>
      <c r="QHQ42" s="136"/>
      <c r="QHR42" s="136"/>
      <c r="QHS42" s="136"/>
      <c r="QHT42" s="136"/>
      <c r="QHU42" s="136"/>
      <c r="QHV42" s="136"/>
      <c r="QHW42" s="136"/>
      <c r="QHX42" s="136"/>
      <c r="QHY42" s="136"/>
      <c r="QHZ42" s="136"/>
      <c r="QIA42" s="136"/>
      <c r="QIB42" s="136"/>
      <c r="QIC42" s="136"/>
      <c r="QID42" s="136"/>
      <c r="QIE42" s="136"/>
      <c r="QIF42" s="136"/>
      <c r="QIG42" s="136"/>
      <c r="QIH42" s="136"/>
      <c r="QII42" s="136"/>
      <c r="QIJ42" s="136"/>
      <c r="QIK42" s="136"/>
      <c r="QIL42" s="136"/>
      <c r="QIM42" s="136"/>
      <c r="QIN42" s="136"/>
      <c r="QIO42" s="136"/>
      <c r="QIP42" s="136"/>
      <c r="QIQ42" s="136"/>
      <c r="QIR42" s="136"/>
      <c r="QIS42" s="136"/>
      <c r="QIT42" s="136"/>
      <c r="QIU42" s="136"/>
      <c r="QIV42" s="136"/>
      <c r="QIW42" s="136"/>
      <c r="QIX42" s="136"/>
      <c r="QIY42" s="136"/>
      <c r="QIZ42" s="136"/>
      <c r="QJA42" s="136"/>
      <c r="QJB42" s="136"/>
      <c r="QJC42" s="136"/>
      <c r="QJD42" s="136"/>
      <c r="QJE42" s="136"/>
      <c r="QJF42" s="136"/>
      <c r="QJG42" s="136"/>
      <c r="QJH42" s="136"/>
      <c r="QJI42" s="136"/>
      <c r="QJJ42" s="136"/>
      <c r="QJK42" s="136"/>
      <c r="QJL42" s="136"/>
      <c r="QJM42" s="136"/>
      <c r="QJN42" s="136"/>
      <c r="QJO42" s="136"/>
      <c r="QJP42" s="136"/>
      <c r="QJQ42" s="136"/>
      <c r="QJR42" s="136"/>
      <c r="QJS42" s="136"/>
      <c r="QJT42" s="136"/>
      <c r="QJU42" s="136"/>
      <c r="QJV42" s="136"/>
      <c r="QJW42" s="136"/>
      <c r="QJX42" s="136"/>
      <c r="QJY42" s="136"/>
      <c r="QJZ42" s="136"/>
      <c r="QKA42" s="136"/>
      <c r="QKB42" s="136"/>
      <c r="QKC42" s="136"/>
      <c r="QKD42" s="136"/>
      <c r="QKE42" s="136"/>
      <c r="QKF42" s="136"/>
      <c r="QKG42" s="136"/>
      <c r="QKH42" s="136"/>
      <c r="QKI42" s="136"/>
      <c r="QKJ42" s="136"/>
      <c r="QKK42" s="136"/>
      <c r="QKL42" s="136"/>
      <c r="QKM42" s="136"/>
      <c r="QKN42" s="136"/>
      <c r="QKO42" s="136"/>
      <c r="QKP42" s="136"/>
      <c r="QKQ42" s="136"/>
      <c r="QKR42" s="136"/>
      <c r="QKS42" s="136"/>
      <c r="QKT42" s="136"/>
      <c r="QKU42" s="136"/>
      <c r="QKV42" s="136"/>
      <c r="QKW42" s="136"/>
      <c r="QKX42" s="136"/>
      <c r="QKY42" s="136"/>
      <c r="QKZ42" s="136"/>
      <c r="QLA42" s="136"/>
      <c r="QLB42" s="136"/>
      <c r="QLC42" s="136"/>
      <c r="QLD42" s="136"/>
      <c r="QLE42" s="136"/>
      <c r="QLF42" s="136"/>
      <c r="QLG42" s="136"/>
      <c r="QLH42" s="136"/>
      <c r="QLI42" s="136"/>
      <c r="QLJ42" s="136"/>
      <c r="QLK42" s="136"/>
      <c r="QLL42" s="136"/>
      <c r="QLM42" s="136"/>
      <c r="QLN42" s="136"/>
      <c r="QLO42" s="136"/>
      <c r="QLP42" s="136"/>
      <c r="QLQ42" s="136"/>
      <c r="QLR42" s="136"/>
      <c r="QLS42" s="136"/>
      <c r="QLT42" s="136"/>
      <c r="QLU42" s="136"/>
      <c r="QLV42" s="136"/>
      <c r="QLW42" s="136"/>
      <c r="QLX42" s="136"/>
      <c r="QLY42" s="136"/>
      <c r="QLZ42" s="136"/>
      <c r="QMA42" s="136"/>
      <c r="QMB42" s="136"/>
      <c r="QMC42" s="136"/>
      <c r="QMD42" s="136"/>
      <c r="QME42" s="136"/>
      <c r="QMF42" s="136"/>
      <c r="QMG42" s="136"/>
      <c r="QMH42" s="136"/>
      <c r="QMI42" s="136"/>
      <c r="QMJ42" s="136"/>
      <c r="QMK42" s="136"/>
      <c r="QML42" s="136"/>
      <c r="QMM42" s="136"/>
      <c r="QMN42" s="136"/>
      <c r="QMO42" s="136"/>
      <c r="QMP42" s="136"/>
      <c r="QMQ42" s="136"/>
      <c r="QMR42" s="136"/>
      <c r="QMS42" s="136"/>
      <c r="QMT42" s="136"/>
      <c r="QMU42" s="136"/>
      <c r="QMV42" s="136"/>
      <c r="QMW42" s="136"/>
      <c r="QMX42" s="136"/>
      <c r="QMY42" s="136"/>
      <c r="QMZ42" s="136"/>
      <c r="QNA42" s="136"/>
      <c r="QNB42" s="136"/>
      <c r="QNC42" s="136"/>
      <c r="QND42" s="136"/>
      <c r="QNE42" s="136"/>
      <c r="QNF42" s="136"/>
      <c r="QNG42" s="136"/>
      <c r="QNH42" s="136"/>
      <c r="QNI42" s="136"/>
      <c r="QNJ42" s="136"/>
      <c r="QNK42" s="136"/>
      <c r="QNL42" s="136"/>
      <c r="QNM42" s="136"/>
      <c r="QNN42" s="136"/>
      <c r="QNO42" s="136"/>
      <c r="QNP42" s="136"/>
      <c r="QNQ42" s="136"/>
      <c r="QNR42" s="136"/>
      <c r="QNS42" s="136"/>
      <c r="QNT42" s="136"/>
      <c r="QNU42" s="136"/>
      <c r="QNV42" s="136"/>
      <c r="QNW42" s="136"/>
      <c r="QNX42" s="136"/>
      <c r="QNY42" s="136"/>
      <c r="QNZ42" s="136"/>
      <c r="QOA42" s="136"/>
      <c r="QOB42" s="136"/>
      <c r="QOC42" s="136"/>
      <c r="QOD42" s="136"/>
      <c r="QOE42" s="136"/>
      <c r="QOF42" s="136"/>
      <c r="QOG42" s="136"/>
      <c r="QOH42" s="136"/>
      <c r="QOI42" s="136"/>
      <c r="QOJ42" s="136"/>
      <c r="QOK42" s="136"/>
      <c r="QOL42" s="136"/>
      <c r="QOM42" s="136"/>
      <c r="QON42" s="136"/>
      <c r="QOO42" s="136"/>
      <c r="QOP42" s="136"/>
      <c r="QOQ42" s="136"/>
      <c r="QOR42" s="136"/>
      <c r="QOS42" s="136"/>
      <c r="QOT42" s="136"/>
      <c r="QOU42" s="136"/>
      <c r="QOV42" s="136"/>
      <c r="QOW42" s="136"/>
      <c r="QOX42" s="136"/>
      <c r="QOY42" s="136"/>
      <c r="QOZ42" s="136"/>
      <c r="QPA42" s="136"/>
      <c r="QPB42" s="136"/>
      <c r="QPC42" s="136"/>
      <c r="QPD42" s="136"/>
      <c r="QPE42" s="136"/>
      <c r="QPF42" s="136"/>
      <c r="QPG42" s="136"/>
      <c r="QPH42" s="136"/>
      <c r="QPI42" s="136"/>
      <c r="QPJ42" s="136"/>
      <c r="QPK42" s="136"/>
      <c r="QPL42" s="136"/>
      <c r="QPM42" s="136"/>
      <c r="QPN42" s="136"/>
      <c r="QPO42" s="136"/>
      <c r="QPP42" s="136"/>
      <c r="QPQ42" s="136"/>
      <c r="QPR42" s="136"/>
      <c r="QPS42" s="136"/>
      <c r="QPT42" s="136"/>
      <c r="QPU42" s="136"/>
      <c r="QPV42" s="136"/>
      <c r="QPW42" s="136"/>
      <c r="QPX42" s="136"/>
      <c r="QPY42" s="136"/>
      <c r="QPZ42" s="136"/>
      <c r="QQA42" s="136"/>
      <c r="QQB42" s="136"/>
      <c r="QQC42" s="136"/>
      <c r="QQD42" s="136"/>
      <c r="QQE42" s="136"/>
      <c r="QQF42" s="136"/>
      <c r="QQG42" s="136"/>
      <c r="QQH42" s="136"/>
      <c r="QQI42" s="136"/>
      <c r="QQJ42" s="136"/>
      <c r="QQK42" s="136"/>
      <c r="QQL42" s="136"/>
      <c r="QQM42" s="136"/>
      <c r="QQN42" s="136"/>
      <c r="QQO42" s="136"/>
      <c r="QQP42" s="136"/>
      <c r="QQQ42" s="136"/>
      <c r="QQR42" s="136"/>
      <c r="QQS42" s="136"/>
      <c r="QQT42" s="136"/>
      <c r="QQU42" s="136"/>
      <c r="QQV42" s="136"/>
      <c r="QQW42" s="136"/>
      <c r="QQX42" s="136"/>
      <c r="QQY42" s="136"/>
      <c r="QQZ42" s="136"/>
      <c r="QRA42" s="136"/>
      <c r="QRB42" s="136"/>
      <c r="QRC42" s="136"/>
      <c r="QRD42" s="136"/>
      <c r="QRE42" s="136"/>
      <c r="QRF42" s="136"/>
      <c r="QRG42" s="136"/>
      <c r="QRH42" s="136"/>
      <c r="QRI42" s="136"/>
      <c r="QRJ42" s="136"/>
      <c r="QRK42" s="136"/>
      <c r="QRL42" s="136"/>
      <c r="QRM42" s="136"/>
      <c r="QRN42" s="136"/>
      <c r="QRO42" s="136"/>
      <c r="QRP42" s="136"/>
      <c r="QRQ42" s="136"/>
      <c r="QRR42" s="136"/>
      <c r="QRS42" s="136"/>
      <c r="QRT42" s="136"/>
      <c r="QRU42" s="136"/>
      <c r="QRV42" s="136"/>
      <c r="QRW42" s="136"/>
      <c r="QRX42" s="136"/>
      <c r="QRY42" s="136"/>
      <c r="QRZ42" s="136"/>
      <c r="QSA42" s="136"/>
      <c r="QSB42" s="136"/>
      <c r="QSC42" s="136"/>
      <c r="QSD42" s="136"/>
      <c r="QSE42" s="136"/>
      <c r="QSF42" s="136"/>
      <c r="QSG42" s="136"/>
      <c r="QSH42" s="136"/>
      <c r="QSI42" s="136"/>
      <c r="QSJ42" s="136"/>
      <c r="QSK42" s="136"/>
      <c r="QSL42" s="136"/>
      <c r="QSM42" s="136"/>
      <c r="QSN42" s="136"/>
      <c r="QSO42" s="136"/>
      <c r="QSP42" s="136"/>
      <c r="QSQ42" s="136"/>
      <c r="QSR42" s="136"/>
      <c r="QSS42" s="136"/>
      <c r="QST42" s="136"/>
      <c r="QSU42" s="136"/>
      <c r="QSV42" s="136"/>
      <c r="QSW42" s="136"/>
      <c r="QSX42" s="136"/>
      <c r="QSY42" s="136"/>
      <c r="QSZ42" s="136"/>
      <c r="QTA42" s="136"/>
      <c r="QTB42" s="136"/>
      <c r="QTC42" s="136"/>
      <c r="QTD42" s="136"/>
      <c r="QTE42" s="136"/>
      <c r="QTF42" s="136"/>
      <c r="QTG42" s="136"/>
      <c r="QTH42" s="136"/>
      <c r="QTI42" s="136"/>
      <c r="QTJ42" s="136"/>
      <c r="QTK42" s="136"/>
      <c r="QTL42" s="136"/>
      <c r="QTM42" s="136"/>
      <c r="QTN42" s="136"/>
      <c r="QTO42" s="136"/>
      <c r="QTP42" s="136"/>
      <c r="QTQ42" s="136"/>
      <c r="QTR42" s="136"/>
      <c r="QTS42" s="136"/>
      <c r="QTT42" s="136"/>
      <c r="QTU42" s="136"/>
      <c r="QTV42" s="136"/>
      <c r="QTW42" s="136"/>
      <c r="QTX42" s="136"/>
      <c r="QTY42" s="136"/>
      <c r="QTZ42" s="136"/>
      <c r="QUA42" s="136"/>
      <c r="QUB42" s="136"/>
      <c r="QUC42" s="136"/>
      <c r="QUD42" s="136"/>
      <c r="QUE42" s="136"/>
      <c r="QUF42" s="136"/>
      <c r="QUG42" s="136"/>
      <c r="QUH42" s="136"/>
      <c r="QUI42" s="136"/>
      <c r="QUJ42" s="136"/>
      <c r="QUK42" s="136"/>
      <c r="QUL42" s="136"/>
      <c r="QUM42" s="136"/>
      <c r="QUN42" s="136"/>
      <c r="QUO42" s="136"/>
      <c r="QUP42" s="136"/>
      <c r="QUQ42" s="136"/>
      <c r="QUR42" s="136"/>
      <c r="QUS42" s="136"/>
      <c r="QUT42" s="136"/>
      <c r="QUU42" s="136"/>
      <c r="QUV42" s="136"/>
      <c r="QUW42" s="136"/>
      <c r="QUX42" s="136"/>
      <c r="QUY42" s="136"/>
      <c r="QUZ42" s="136"/>
      <c r="QVA42" s="136"/>
      <c r="QVB42" s="136"/>
      <c r="QVC42" s="136"/>
      <c r="QVD42" s="136"/>
      <c r="QVE42" s="136"/>
      <c r="QVF42" s="136"/>
      <c r="QVG42" s="136"/>
      <c r="QVH42" s="136"/>
      <c r="QVI42" s="136"/>
      <c r="QVJ42" s="136"/>
      <c r="QVK42" s="136"/>
      <c r="QVL42" s="136"/>
      <c r="QVM42" s="136"/>
      <c r="QVN42" s="136"/>
      <c r="QVO42" s="136"/>
      <c r="QVP42" s="136"/>
      <c r="QVQ42" s="136"/>
      <c r="QVR42" s="136"/>
      <c r="QVS42" s="136"/>
      <c r="QVT42" s="136"/>
      <c r="QVU42" s="136"/>
      <c r="QVV42" s="136"/>
      <c r="QVW42" s="136"/>
      <c r="QVX42" s="136"/>
      <c r="QVY42" s="136"/>
      <c r="QVZ42" s="136"/>
      <c r="QWA42" s="136"/>
      <c r="QWB42" s="136"/>
      <c r="QWC42" s="136"/>
      <c r="QWD42" s="136"/>
      <c r="QWE42" s="136"/>
      <c r="QWF42" s="136"/>
      <c r="QWG42" s="136"/>
      <c r="QWH42" s="136"/>
      <c r="QWI42" s="136"/>
      <c r="QWJ42" s="136"/>
      <c r="QWK42" s="136"/>
      <c r="QWL42" s="136"/>
      <c r="QWM42" s="136"/>
      <c r="QWN42" s="136"/>
      <c r="QWO42" s="136"/>
      <c r="QWP42" s="136"/>
      <c r="QWQ42" s="136"/>
      <c r="QWR42" s="136"/>
      <c r="QWS42" s="136"/>
      <c r="QWT42" s="136"/>
      <c r="QWU42" s="136"/>
      <c r="QWV42" s="136"/>
      <c r="QWW42" s="136"/>
      <c r="QWX42" s="136"/>
      <c r="QWY42" s="136"/>
      <c r="QWZ42" s="136"/>
      <c r="QXA42" s="136"/>
      <c r="QXB42" s="136"/>
      <c r="QXC42" s="136"/>
      <c r="QXD42" s="136"/>
      <c r="QXE42" s="136"/>
      <c r="QXF42" s="136"/>
      <c r="QXG42" s="136"/>
      <c r="QXH42" s="136"/>
      <c r="QXI42" s="136"/>
      <c r="QXJ42" s="136"/>
      <c r="QXK42" s="136"/>
      <c r="QXL42" s="136"/>
      <c r="QXM42" s="136"/>
      <c r="QXN42" s="136"/>
      <c r="QXO42" s="136"/>
      <c r="QXP42" s="136"/>
      <c r="QXQ42" s="136"/>
      <c r="QXR42" s="136"/>
      <c r="QXS42" s="136"/>
      <c r="QXT42" s="136"/>
      <c r="QXU42" s="136"/>
      <c r="QXV42" s="136"/>
      <c r="QXW42" s="136"/>
      <c r="QXX42" s="136"/>
      <c r="QXY42" s="136"/>
      <c r="QXZ42" s="136"/>
      <c r="QYA42" s="136"/>
      <c r="QYB42" s="136"/>
      <c r="QYC42" s="136"/>
      <c r="QYD42" s="136"/>
      <c r="QYE42" s="136"/>
      <c r="QYF42" s="136"/>
      <c r="QYG42" s="136"/>
      <c r="QYH42" s="136"/>
      <c r="QYI42" s="136"/>
      <c r="QYJ42" s="136"/>
      <c r="QYK42" s="136"/>
      <c r="QYL42" s="136"/>
      <c r="QYM42" s="136"/>
      <c r="QYN42" s="136"/>
      <c r="QYO42" s="136"/>
      <c r="QYP42" s="136"/>
      <c r="QYQ42" s="136"/>
      <c r="QYR42" s="136"/>
      <c r="QYS42" s="136"/>
      <c r="QYT42" s="136"/>
      <c r="QYU42" s="136"/>
      <c r="QYV42" s="136"/>
      <c r="QYW42" s="136"/>
      <c r="QYX42" s="136"/>
      <c r="QYY42" s="136"/>
      <c r="QYZ42" s="136"/>
      <c r="QZA42" s="136"/>
      <c r="QZB42" s="136"/>
      <c r="QZC42" s="136"/>
      <c r="QZD42" s="136"/>
      <c r="QZE42" s="136"/>
      <c r="QZF42" s="136"/>
      <c r="QZG42" s="136"/>
      <c r="QZH42" s="136"/>
      <c r="QZI42" s="136"/>
      <c r="QZJ42" s="136"/>
      <c r="QZK42" s="136"/>
      <c r="QZL42" s="136"/>
      <c r="QZM42" s="136"/>
      <c r="QZN42" s="136"/>
      <c r="QZO42" s="136"/>
      <c r="QZP42" s="136"/>
      <c r="QZQ42" s="136"/>
      <c r="QZR42" s="136"/>
      <c r="QZS42" s="136"/>
      <c r="QZT42" s="136"/>
      <c r="QZU42" s="136"/>
      <c r="QZV42" s="136"/>
      <c r="QZW42" s="136"/>
      <c r="QZX42" s="136"/>
      <c r="QZY42" s="136"/>
      <c r="QZZ42" s="136"/>
      <c r="RAA42" s="136"/>
      <c r="RAB42" s="136"/>
      <c r="RAC42" s="136"/>
      <c r="RAD42" s="136"/>
      <c r="RAE42" s="136"/>
      <c r="RAF42" s="136"/>
      <c r="RAG42" s="136"/>
      <c r="RAH42" s="136"/>
      <c r="RAI42" s="136"/>
      <c r="RAJ42" s="136"/>
      <c r="RAK42" s="136"/>
      <c r="RAL42" s="136"/>
      <c r="RAM42" s="136"/>
      <c r="RAN42" s="136"/>
      <c r="RAO42" s="136"/>
      <c r="RAP42" s="136"/>
      <c r="RAQ42" s="136"/>
      <c r="RAR42" s="136"/>
      <c r="RAS42" s="136"/>
      <c r="RAT42" s="136"/>
      <c r="RAU42" s="136"/>
      <c r="RAV42" s="136"/>
      <c r="RAW42" s="136"/>
      <c r="RAX42" s="136"/>
      <c r="RAY42" s="136"/>
      <c r="RAZ42" s="136"/>
      <c r="RBA42" s="136"/>
      <c r="RBB42" s="136"/>
      <c r="RBC42" s="136"/>
      <c r="RBD42" s="136"/>
      <c r="RBE42" s="136"/>
      <c r="RBF42" s="136"/>
      <c r="RBG42" s="136"/>
      <c r="RBH42" s="136"/>
      <c r="RBI42" s="136"/>
      <c r="RBJ42" s="136"/>
      <c r="RBK42" s="136"/>
      <c r="RBL42" s="136"/>
      <c r="RBM42" s="136"/>
      <c r="RBN42" s="136"/>
      <c r="RBO42" s="136"/>
      <c r="RBP42" s="136"/>
      <c r="RBQ42" s="136"/>
      <c r="RBR42" s="136"/>
      <c r="RBS42" s="136"/>
      <c r="RBT42" s="136"/>
      <c r="RBU42" s="136"/>
      <c r="RBV42" s="136"/>
      <c r="RBW42" s="136"/>
      <c r="RBX42" s="136"/>
      <c r="RBY42" s="136"/>
      <c r="RBZ42" s="136"/>
      <c r="RCA42" s="136"/>
      <c r="RCB42" s="136"/>
      <c r="RCC42" s="136"/>
      <c r="RCD42" s="136"/>
      <c r="RCE42" s="136"/>
      <c r="RCF42" s="136"/>
      <c r="RCG42" s="136"/>
      <c r="RCH42" s="136"/>
      <c r="RCI42" s="136"/>
      <c r="RCJ42" s="136"/>
      <c r="RCK42" s="136"/>
      <c r="RCL42" s="136"/>
      <c r="RCM42" s="136"/>
      <c r="RCN42" s="136"/>
      <c r="RCO42" s="136"/>
      <c r="RCP42" s="136"/>
      <c r="RCQ42" s="136"/>
      <c r="RCR42" s="136"/>
      <c r="RCS42" s="136"/>
      <c r="RCT42" s="136"/>
      <c r="RCU42" s="136"/>
      <c r="RCV42" s="136"/>
      <c r="RCW42" s="136"/>
      <c r="RCX42" s="136"/>
      <c r="RCY42" s="136"/>
      <c r="RCZ42" s="136"/>
      <c r="RDA42" s="136"/>
      <c r="RDB42" s="136"/>
      <c r="RDC42" s="136"/>
      <c r="RDD42" s="136"/>
      <c r="RDE42" s="136"/>
      <c r="RDF42" s="136"/>
      <c r="RDG42" s="136"/>
      <c r="RDH42" s="136"/>
      <c r="RDI42" s="136"/>
      <c r="RDJ42" s="136"/>
      <c r="RDK42" s="136"/>
      <c r="RDL42" s="136"/>
      <c r="RDM42" s="136"/>
      <c r="RDN42" s="136"/>
      <c r="RDO42" s="136"/>
      <c r="RDP42" s="136"/>
      <c r="RDQ42" s="136"/>
      <c r="RDR42" s="136"/>
      <c r="RDS42" s="136"/>
      <c r="RDT42" s="136"/>
      <c r="RDU42" s="136"/>
      <c r="RDV42" s="136"/>
      <c r="RDW42" s="136"/>
      <c r="RDX42" s="136"/>
      <c r="RDY42" s="136"/>
      <c r="RDZ42" s="136"/>
      <c r="REA42" s="136"/>
      <c r="REB42" s="136"/>
      <c r="REC42" s="136"/>
      <c r="RED42" s="136"/>
      <c r="REE42" s="136"/>
      <c r="REF42" s="136"/>
      <c r="REG42" s="136"/>
      <c r="REH42" s="136"/>
      <c r="REI42" s="136"/>
      <c r="REJ42" s="136"/>
      <c r="REK42" s="136"/>
      <c r="REL42" s="136"/>
      <c r="REM42" s="136"/>
      <c r="REN42" s="136"/>
      <c r="REO42" s="136"/>
      <c r="REP42" s="136"/>
      <c r="REQ42" s="136"/>
      <c r="RER42" s="136"/>
      <c r="RES42" s="136"/>
      <c r="RET42" s="136"/>
      <c r="REU42" s="136"/>
      <c r="REV42" s="136"/>
      <c r="REW42" s="136"/>
      <c r="REX42" s="136"/>
      <c r="REY42" s="136"/>
      <c r="REZ42" s="136"/>
      <c r="RFA42" s="136"/>
      <c r="RFB42" s="136"/>
      <c r="RFC42" s="136"/>
      <c r="RFD42" s="136"/>
      <c r="RFE42" s="136"/>
      <c r="RFF42" s="136"/>
      <c r="RFG42" s="136"/>
      <c r="RFH42" s="136"/>
      <c r="RFI42" s="136"/>
      <c r="RFJ42" s="136"/>
      <c r="RFK42" s="136"/>
      <c r="RFL42" s="136"/>
      <c r="RFM42" s="136"/>
      <c r="RFN42" s="136"/>
      <c r="RFO42" s="136"/>
      <c r="RFP42" s="136"/>
      <c r="RFQ42" s="136"/>
      <c r="RFR42" s="136"/>
      <c r="RFS42" s="136"/>
      <c r="RFT42" s="136"/>
      <c r="RFU42" s="136"/>
      <c r="RFV42" s="136"/>
      <c r="RFW42" s="136"/>
      <c r="RFX42" s="136"/>
      <c r="RFY42" s="136"/>
      <c r="RFZ42" s="136"/>
      <c r="RGA42" s="136"/>
      <c r="RGB42" s="136"/>
      <c r="RGC42" s="136"/>
      <c r="RGD42" s="136"/>
      <c r="RGE42" s="136"/>
      <c r="RGF42" s="136"/>
      <c r="RGG42" s="136"/>
      <c r="RGH42" s="136"/>
      <c r="RGI42" s="136"/>
      <c r="RGJ42" s="136"/>
      <c r="RGK42" s="136"/>
      <c r="RGL42" s="136"/>
      <c r="RGM42" s="136"/>
      <c r="RGN42" s="136"/>
      <c r="RGO42" s="136"/>
      <c r="RGP42" s="136"/>
      <c r="RGQ42" s="136"/>
      <c r="RGR42" s="136"/>
      <c r="RGS42" s="136"/>
      <c r="RGT42" s="136"/>
      <c r="RGU42" s="136"/>
      <c r="RGV42" s="136"/>
      <c r="RGW42" s="136"/>
      <c r="RGX42" s="136"/>
      <c r="RGY42" s="136"/>
      <c r="RGZ42" s="136"/>
      <c r="RHA42" s="136"/>
      <c r="RHB42" s="136"/>
      <c r="RHC42" s="136"/>
      <c r="RHD42" s="136"/>
      <c r="RHE42" s="136"/>
      <c r="RHF42" s="136"/>
      <c r="RHG42" s="136"/>
      <c r="RHH42" s="136"/>
      <c r="RHI42" s="136"/>
      <c r="RHJ42" s="136"/>
      <c r="RHK42" s="136"/>
      <c r="RHL42" s="136"/>
      <c r="RHM42" s="136"/>
      <c r="RHN42" s="136"/>
      <c r="RHO42" s="136"/>
      <c r="RHP42" s="136"/>
      <c r="RHQ42" s="136"/>
      <c r="RHR42" s="136"/>
      <c r="RHS42" s="136"/>
      <c r="RHT42" s="136"/>
      <c r="RHU42" s="136"/>
      <c r="RHV42" s="136"/>
      <c r="RHW42" s="136"/>
      <c r="RHX42" s="136"/>
      <c r="RHY42" s="136"/>
      <c r="RHZ42" s="136"/>
      <c r="RIA42" s="136"/>
      <c r="RIB42" s="136"/>
      <c r="RIC42" s="136"/>
      <c r="RID42" s="136"/>
      <c r="RIE42" s="136"/>
      <c r="RIF42" s="136"/>
      <c r="RIG42" s="136"/>
      <c r="RIH42" s="136"/>
      <c r="RII42" s="136"/>
      <c r="RIJ42" s="136"/>
      <c r="RIK42" s="136"/>
      <c r="RIL42" s="136"/>
      <c r="RIM42" s="136"/>
      <c r="RIN42" s="136"/>
      <c r="RIO42" s="136"/>
      <c r="RIP42" s="136"/>
      <c r="RIQ42" s="136"/>
      <c r="RIR42" s="136"/>
      <c r="RIS42" s="136"/>
      <c r="RIT42" s="136"/>
      <c r="RIU42" s="136"/>
      <c r="RIV42" s="136"/>
      <c r="RIW42" s="136"/>
      <c r="RIX42" s="136"/>
      <c r="RIY42" s="136"/>
      <c r="RIZ42" s="136"/>
      <c r="RJA42" s="136"/>
      <c r="RJB42" s="136"/>
      <c r="RJC42" s="136"/>
      <c r="RJD42" s="136"/>
      <c r="RJE42" s="136"/>
      <c r="RJF42" s="136"/>
      <c r="RJG42" s="136"/>
      <c r="RJH42" s="136"/>
      <c r="RJI42" s="136"/>
      <c r="RJJ42" s="136"/>
      <c r="RJK42" s="136"/>
      <c r="RJL42" s="136"/>
      <c r="RJM42" s="136"/>
      <c r="RJN42" s="136"/>
      <c r="RJO42" s="136"/>
      <c r="RJP42" s="136"/>
      <c r="RJQ42" s="136"/>
      <c r="RJR42" s="136"/>
      <c r="RJS42" s="136"/>
      <c r="RJT42" s="136"/>
      <c r="RJU42" s="136"/>
      <c r="RJV42" s="136"/>
      <c r="RJW42" s="136"/>
      <c r="RJX42" s="136"/>
      <c r="RJY42" s="136"/>
      <c r="RJZ42" s="136"/>
      <c r="RKA42" s="136"/>
      <c r="RKB42" s="136"/>
      <c r="RKC42" s="136"/>
      <c r="RKD42" s="136"/>
      <c r="RKE42" s="136"/>
      <c r="RKF42" s="136"/>
      <c r="RKG42" s="136"/>
      <c r="RKH42" s="136"/>
      <c r="RKI42" s="136"/>
      <c r="RKJ42" s="136"/>
      <c r="RKK42" s="136"/>
      <c r="RKL42" s="136"/>
      <c r="RKM42" s="136"/>
      <c r="RKN42" s="136"/>
      <c r="RKO42" s="136"/>
      <c r="RKP42" s="136"/>
      <c r="RKQ42" s="136"/>
      <c r="RKR42" s="136"/>
      <c r="RKS42" s="136"/>
      <c r="RKT42" s="136"/>
      <c r="RKU42" s="136"/>
      <c r="RKV42" s="136"/>
      <c r="RKW42" s="136"/>
      <c r="RKX42" s="136"/>
      <c r="RKY42" s="136"/>
      <c r="RKZ42" s="136"/>
      <c r="RLA42" s="136"/>
      <c r="RLB42" s="136"/>
      <c r="RLC42" s="136"/>
      <c r="RLD42" s="136"/>
      <c r="RLE42" s="136"/>
      <c r="RLF42" s="136"/>
      <c r="RLG42" s="136"/>
      <c r="RLH42" s="136"/>
      <c r="RLI42" s="136"/>
      <c r="RLJ42" s="136"/>
      <c r="RLK42" s="136"/>
      <c r="RLL42" s="136"/>
      <c r="RLM42" s="136"/>
      <c r="RLN42" s="136"/>
      <c r="RLO42" s="136"/>
      <c r="RLP42" s="136"/>
      <c r="RLQ42" s="136"/>
      <c r="RLR42" s="136"/>
      <c r="RLS42" s="136"/>
      <c r="RLT42" s="136"/>
      <c r="RLU42" s="136"/>
      <c r="RLV42" s="136"/>
      <c r="RLW42" s="136"/>
      <c r="RLX42" s="136"/>
      <c r="RLY42" s="136"/>
      <c r="RLZ42" s="136"/>
      <c r="RMA42" s="136"/>
      <c r="RMB42" s="136"/>
      <c r="RMC42" s="136"/>
      <c r="RMD42" s="136"/>
      <c r="RME42" s="136"/>
      <c r="RMF42" s="136"/>
      <c r="RMG42" s="136"/>
      <c r="RMH42" s="136"/>
      <c r="RMI42" s="136"/>
      <c r="RMJ42" s="136"/>
      <c r="RMK42" s="136"/>
      <c r="RML42" s="136"/>
      <c r="RMM42" s="136"/>
      <c r="RMN42" s="136"/>
      <c r="RMO42" s="136"/>
      <c r="RMP42" s="136"/>
      <c r="RMQ42" s="136"/>
      <c r="RMR42" s="136"/>
      <c r="RMS42" s="136"/>
      <c r="RMT42" s="136"/>
      <c r="RMU42" s="136"/>
      <c r="RMV42" s="136"/>
      <c r="RMW42" s="136"/>
      <c r="RMX42" s="136"/>
      <c r="RMY42" s="136"/>
      <c r="RMZ42" s="136"/>
      <c r="RNA42" s="136"/>
      <c r="RNB42" s="136"/>
      <c r="RNC42" s="136"/>
      <c r="RND42" s="136"/>
      <c r="RNE42" s="136"/>
      <c r="RNF42" s="136"/>
      <c r="RNG42" s="136"/>
      <c r="RNH42" s="136"/>
      <c r="RNI42" s="136"/>
      <c r="RNJ42" s="136"/>
      <c r="RNK42" s="136"/>
      <c r="RNL42" s="136"/>
      <c r="RNM42" s="136"/>
      <c r="RNN42" s="136"/>
      <c r="RNO42" s="136"/>
      <c r="RNP42" s="136"/>
      <c r="RNQ42" s="136"/>
      <c r="RNR42" s="136"/>
      <c r="RNS42" s="136"/>
      <c r="RNT42" s="136"/>
      <c r="RNU42" s="136"/>
      <c r="RNV42" s="136"/>
      <c r="RNW42" s="136"/>
      <c r="RNX42" s="136"/>
      <c r="RNY42" s="136"/>
      <c r="RNZ42" s="136"/>
      <c r="ROA42" s="136"/>
      <c r="ROB42" s="136"/>
      <c r="ROC42" s="136"/>
      <c r="ROD42" s="136"/>
      <c r="ROE42" s="136"/>
      <c r="ROF42" s="136"/>
      <c r="ROG42" s="136"/>
      <c r="ROH42" s="136"/>
      <c r="ROI42" s="136"/>
      <c r="ROJ42" s="136"/>
      <c r="ROK42" s="136"/>
      <c r="ROL42" s="136"/>
      <c r="ROM42" s="136"/>
      <c r="RON42" s="136"/>
      <c r="ROO42" s="136"/>
      <c r="ROP42" s="136"/>
      <c r="ROQ42" s="136"/>
      <c r="ROR42" s="136"/>
      <c r="ROS42" s="136"/>
      <c r="ROT42" s="136"/>
      <c r="ROU42" s="136"/>
      <c r="ROV42" s="136"/>
      <c r="ROW42" s="136"/>
      <c r="ROX42" s="136"/>
      <c r="ROY42" s="136"/>
      <c r="ROZ42" s="136"/>
      <c r="RPA42" s="136"/>
      <c r="RPB42" s="136"/>
      <c r="RPC42" s="136"/>
      <c r="RPD42" s="136"/>
      <c r="RPE42" s="136"/>
      <c r="RPF42" s="136"/>
      <c r="RPG42" s="136"/>
      <c r="RPH42" s="136"/>
      <c r="RPI42" s="136"/>
      <c r="RPJ42" s="136"/>
      <c r="RPK42" s="136"/>
      <c r="RPL42" s="136"/>
      <c r="RPM42" s="136"/>
      <c r="RPN42" s="136"/>
      <c r="RPO42" s="136"/>
      <c r="RPP42" s="136"/>
      <c r="RPQ42" s="136"/>
      <c r="RPR42" s="136"/>
      <c r="RPS42" s="136"/>
      <c r="RPT42" s="136"/>
      <c r="RPU42" s="136"/>
      <c r="RPV42" s="136"/>
      <c r="RPW42" s="136"/>
      <c r="RPX42" s="136"/>
      <c r="RPY42" s="136"/>
      <c r="RPZ42" s="136"/>
      <c r="RQA42" s="136"/>
      <c r="RQB42" s="136"/>
      <c r="RQC42" s="136"/>
      <c r="RQD42" s="136"/>
      <c r="RQE42" s="136"/>
      <c r="RQF42" s="136"/>
      <c r="RQG42" s="136"/>
      <c r="RQH42" s="136"/>
      <c r="RQI42" s="136"/>
      <c r="RQJ42" s="136"/>
      <c r="RQK42" s="136"/>
      <c r="RQL42" s="136"/>
      <c r="RQM42" s="136"/>
      <c r="RQN42" s="136"/>
      <c r="RQO42" s="136"/>
      <c r="RQP42" s="136"/>
      <c r="RQQ42" s="136"/>
      <c r="RQR42" s="136"/>
      <c r="RQS42" s="136"/>
      <c r="RQT42" s="136"/>
      <c r="RQU42" s="136"/>
      <c r="RQV42" s="136"/>
      <c r="RQW42" s="136"/>
      <c r="RQX42" s="136"/>
      <c r="RQY42" s="136"/>
      <c r="RQZ42" s="136"/>
      <c r="RRA42" s="136"/>
      <c r="RRB42" s="136"/>
      <c r="RRC42" s="136"/>
      <c r="RRD42" s="136"/>
      <c r="RRE42" s="136"/>
      <c r="RRF42" s="136"/>
      <c r="RRG42" s="136"/>
      <c r="RRH42" s="136"/>
      <c r="RRI42" s="136"/>
      <c r="RRJ42" s="136"/>
      <c r="RRK42" s="136"/>
      <c r="RRL42" s="136"/>
      <c r="RRM42" s="136"/>
      <c r="RRN42" s="136"/>
      <c r="RRO42" s="136"/>
      <c r="RRP42" s="136"/>
      <c r="RRQ42" s="136"/>
      <c r="RRR42" s="136"/>
      <c r="RRS42" s="136"/>
      <c r="RRT42" s="136"/>
      <c r="RRU42" s="136"/>
      <c r="RRV42" s="136"/>
      <c r="RRW42" s="136"/>
      <c r="RRX42" s="136"/>
      <c r="RRY42" s="136"/>
      <c r="RRZ42" s="136"/>
      <c r="RSA42" s="136"/>
      <c r="RSB42" s="136"/>
      <c r="RSC42" s="136"/>
      <c r="RSD42" s="136"/>
      <c r="RSE42" s="136"/>
      <c r="RSF42" s="136"/>
      <c r="RSG42" s="136"/>
      <c r="RSH42" s="136"/>
      <c r="RSI42" s="136"/>
      <c r="RSJ42" s="136"/>
      <c r="RSK42" s="136"/>
      <c r="RSL42" s="136"/>
      <c r="RSM42" s="136"/>
      <c r="RSN42" s="136"/>
      <c r="RSO42" s="136"/>
      <c r="RSP42" s="136"/>
      <c r="RSQ42" s="136"/>
      <c r="RSR42" s="136"/>
      <c r="RSS42" s="136"/>
      <c r="RST42" s="136"/>
      <c r="RSU42" s="136"/>
      <c r="RSV42" s="136"/>
      <c r="RSW42" s="136"/>
      <c r="RSX42" s="136"/>
      <c r="RSY42" s="136"/>
      <c r="RSZ42" s="136"/>
      <c r="RTA42" s="136"/>
      <c r="RTB42" s="136"/>
      <c r="RTC42" s="136"/>
      <c r="RTD42" s="136"/>
      <c r="RTE42" s="136"/>
      <c r="RTF42" s="136"/>
      <c r="RTG42" s="136"/>
      <c r="RTH42" s="136"/>
      <c r="RTI42" s="136"/>
      <c r="RTJ42" s="136"/>
      <c r="RTK42" s="136"/>
      <c r="RTL42" s="136"/>
      <c r="RTM42" s="136"/>
      <c r="RTN42" s="136"/>
      <c r="RTO42" s="136"/>
      <c r="RTP42" s="136"/>
      <c r="RTQ42" s="136"/>
      <c r="RTR42" s="136"/>
      <c r="RTS42" s="136"/>
      <c r="RTT42" s="136"/>
      <c r="RTU42" s="136"/>
      <c r="RTV42" s="136"/>
      <c r="RTW42" s="136"/>
      <c r="RTX42" s="136"/>
      <c r="RTY42" s="136"/>
      <c r="RTZ42" s="136"/>
      <c r="RUA42" s="136"/>
      <c r="RUB42" s="136"/>
      <c r="RUC42" s="136"/>
      <c r="RUD42" s="136"/>
      <c r="RUE42" s="136"/>
      <c r="RUF42" s="136"/>
      <c r="RUG42" s="136"/>
      <c r="RUH42" s="136"/>
      <c r="RUI42" s="136"/>
      <c r="RUJ42" s="136"/>
      <c r="RUK42" s="136"/>
      <c r="RUL42" s="136"/>
      <c r="RUM42" s="136"/>
      <c r="RUN42" s="136"/>
      <c r="RUO42" s="136"/>
      <c r="RUP42" s="136"/>
      <c r="RUQ42" s="136"/>
      <c r="RUR42" s="136"/>
      <c r="RUS42" s="136"/>
      <c r="RUT42" s="136"/>
      <c r="RUU42" s="136"/>
      <c r="RUV42" s="136"/>
      <c r="RUW42" s="136"/>
      <c r="RUX42" s="136"/>
      <c r="RUY42" s="136"/>
      <c r="RUZ42" s="136"/>
      <c r="RVA42" s="136"/>
      <c r="RVB42" s="136"/>
      <c r="RVC42" s="136"/>
      <c r="RVD42" s="136"/>
      <c r="RVE42" s="136"/>
      <c r="RVF42" s="136"/>
      <c r="RVG42" s="136"/>
      <c r="RVH42" s="136"/>
      <c r="RVI42" s="136"/>
      <c r="RVJ42" s="136"/>
      <c r="RVK42" s="136"/>
      <c r="RVL42" s="136"/>
      <c r="RVM42" s="136"/>
      <c r="RVN42" s="136"/>
      <c r="RVO42" s="136"/>
      <c r="RVP42" s="136"/>
      <c r="RVQ42" s="136"/>
      <c r="RVR42" s="136"/>
      <c r="RVS42" s="136"/>
      <c r="RVT42" s="136"/>
      <c r="RVU42" s="136"/>
      <c r="RVV42" s="136"/>
      <c r="RVW42" s="136"/>
      <c r="RVX42" s="136"/>
      <c r="RVY42" s="136"/>
      <c r="RVZ42" s="136"/>
      <c r="RWA42" s="136"/>
      <c r="RWB42" s="136"/>
      <c r="RWC42" s="136"/>
      <c r="RWD42" s="136"/>
      <c r="RWE42" s="136"/>
      <c r="RWF42" s="136"/>
      <c r="RWG42" s="136"/>
      <c r="RWH42" s="136"/>
      <c r="RWI42" s="136"/>
      <c r="RWJ42" s="136"/>
      <c r="RWK42" s="136"/>
      <c r="RWL42" s="136"/>
      <c r="RWM42" s="136"/>
      <c r="RWN42" s="136"/>
      <c r="RWO42" s="136"/>
      <c r="RWP42" s="136"/>
      <c r="RWQ42" s="136"/>
      <c r="RWR42" s="136"/>
      <c r="RWS42" s="136"/>
      <c r="RWT42" s="136"/>
      <c r="RWU42" s="136"/>
      <c r="RWV42" s="136"/>
      <c r="RWW42" s="136"/>
      <c r="RWX42" s="136"/>
      <c r="RWY42" s="136"/>
      <c r="RWZ42" s="136"/>
      <c r="RXA42" s="136"/>
      <c r="RXB42" s="136"/>
      <c r="RXC42" s="136"/>
      <c r="RXD42" s="136"/>
      <c r="RXE42" s="136"/>
      <c r="RXF42" s="136"/>
      <c r="RXG42" s="136"/>
      <c r="RXH42" s="136"/>
      <c r="RXI42" s="136"/>
      <c r="RXJ42" s="136"/>
      <c r="RXK42" s="136"/>
      <c r="RXL42" s="136"/>
      <c r="RXM42" s="136"/>
      <c r="RXN42" s="136"/>
      <c r="RXO42" s="136"/>
      <c r="RXP42" s="136"/>
      <c r="RXQ42" s="136"/>
      <c r="RXR42" s="136"/>
      <c r="RXS42" s="136"/>
      <c r="RXT42" s="136"/>
      <c r="RXU42" s="136"/>
      <c r="RXV42" s="136"/>
      <c r="RXW42" s="136"/>
      <c r="RXX42" s="136"/>
      <c r="RXY42" s="136"/>
      <c r="RXZ42" s="136"/>
      <c r="RYA42" s="136"/>
      <c r="RYB42" s="136"/>
      <c r="RYC42" s="136"/>
      <c r="RYD42" s="136"/>
      <c r="RYE42" s="136"/>
      <c r="RYF42" s="136"/>
      <c r="RYG42" s="136"/>
      <c r="RYH42" s="136"/>
      <c r="RYI42" s="136"/>
      <c r="RYJ42" s="136"/>
      <c r="RYK42" s="136"/>
      <c r="RYL42" s="136"/>
      <c r="RYM42" s="136"/>
      <c r="RYN42" s="136"/>
      <c r="RYO42" s="136"/>
      <c r="RYP42" s="136"/>
      <c r="RYQ42" s="136"/>
      <c r="RYR42" s="136"/>
      <c r="RYS42" s="136"/>
      <c r="RYT42" s="136"/>
      <c r="RYU42" s="136"/>
      <c r="RYV42" s="136"/>
      <c r="RYW42" s="136"/>
      <c r="RYX42" s="136"/>
      <c r="RYY42" s="136"/>
      <c r="RYZ42" s="136"/>
      <c r="RZA42" s="136"/>
      <c r="RZB42" s="136"/>
      <c r="RZC42" s="136"/>
      <c r="RZD42" s="136"/>
      <c r="RZE42" s="136"/>
      <c r="RZF42" s="136"/>
      <c r="RZG42" s="136"/>
      <c r="RZH42" s="136"/>
      <c r="RZI42" s="136"/>
      <c r="RZJ42" s="136"/>
      <c r="RZK42" s="136"/>
      <c r="RZL42" s="136"/>
      <c r="RZM42" s="136"/>
      <c r="RZN42" s="136"/>
      <c r="RZO42" s="136"/>
      <c r="RZP42" s="136"/>
      <c r="RZQ42" s="136"/>
      <c r="RZR42" s="136"/>
      <c r="RZS42" s="136"/>
      <c r="RZT42" s="136"/>
      <c r="RZU42" s="136"/>
      <c r="RZV42" s="136"/>
      <c r="RZW42" s="136"/>
      <c r="RZX42" s="136"/>
      <c r="RZY42" s="136"/>
      <c r="RZZ42" s="136"/>
      <c r="SAA42" s="136"/>
      <c r="SAB42" s="136"/>
      <c r="SAC42" s="136"/>
      <c r="SAD42" s="136"/>
      <c r="SAE42" s="136"/>
      <c r="SAF42" s="136"/>
      <c r="SAG42" s="136"/>
      <c r="SAH42" s="136"/>
      <c r="SAI42" s="136"/>
      <c r="SAJ42" s="136"/>
      <c r="SAK42" s="136"/>
      <c r="SAL42" s="136"/>
      <c r="SAM42" s="136"/>
      <c r="SAN42" s="136"/>
      <c r="SAO42" s="136"/>
      <c r="SAP42" s="136"/>
      <c r="SAQ42" s="136"/>
      <c r="SAR42" s="136"/>
      <c r="SAS42" s="136"/>
      <c r="SAT42" s="136"/>
      <c r="SAU42" s="136"/>
      <c r="SAV42" s="136"/>
      <c r="SAW42" s="136"/>
      <c r="SAX42" s="136"/>
      <c r="SAY42" s="136"/>
      <c r="SAZ42" s="136"/>
      <c r="SBA42" s="136"/>
      <c r="SBB42" s="136"/>
      <c r="SBC42" s="136"/>
      <c r="SBD42" s="136"/>
      <c r="SBE42" s="136"/>
      <c r="SBF42" s="136"/>
      <c r="SBG42" s="136"/>
      <c r="SBH42" s="136"/>
      <c r="SBI42" s="136"/>
      <c r="SBJ42" s="136"/>
      <c r="SBK42" s="136"/>
      <c r="SBL42" s="136"/>
      <c r="SBM42" s="136"/>
      <c r="SBN42" s="136"/>
      <c r="SBO42" s="136"/>
      <c r="SBP42" s="136"/>
      <c r="SBQ42" s="136"/>
      <c r="SBR42" s="136"/>
      <c r="SBS42" s="136"/>
      <c r="SBT42" s="136"/>
      <c r="SBU42" s="136"/>
      <c r="SBV42" s="136"/>
      <c r="SBW42" s="136"/>
      <c r="SBX42" s="136"/>
      <c r="SBY42" s="136"/>
      <c r="SBZ42" s="136"/>
      <c r="SCA42" s="136"/>
      <c r="SCB42" s="136"/>
      <c r="SCC42" s="136"/>
      <c r="SCD42" s="136"/>
      <c r="SCE42" s="136"/>
      <c r="SCF42" s="136"/>
      <c r="SCG42" s="136"/>
      <c r="SCH42" s="136"/>
      <c r="SCI42" s="136"/>
      <c r="SCJ42" s="136"/>
      <c r="SCK42" s="136"/>
      <c r="SCL42" s="136"/>
      <c r="SCM42" s="136"/>
      <c r="SCN42" s="136"/>
      <c r="SCO42" s="136"/>
      <c r="SCP42" s="136"/>
      <c r="SCQ42" s="136"/>
      <c r="SCR42" s="136"/>
      <c r="SCS42" s="136"/>
      <c r="SCT42" s="136"/>
      <c r="SCU42" s="136"/>
      <c r="SCV42" s="136"/>
      <c r="SCW42" s="136"/>
      <c r="SCX42" s="136"/>
      <c r="SCY42" s="136"/>
      <c r="SCZ42" s="136"/>
      <c r="SDA42" s="136"/>
      <c r="SDB42" s="136"/>
      <c r="SDC42" s="136"/>
      <c r="SDD42" s="136"/>
      <c r="SDE42" s="136"/>
      <c r="SDF42" s="136"/>
      <c r="SDG42" s="136"/>
      <c r="SDH42" s="136"/>
      <c r="SDI42" s="136"/>
      <c r="SDJ42" s="136"/>
      <c r="SDK42" s="136"/>
      <c r="SDL42" s="136"/>
      <c r="SDM42" s="136"/>
      <c r="SDN42" s="136"/>
      <c r="SDO42" s="136"/>
      <c r="SDP42" s="136"/>
      <c r="SDQ42" s="136"/>
      <c r="SDR42" s="136"/>
      <c r="SDS42" s="136"/>
      <c r="SDT42" s="136"/>
      <c r="SDU42" s="136"/>
      <c r="SDV42" s="136"/>
      <c r="SDW42" s="136"/>
      <c r="SDX42" s="136"/>
      <c r="SDY42" s="136"/>
      <c r="SDZ42" s="136"/>
      <c r="SEA42" s="136"/>
      <c r="SEB42" s="136"/>
      <c r="SEC42" s="136"/>
      <c r="SED42" s="136"/>
      <c r="SEE42" s="136"/>
      <c r="SEF42" s="136"/>
      <c r="SEG42" s="136"/>
      <c r="SEH42" s="136"/>
      <c r="SEI42" s="136"/>
      <c r="SEJ42" s="136"/>
      <c r="SEK42" s="136"/>
      <c r="SEL42" s="136"/>
      <c r="SEM42" s="136"/>
      <c r="SEN42" s="136"/>
      <c r="SEO42" s="136"/>
      <c r="SEP42" s="136"/>
      <c r="SEQ42" s="136"/>
      <c r="SER42" s="136"/>
      <c r="SES42" s="136"/>
      <c r="SET42" s="136"/>
      <c r="SEU42" s="136"/>
      <c r="SEV42" s="136"/>
      <c r="SEW42" s="136"/>
      <c r="SEX42" s="136"/>
      <c r="SEY42" s="136"/>
      <c r="SEZ42" s="136"/>
      <c r="SFA42" s="136"/>
      <c r="SFB42" s="136"/>
      <c r="SFC42" s="136"/>
      <c r="SFD42" s="136"/>
      <c r="SFE42" s="136"/>
      <c r="SFF42" s="136"/>
      <c r="SFG42" s="136"/>
      <c r="SFH42" s="136"/>
      <c r="SFI42" s="136"/>
      <c r="SFJ42" s="136"/>
      <c r="SFK42" s="136"/>
      <c r="SFL42" s="136"/>
      <c r="SFM42" s="136"/>
      <c r="SFN42" s="136"/>
      <c r="SFO42" s="136"/>
      <c r="SFP42" s="136"/>
      <c r="SFQ42" s="136"/>
      <c r="SFR42" s="136"/>
      <c r="SFS42" s="136"/>
      <c r="SFT42" s="136"/>
      <c r="SFU42" s="136"/>
      <c r="SFV42" s="136"/>
      <c r="SFW42" s="136"/>
      <c r="SFX42" s="136"/>
      <c r="SFY42" s="136"/>
      <c r="SFZ42" s="136"/>
      <c r="SGA42" s="136"/>
      <c r="SGB42" s="136"/>
      <c r="SGC42" s="136"/>
      <c r="SGD42" s="136"/>
      <c r="SGE42" s="136"/>
      <c r="SGF42" s="136"/>
      <c r="SGG42" s="136"/>
      <c r="SGH42" s="136"/>
      <c r="SGI42" s="136"/>
      <c r="SGJ42" s="136"/>
      <c r="SGK42" s="136"/>
      <c r="SGL42" s="136"/>
      <c r="SGM42" s="136"/>
      <c r="SGN42" s="136"/>
      <c r="SGO42" s="136"/>
      <c r="SGP42" s="136"/>
      <c r="SGQ42" s="136"/>
      <c r="SGR42" s="136"/>
      <c r="SGS42" s="136"/>
      <c r="SGT42" s="136"/>
      <c r="SGU42" s="136"/>
      <c r="SGV42" s="136"/>
      <c r="SGW42" s="136"/>
      <c r="SGX42" s="136"/>
      <c r="SGY42" s="136"/>
      <c r="SGZ42" s="136"/>
      <c r="SHA42" s="136"/>
      <c r="SHB42" s="136"/>
      <c r="SHC42" s="136"/>
      <c r="SHD42" s="136"/>
      <c r="SHE42" s="136"/>
      <c r="SHF42" s="136"/>
      <c r="SHG42" s="136"/>
      <c r="SHH42" s="136"/>
      <c r="SHI42" s="136"/>
      <c r="SHJ42" s="136"/>
      <c r="SHK42" s="136"/>
      <c r="SHL42" s="136"/>
      <c r="SHM42" s="136"/>
      <c r="SHN42" s="136"/>
      <c r="SHO42" s="136"/>
      <c r="SHP42" s="136"/>
      <c r="SHQ42" s="136"/>
      <c r="SHR42" s="136"/>
      <c r="SHS42" s="136"/>
      <c r="SHT42" s="136"/>
      <c r="SHU42" s="136"/>
      <c r="SHV42" s="136"/>
      <c r="SHW42" s="136"/>
      <c r="SHX42" s="136"/>
      <c r="SHY42" s="136"/>
      <c r="SHZ42" s="136"/>
      <c r="SIA42" s="136"/>
      <c r="SIB42" s="136"/>
      <c r="SIC42" s="136"/>
      <c r="SID42" s="136"/>
      <c r="SIE42" s="136"/>
      <c r="SIF42" s="136"/>
      <c r="SIG42" s="136"/>
      <c r="SIH42" s="136"/>
      <c r="SII42" s="136"/>
      <c r="SIJ42" s="136"/>
      <c r="SIK42" s="136"/>
      <c r="SIL42" s="136"/>
      <c r="SIM42" s="136"/>
      <c r="SIN42" s="136"/>
      <c r="SIO42" s="136"/>
      <c r="SIP42" s="136"/>
      <c r="SIQ42" s="136"/>
      <c r="SIR42" s="136"/>
      <c r="SIS42" s="136"/>
      <c r="SIT42" s="136"/>
      <c r="SIU42" s="136"/>
      <c r="SIV42" s="136"/>
      <c r="SIW42" s="136"/>
      <c r="SIX42" s="136"/>
      <c r="SIY42" s="136"/>
      <c r="SIZ42" s="136"/>
      <c r="SJA42" s="136"/>
      <c r="SJB42" s="136"/>
      <c r="SJC42" s="136"/>
      <c r="SJD42" s="136"/>
      <c r="SJE42" s="136"/>
      <c r="SJF42" s="136"/>
      <c r="SJG42" s="136"/>
      <c r="SJH42" s="136"/>
      <c r="SJI42" s="136"/>
      <c r="SJJ42" s="136"/>
      <c r="SJK42" s="136"/>
      <c r="SJL42" s="136"/>
      <c r="SJM42" s="136"/>
      <c r="SJN42" s="136"/>
      <c r="SJO42" s="136"/>
      <c r="SJP42" s="136"/>
      <c r="SJQ42" s="136"/>
      <c r="SJR42" s="136"/>
      <c r="SJS42" s="136"/>
      <c r="SJT42" s="136"/>
      <c r="SJU42" s="136"/>
      <c r="SJV42" s="136"/>
      <c r="SJW42" s="136"/>
      <c r="SJX42" s="136"/>
      <c r="SJY42" s="136"/>
      <c r="SJZ42" s="136"/>
      <c r="SKA42" s="136"/>
      <c r="SKB42" s="136"/>
      <c r="SKC42" s="136"/>
      <c r="SKD42" s="136"/>
      <c r="SKE42" s="136"/>
      <c r="SKF42" s="136"/>
      <c r="SKG42" s="136"/>
      <c r="SKH42" s="136"/>
      <c r="SKI42" s="136"/>
      <c r="SKJ42" s="136"/>
      <c r="SKK42" s="136"/>
      <c r="SKL42" s="136"/>
      <c r="SKM42" s="136"/>
      <c r="SKN42" s="136"/>
      <c r="SKO42" s="136"/>
      <c r="SKP42" s="136"/>
      <c r="SKQ42" s="136"/>
      <c r="SKR42" s="136"/>
      <c r="SKS42" s="136"/>
      <c r="SKT42" s="136"/>
      <c r="SKU42" s="136"/>
      <c r="SKV42" s="136"/>
      <c r="SKW42" s="136"/>
      <c r="SKX42" s="136"/>
      <c r="SKY42" s="136"/>
      <c r="SKZ42" s="136"/>
      <c r="SLA42" s="136"/>
      <c r="SLB42" s="136"/>
      <c r="SLC42" s="136"/>
      <c r="SLD42" s="136"/>
      <c r="SLE42" s="136"/>
      <c r="SLF42" s="136"/>
      <c r="SLG42" s="136"/>
      <c r="SLH42" s="136"/>
      <c r="SLI42" s="136"/>
      <c r="SLJ42" s="136"/>
      <c r="SLK42" s="136"/>
      <c r="SLL42" s="136"/>
      <c r="SLM42" s="136"/>
      <c r="SLN42" s="136"/>
      <c r="SLO42" s="136"/>
      <c r="SLP42" s="136"/>
      <c r="SLQ42" s="136"/>
      <c r="SLR42" s="136"/>
      <c r="SLS42" s="136"/>
      <c r="SLT42" s="136"/>
      <c r="SLU42" s="136"/>
      <c r="SLV42" s="136"/>
      <c r="SLW42" s="136"/>
      <c r="SLX42" s="136"/>
      <c r="SLY42" s="136"/>
      <c r="SLZ42" s="136"/>
      <c r="SMA42" s="136"/>
      <c r="SMB42" s="136"/>
      <c r="SMC42" s="136"/>
      <c r="SMD42" s="136"/>
      <c r="SME42" s="136"/>
      <c r="SMF42" s="136"/>
      <c r="SMG42" s="136"/>
      <c r="SMH42" s="136"/>
      <c r="SMI42" s="136"/>
      <c r="SMJ42" s="136"/>
      <c r="SMK42" s="136"/>
      <c r="SML42" s="136"/>
      <c r="SMM42" s="136"/>
      <c r="SMN42" s="136"/>
      <c r="SMO42" s="136"/>
      <c r="SMP42" s="136"/>
      <c r="SMQ42" s="136"/>
      <c r="SMR42" s="136"/>
      <c r="SMS42" s="136"/>
      <c r="SMT42" s="136"/>
      <c r="SMU42" s="136"/>
      <c r="SMV42" s="136"/>
      <c r="SMW42" s="136"/>
      <c r="SMX42" s="136"/>
      <c r="SMY42" s="136"/>
      <c r="SMZ42" s="136"/>
      <c r="SNA42" s="136"/>
      <c r="SNB42" s="136"/>
      <c r="SNC42" s="136"/>
      <c r="SND42" s="136"/>
      <c r="SNE42" s="136"/>
      <c r="SNF42" s="136"/>
      <c r="SNG42" s="136"/>
      <c r="SNH42" s="136"/>
      <c r="SNI42" s="136"/>
      <c r="SNJ42" s="136"/>
      <c r="SNK42" s="136"/>
      <c r="SNL42" s="136"/>
      <c r="SNM42" s="136"/>
      <c r="SNN42" s="136"/>
      <c r="SNO42" s="136"/>
      <c r="SNP42" s="136"/>
      <c r="SNQ42" s="136"/>
      <c r="SNR42" s="136"/>
      <c r="SNS42" s="136"/>
      <c r="SNT42" s="136"/>
      <c r="SNU42" s="136"/>
      <c r="SNV42" s="136"/>
      <c r="SNW42" s="136"/>
      <c r="SNX42" s="136"/>
      <c r="SNY42" s="136"/>
      <c r="SNZ42" s="136"/>
      <c r="SOA42" s="136"/>
      <c r="SOB42" s="136"/>
      <c r="SOC42" s="136"/>
      <c r="SOD42" s="136"/>
      <c r="SOE42" s="136"/>
      <c r="SOF42" s="136"/>
      <c r="SOG42" s="136"/>
      <c r="SOH42" s="136"/>
      <c r="SOI42" s="136"/>
      <c r="SOJ42" s="136"/>
      <c r="SOK42" s="136"/>
      <c r="SOL42" s="136"/>
      <c r="SOM42" s="136"/>
      <c r="SON42" s="136"/>
      <c r="SOO42" s="136"/>
      <c r="SOP42" s="136"/>
      <c r="SOQ42" s="136"/>
      <c r="SOR42" s="136"/>
      <c r="SOS42" s="136"/>
      <c r="SOT42" s="136"/>
      <c r="SOU42" s="136"/>
      <c r="SOV42" s="136"/>
      <c r="SOW42" s="136"/>
      <c r="SOX42" s="136"/>
      <c r="SOY42" s="136"/>
      <c r="SOZ42" s="136"/>
      <c r="SPA42" s="136"/>
      <c r="SPB42" s="136"/>
      <c r="SPC42" s="136"/>
      <c r="SPD42" s="136"/>
      <c r="SPE42" s="136"/>
      <c r="SPF42" s="136"/>
      <c r="SPG42" s="136"/>
      <c r="SPH42" s="136"/>
      <c r="SPI42" s="136"/>
      <c r="SPJ42" s="136"/>
      <c r="SPK42" s="136"/>
      <c r="SPL42" s="136"/>
      <c r="SPM42" s="136"/>
      <c r="SPN42" s="136"/>
      <c r="SPO42" s="136"/>
      <c r="SPP42" s="136"/>
      <c r="SPQ42" s="136"/>
      <c r="SPR42" s="136"/>
      <c r="SPS42" s="136"/>
      <c r="SPT42" s="136"/>
      <c r="SPU42" s="136"/>
      <c r="SPV42" s="136"/>
      <c r="SPW42" s="136"/>
      <c r="SPX42" s="136"/>
      <c r="SPY42" s="136"/>
      <c r="SPZ42" s="136"/>
      <c r="SQA42" s="136"/>
      <c r="SQB42" s="136"/>
      <c r="SQC42" s="136"/>
      <c r="SQD42" s="136"/>
      <c r="SQE42" s="136"/>
      <c r="SQF42" s="136"/>
      <c r="SQG42" s="136"/>
      <c r="SQH42" s="136"/>
      <c r="SQI42" s="136"/>
      <c r="SQJ42" s="136"/>
      <c r="SQK42" s="136"/>
      <c r="SQL42" s="136"/>
      <c r="SQM42" s="136"/>
      <c r="SQN42" s="136"/>
      <c r="SQO42" s="136"/>
      <c r="SQP42" s="136"/>
      <c r="SQQ42" s="136"/>
      <c r="SQR42" s="136"/>
      <c r="SQS42" s="136"/>
      <c r="SQT42" s="136"/>
      <c r="SQU42" s="136"/>
      <c r="SQV42" s="136"/>
      <c r="SQW42" s="136"/>
      <c r="SQX42" s="136"/>
      <c r="SQY42" s="136"/>
      <c r="SQZ42" s="136"/>
      <c r="SRA42" s="136"/>
      <c r="SRB42" s="136"/>
      <c r="SRC42" s="136"/>
      <c r="SRD42" s="136"/>
      <c r="SRE42" s="136"/>
      <c r="SRF42" s="136"/>
      <c r="SRG42" s="136"/>
      <c r="SRH42" s="136"/>
      <c r="SRI42" s="136"/>
      <c r="SRJ42" s="136"/>
      <c r="SRK42" s="136"/>
      <c r="SRL42" s="136"/>
      <c r="SRM42" s="136"/>
      <c r="SRN42" s="136"/>
      <c r="SRO42" s="136"/>
      <c r="SRP42" s="136"/>
      <c r="SRQ42" s="136"/>
      <c r="SRR42" s="136"/>
      <c r="SRS42" s="136"/>
      <c r="SRT42" s="136"/>
      <c r="SRU42" s="136"/>
      <c r="SRV42" s="136"/>
      <c r="SRW42" s="136"/>
      <c r="SRX42" s="136"/>
      <c r="SRY42" s="136"/>
      <c r="SRZ42" s="136"/>
      <c r="SSA42" s="136"/>
      <c r="SSB42" s="136"/>
      <c r="SSC42" s="136"/>
      <c r="SSD42" s="136"/>
      <c r="SSE42" s="136"/>
      <c r="SSF42" s="136"/>
      <c r="SSG42" s="136"/>
      <c r="SSH42" s="136"/>
      <c r="SSI42" s="136"/>
      <c r="SSJ42" s="136"/>
      <c r="SSK42" s="136"/>
      <c r="SSL42" s="136"/>
      <c r="SSM42" s="136"/>
      <c r="SSN42" s="136"/>
      <c r="SSO42" s="136"/>
      <c r="SSP42" s="136"/>
      <c r="SSQ42" s="136"/>
      <c r="SSR42" s="136"/>
      <c r="SSS42" s="136"/>
      <c r="SST42" s="136"/>
      <c r="SSU42" s="136"/>
      <c r="SSV42" s="136"/>
      <c r="SSW42" s="136"/>
      <c r="SSX42" s="136"/>
      <c r="SSY42" s="136"/>
      <c r="SSZ42" s="136"/>
      <c r="STA42" s="136"/>
      <c r="STB42" s="136"/>
      <c r="STC42" s="136"/>
      <c r="STD42" s="136"/>
      <c r="STE42" s="136"/>
      <c r="STF42" s="136"/>
      <c r="STG42" s="136"/>
      <c r="STH42" s="136"/>
      <c r="STI42" s="136"/>
      <c r="STJ42" s="136"/>
      <c r="STK42" s="136"/>
      <c r="STL42" s="136"/>
      <c r="STM42" s="136"/>
      <c r="STN42" s="136"/>
      <c r="STO42" s="136"/>
      <c r="STP42" s="136"/>
      <c r="STQ42" s="136"/>
      <c r="STR42" s="136"/>
      <c r="STS42" s="136"/>
      <c r="STT42" s="136"/>
      <c r="STU42" s="136"/>
      <c r="STV42" s="136"/>
      <c r="STW42" s="136"/>
      <c r="STX42" s="136"/>
      <c r="STY42" s="136"/>
      <c r="STZ42" s="136"/>
      <c r="SUA42" s="136"/>
      <c r="SUB42" s="136"/>
      <c r="SUC42" s="136"/>
      <c r="SUD42" s="136"/>
      <c r="SUE42" s="136"/>
      <c r="SUF42" s="136"/>
      <c r="SUG42" s="136"/>
      <c r="SUH42" s="136"/>
      <c r="SUI42" s="136"/>
      <c r="SUJ42" s="136"/>
      <c r="SUK42" s="136"/>
      <c r="SUL42" s="136"/>
      <c r="SUM42" s="136"/>
      <c r="SUN42" s="136"/>
      <c r="SUO42" s="136"/>
      <c r="SUP42" s="136"/>
      <c r="SUQ42" s="136"/>
      <c r="SUR42" s="136"/>
      <c r="SUS42" s="136"/>
      <c r="SUT42" s="136"/>
      <c r="SUU42" s="136"/>
      <c r="SUV42" s="136"/>
      <c r="SUW42" s="136"/>
      <c r="SUX42" s="136"/>
      <c r="SUY42" s="136"/>
      <c r="SUZ42" s="136"/>
      <c r="SVA42" s="136"/>
      <c r="SVB42" s="136"/>
      <c r="SVC42" s="136"/>
      <c r="SVD42" s="136"/>
      <c r="SVE42" s="136"/>
      <c r="SVF42" s="136"/>
      <c r="SVG42" s="136"/>
      <c r="SVH42" s="136"/>
      <c r="SVI42" s="136"/>
      <c r="SVJ42" s="136"/>
      <c r="SVK42" s="136"/>
      <c r="SVL42" s="136"/>
      <c r="SVM42" s="136"/>
      <c r="SVN42" s="136"/>
      <c r="SVO42" s="136"/>
      <c r="SVP42" s="136"/>
      <c r="SVQ42" s="136"/>
      <c r="SVR42" s="136"/>
      <c r="SVS42" s="136"/>
      <c r="SVT42" s="136"/>
      <c r="SVU42" s="136"/>
      <c r="SVV42" s="136"/>
      <c r="SVW42" s="136"/>
      <c r="SVX42" s="136"/>
      <c r="SVY42" s="136"/>
      <c r="SVZ42" s="136"/>
      <c r="SWA42" s="136"/>
      <c r="SWB42" s="136"/>
      <c r="SWC42" s="136"/>
      <c r="SWD42" s="136"/>
      <c r="SWE42" s="136"/>
      <c r="SWF42" s="136"/>
      <c r="SWG42" s="136"/>
      <c r="SWH42" s="136"/>
      <c r="SWI42" s="136"/>
      <c r="SWJ42" s="136"/>
      <c r="SWK42" s="136"/>
      <c r="SWL42" s="136"/>
      <c r="SWM42" s="136"/>
      <c r="SWN42" s="136"/>
      <c r="SWO42" s="136"/>
      <c r="SWP42" s="136"/>
      <c r="SWQ42" s="136"/>
      <c r="SWR42" s="136"/>
      <c r="SWS42" s="136"/>
      <c r="SWT42" s="136"/>
      <c r="SWU42" s="136"/>
      <c r="SWV42" s="136"/>
      <c r="SWW42" s="136"/>
      <c r="SWX42" s="136"/>
      <c r="SWY42" s="136"/>
      <c r="SWZ42" s="136"/>
      <c r="SXA42" s="136"/>
      <c r="SXB42" s="136"/>
      <c r="SXC42" s="136"/>
      <c r="SXD42" s="136"/>
      <c r="SXE42" s="136"/>
      <c r="SXF42" s="136"/>
      <c r="SXG42" s="136"/>
      <c r="SXH42" s="136"/>
      <c r="SXI42" s="136"/>
      <c r="SXJ42" s="136"/>
      <c r="SXK42" s="136"/>
      <c r="SXL42" s="136"/>
      <c r="SXM42" s="136"/>
      <c r="SXN42" s="136"/>
      <c r="SXO42" s="136"/>
      <c r="SXP42" s="136"/>
      <c r="SXQ42" s="136"/>
      <c r="SXR42" s="136"/>
      <c r="SXS42" s="136"/>
      <c r="SXT42" s="136"/>
      <c r="SXU42" s="136"/>
      <c r="SXV42" s="136"/>
      <c r="SXW42" s="136"/>
      <c r="SXX42" s="136"/>
      <c r="SXY42" s="136"/>
      <c r="SXZ42" s="136"/>
      <c r="SYA42" s="136"/>
      <c r="SYB42" s="136"/>
      <c r="SYC42" s="136"/>
      <c r="SYD42" s="136"/>
      <c r="SYE42" s="136"/>
      <c r="SYF42" s="136"/>
      <c r="SYG42" s="136"/>
      <c r="SYH42" s="136"/>
      <c r="SYI42" s="136"/>
      <c r="SYJ42" s="136"/>
      <c r="SYK42" s="136"/>
      <c r="SYL42" s="136"/>
      <c r="SYM42" s="136"/>
      <c r="SYN42" s="136"/>
      <c r="SYO42" s="136"/>
      <c r="SYP42" s="136"/>
      <c r="SYQ42" s="136"/>
      <c r="SYR42" s="136"/>
      <c r="SYS42" s="136"/>
      <c r="SYT42" s="136"/>
      <c r="SYU42" s="136"/>
      <c r="SYV42" s="136"/>
      <c r="SYW42" s="136"/>
      <c r="SYX42" s="136"/>
      <c r="SYY42" s="136"/>
      <c r="SYZ42" s="136"/>
      <c r="SZA42" s="136"/>
      <c r="SZB42" s="136"/>
      <c r="SZC42" s="136"/>
      <c r="SZD42" s="136"/>
      <c r="SZE42" s="136"/>
      <c r="SZF42" s="136"/>
      <c r="SZG42" s="136"/>
      <c r="SZH42" s="136"/>
      <c r="SZI42" s="136"/>
      <c r="SZJ42" s="136"/>
      <c r="SZK42" s="136"/>
      <c r="SZL42" s="136"/>
      <c r="SZM42" s="136"/>
      <c r="SZN42" s="136"/>
      <c r="SZO42" s="136"/>
      <c r="SZP42" s="136"/>
      <c r="SZQ42" s="136"/>
      <c r="SZR42" s="136"/>
      <c r="SZS42" s="136"/>
      <c r="SZT42" s="136"/>
      <c r="SZU42" s="136"/>
      <c r="SZV42" s="136"/>
      <c r="SZW42" s="136"/>
      <c r="SZX42" s="136"/>
      <c r="SZY42" s="136"/>
      <c r="SZZ42" s="136"/>
      <c r="TAA42" s="136"/>
      <c r="TAB42" s="136"/>
      <c r="TAC42" s="136"/>
      <c r="TAD42" s="136"/>
      <c r="TAE42" s="136"/>
      <c r="TAF42" s="136"/>
      <c r="TAG42" s="136"/>
      <c r="TAH42" s="136"/>
      <c r="TAI42" s="136"/>
      <c r="TAJ42" s="136"/>
      <c r="TAK42" s="136"/>
      <c r="TAL42" s="136"/>
      <c r="TAM42" s="136"/>
      <c r="TAN42" s="136"/>
      <c r="TAO42" s="136"/>
      <c r="TAP42" s="136"/>
      <c r="TAQ42" s="136"/>
      <c r="TAR42" s="136"/>
      <c r="TAS42" s="136"/>
      <c r="TAT42" s="136"/>
      <c r="TAU42" s="136"/>
      <c r="TAV42" s="136"/>
      <c r="TAW42" s="136"/>
      <c r="TAX42" s="136"/>
      <c r="TAY42" s="136"/>
      <c r="TAZ42" s="136"/>
      <c r="TBA42" s="136"/>
      <c r="TBB42" s="136"/>
      <c r="TBC42" s="136"/>
      <c r="TBD42" s="136"/>
      <c r="TBE42" s="136"/>
      <c r="TBF42" s="136"/>
      <c r="TBG42" s="136"/>
      <c r="TBH42" s="136"/>
      <c r="TBI42" s="136"/>
      <c r="TBJ42" s="136"/>
      <c r="TBK42" s="136"/>
      <c r="TBL42" s="136"/>
      <c r="TBM42" s="136"/>
      <c r="TBN42" s="136"/>
      <c r="TBO42" s="136"/>
      <c r="TBP42" s="136"/>
      <c r="TBQ42" s="136"/>
      <c r="TBR42" s="136"/>
      <c r="TBS42" s="136"/>
      <c r="TBT42" s="136"/>
      <c r="TBU42" s="136"/>
      <c r="TBV42" s="136"/>
      <c r="TBW42" s="136"/>
      <c r="TBX42" s="136"/>
      <c r="TBY42" s="136"/>
      <c r="TBZ42" s="136"/>
      <c r="TCA42" s="136"/>
      <c r="TCB42" s="136"/>
      <c r="TCC42" s="136"/>
      <c r="TCD42" s="136"/>
      <c r="TCE42" s="136"/>
      <c r="TCF42" s="136"/>
      <c r="TCG42" s="136"/>
      <c r="TCH42" s="136"/>
      <c r="TCI42" s="136"/>
      <c r="TCJ42" s="136"/>
      <c r="TCK42" s="136"/>
      <c r="TCL42" s="136"/>
      <c r="TCM42" s="136"/>
      <c r="TCN42" s="136"/>
      <c r="TCO42" s="136"/>
      <c r="TCP42" s="136"/>
      <c r="TCQ42" s="136"/>
      <c r="TCR42" s="136"/>
      <c r="TCS42" s="136"/>
      <c r="TCT42" s="136"/>
      <c r="TCU42" s="136"/>
      <c r="TCV42" s="136"/>
      <c r="TCW42" s="136"/>
      <c r="TCX42" s="136"/>
      <c r="TCY42" s="136"/>
      <c r="TCZ42" s="136"/>
      <c r="TDA42" s="136"/>
      <c r="TDB42" s="136"/>
      <c r="TDC42" s="136"/>
      <c r="TDD42" s="136"/>
      <c r="TDE42" s="136"/>
      <c r="TDF42" s="136"/>
      <c r="TDG42" s="136"/>
      <c r="TDH42" s="136"/>
      <c r="TDI42" s="136"/>
      <c r="TDJ42" s="136"/>
      <c r="TDK42" s="136"/>
      <c r="TDL42" s="136"/>
      <c r="TDM42" s="136"/>
      <c r="TDN42" s="136"/>
      <c r="TDO42" s="136"/>
      <c r="TDP42" s="136"/>
      <c r="TDQ42" s="136"/>
      <c r="TDR42" s="136"/>
      <c r="TDS42" s="136"/>
      <c r="TDT42" s="136"/>
      <c r="TDU42" s="136"/>
      <c r="TDV42" s="136"/>
      <c r="TDW42" s="136"/>
      <c r="TDX42" s="136"/>
      <c r="TDY42" s="136"/>
      <c r="TDZ42" s="136"/>
      <c r="TEA42" s="136"/>
      <c r="TEB42" s="136"/>
      <c r="TEC42" s="136"/>
      <c r="TED42" s="136"/>
      <c r="TEE42" s="136"/>
      <c r="TEF42" s="136"/>
      <c r="TEG42" s="136"/>
      <c r="TEH42" s="136"/>
      <c r="TEI42" s="136"/>
      <c r="TEJ42" s="136"/>
      <c r="TEK42" s="136"/>
      <c r="TEL42" s="136"/>
      <c r="TEM42" s="136"/>
      <c r="TEN42" s="136"/>
      <c r="TEO42" s="136"/>
      <c r="TEP42" s="136"/>
      <c r="TEQ42" s="136"/>
      <c r="TER42" s="136"/>
      <c r="TES42" s="136"/>
      <c r="TET42" s="136"/>
      <c r="TEU42" s="136"/>
      <c r="TEV42" s="136"/>
      <c r="TEW42" s="136"/>
      <c r="TEX42" s="136"/>
      <c r="TEY42" s="136"/>
      <c r="TEZ42" s="136"/>
      <c r="TFA42" s="136"/>
      <c r="TFB42" s="136"/>
      <c r="TFC42" s="136"/>
      <c r="TFD42" s="136"/>
      <c r="TFE42" s="136"/>
      <c r="TFF42" s="136"/>
      <c r="TFG42" s="136"/>
      <c r="TFH42" s="136"/>
      <c r="TFI42" s="136"/>
      <c r="TFJ42" s="136"/>
      <c r="TFK42" s="136"/>
      <c r="TFL42" s="136"/>
      <c r="TFM42" s="136"/>
      <c r="TFN42" s="136"/>
      <c r="TFO42" s="136"/>
      <c r="TFP42" s="136"/>
      <c r="TFQ42" s="136"/>
      <c r="TFR42" s="136"/>
      <c r="TFS42" s="136"/>
      <c r="TFT42" s="136"/>
      <c r="TFU42" s="136"/>
      <c r="TFV42" s="136"/>
      <c r="TFW42" s="136"/>
      <c r="TFX42" s="136"/>
      <c r="TFY42" s="136"/>
      <c r="TFZ42" s="136"/>
      <c r="TGA42" s="136"/>
      <c r="TGB42" s="136"/>
      <c r="TGC42" s="136"/>
      <c r="TGD42" s="136"/>
      <c r="TGE42" s="136"/>
      <c r="TGF42" s="136"/>
      <c r="TGG42" s="136"/>
      <c r="TGH42" s="136"/>
      <c r="TGI42" s="136"/>
      <c r="TGJ42" s="136"/>
      <c r="TGK42" s="136"/>
      <c r="TGL42" s="136"/>
      <c r="TGM42" s="136"/>
      <c r="TGN42" s="136"/>
      <c r="TGO42" s="136"/>
      <c r="TGP42" s="136"/>
      <c r="TGQ42" s="136"/>
      <c r="TGR42" s="136"/>
      <c r="TGS42" s="136"/>
      <c r="TGT42" s="136"/>
      <c r="TGU42" s="136"/>
      <c r="TGV42" s="136"/>
      <c r="TGW42" s="136"/>
      <c r="TGX42" s="136"/>
      <c r="TGY42" s="136"/>
      <c r="TGZ42" s="136"/>
      <c r="THA42" s="136"/>
      <c r="THB42" s="136"/>
      <c r="THC42" s="136"/>
      <c r="THD42" s="136"/>
      <c r="THE42" s="136"/>
      <c r="THF42" s="136"/>
      <c r="THG42" s="136"/>
      <c r="THH42" s="136"/>
      <c r="THI42" s="136"/>
      <c r="THJ42" s="136"/>
      <c r="THK42" s="136"/>
      <c r="THL42" s="136"/>
      <c r="THM42" s="136"/>
      <c r="THN42" s="136"/>
      <c r="THO42" s="136"/>
      <c r="THP42" s="136"/>
      <c r="THQ42" s="136"/>
      <c r="THR42" s="136"/>
      <c r="THS42" s="136"/>
      <c r="THT42" s="136"/>
      <c r="THU42" s="136"/>
      <c r="THV42" s="136"/>
      <c r="THW42" s="136"/>
      <c r="THX42" s="136"/>
      <c r="THY42" s="136"/>
      <c r="THZ42" s="136"/>
      <c r="TIA42" s="136"/>
      <c r="TIB42" s="136"/>
      <c r="TIC42" s="136"/>
      <c r="TID42" s="136"/>
      <c r="TIE42" s="136"/>
      <c r="TIF42" s="136"/>
      <c r="TIG42" s="136"/>
      <c r="TIH42" s="136"/>
      <c r="TII42" s="136"/>
      <c r="TIJ42" s="136"/>
      <c r="TIK42" s="136"/>
      <c r="TIL42" s="136"/>
      <c r="TIM42" s="136"/>
      <c r="TIN42" s="136"/>
      <c r="TIO42" s="136"/>
      <c r="TIP42" s="136"/>
      <c r="TIQ42" s="136"/>
      <c r="TIR42" s="136"/>
      <c r="TIS42" s="136"/>
      <c r="TIT42" s="136"/>
      <c r="TIU42" s="136"/>
      <c r="TIV42" s="136"/>
      <c r="TIW42" s="136"/>
      <c r="TIX42" s="136"/>
      <c r="TIY42" s="136"/>
      <c r="TIZ42" s="136"/>
      <c r="TJA42" s="136"/>
      <c r="TJB42" s="136"/>
      <c r="TJC42" s="136"/>
      <c r="TJD42" s="136"/>
      <c r="TJE42" s="136"/>
      <c r="TJF42" s="136"/>
      <c r="TJG42" s="136"/>
      <c r="TJH42" s="136"/>
      <c r="TJI42" s="136"/>
      <c r="TJJ42" s="136"/>
      <c r="TJK42" s="136"/>
      <c r="TJL42" s="136"/>
      <c r="TJM42" s="136"/>
      <c r="TJN42" s="136"/>
      <c r="TJO42" s="136"/>
      <c r="TJP42" s="136"/>
      <c r="TJQ42" s="136"/>
      <c r="TJR42" s="136"/>
      <c r="TJS42" s="136"/>
      <c r="TJT42" s="136"/>
      <c r="TJU42" s="136"/>
      <c r="TJV42" s="136"/>
      <c r="TJW42" s="136"/>
      <c r="TJX42" s="136"/>
      <c r="TJY42" s="136"/>
      <c r="TJZ42" s="136"/>
      <c r="TKA42" s="136"/>
      <c r="TKB42" s="136"/>
      <c r="TKC42" s="136"/>
      <c r="TKD42" s="136"/>
      <c r="TKE42" s="136"/>
      <c r="TKF42" s="136"/>
      <c r="TKG42" s="136"/>
      <c r="TKH42" s="136"/>
      <c r="TKI42" s="136"/>
      <c r="TKJ42" s="136"/>
      <c r="TKK42" s="136"/>
      <c r="TKL42" s="136"/>
      <c r="TKM42" s="136"/>
      <c r="TKN42" s="136"/>
      <c r="TKO42" s="136"/>
      <c r="TKP42" s="136"/>
      <c r="TKQ42" s="136"/>
      <c r="TKR42" s="136"/>
      <c r="TKS42" s="136"/>
      <c r="TKT42" s="136"/>
      <c r="TKU42" s="136"/>
      <c r="TKV42" s="136"/>
      <c r="TKW42" s="136"/>
      <c r="TKX42" s="136"/>
      <c r="TKY42" s="136"/>
      <c r="TKZ42" s="136"/>
      <c r="TLA42" s="136"/>
      <c r="TLB42" s="136"/>
      <c r="TLC42" s="136"/>
      <c r="TLD42" s="136"/>
      <c r="TLE42" s="136"/>
      <c r="TLF42" s="136"/>
      <c r="TLG42" s="136"/>
      <c r="TLH42" s="136"/>
      <c r="TLI42" s="136"/>
      <c r="TLJ42" s="136"/>
      <c r="TLK42" s="136"/>
      <c r="TLL42" s="136"/>
      <c r="TLM42" s="136"/>
      <c r="TLN42" s="136"/>
      <c r="TLO42" s="136"/>
      <c r="TLP42" s="136"/>
      <c r="TLQ42" s="136"/>
      <c r="TLR42" s="136"/>
      <c r="TLS42" s="136"/>
      <c r="TLT42" s="136"/>
      <c r="TLU42" s="136"/>
      <c r="TLV42" s="136"/>
      <c r="TLW42" s="136"/>
      <c r="TLX42" s="136"/>
      <c r="TLY42" s="136"/>
      <c r="TLZ42" s="136"/>
      <c r="TMA42" s="136"/>
      <c r="TMB42" s="136"/>
      <c r="TMC42" s="136"/>
      <c r="TMD42" s="136"/>
      <c r="TME42" s="136"/>
      <c r="TMF42" s="136"/>
      <c r="TMG42" s="136"/>
      <c r="TMH42" s="136"/>
      <c r="TMI42" s="136"/>
      <c r="TMJ42" s="136"/>
      <c r="TMK42" s="136"/>
      <c r="TML42" s="136"/>
      <c r="TMM42" s="136"/>
      <c r="TMN42" s="136"/>
      <c r="TMO42" s="136"/>
      <c r="TMP42" s="136"/>
      <c r="TMQ42" s="136"/>
      <c r="TMR42" s="136"/>
      <c r="TMS42" s="136"/>
      <c r="TMT42" s="136"/>
      <c r="TMU42" s="136"/>
      <c r="TMV42" s="136"/>
      <c r="TMW42" s="136"/>
      <c r="TMX42" s="136"/>
      <c r="TMY42" s="136"/>
      <c r="TMZ42" s="136"/>
      <c r="TNA42" s="136"/>
      <c r="TNB42" s="136"/>
      <c r="TNC42" s="136"/>
      <c r="TND42" s="136"/>
      <c r="TNE42" s="136"/>
      <c r="TNF42" s="136"/>
      <c r="TNG42" s="136"/>
      <c r="TNH42" s="136"/>
      <c r="TNI42" s="136"/>
      <c r="TNJ42" s="136"/>
      <c r="TNK42" s="136"/>
      <c r="TNL42" s="136"/>
      <c r="TNM42" s="136"/>
      <c r="TNN42" s="136"/>
      <c r="TNO42" s="136"/>
      <c r="TNP42" s="136"/>
      <c r="TNQ42" s="136"/>
      <c r="TNR42" s="136"/>
      <c r="TNS42" s="136"/>
      <c r="TNT42" s="136"/>
      <c r="TNU42" s="136"/>
      <c r="TNV42" s="136"/>
      <c r="TNW42" s="136"/>
      <c r="TNX42" s="136"/>
      <c r="TNY42" s="136"/>
      <c r="TNZ42" s="136"/>
      <c r="TOA42" s="136"/>
      <c r="TOB42" s="136"/>
      <c r="TOC42" s="136"/>
      <c r="TOD42" s="136"/>
      <c r="TOE42" s="136"/>
      <c r="TOF42" s="136"/>
      <c r="TOG42" s="136"/>
      <c r="TOH42" s="136"/>
      <c r="TOI42" s="136"/>
      <c r="TOJ42" s="136"/>
      <c r="TOK42" s="136"/>
      <c r="TOL42" s="136"/>
      <c r="TOM42" s="136"/>
      <c r="TON42" s="136"/>
      <c r="TOO42" s="136"/>
      <c r="TOP42" s="136"/>
      <c r="TOQ42" s="136"/>
      <c r="TOR42" s="136"/>
      <c r="TOS42" s="136"/>
      <c r="TOT42" s="136"/>
      <c r="TOU42" s="136"/>
      <c r="TOV42" s="136"/>
      <c r="TOW42" s="136"/>
      <c r="TOX42" s="136"/>
      <c r="TOY42" s="136"/>
      <c r="TOZ42" s="136"/>
      <c r="TPA42" s="136"/>
      <c r="TPB42" s="136"/>
      <c r="TPC42" s="136"/>
      <c r="TPD42" s="136"/>
      <c r="TPE42" s="136"/>
      <c r="TPF42" s="136"/>
      <c r="TPG42" s="136"/>
      <c r="TPH42" s="136"/>
      <c r="TPI42" s="136"/>
      <c r="TPJ42" s="136"/>
      <c r="TPK42" s="136"/>
      <c r="TPL42" s="136"/>
      <c r="TPM42" s="136"/>
      <c r="TPN42" s="136"/>
      <c r="TPO42" s="136"/>
      <c r="TPP42" s="136"/>
      <c r="TPQ42" s="136"/>
      <c r="TPR42" s="136"/>
      <c r="TPS42" s="136"/>
      <c r="TPT42" s="136"/>
      <c r="TPU42" s="136"/>
      <c r="TPV42" s="136"/>
      <c r="TPW42" s="136"/>
      <c r="TPX42" s="136"/>
      <c r="TPY42" s="136"/>
      <c r="TPZ42" s="136"/>
      <c r="TQA42" s="136"/>
      <c r="TQB42" s="136"/>
      <c r="TQC42" s="136"/>
      <c r="TQD42" s="136"/>
      <c r="TQE42" s="136"/>
      <c r="TQF42" s="136"/>
      <c r="TQG42" s="136"/>
      <c r="TQH42" s="136"/>
      <c r="TQI42" s="136"/>
      <c r="TQJ42" s="136"/>
      <c r="TQK42" s="136"/>
      <c r="TQL42" s="136"/>
      <c r="TQM42" s="136"/>
      <c r="TQN42" s="136"/>
      <c r="TQO42" s="136"/>
      <c r="TQP42" s="136"/>
      <c r="TQQ42" s="136"/>
      <c r="TQR42" s="136"/>
      <c r="TQS42" s="136"/>
      <c r="TQT42" s="136"/>
      <c r="TQU42" s="136"/>
      <c r="TQV42" s="136"/>
      <c r="TQW42" s="136"/>
      <c r="TQX42" s="136"/>
      <c r="TQY42" s="136"/>
      <c r="TQZ42" s="136"/>
      <c r="TRA42" s="136"/>
      <c r="TRB42" s="136"/>
      <c r="TRC42" s="136"/>
      <c r="TRD42" s="136"/>
      <c r="TRE42" s="136"/>
      <c r="TRF42" s="136"/>
      <c r="TRG42" s="136"/>
      <c r="TRH42" s="136"/>
      <c r="TRI42" s="136"/>
      <c r="TRJ42" s="136"/>
      <c r="TRK42" s="136"/>
      <c r="TRL42" s="136"/>
      <c r="TRM42" s="136"/>
      <c r="TRN42" s="136"/>
      <c r="TRO42" s="136"/>
      <c r="TRP42" s="136"/>
      <c r="TRQ42" s="136"/>
      <c r="TRR42" s="136"/>
      <c r="TRS42" s="136"/>
      <c r="TRT42" s="136"/>
      <c r="TRU42" s="136"/>
      <c r="TRV42" s="136"/>
      <c r="TRW42" s="136"/>
      <c r="TRX42" s="136"/>
      <c r="TRY42" s="136"/>
      <c r="TRZ42" s="136"/>
      <c r="TSA42" s="136"/>
      <c r="TSB42" s="136"/>
      <c r="TSC42" s="136"/>
      <c r="TSD42" s="136"/>
      <c r="TSE42" s="136"/>
      <c r="TSF42" s="136"/>
      <c r="TSG42" s="136"/>
      <c r="TSH42" s="136"/>
      <c r="TSI42" s="136"/>
      <c r="TSJ42" s="136"/>
      <c r="TSK42" s="136"/>
      <c r="TSL42" s="136"/>
      <c r="TSM42" s="136"/>
      <c r="TSN42" s="136"/>
      <c r="TSO42" s="136"/>
      <c r="TSP42" s="136"/>
      <c r="TSQ42" s="136"/>
      <c r="TSR42" s="136"/>
      <c r="TSS42" s="136"/>
      <c r="TST42" s="136"/>
      <c r="TSU42" s="136"/>
      <c r="TSV42" s="136"/>
      <c r="TSW42" s="136"/>
      <c r="TSX42" s="136"/>
      <c r="TSY42" s="136"/>
      <c r="TSZ42" s="136"/>
      <c r="TTA42" s="136"/>
      <c r="TTB42" s="136"/>
      <c r="TTC42" s="136"/>
      <c r="TTD42" s="136"/>
      <c r="TTE42" s="136"/>
      <c r="TTF42" s="136"/>
      <c r="TTG42" s="136"/>
      <c r="TTH42" s="136"/>
      <c r="TTI42" s="136"/>
      <c r="TTJ42" s="136"/>
      <c r="TTK42" s="136"/>
      <c r="TTL42" s="136"/>
      <c r="TTM42" s="136"/>
      <c r="TTN42" s="136"/>
      <c r="TTO42" s="136"/>
      <c r="TTP42" s="136"/>
      <c r="TTQ42" s="136"/>
      <c r="TTR42" s="136"/>
      <c r="TTS42" s="136"/>
      <c r="TTT42" s="136"/>
      <c r="TTU42" s="136"/>
      <c r="TTV42" s="136"/>
      <c r="TTW42" s="136"/>
      <c r="TTX42" s="136"/>
      <c r="TTY42" s="136"/>
      <c r="TTZ42" s="136"/>
      <c r="TUA42" s="136"/>
      <c r="TUB42" s="136"/>
      <c r="TUC42" s="136"/>
      <c r="TUD42" s="136"/>
      <c r="TUE42" s="136"/>
      <c r="TUF42" s="136"/>
      <c r="TUG42" s="136"/>
      <c r="TUH42" s="136"/>
      <c r="TUI42" s="136"/>
      <c r="TUJ42" s="136"/>
      <c r="TUK42" s="136"/>
      <c r="TUL42" s="136"/>
      <c r="TUM42" s="136"/>
      <c r="TUN42" s="136"/>
      <c r="TUO42" s="136"/>
      <c r="TUP42" s="136"/>
      <c r="TUQ42" s="136"/>
      <c r="TUR42" s="136"/>
      <c r="TUS42" s="136"/>
      <c r="TUT42" s="136"/>
      <c r="TUU42" s="136"/>
      <c r="TUV42" s="136"/>
      <c r="TUW42" s="136"/>
      <c r="TUX42" s="136"/>
      <c r="TUY42" s="136"/>
      <c r="TUZ42" s="136"/>
      <c r="TVA42" s="136"/>
      <c r="TVB42" s="136"/>
      <c r="TVC42" s="136"/>
      <c r="TVD42" s="136"/>
      <c r="TVE42" s="136"/>
      <c r="TVF42" s="136"/>
      <c r="TVG42" s="136"/>
      <c r="TVH42" s="136"/>
      <c r="TVI42" s="136"/>
      <c r="TVJ42" s="136"/>
      <c r="TVK42" s="136"/>
      <c r="TVL42" s="136"/>
      <c r="TVM42" s="136"/>
      <c r="TVN42" s="136"/>
      <c r="TVO42" s="136"/>
      <c r="TVP42" s="136"/>
      <c r="TVQ42" s="136"/>
      <c r="TVR42" s="136"/>
      <c r="TVS42" s="136"/>
      <c r="TVT42" s="136"/>
      <c r="TVU42" s="136"/>
      <c r="TVV42" s="136"/>
      <c r="TVW42" s="136"/>
      <c r="TVX42" s="136"/>
      <c r="TVY42" s="136"/>
      <c r="TVZ42" s="136"/>
      <c r="TWA42" s="136"/>
      <c r="TWB42" s="136"/>
      <c r="TWC42" s="136"/>
      <c r="TWD42" s="136"/>
      <c r="TWE42" s="136"/>
      <c r="TWF42" s="136"/>
      <c r="TWG42" s="136"/>
      <c r="TWH42" s="136"/>
      <c r="TWI42" s="136"/>
      <c r="TWJ42" s="136"/>
      <c r="TWK42" s="136"/>
      <c r="TWL42" s="136"/>
      <c r="TWM42" s="136"/>
      <c r="TWN42" s="136"/>
      <c r="TWO42" s="136"/>
      <c r="TWP42" s="136"/>
      <c r="TWQ42" s="136"/>
      <c r="TWR42" s="136"/>
      <c r="TWS42" s="136"/>
      <c r="TWT42" s="136"/>
      <c r="TWU42" s="136"/>
      <c r="TWV42" s="136"/>
      <c r="TWW42" s="136"/>
      <c r="TWX42" s="136"/>
      <c r="TWY42" s="136"/>
      <c r="TWZ42" s="136"/>
      <c r="TXA42" s="136"/>
      <c r="TXB42" s="136"/>
      <c r="TXC42" s="136"/>
      <c r="TXD42" s="136"/>
      <c r="TXE42" s="136"/>
      <c r="TXF42" s="136"/>
      <c r="TXG42" s="136"/>
      <c r="TXH42" s="136"/>
      <c r="TXI42" s="136"/>
      <c r="TXJ42" s="136"/>
      <c r="TXK42" s="136"/>
      <c r="TXL42" s="136"/>
      <c r="TXM42" s="136"/>
      <c r="TXN42" s="136"/>
      <c r="TXO42" s="136"/>
      <c r="TXP42" s="136"/>
      <c r="TXQ42" s="136"/>
      <c r="TXR42" s="136"/>
      <c r="TXS42" s="136"/>
      <c r="TXT42" s="136"/>
      <c r="TXU42" s="136"/>
      <c r="TXV42" s="136"/>
      <c r="TXW42" s="136"/>
      <c r="TXX42" s="136"/>
      <c r="TXY42" s="136"/>
      <c r="TXZ42" s="136"/>
      <c r="TYA42" s="136"/>
      <c r="TYB42" s="136"/>
      <c r="TYC42" s="136"/>
      <c r="TYD42" s="136"/>
      <c r="TYE42" s="136"/>
      <c r="TYF42" s="136"/>
      <c r="TYG42" s="136"/>
      <c r="TYH42" s="136"/>
      <c r="TYI42" s="136"/>
      <c r="TYJ42" s="136"/>
      <c r="TYK42" s="136"/>
      <c r="TYL42" s="136"/>
      <c r="TYM42" s="136"/>
      <c r="TYN42" s="136"/>
      <c r="TYO42" s="136"/>
      <c r="TYP42" s="136"/>
      <c r="TYQ42" s="136"/>
      <c r="TYR42" s="136"/>
      <c r="TYS42" s="136"/>
      <c r="TYT42" s="136"/>
      <c r="TYU42" s="136"/>
      <c r="TYV42" s="136"/>
      <c r="TYW42" s="136"/>
      <c r="TYX42" s="136"/>
      <c r="TYY42" s="136"/>
      <c r="TYZ42" s="136"/>
      <c r="TZA42" s="136"/>
      <c r="TZB42" s="136"/>
      <c r="TZC42" s="136"/>
      <c r="TZD42" s="136"/>
      <c r="TZE42" s="136"/>
      <c r="TZF42" s="136"/>
      <c r="TZG42" s="136"/>
      <c r="TZH42" s="136"/>
      <c r="TZI42" s="136"/>
      <c r="TZJ42" s="136"/>
      <c r="TZK42" s="136"/>
      <c r="TZL42" s="136"/>
      <c r="TZM42" s="136"/>
      <c r="TZN42" s="136"/>
      <c r="TZO42" s="136"/>
      <c r="TZP42" s="136"/>
      <c r="TZQ42" s="136"/>
      <c r="TZR42" s="136"/>
      <c r="TZS42" s="136"/>
      <c r="TZT42" s="136"/>
      <c r="TZU42" s="136"/>
      <c r="TZV42" s="136"/>
      <c r="TZW42" s="136"/>
      <c r="TZX42" s="136"/>
      <c r="TZY42" s="136"/>
      <c r="TZZ42" s="136"/>
      <c r="UAA42" s="136"/>
      <c r="UAB42" s="136"/>
      <c r="UAC42" s="136"/>
      <c r="UAD42" s="136"/>
      <c r="UAE42" s="136"/>
      <c r="UAF42" s="136"/>
      <c r="UAG42" s="136"/>
      <c r="UAH42" s="136"/>
      <c r="UAI42" s="136"/>
      <c r="UAJ42" s="136"/>
      <c r="UAK42" s="136"/>
      <c r="UAL42" s="136"/>
      <c r="UAM42" s="136"/>
      <c r="UAN42" s="136"/>
      <c r="UAO42" s="136"/>
      <c r="UAP42" s="136"/>
      <c r="UAQ42" s="136"/>
      <c r="UAR42" s="136"/>
      <c r="UAS42" s="136"/>
      <c r="UAT42" s="136"/>
      <c r="UAU42" s="136"/>
      <c r="UAV42" s="136"/>
      <c r="UAW42" s="136"/>
      <c r="UAX42" s="136"/>
      <c r="UAY42" s="136"/>
      <c r="UAZ42" s="136"/>
      <c r="UBA42" s="136"/>
      <c r="UBB42" s="136"/>
      <c r="UBC42" s="136"/>
      <c r="UBD42" s="136"/>
      <c r="UBE42" s="136"/>
      <c r="UBF42" s="136"/>
      <c r="UBG42" s="136"/>
      <c r="UBH42" s="136"/>
      <c r="UBI42" s="136"/>
      <c r="UBJ42" s="136"/>
      <c r="UBK42" s="136"/>
      <c r="UBL42" s="136"/>
      <c r="UBM42" s="136"/>
      <c r="UBN42" s="136"/>
      <c r="UBO42" s="136"/>
      <c r="UBP42" s="136"/>
      <c r="UBQ42" s="136"/>
      <c r="UBR42" s="136"/>
      <c r="UBS42" s="136"/>
      <c r="UBT42" s="136"/>
      <c r="UBU42" s="136"/>
      <c r="UBV42" s="136"/>
      <c r="UBW42" s="136"/>
      <c r="UBX42" s="136"/>
      <c r="UBY42" s="136"/>
      <c r="UBZ42" s="136"/>
      <c r="UCA42" s="136"/>
      <c r="UCB42" s="136"/>
      <c r="UCC42" s="136"/>
      <c r="UCD42" s="136"/>
      <c r="UCE42" s="136"/>
      <c r="UCF42" s="136"/>
      <c r="UCG42" s="136"/>
      <c r="UCH42" s="136"/>
      <c r="UCI42" s="136"/>
      <c r="UCJ42" s="136"/>
      <c r="UCK42" s="136"/>
      <c r="UCL42" s="136"/>
      <c r="UCM42" s="136"/>
      <c r="UCN42" s="136"/>
      <c r="UCO42" s="136"/>
      <c r="UCP42" s="136"/>
      <c r="UCQ42" s="136"/>
      <c r="UCR42" s="136"/>
      <c r="UCS42" s="136"/>
      <c r="UCT42" s="136"/>
      <c r="UCU42" s="136"/>
      <c r="UCV42" s="136"/>
      <c r="UCW42" s="136"/>
      <c r="UCX42" s="136"/>
      <c r="UCY42" s="136"/>
      <c r="UCZ42" s="136"/>
      <c r="UDA42" s="136"/>
      <c r="UDB42" s="136"/>
      <c r="UDC42" s="136"/>
      <c r="UDD42" s="136"/>
      <c r="UDE42" s="136"/>
      <c r="UDF42" s="136"/>
      <c r="UDG42" s="136"/>
      <c r="UDH42" s="136"/>
      <c r="UDI42" s="136"/>
      <c r="UDJ42" s="136"/>
      <c r="UDK42" s="136"/>
      <c r="UDL42" s="136"/>
      <c r="UDM42" s="136"/>
      <c r="UDN42" s="136"/>
      <c r="UDO42" s="136"/>
      <c r="UDP42" s="136"/>
      <c r="UDQ42" s="136"/>
      <c r="UDR42" s="136"/>
      <c r="UDS42" s="136"/>
      <c r="UDT42" s="136"/>
      <c r="UDU42" s="136"/>
      <c r="UDV42" s="136"/>
      <c r="UDW42" s="136"/>
      <c r="UDX42" s="136"/>
      <c r="UDY42" s="136"/>
      <c r="UDZ42" s="136"/>
      <c r="UEA42" s="136"/>
      <c r="UEB42" s="136"/>
      <c r="UEC42" s="136"/>
      <c r="UED42" s="136"/>
      <c r="UEE42" s="136"/>
      <c r="UEF42" s="136"/>
      <c r="UEG42" s="136"/>
      <c r="UEH42" s="136"/>
      <c r="UEI42" s="136"/>
      <c r="UEJ42" s="136"/>
      <c r="UEK42" s="136"/>
      <c r="UEL42" s="136"/>
      <c r="UEM42" s="136"/>
      <c r="UEN42" s="136"/>
      <c r="UEO42" s="136"/>
      <c r="UEP42" s="136"/>
      <c r="UEQ42" s="136"/>
      <c r="UER42" s="136"/>
      <c r="UES42" s="136"/>
      <c r="UET42" s="136"/>
      <c r="UEU42" s="136"/>
      <c r="UEV42" s="136"/>
      <c r="UEW42" s="136"/>
      <c r="UEX42" s="136"/>
      <c r="UEY42" s="136"/>
      <c r="UEZ42" s="136"/>
      <c r="UFA42" s="136"/>
      <c r="UFB42" s="136"/>
      <c r="UFC42" s="136"/>
      <c r="UFD42" s="136"/>
      <c r="UFE42" s="136"/>
      <c r="UFF42" s="136"/>
      <c r="UFG42" s="136"/>
      <c r="UFH42" s="136"/>
      <c r="UFI42" s="136"/>
      <c r="UFJ42" s="136"/>
      <c r="UFK42" s="136"/>
      <c r="UFL42" s="136"/>
      <c r="UFM42" s="136"/>
      <c r="UFN42" s="136"/>
      <c r="UFO42" s="136"/>
      <c r="UFP42" s="136"/>
      <c r="UFQ42" s="136"/>
      <c r="UFR42" s="136"/>
      <c r="UFS42" s="136"/>
      <c r="UFT42" s="136"/>
      <c r="UFU42" s="136"/>
      <c r="UFV42" s="136"/>
      <c r="UFW42" s="136"/>
      <c r="UFX42" s="136"/>
      <c r="UFY42" s="136"/>
      <c r="UFZ42" s="136"/>
      <c r="UGA42" s="136"/>
      <c r="UGB42" s="136"/>
      <c r="UGC42" s="136"/>
      <c r="UGD42" s="136"/>
      <c r="UGE42" s="136"/>
      <c r="UGF42" s="136"/>
      <c r="UGG42" s="136"/>
      <c r="UGH42" s="136"/>
      <c r="UGI42" s="136"/>
      <c r="UGJ42" s="136"/>
      <c r="UGK42" s="136"/>
      <c r="UGL42" s="136"/>
      <c r="UGM42" s="136"/>
      <c r="UGN42" s="136"/>
      <c r="UGO42" s="136"/>
      <c r="UGP42" s="136"/>
      <c r="UGQ42" s="136"/>
      <c r="UGR42" s="136"/>
      <c r="UGS42" s="136"/>
      <c r="UGT42" s="136"/>
      <c r="UGU42" s="136"/>
      <c r="UGV42" s="136"/>
      <c r="UGW42" s="136"/>
      <c r="UGX42" s="136"/>
      <c r="UGY42" s="136"/>
      <c r="UGZ42" s="136"/>
      <c r="UHA42" s="136"/>
      <c r="UHB42" s="136"/>
      <c r="UHC42" s="136"/>
      <c r="UHD42" s="136"/>
      <c r="UHE42" s="136"/>
      <c r="UHF42" s="136"/>
      <c r="UHG42" s="136"/>
      <c r="UHH42" s="136"/>
      <c r="UHI42" s="136"/>
      <c r="UHJ42" s="136"/>
      <c r="UHK42" s="136"/>
      <c r="UHL42" s="136"/>
      <c r="UHM42" s="136"/>
      <c r="UHN42" s="136"/>
      <c r="UHO42" s="136"/>
      <c r="UHP42" s="136"/>
      <c r="UHQ42" s="136"/>
      <c r="UHR42" s="136"/>
      <c r="UHS42" s="136"/>
      <c r="UHT42" s="136"/>
      <c r="UHU42" s="136"/>
      <c r="UHV42" s="136"/>
      <c r="UHW42" s="136"/>
      <c r="UHX42" s="136"/>
      <c r="UHY42" s="136"/>
      <c r="UHZ42" s="136"/>
      <c r="UIA42" s="136"/>
      <c r="UIB42" s="136"/>
      <c r="UIC42" s="136"/>
      <c r="UID42" s="136"/>
      <c r="UIE42" s="136"/>
      <c r="UIF42" s="136"/>
      <c r="UIG42" s="136"/>
      <c r="UIH42" s="136"/>
      <c r="UII42" s="136"/>
      <c r="UIJ42" s="136"/>
      <c r="UIK42" s="136"/>
      <c r="UIL42" s="136"/>
      <c r="UIM42" s="136"/>
      <c r="UIN42" s="136"/>
      <c r="UIO42" s="136"/>
      <c r="UIP42" s="136"/>
      <c r="UIQ42" s="136"/>
      <c r="UIR42" s="136"/>
      <c r="UIS42" s="136"/>
      <c r="UIT42" s="136"/>
      <c r="UIU42" s="136"/>
      <c r="UIV42" s="136"/>
      <c r="UIW42" s="136"/>
      <c r="UIX42" s="136"/>
      <c r="UIY42" s="136"/>
      <c r="UIZ42" s="136"/>
      <c r="UJA42" s="136"/>
      <c r="UJB42" s="136"/>
      <c r="UJC42" s="136"/>
      <c r="UJD42" s="136"/>
      <c r="UJE42" s="136"/>
      <c r="UJF42" s="136"/>
      <c r="UJG42" s="136"/>
      <c r="UJH42" s="136"/>
      <c r="UJI42" s="136"/>
      <c r="UJJ42" s="136"/>
      <c r="UJK42" s="136"/>
      <c r="UJL42" s="136"/>
      <c r="UJM42" s="136"/>
      <c r="UJN42" s="136"/>
      <c r="UJO42" s="136"/>
      <c r="UJP42" s="136"/>
      <c r="UJQ42" s="136"/>
      <c r="UJR42" s="136"/>
      <c r="UJS42" s="136"/>
      <c r="UJT42" s="136"/>
      <c r="UJU42" s="136"/>
      <c r="UJV42" s="136"/>
      <c r="UJW42" s="136"/>
      <c r="UJX42" s="136"/>
      <c r="UJY42" s="136"/>
      <c r="UJZ42" s="136"/>
      <c r="UKA42" s="136"/>
      <c r="UKB42" s="136"/>
      <c r="UKC42" s="136"/>
      <c r="UKD42" s="136"/>
      <c r="UKE42" s="136"/>
      <c r="UKF42" s="136"/>
      <c r="UKG42" s="136"/>
      <c r="UKH42" s="136"/>
      <c r="UKI42" s="136"/>
      <c r="UKJ42" s="136"/>
      <c r="UKK42" s="136"/>
      <c r="UKL42" s="136"/>
      <c r="UKM42" s="136"/>
      <c r="UKN42" s="136"/>
      <c r="UKO42" s="136"/>
      <c r="UKP42" s="136"/>
      <c r="UKQ42" s="136"/>
      <c r="UKR42" s="136"/>
      <c r="UKS42" s="136"/>
      <c r="UKT42" s="136"/>
      <c r="UKU42" s="136"/>
      <c r="UKV42" s="136"/>
      <c r="UKW42" s="136"/>
      <c r="UKX42" s="136"/>
      <c r="UKY42" s="136"/>
      <c r="UKZ42" s="136"/>
      <c r="ULA42" s="136"/>
      <c r="ULB42" s="136"/>
      <c r="ULC42" s="136"/>
      <c r="ULD42" s="136"/>
      <c r="ULE42" s="136"/>
      <c r="ULF42" s="136"/>
      <c r="ULG42" s="136"/>
      <c r="ULH42" s="136"/>
      <c r="ULI42" s="136"/>
      <c r="ULJ42" s="136"/>
      <c r="ULK42" s="136"/>
      <c r="ULL42" s="136"/>
      <c r="ULM42" s="136"/>
      <c r="ULN42" s="136"/>
      <c r="ULO42" s="136"/>
      <c r="ULP42" s="136"/>
      <c r="ULQ42" s="136"/>
      <c r="ULR42" s="136"/>
      <c r="ULS42" s="136"/>
      <c r="ULT42" s="136"/>
      <c r="ULU42" s="136"/>
      <c r="ULV42" s="136"/>
      <c r="ULW42" s="136"/>
      <c r="ULX42" s="136"/>
      <c r="ULY42" s="136"/>
      <c r="ULZ42" s="136"/>
      <c r="UMA42" s="136"/>
      <c r="UMB42" s="136"/>
      <c r="UMC42" s="136"/>
      <c r="UMD42" s="136"/>
      <c r="UME42" s="136"/>
      <c r="UMF42" s="136"/>
      <c r="UMG42" s="136"/>
      <c r="UMH42" s="136"/>
      <c r="UMI42" s="136"/>
      <c r="UMJ42" s="136"/>
      <c r="UMK42" s="136"/>
      <c r="UML42" s="136"/>
      <c r="UMM42" s="136"/>
      <c r="UMN42" s="136"/>
      <c r="UMO42" s="136"/>
      <c r="UMP42" s="136"/>
      <c r="UMQ42" s="136"/>
      <c r="UMR42" s="136"/>
      <c r="UMS42" s="136"/>
      <c r="UMT42" s="136"/>
      <c r="UMU42" s="136"/>
      <c r="UMV42" s="136"/>
      <c r="UMW42" s="136"/>
      <c r="UMX42" s="136"/>
      <c r="UMY42" s="136"/>
      <c r="UMZ42" s="136"/>
      <c r="UNA42" s="136"/>
      <c r="UNB42" s="136"/>
      <c r="UNC42" s="136"/>
      <c r="UND42" s="136"/>
      <c r="UNE42" s="136"/>
      <c r="UNF42" s="136"/>
      <c r="UNG42" s="136"/>
      <c r="UNH42" s="136"/>
      <c r="UNI42" s="136"/>
      <c r="UNJ42" s="136"/>
      <c r="UNK42" s="136"/>
      <c r="UNL42" s="136"/>
      <c r="UNM42" s="136"/>
      <c r="UNN42" s="136"/>
      <c r="UNO42" s="136"/>
      <c r="UNP42" s="136"/>
      <c r="UNQ42" s="136"/>
      <c r="UNR42" s="136"/>
      <c r="UNS42" s="136"/>
      <c r="UNT42" s="136"/>
      <c r="UNU42" s="136"/>
      <c r="UNV42" s="136"/>
      <c r="UNW42" s="136"/>
      <c r="UNX42" s="136"/>
      <c r="UNY42" s="136"/>
      <c r="UNZ42" s="136"/>
      <c r="UOA42" s="136"/>
      <c r="UOB42" s="136"/>
      <c r="UOC42" s="136"/>
      <c r="UOD42" s="136"/>
      <c r="UOE42" s="136"/>
      <c r="UOF42" s="136"/>
      <c r="UOG42" s="136"/>
      <c r="UOH42" s="136"/>
      <c r="UOI42" s="136"/>
      <c r="UOJ42" s="136"/>
      <c r="UOK42" s="136"/>
      <c r="UOL42" s="136"/>
      <c r="UOM42" s="136"/>
      <c r="UON42" s="136"/>
      <c r="UOO42" s="136"/>
      <c r="UOP42" s="136"/>
      <c r="UOQ42" s="136"/>
      <c r="UOR42" s="136"/>
      <c r="UOS42" s="136"/>
      <c r="UOT42" s="136"/>
      <c r="UOU42" s="136"/>
      <c r="UOV42" s="136"/>
      <c r="UOW42" s="136"/>
      <c r="UOX42" s="136"/>
      <c r="UOY42" s="136"/>
      <c r="UOZ42" s="136"/>
      <c r="UPA42" s="136"/>
      <c r="UPB42" s="136"/>
      <c r="UPC42" s="136"/>
      <c r="UPD42" s="136"/>
      <c r="UPE42" s="136"/>
      <c r="UPF42" s="136"/>
      <c r="UPG42" s="136"/>
      <c r="UPH42" s="136"/>
      <c r="UPI42" s="136"/>
      <c r="UPJ42" s="136"/>
      <c r="UPK42" s="136"/>
      <c r="UPL42" s="136"/>
      <c r="UPM42" s="136"/>
      <c r="UPN42" s="136"/>
      <c r="UPO42" s="136"/>
      <c r="UPP42" s="136"/>
      <c r="UPQ42" s="136"/>
      <c r="UPR42" s="136"/>
      <c r="UPS42" s="136"/>
      <c r="UPT42" s="136"/>
      <c r="UPU42" s="136"/>
      <c r="UPV42" s="136"/>
      <c r="UPW42" s="136"/>
      <c r="UPX42" s="136"/>
      <c r="UPY42" s="136"/>
      <c r="UPZ42" s="136"/>
      <c r="UQA42" s="136"/>
      <c r="UQB42" s="136"/>
      <c r="UQC42" s="136"/>
      <c r="UQD42" s="136"/>
      <c r="UQE42" s="136"/>
      <c r="UQF42" s="136"/>
      <c r="UQG42" s="136"/>
      <c r="UQH42" s="136"/>
      <c r="UQI42" s="136"/>
      <c r="UQJ42" s="136"/>
      <c r="UQK42" s="136"/>
      <c r="UQL42" s="136"/>
      <c r="UQM42" s="136"/>
      <c r="UQN42" s="136"/>
      <c r="UQO42" s="136"/>
      <c r="UQP42" s="136"/>
      <c r="UQQ42" s="136"/>
      <c r="UQR42" s="136"/>
      <c r="UQS42" s="136"/>
      <c r="UQT42" s="136"/>
      <c r="UQU42" s="136"/>
      <c r="UQV42" s="136"/>
      <c r="UQW42" s="136"/>
      <c r="UQX42" s="136"/>
      <c r="UQY42" s="136"/>
      <c r="UQZ42" s="136"/>
      <c r="URA42" s="136"/>
      <c r="URB42" s="136"/>
      <c r="URC42" s="136"/>
      <c r="URD42" s="136"/>
      <c r="URE42" s="136"/>
      <c r="URF42" s="136"/>
      <c r="URG42" s="136"/>
      <c r="URH42" s="136"/>
      <c r="URI42" s="136"/>
      <c r="URJ42" s="136"/>
      <c r="URK42" s="136"/>
      <c r="URL42" s="136"/>
      <c r="URM42" s="136"/>
      <c r="URN42" s="136"/>
      <c r="URO42" s="136"/>
      <c r="URP42" s="136"/>
      <c r="URQ42" s="136"/>
      <c r="URR42" s="136"/>
      <c r="URS42" s="136"/>
      <c r="URT42" s="136"/>
      <c r="URU42" s="136"/>
      <c r="URV42" s="136"/>
      <c r="URW42" s="136"/>
      <c r="URX42" s="136"/>
      <c r="URY42" s="136"/>
      <c r="URZ42" s="136"/>
      <c r="USA42" s="136"/>
      <c r="USB42" s="136"/>
      <c r="USC42" s="136"/>
      <c r="USD42" s="136"/>
      <c r="USE42" s="136"/>
      <c r="USF42" s="136"/>
      <c r="USG42" s="136"/>
      <c r="USH42" s="136"/>
      <c r="USI42" s="136"/>
      <c r="USJ42" s="136"/>
      <c r="USK42" s="136"/>
      <c r="USL42" s="136"/>
      <c r="USM42" s="136"/>
      <c r="USN42" s="136"/>
      <c r="USO42" s="136"/>
      <c r="USP42" s="136"/>
      <c r="USQ42" s="136"/>
      <c r="USR42" s="136"/>
      <c r="USS42" s="136"/>
      <c r="UST42" s="136"/>
      <c r="USU42" s="136"/>
      <c r="USV42" s="136"/>
      <c r="USW42" s="136"/>
      <c r="USX42" s="136"/>
      <c r="USY42" s="136"/>
      <c r="USZ42" s="136"/>
      <c r="UTA42" s="136"/>
      <c r="UTB42" s="136"/>
      <c r="UTC42" s="136"/>
      <c r="UTD42" s="136"/>
      <c r="UTE42" s="136"/>
      <c r="UTF42" s="136"/>
      <c r="UTG42" s="136"/>
      <c r="UTH42" s="136"/>
      <c r="UTI42" s="136"/>
      <c r="UTJ42" s="136"/>
      <c r="UTK42" s="136"/>
      <c r="UTL42" s="136"/>
      <c r="UTM42" s="136"/>
      <c r="UTN42" s="136"/>
      <c r="UTO42" s="136"/>
      <c r="UTP42" s="136"/>
      <c r="UTQ42" s="136"/>
      <c r="UTR42" s="136"/>
      <c r="UTS42" s="136"/>
      <c r="UTT42" s="136"/>
      <c r="UTU42" s="136"/>
      <c r="UTV42" s="136"/>
      <c r="UTW42" s="136"/>
      <c r="UTX42" s="136"/>
      <c r="UTY42" s="136"/>
      <c r="UTZ42" s="136"/>
      <c r="UUA42" s="136"/>
      <c r="UUB42" s="136"/>
      <c r="UUC42" s="136"/>
      <c r="UUD42" s="136"/>
      <c r="UUE42" s="136"/>
      <c r="UUF42" s="136"/>
      <c r="UUG42" s="136"/>
      <c r="UUH42" s="136"/>
      <c r="UUI42" s="136"/>
      <c r="UUJ42" s="136"/>
      <c r="UUK42" s="136"/>
      <c r="UUL42" s="136"/>
      <c r="UUM42" s="136"/>
      <c r="UUN42" s="136"/>
      <c r="UUO42" s="136"/>
      <c r="UUP42" s="136"/>
      <c r="UUQ42" s="136"/>
      <c r="UUR42" s="136"/>
      <c r="UUS42" s="136"/>
      <c r="UUT42" s="136"/>
      <c r="UUU42" s="136"/>
      <c r="UUV42" s="136"/>
      <c r="UUW42" s="136"/>
      <c r="UUX42" s="136"/>
      <c r="UUY42" s="136"/>
      <c r="UUZ42" s="136"/>
      <c r="UVA42" s="136"/>
      <c r="UVB42" s="136"/>
      <c r="UVC42" s="136"/>
      <c r="UVD42" s="136"/>
      <c r="UVE42" s="136"/>
      <c r="UVF42" s="136"/>
      <c r="UVG42" s="136"/>
      <c r="UVH42" s="136"/>
      <c r="UVI42" s="136"/>
      <c r="UVJ42" s="136"/>
      <c r="UVK42" s="136"/>
      <c r="UVL42" s="136"/>
      <c r="UVM42" s="136"/>
      <c r="UVN42" s="136"/>
      <c r="UVO42" s="136"/>
      <c r="UVP42" s="136"/>
      <c r="UVQ42" s="136"/>
      <c r="UVR42" s="136"/>
      <c r="UVS42" s="136"/>
      <c r="UVT42" s="136"/>
      <c r="UVU42" s="136"/>
      <c r="UVV42" s="136"/>
      <c r="UVW42" s="136"/>
      <c r="UVX42" s="136"/>
      <c r="UVY42" s="136"/>
      <c r="UVZ42" s="136"/>
      <c r="UWA42" s="136"/>
      <c r="UWB42" s="136"/>
      <c r="UWC42" s="136"/>
      <c r="UWD42" s="136"/>
      <c r="UWE42" s="136"/>
      <c r="UWF42" s="136"/>
      <c r="UWG42" s="136"/>
      <c r="UWH42" s="136"/>
      <c r="UWI42" s="136"/>
      <c r="UWJ42" s="136"/>
      <c r="UWK42" s="136"/>
      <c r="UWL42" s="136"/>
      <c r="UWM42" s="136"/>
      <c r="UWN42" s="136"/>
      <c r="UWO42" s="136"/>
      <c r="UWP42" s="136"/>
      <c r="UWQ42" s="136"/>
      <c r="UWR42" s="136"/>
      <c r="UWS42" s="136"/>
      <c r="UWT42" s="136"/>
      <c r="UWU42" s="136"/>
      <c r="UWV42" s="136"/>
      <c r="UWW42" s="136"/>
      <c r="UWX42" s="136"/>
      <c r="UWY42" s="136"/>
      <c r="UWZ42" s="136"/>
      <c r="UXA42" s="136"/>
      <c r="UXB42" s="136"/>
      <c r="UXC42" s="136"/>
      <c r="UXD42" s="136"/>
      <c r="UXE42" s="136"/>
      <c r="UXF42" s="136"/>
      <c r="UXG42" s="136"/>
      <c r="UXH42" s="136"/>
      <c r="UXI42" s="136"/>
      <c r="UXJ42" s="136"/>
      <c r="UXK42" s="136"/>
      <c r="UXL42" s="136"/>
      <c r="UXM42" s="136"/>
      <c r="UXN42" s="136"/>
      <c r="UXO42" s="136"/>
      <c r="UXP42" s="136"/>
      <c r="UXQ42" s="136"/>
      <c r="UXR42" s="136"/>
      <c r="UXS42" s="136"/>
      <c r="UXT42" s="136"/>
      <c r="UXU42" s="136"/>
      <c r="UXV42" s="136"/>
      <c r="UXW42" s="136"/>
      <c r="UXX42" s="136"/>
      <c r="UXY42" s="136"/>
      <c r="UXZ42" s="136"/>
      <c r="UYA42" s="136"/>
      <c r="UYB42" s="136"/>
      <c r="UYC42" s="136"/>
      <c r="UYD42" s="136"/>
      <c r="UYE42" s="136"/>
      <c r="UYF42" s="136"/>
      <c r="UYG42" s="136"/>
      <c r="UYH42" s="136"/>
      <c r="UYI42" s="136"/>
      <c r="UYJ42" s="136"/>
      <c r="UYK42" s="136"/>
      <c r="UYL42" s="136"/>
      <c r="UYM42" s="136"/>
      <c r="UYN42" s="136"/>
      <c r="UYO42" s="136"/>
      <c r="UYP42" s="136"/>
      <c r="UYQ42" s="136"/>
      <c r="UYR42" s="136"/>
      <c r="UYS42" s="136"/>
      <c r="UYT42" s="136"/>
      <c r="UYU42" s="136"/>
      <c r="UYV42" s="136"/>
      <c r="UYW42" s="136"/>
      <c r="UYX42" s="136"/>
      <c r="UYY42" s="136"/>
      <c r="UYZ42" s="136"/>
      <c r="UZA42" s="136"/>
      <c r="UZB42" s="136"/>
      <c r="UZC42" s="136"/>
      <c r="UZD42" s="136"/>
      <c r="UZE42" s="136"/>
      <c r="UZF42" s="136"/>
      <c r="UZG42" s="136"/>
      <c r="UZH42" s="136"/>
      <c r="UZI42" s="136"/>
      <c r="UZJ42" s="136"/>
      <c r="UZK42" s="136"/>
      <c r="UZL42" s="136"/>
      <c r="UZM42" s="136"/>
      <c r="UZN42" s="136"/>
      <c r="UZO42" s="136"/>
      <c r="UZP42" s="136"/>
      <c r="UZQ42" s="136"/>
      <c r="UZR42" s="136"/>
      <c r="UZS42" s="136"/>
      <c r="UZT42" s="136"/>
      <c r="UZU42" s="136"/>
      <c r="UZV42" s="136"/>
      <c r="UZW42" s="136"/>
      <c r="UZX42" s="136"/>
      <c r="UZY42" s="136"/>
      <c r="UZZ42" s="136"/>
      <c r="VAA42" s="136"/>
      <c r="VAB42" s="136"/>
      <c r="VAC42" s="136"/>
      <c r="VAD42" s="136"/>
      <c r="VAE42" s="136"/>
      <c r="VAF42" s="136"/>
      <c r="VAG42" s="136"/>
      <c r="VAH42" s="136"/>
      <c r="VAI42" s="136"/>
      <c r="VAJ42" s="136"/>
      <c r="VAK42" s="136"/>
      <c r="VAL42" s="136"/>
      <c r="VAM42" s="136"/>
      <c r="VAN42" s="136"/>
      <c r="VAO42" s="136"/>
      <c r="VAP42" s="136"/>
      <c r="VAQ42" s="136"/>
      <c r="VAR42" s="136"/>
      <c r="VAS42" s="136"/>
      <c r="VAT42" s="136"/>
      <c r="VAU42" s="136"/>
      <c r="VAV42" s="136"/>
      <c r="VAW42" s="136"/>
      <c r="VAX42" s="136"/>
      <c r="VAY42" s="136"/>
      <c r="VAZ42" s="136"/>
      <c r="VBA42" s="136"/>
      <c r="VBB42" s="136"/>
      <c r="VBC42" s="136"/>
      <c r="VBD42" s="136"/>
      <c r="VBE42" s="136"/>
      <c r="VBF42" s="136"/>
      <c r="VBG42" s="136"/>
      <c r="VBH42" s="136"/>
      <c r="VBI42" s="136"/>
      <c r="VBJ42" s="136"/>
      <c r="VBK42" s="136"/>
      <c r="VBL42" s="136"/>
      <c r="VBM42" s="136"/>
      <c r="VBN42" s="136"/>
      <c r="VBO42" s="136"/>
      <c r="VBP42" s="136"/>
      <c r="VBQ42" s="136"/>
      <c r="VBR42" s="136"/>
      <c r="VBS42" s="136"/>
      <c r="VBT42" s="136"/>
      <c r="VBU42" s="136"/>
      <c r="VBV42" s="136"/>
      <c r="VBW42" s="136"/>
      <c r="VBX42" s="136"/>
      <c r="VBY42" s="136"/>
      <c r="VBZ42" s="136"/>
      <c r="VCA42" s="136"/>
      <c r="VCB42" s="136"/>
      <c r="VCC42" s="136"/>
      <c r="VCD42" s="136"/>
      <c r="VCE42" s="136"/>
      <c r="VCF42" s="136"/>
      <c r="VCG42" s="136"/>
      <c r="VCH42" s="136"/>
      <c r="VCI42" s="136"/>
      <c r="VCJ42" s="136"/>
      <c r="VCK42" s="136"/>
      <c r="VCL42" s="136"/>
      <c r="VCM42" s="136"/>
      <c r="VCN42" s="136"/>
      <c r="VCO42" s="136"/>
      <c r="VCP42" s="136"/>
      <c r="VCQ42" s="136"/>
      <c r="VCR42" s="136"/>
      <c r="VCS42" s="136"/>
      <c r="VCT42" s="136"/>
      <c r="VCU42" s="136"/>
      <c r="VCV42" s="136"/>
      <c r="VCW42" s="136"/>
      <c r="VCX42" s="136"/>
      <c r="VCY42" s="136"/>
      <c r="VCZ42" s="136"/>
      <c r="VDA42" s="136"/>
      <c r="VDB42" s="136"/>
      <c r="VDC42" s="136"/>
      <c r="VDD42" s="136"/>
      <c r="VDE42" s="136"/>
      <c r="VDF42" s="136"/>
      <c r="VDG42" s="136"/>
      <c r="VDH42" s="136"/>
      <c r="VDI42" s="136"/>
      <c r="VDJ42" s="136"/>
      <c r="VDK42" s="136"/>
      <c r="VDL42" s="136"/>
      <c r="VDM42" s="136"/>
      <c r="VDN42" s="136"/>
      <c r="VDO42" s="136"/>
      <c r="VDP42" s="136"/>
      <c r="VDQ42" s="136"/>
      <c r="VDR42" s="136"/>
      <c r="VDS42" s="136"/>
      <c r="VDT42" s="136"/>
      <c r="VDU42" s="136"/>
      <c r="VDV42" s="136"/>
      <c r="VDW42" s="136"/>
      <c r="VDX42" s="136"/>
      <c r="VDY42" s="136"/>
      <c r="VDZ42" s="136"/>
      <c r="VEA42" s="136"/>
      <c r="VEB42" s="136"/>
      <c r="VEC42" s="136"/>
      <c r="VED42" s="136"/>
      <c r="VEE42" s="136"/>
      <c r="VEF42" s="136"/>
      <c r="VEG42" s="136"/>
      <c r="VEH42" s="136"/>
      <c r="VEI42" s="136"/>
      <c r="VEJ42" s="136"/>
      <c r="VEK42" s="136"/>
      <c r="VEL42" s="136"/>
      <c r="VEM42" s="136"/>
      <c r="VEN42" s="136"/>
      <c r="VEO42" s="136"/>
      <c r="VEP42" s="136"/>
      <c r="VEQ42" s="136"/>
      <c r="VER42" s="136"/>
      <c r="VES42" s="136"/>
      <c r="VET42" s="136"/>
      <c r="VEU42" s="136"/>
      <c r="VEV42" s="136"/>
      <c r="VEW42" s="136"/>
      <c r="VEX42" s="136"/>
      <c r="VEY42" s="136"/>
      <c r="VEZ42" s="136"/>
      <c r="VFA42" s="136"/>
      <c r="VFB42" s="136"/>
      <c r="VFC42" s="136"/>
      <c r="VFD42" s="136"/>
      <c r="VFE42" s="136"/>
      <c r="VFF42" s="136"/>
      <c r="VFG42" s="136"/>
      <c r="VFH42" s="136"/>
      <c r="VFI42" s="136"/>
      <c r="VFJ42" s="136"/>
      <c r="VFK42" s="136"/>
      <c r="VFL42" s="136"/>
      <c r="VFM42" s="136"/>
      <c r="VFN42" s="136"/>
      <c r="VFO42" s="136"/>
      <c r="VFP42" s="136"/>
      <c r="VFQ42" s="136"/>
      <c r="VFR42" s="136"/>
      <c r="VFS42" s="136"/>
      <c r="VFT42" s="136"/>
      <c r="VFU42" s="136"/>
      <c r="VFV42" s="136"/>
      <c r="VFW42" s="136"/>
      <c r="VFX42" s="136"/>
      <c r="VFY42" s="136"/>
      <c r="VFZ42" s="136"/>
      <c r="VGA42" s="136"/>
      <c r="VGB42" s="136"/>
      <c r="VGC42" s="136"/>
      <c r="VGD42" s="136"/>
      <c r="VGE42" s="136"/>
      <c r="VGF42" s="136"/>
      <c r="VGG42" s="136"/>
      <c r="VGH42" s="136"/>
      <c r="VGI42" s="136"/>
      <c r="VGJ42" s="136"/>
      <c r="VGK42" s="136"/>
      <c r="VGL42" s="136"/>
      <c r="VGM42" s="136"/>
      <c r="VGN42" s="136"/>
      <c r="VGO42" s="136"/>
      <c r="VGP42" s="136"/>
      <c r="VGQ42" s="136"/>
      <c r="VGR42" s="136"/>
      <c r="VGS42" s="136"/>
      <c r="VGT42" s="136"/>
      <c r="VGU42" s="136"/>
      <c r="VGV42" s="136"/>
      <c r="VGW42" s="136"/>
      <c r="VGX42" s="136"/>
      <c r="VGY42" s="136"/>
      <c r="VGZ42" s="136"/>
      <c r="VHA42" s="136"/>
      <c r="VHB42" s="136"/>
      <c r="VHC42" s="136"/>
      <c r="VHD42" s="136"/>
      <c r="VHE42" s="136"/>
      <c r="VHF42" s="136"/>
      <c r="VHG42" s="136"/>
      <c r="VHH42" s="136"/>
      <c r="VHI42" s="136"/>
      <c r="VHJ42" s="136"/>
      <c r="VHK42" s="136"/>
      <c r="VHL42" s="136"/>
      <c r="VHM42" s="136"/>
      <c r="VHN42" s="136"/>
      <c r="VHO42" s="136"/>
      <c r="VHP42" s="136"/>
      <c r="VHQ42" s="136"/>
      <c r="VHR42" s="136"/>
      <c r="VHS42" s="136"/>
      <c r="VHT42" s="136"/>
      <c r="VHU42" s="136"/>
      <c r="VHV42" s="136"/>
      <c r="VHW42" s="136"/>
      <c r="VHX42" s="136"/>
      <c r="VHY42" s="136"/>
      <c r="VHZ42" s="136"/>
      <c r="VIA42" s="136"/>
      <c r="VIB42" s="136"/>
      <c r="VIC42" s="136"/>
      <c r="VID42" s="136"/>
      <c r="VIE42" s="136"/>
      <c r="VIF42" s="136"/>
      <c r="VIG42" s="136"/>
      <c r="VIH42" s="136"/>
      <c r="VII42" s="136"/>
      <c r="VIJ42" s="136"/>
      <c r="VIK42" s="136"/>
      <c r="VIL42" s="136"/>
      <c r="VIM42" s="136"/>
      <c r="VIN42" s="136"/>
      <c r="VIO42" s="136"/>
      <c r="VIP42" s="136"/>
      <c r="VIQ42" s="136"/>
      <c r="VIR42" s="136"/>
      <c r="VIS42" s="136"/>
      <c r="VIT42" s="136"/>
      <c r="VIU42" s="136"/>
      <c r="VIV42" s="136"/>
      <c r="VIW42" s="136"/>
      <c r="VIX42" s="136"/>
      <c r="VIY42" s="136"/>
      <c r="VIZ42" s="136"/>
      <c r="VJA42" s="136"/>
      <c r="VJB42" s="136"/>
      <c r="VJC42" s="136"/>
      <c r="VJD42" s="136"/>
      <c r="VJE42" s="136"/>
      <c r="VJF42" s="136"/>
      <c r="VJG42" s="136"/>
      <c r="VJH42" s="136"/>
      <c r="VJI42" s="136"/>
      <c r="VJJ42" s="136"/>
      <c r="VJK42" s="136"/>
      <c r="VJL42" s="136"/>
      <c r="VJM42" s="136"/>
      <c r="VJN42" s="136"/>
      <c r="VJO42" s="136"/>
      <c r="VJP42" s="136"/>
      <c r="VJQ42" s="136"/>
      <c r="VJR42" s="136"/>
      <c r="VJS42" s="136"/>
      <c r="VJT42" s="136"/>
      <c r="VJU42" s="136"/>
      <c r="VJV42" s="136"/>
      <c r="VJW42" s="136"/>
      <c r="VJX42" s="136"/>
      <c r="VJY42" s="136"/>
      <c r="VJZ42" s="136"/>
      <c r="VKA42" s="136"/>
      <c r="VKB42" s="136"/>
      <c r="VKC42" s="136"/>
      <c r="VKD42" s="136"/>
      <c r="VKE42" s="136"/>
      <c r="VKF42" s="136"/>
      <c r="VKG42" s="136"/>
      <c r="VKH42" s="136"/>
      <c r="VKI42" s="136"/>
      <c r="VKJ42" s="136"/>
      <c r="VKK42" s="136"/>
      <c r="VKL42" s="136"/>
      <c r="VKM42" s="136"/>
      <c r="VKN42" s="136"/>
      <c r="VKO42" s="136"/>
      <c r="VKP42" s="136"/>
      <c r="VKQ42" s="136"/>
      <c r="VKR42" s="136"/>
      <c r="VKS42" s="136"/>
      <c r="VKT42" s="136"/>
      <c r="VKU42" s="136"/>
      <c r="VKV42" s="136"/>
      <c r="VKW42" s="136"/>
      <c r="VKX42" s="136"/>
      <c r="VKY42" s="136"/>
      <c r="VKZ42" s="136"/>
      <c r="VLA42" s="136"/>
      <c r="VLB42" s="136"/>
      <c r="VLC42" s="136"/>
      <c r="VLD42" s="136"/>
      <c r="VLE42" s="136"/>
      <c r="VLF42" s="136"/>
      <c r="VLG42" s="136"/>
      <c r="VLH42" s="136"/>
      <c r="VLI42" s="136"/>
      <c r="VLJ42" s="136"/>
      <c r="VLK42" s="136"/>
      <c r="VLL42" s="136"/>
      <c r="VLM42" s="136"/>
      <c r="VLN42" s="136"/>
      <c r="VLO42" s="136"/>
      <c r="VLP42" s="136"/>
      <c r="VLQ42" s="136"/>
      <c r="VLR42" s="136"/>
      <c r="VLS42" s="136"/>
      <c r="VLT42" s="136"/>
      <c r="VLU42" s="136"/>
      <c r="VLV42" s="136"/>
      <c r="VLW42" s="136"/>
      <c r="VLX42" s="136"/>
      <c r="VLY42" s="136"/>
      <c r="VLZ42" s="136"/>
      <c r="VMA42" s="136"/>
      <c r="VMB42" s="136"/>
      <c r="VMC42" s="136"/>
      <c r="VMD42" s="136"/>
      <c r="VME42" s="136"/>
      <c r="VMF42" s="136"/>
      <c r="VMG42" s="136"/>
      <c r="VMH42" s="136"/>
      <c r="VMI42" s="136"/>
      <c r="VMJ42" s="136"/>
      <c r="VMK42" s="136"/>
      <c r="VML42" s="136"/>
      <c r="VMM42" s="136"/>
      <c r="VMN42" s="136"/>
      <c r="VMO42" s="136"/>
      <c r="VMP42" s="136"/>
      <c r="VMQ42" s="136"/>
      <c r="VMR42" s="136"/>
      <c r="VMS42" s="136"/>
      <c r="VMT42" s="136"/>
      <c r="VMU42" s="136"/>
      <c r="VMV42" s="136"/>
      <c r="VMW42" s="136"/>
      <c r="VMX42" s="136"/>
      <c r="VMY42" s="136"/>
      <c r="VMZ42" s="136"/>
      <c r="VNA42" s="136"/>
      <c r="VNB42" s="136"/>
      <c r="VNC42" s="136"/>
      <c r="VND42" s="136"/>
      <c r="VNE42" s="136"/>
      <c r="VNF42" s="136"/>
      <c r="VNG42" s="136"/>
      <c r="VNH42" s="136"/>
      <c r="VNI42" s="136"/>
      <c r="VNJ42" s="136"/>
      <c r="VNK42" s="136"/>
      <c r="VNL42" s="136"/>
      <c r="VNM42" s="136"/>
      <c r="VNN42" s="136"/>
      <c r="VNO42" s="136"/>
      <c r="VNP42" s="136"/>
      <c r="VNQ42" s="136"/>
      <c r="VNR42" s="136"/>
      <c r="VNS42" s="136"/>
      <c r="VNT42" s="136"/>
      <c r="VNU42" s="136"/>
      <c r="VNV42" s="136"/>
      <c r="VNW42" s="136"/>
      <c r="VNX42" s="136"/>
      <c r="VNY42" s="136"/>
      <c r="VNZ42" s="136"/>
      <c r="VOA42" s="136"/>
      <c r="VOB42" s="136"/>
      <c r="VOC42" s="136"/>
      <c r="VOD42" s="136"/>
      <c r="VOE42" s="136"/>
      <c r="VOF42" s="136"/>
      <c r="VOG42" s="136"/>
      <c r="VOH42" s="136"/>
      <c r="VOI42" s="136"/>
      <c r="VOJ42" s="136"/>
      <c r="VOK42" s="136"/>
      <c r="VOL42" s="136"/>
      <c r="VOM42" s="136"/>
      <c r="VON42" s="136"/>
      <c r="VOO42" s="136"/>
      <c r="VOP42" s="136"/>
      <c r="VOQ42" s="136"/>
      <c r="VOR42" s="136"/>
      <c r="VOS42" s="136"/>
      <c r="VOT42" s="136"/>
      <c r="VOU42" s="136"/>
      <c r="VOV42" s="136"/>
      <c r="VOW42" s="136"/>
      <c r="VOX42" s="136"/>
      <c r="VOY42" s="136"/>
      <c r="VOZ42" s="136"/>
      <c r="VPA42" s="136"/>
      <c r="VPB42" s="136"/>
      <c r="VPC42" s="136"/>
      <c r="VPD42" s="136"/>
      <c r="VPE42" s="136"/>
      <c r="VPF42" s="136"/>
      <c r="VPG42" s="136"/>
      <c r="VPH42" s="136"/>
      <c r="VPI42" s="136"/>
      <c r="VPJ42" s="136"/>
      <c r="VPK42" s="136"/>
      <c r="VPL42" s="136"/>
      <c r="VPM42" s="136"/>
      <c r="VPN42" s="136"/>
      <c r="VPO42" s="136"/>
      <c r="VPP42" s="136"/>
      <c r="VPQ42" s="136"/>
      <c r="VPR42" s="136"/>
      <c r="VPS42" s="136"/>
      <c r="VPT42" s="136"/>
      <c r="VPU42" s="136"/>
      <c r="VPV42" s="136"/>
      <c r="VPW42" s="136"/>
      <c r="VPX42" s="136"/>
      <c r="VPY42" s="136"/>
      <c r="VPZ42" s="136"/>
      <c r="VQA42" s="136"/>
      <c r="VQB42" s="136"/>
      <c r="VQC42" s="136"/>
      <c r="VQD42" s="136"/>
      <c r="VQE42" s="136"/>
      <c r="VQF42" s="136"/>
      <c r="VQG42" s="136"/>
      <c r="VQH42" s="136"/>
      <c r="VQI42" s="136"/>
      <c r="VQJ42" s="136"/>
      <c r="VQK42" s="136"/>
      <c r="VQL42" s="136"/>
      <c r="VQM42" s="136"/>
      <c r="VQN42" s="136"/>
      <c r="VQO42" s="136"/>
      <c r="VQP42" s="136"/>
      <c r="VQQ42" s="136"/>
      <c r="VQR42" s="136"/>
      <c r="VQS42" s="136"/>
      <c r="VQT42" s="136"/>
      <c r="VQU42" s="136"/>
      <c r="VQV42" s="136"/>
      <c r="VQW42" s="136"/>
      <c r="VQX42" s="136"/>
      <c r="VQY42" s="136"/>
      <c r="VQZ42" s="136"/>
      <c r="VRA42" s="136"/>
      <c r="VRB42" s="136"/>
      <c r="VRC42" s="136"/>
      <c r="VRD42" s="136"/>
      <c r="VRE42" s="136"/>
      <c r="VRF42" s="136"/>
      <c r="VRG42" s="136"/>
      <c r="VRH42" s="136"/>
      <c r="VRI42" s="136"/>
      <c r="VRJ42" s="136"/>
      <c r="VRK42" s="136"/>
      <c r="VRL42" s="136"/>
      <c r="VRM42" s="136"/>
      <c r="VRN42" s="136"/>
      <c r="VRO42" s="136"/>
      <c r="VRP42" s="136"/>
      <c r="VRQ42" s="136"/>
      <c r="VRR42" s="136"/>
      <c r="VRS42" s="136"/>
      <c r="VRT42" s="136"/>
      <c r="VRU42" s="136"/>
      <c r="VRV42" s="136"/>
      <c r="VRW42" s="136"/>
      <c r="VRX42" s="136"/>
      <c r="VRY42" s="136"/>
      <c r="VRZ42" s="136"/>
      <c r="VSA42" s="136"/>
      <c r="VSB42" s="136"/>
      <c r="VSC42" s="136"/>
      <c r="VSD42" s="136"/>
      <c r="VSE42" s="136"/>
      <c r="VSF42" s="136"/>
      <c r="VSG42" s="136"/>
      <c r="VSH42" s="136"/>
      <c r="VSI42" s="136"/>
      <c r="VSJ42" s="136"/>
      <c r="VSK42" s="136"/>
      <c r="VSL42" s="136"/>
      <c r="VSM42" s="136"/>
      <c r="VSN42" s="136"/>
      <c r="VSO42" s="136"/>
      <c r="VSP42" s="136"/>
      <c r="VSQ42" s="136"/>
      <c r="VSR42" s="136"/>
      <c r="VSS42" s="136"/>
      <c r="VST42" s="136"/>
      <c r="VSU42" s="136"/>
      <c r="VSV42" s="136"/>
      <c r="VSW42" s="136"/>
      <c r="VSX42" s="136"/>
      <c r="VSY42" s="136"/>
      <c r="VSZ42" s="136"/>
      <c r="VTA42" s="136"/>
      <c r="VTB42" s="136"/>
      <c r="VTC42" s="136"/>
      <c r="VTD42" s="136"/>
      <c r="VTE42" s="136"/>
      <c r="VTF42" s="136"/>
      <c r="VTG42" s="136"/>
      <c r="VTH42" s="136"/>
      <c r="VTI42" s="136"/>
      <c r="VTJ42" s="136"/>
      <c r="VTK42" s="136"/>
      <c r="VTL42" s="136"/>
      <c r="VTM42" s="136"/>
      <c r="VTN42" s="136"/>
      <c r="VTO42" s="136"/>
      <c r="VTP42" s="136"/>
      <c r="VTQ42" s="136"/>
      <c r="VTR42" s="136"/>
      <c r="VTS42" s="136"/>
      <c r="VTT42" s="136"/>
      <c r="VTU42" s="136"/>
      <c r="VTV42" s="136"/>
      <c r="VTW42" s="136"/>
      <c r="VTX42" s="136"/>
      <c r="VTY42" s="136"/>
      <c r="VTZ42" s="136"/>
      <c r="VUA42" s="136"/>
      <c r="VUB42" s="136"/>
      <c r="VUC42" s="136"/>
      <c r="VUD42" s="136"/>
      <c r="VUE42" s="136"/>
      <c r="VUF42" s="136"/>
      <c r="VUG42" s="136"/>
      <c r="VUH42" s="136"/>
      <c r="VUI42" s="136"/>
      <c r="VUJ42" s="136"/>
      <c r="VUK42" s="136"/>
      <c r="VUL42" s="136"/>
      <c r="VUM42" s="136"/>
      <c r="VUN42" s="136"/>
      <c r="VUO42" s="136"/>
      <c r="VUP42" s="136"/>
      <c r="VUQ42" s="136"/>
      <c r="VUR42" s="136"/>
      <c r="VUS42" s="136"/>
      <c r="VUT42" s="136"/>
      <c r="VUU42" s="136"/>
      <c r="VUV42" s="136"/>
      <c r="VUW42" s="136"/>
      <c r="VUX42" s="136"/>
      <c r="VUY42" s="136"/>
      <c r="VUZ42" s="136"/>
      <c r="VVA42" s="136"/>
      <c r="VVB42" s="136"/>
      <c r="VVC42" s="136"/>
      <c r="VVD42" s="136"/>
      <c r="VVE42" s="136"/>
      <c r="VVF42" s="136"/>
      <c r="VVG42" s="136"/>
      <c r="VVH42" s="136"/>
      <c r="VVI42" s="136"/>
      <c r="VVJ42" s="136"/>
      <c r="VVK42" s="136"/>
      <c r="VVL42" s="136"/>
      <c r="VVM42" s="136"/>
      <c r="VVN42" s="136"/>
      <c r="VVO42" s="136"/>
      <c r="VVP42" s="136"/>
      <c r="VVQ42" s="136"/>
      <c r="VVR42" s="136"/>
      <c r="VVS42" s="136"/>
      <c r="VVT42" s="136"/>
      <c r="VVU42" s="136"/>
      <c r="VVV42" s="136"/>
      <c r="VVW42" s="136"/>
      <c r="VVX42" s="136"/>
      <c r="VVY42" s="136"/>
      <c r="VVZ42" s="136"/>
      <c r="VWA42" s="136"/>
      <c r="VWB42" s="136"/>
      <c r="VWC42" s="136"/>
      <c r="VWD42" s="136"/>
      <c r="VWE42" s="136"/>
      <c r="VWF42" s="136"/>
      <c r="VWG42" s="136"/>
      <c r="VWH42" s="136"/>
      <c r="VWI42" s="136"/>
      <c r="VWJ42" s="136"/>
      <c r="VWK42" s="136"/>
      <c r="VWL42" s="136"/>
      <c r="VWM42" s="136"/>
      <c r="VWN42" s="136"/>
      <c r="VWO42" s="136"/>
      <c r="VWP42" s="136"/>
      <c r="VWQ42" s="136"/>
      <c r="VWR42" s="136"/>
      <c r="VWS42" s="136"/>
      <c r="VWT42" s="136"/>
      <c r="VWU42" s="136"/>
      <c r="VWV42" s="136"/>
      <c r="VWW42" s="136"/>
      <c r="VWX42" s="136"/>
      <c r="VWY42" s="136"/>
      <c r="VWZ42" s="136"/>
      <c r="VXA42" s="136"/>
      <c r="VXB42" s="136"/>
      <c r="VXC42" s="136"/>
      <c r="VXD42" s="136"/>
      <c r="VXE42" s="136"/>
      <c r="VXF42" s="136"/>
      <c r="VXG42" s="136"/>
      <c r="VXH42" s="136"/>
      <c r="VXI42" s="136"/>
      <c r="VXJ42" s="136"/>
      <c r="VXK42" s="136"/>
      <c r="VXL42" s="136"/>
      <c r="VXM42" s="136"/>
      <c r="VXN42" s="136"/>
      <c r="VXO42" s="136"/>
      <c r="VXP42" s="136"/>
      <c r="VXQ42" s="136"/>
      <c r="VXR42" s="136"/>
      <c r="VXS42" s="136"/>
      <c r="VXT42" s="136"/>
      <c r="VXU42" s="136"/>
      <c r="VXV42" s="136"/>
      <c r="VXW42" s="136"/>
      <c r="VXX42" s="136"/>
      <c r="VXY42" s="136"/>
      <c r="VXZ42" s="136"/>
      <c r="VYA42" s="136"/>
      <c r="VYB42" s="136"/>
      <c r="VYC42" s="136"/>
      <c r="VYD42" s="136"/>
      <c r="VYE42" s="136"/>
      <c r="VYF42" s="136"/>
      <c r="VYG42" s="136"/>
      <c r="VYH42" s="136"/>
      <c r="VYI42" s="136"/>
      <c r="VYJ42" s="136"/>
      <c r="VYK42" s="136"/>
      <c r="VYL42" s="136"/>
      <c r="VYM42" s="136"/>
      <c r="VYN42" s="136"/>
      <c r="VYO42" s="136"/>
      <c r="VYP42" s="136"/>
      <c r="VYQ42" s="136"/>
      <c r="VYR42" s="136"/>
      <c r="VYS42" s="136"/>
      <c r="VYT42" s="136"/>
      <c r="VYU42" s="136"/>
      <c r="VYV42" s="136"/>
      <c r="VYW42" s="136"/>
      <c r="VYX42" s="136"/>
      <c r="VYY42" s="136"/>
      <c r="VYZ42" s="136"/>
      <c r="VZA42" s="136"/>
      <c r="VZB42" s="136"/>
      <c r="VZC42" s="136"/>
      <c r="VZD42" s="136"/>
      <c r="VZE42" s="136"/>
      <c r="VZF42" s="136"/>
      <c r="VZG42" s="136"/>
      <c r="VZH42" s="136"/>
      <c r="VZI42" s="136"/>
      <c r="VZJ42" s="136"/>
      <c r="VZK42" s="136"/>
      <c r="VZL42" s="136"/>
      <c r="VZM42" s="136"/>
      <c r="VZN42" s="136"/>
      <c r="VZO42" s="136"/>
      <c r="VZP42" s="136"/>
      <c r="VZQ42" s="136"/>
      <c r="VZR42" s="136"/>
      <c r="VZS42" s="136"/>
      <c r="VZT42" s="136"/>
      <c r="VZU42" s="136"/>
      <c r="VZV42" s="136"/>
      <c r="VZW42" s="136"/>
      <c r="VZX42" s="136"/>
      <c r="VZY42" s="136"/>
      <c r="VZZ42" s="136"/>
      <c r="WAA42" s="136"/>
      <c r="WAB42" s="136"/>
      <c r="WAC42" s="136"/>
      <c r="WAD42" s="136"/>
      <c r="WAE42" s="136"/>
      <c r="WAF42" s="136"/>
      <c r="WAG42" s="136"/>
      <c r="WAH42" s="136"/>
      <c r="WAI42" s="136"/>
      <c r="WAJ42" s="136"/>
      <c r="WAK42" s="136"/>
      <c r="WAL42" s="136"/>
      <c r="WAM42" s="136"/>
      <c r="WAN42" s="136"/>
      <c r="WAO42" s="136"/>
      <c r="WAP42" s="136"/>
      <c r="WAQ42" s="136"/>
      <c r="WAR42" s="136"/>
      <c r="WAS42" s="136"/>
      <c r="WAT42" s="136"/>
      <c r="WAU42" s="136"/>
      <c r="WAV42" s="136"/>
      <c r="WAW42" s="136"/>
      <c r="WAX42" s="136"/>
      <c r="WAY42" s="136"/>
      <c r="WAZ42" s="136"/>
      <c r="WBA42" s="136"/>
      <c r="WBB42" s="136"/>
      <c r="WBC42" s="136"/>
      <c r="WBD42" s="136"/>
      <c r="WBE42" s="136"/>
      <c r="WBF42" s="136"/>
      <c r="WBG42" s="136"/>
      <c r="WBH42" s="136"/>
      <c r="WBI42" s="136"/>
      <c r="WBJ42" s="136"/>
      <c r="WBK42" s="136"/>
      <c r="WBL42" s="136"/>
      <c r="WBM42" s="136"/>
      <c r="WBN42" s="136"/>
      <c r="WBO42" s="136"/>
      <c r="WBP42" s="136"/>
      <c r="WBQ42" s="136"/>
      <c r="WBR42" s="136"/>
      <c r="WBS42" s="136"/>
      <c r="WBT42" s="136"/>
      <c r="WBU42" s="136"/>
      <c r="WBV42" s="136"/>
      <c r="WBW42" s="136"/>
      <c r="WBX42" s="136"/>
      <c r="WBY42" s="136"/>
      <c r="WBZ42" s="136"/>
      <c r="WCA42" s="136"/>
      <c r="WCB42" s="136"/>
      <c r="WCC42" s="136"/>
      <c r="WCD42" s="136"/>
      <c r="WCE42" s="136"/>
      <c r="WCF42" s="136"/>
      <c r="WCG42" s="136"/>
      <c r="WCH42" s="136"/>
      <c r="WCI42" s="136"/>
      <c r="WCJ42" s="136"/>
      <c r="WCK42" s="136"/>
      <c r="WCL42" s="136"/>
      <c r="WCM42" s="136"/>
      <c r="WCN42" s="136"/>
      <c r="WCO42" s="136"/>
      <c r="WCP42" s="136"/>
      <c r="WCQ42" s="136"/>
      <c r="WCR42" s="136"/>
      <c r="WCS42" s="136"/>
      <c r="WCT42" s="136"/>
      <c r="WCU42" s="136"/>
      <c r="WCV42" s="136"/>
      <c r="WCW42" s="136"/>
      <c r="WCX42" s="136"/>
      <c r="WCY42" s="136"/>
      <c r="WCZ42" s="136"/>
      <c r="WDA42" s="136"/>
      <c r="WDB42" s="136"/>
      <c r="WDC42" s="136"/>
      <c r="WDD42" s="136"/>
      <c r="WDE42" s="136"/>
      <c r="WDF42" s="136"/>
      <c r="WDG42" s="136"/>
      <c r="WDH42" s="136"/>
      <c r="WDI42" s="136"/>
      <c r="WDJ42" s="136"/>
      <c r="WDK42" s="136"/>
      <c r="WDL42" s="136"/>
      <c r="WDM42" s="136"/>
      <c r="WDN42" s="136"/>
      <c r="WDO42" s="136"/>
      <c r="WDP42" s="136"/>
      <c r="WDQ42" s="136"/>
      <c r="WDR42" s="136"/>
      <c r="WDS42" s="136"/>
      <c r="WDT42" s="136"/>
      <c r="WDU42" s="136"/>
      <c r="WDV42" s="136"/>
      <c r="WDW42" s="136"/>
      <c r="WDX42" s="136"/>
      <c r="WDY42" s="136"/>
      <c r="WDZ42" s="136"/>
      <c r="WEA42" s="136"/>
      <c r="WEB42" s="136"/>
      <c r="WEC42" s="136"/>
      <c r="WED42" s="136"/>
      <c r="WEE42" s="136"/>
      <c r="WEF42" s="136"/>
      <c r="WEG42" s="136"/>
      <c r="WEH42" s="136"/>
      <c r="WEI42" s="136"/>
      <c r="WEJ42" s="136"/>
      <c r="WEK42" s="136"/>
      <c r="WEL42" s="136"/>
      <c r="WEM42" s="136"/>
      <c r="WEN42" s="136"/>
      <c r="WEO42" s="136"/>
      <c r="WEP42" s="136"/>
      <c r="WEQ42" s="136"/>
      <c r="WER42" s="136"/>
      <c r="WES42" s="136"/>
      <c r="WET42" s="136"/>
      <c r="WEU42" s="136"/>
      <c r="WEV42" s="136"/>
      <c r="WEW42" s="136"/>
      <c r="WEX42" s="136"/>
      <c r="WEY42" s="136"/>
      <c r="WEZ42" s="136"/>
      <c r="WFA42" s="136"/>
      <c r="WFB42" s="136"/>
      <c r="WFC42" s="136"/>
      <c r="WFD42" s="136"/>
      <c r="WFE42" s="136"/>
      <c r="WFF42" s="136"/>
      <c r="WFG42" s="136"/>
      <c r="WFH42" s="136"/>
      <c r="WFI42" s="136"/>
      <c r="WFJ42" s="136"/>
      <c r="WFK42" s="136"/>
      <c r="WFL42" s="136"/>
      <c r="WFM42" s="136"/>
      <c r="WFN42" s="136"/>
      <c r="WFO42" s="136"/>
      <c r="WFP42" s="136"/>
      <c r="WFQ42" s="136"/>
      <c r="WFR42" s="136"/>
      <c r="WFS42" s="136"/>
      <c r="WFT42" s="136"/>
      <c r="WFU42" s="136"/>
      <c r="WFV42" s="136"/>
      <c r="WFW42" s="136"/>
      <c r="WFX42" s="136"/>
      <c r="WFY42" s="136"/>
      <c r="WFZ42" s="136"/>
      <c r="WGA42" s="136"/>
      <c r="WGB42" s="136"/>
      <c r="WGC42" s="136"/>
      <c r="WGD42" s="136"/>
      <c r="WGE42" s="136"/>
      <c r="WGF42" s="136"/>
      <c r="WGG42" s="136"/>
      <c r="WGH42" s="136"/>
      <c r="WGI42" s="136"/>
      <c r="WGJ42" s="136"/>
      <c r="WGK42" s="136"/>
      <c r="WGL42" s="136"/>
      <c r="WGM42" s="136"/>
      <c r="WGN42" s="136"/>
      <c r="WGO42" s="136"/>
      <c r="WGP42" s="136"/>
      <c r="WGQ42" s="136"/>
      <c r="WGR42" s="136"/>
      <c r="WGS42" s="136"/>
      <c r="WGT42" s="136"/>
      <c r="WGU42" s="136"/>
      <c r="WGV42" s="136"/>
      <c r="WGW42" s="136"/>
      <c r="WGX42" s="136"/>
      <c r="WGY42" s="136"/>
      <c r="WGZ42" s="136"/>
      <c r="WHA42" s="136"/>
      <c r="WHB42" s="136"/>
      <c r="WHC42" s="136"/>
      <c r="WHD42" s="136"/>
      <c r="WHE42" s="136"/>
      <c r="WHF42" s="136"/>
      <c r="WHG42" s="136"/>
      <c r="WHH42" s="136"/>
      <c r="WHI42" s="136"/>
      <c r="WHJ42" s="136"/>
      <c r="WHK42" s="136"/>
      <c r="WHL42" s="136"/>
      <c r="WHM42" s="136"/>
      <c r="WHN42" s="136"/>
      <c r="WHO42" s="136"/>
      <c r="WHP42" s="136"/>
      <c r="WHQ42" s="136"/>
      <c r="WHR42" s="136"/>
      <c r="WHS42" s="136"/>
      <c r="WHT42" s="136"/>
      <c r="WHU42" s="136"/>
      <c r="WHV42" s="136"/>
      <c r="WHW42" s="136"/>
      <c r="WHX42" s="136"/>
      <c r="WHY42" s="136"/>
      <c r="WHZ42" s="136"/>
      <c r="WIA42" s="136"/>
      <c r="WIB42" s="136"/>
      <c r="WIC42" s="136"/>
      <c r="WID42" s="136"/>
      <c r="WIE42" s="136"/>
      <c r="WIF42" s="136"/>
      <c r="WIG42" s="136"/>
      <c r="WIH42" s="136"/>
      <c r="WII42" s="136"/>
      <c r="WIJ42" s="136"/>
      <c r="WIK42" s="136"/>
      <c r="WIL42" s="136"/>
      <c r="WIM42" s="136"/>
      <c r="WIN42" s="136"/>
      <c r="WIO42" s="136"/>
      <c r="WIP42" s="136"/>
      <c r="WIQ42" s="136"/>
      <c r="WIR42" s="136"/>
      <c r="WIS42" s="136"/>
      <c r="WIT42" s="136"/>
      <c r="WIU42" s="136"/>
      <c r="WIV42" s="136"/>
      <c r="WIW42" s="136"/>
      <c r="WIX42" s="136"/>
      <c r="WIY42" s="136"/>
      <c r="WIZ42" s="136"/>
      <c r="WJA42" s="136"/>
      <c r="WJB42" s="136"/>
      <c r="WJC42" s="136"/>
      <c r="WJD42" s="136"/>
      <c r="WJE42" s="136"/>
      <c r="WJF42" s="136"/>
      <c r="WJG42" s="136"/>
      <c r="WJH42" s="136"/>
      <c r="WJI42" s="136"/>
      <c r="WJJ42" s="136"/>
      <c r="WJK42" s="136"/>
      <c r="WJL42" s="136"/>
      <c r="WJM42" s="136"/>
      <c r="WJN42" s="136"/>
      <c r="WJO42" s="136"/>
      <c r="WJP42" s="136"/>
      <c r="WJQ42" s="136"/>
      <c r="WJR42" s="136"/>
      <c r="WJS42" s="136"/>
      <c r="WJT42" s="136"/>
      <c r="WJU42" s="136"/>
      <c r="WJV42" s="136"/>
      <c r="WJW42" s="136"/>
      <c r="WJX42" s="136"/>
      <c r="WJY42" s="136"/>
      <c r="WJZ42" s="136"/>
      <c r="WKA42" s="136"/>
      <c r="WKB42" s="136"/>
      <c r="WKC42" s="136"/>
      <c r="WKD42" s="136"/>
      <c r="WKE42" s="136"/>
      <c r="WKF42" s="136"/>
      <c r="WKG42" s="136"/>
      <c r="WKH42" s="136"/>
      <c r="WKI42" s="136"/>
      <c r="WKJ42" s="136"/>
      <c r="WKK42" s="136"/>
      <c r="WKL42" s="136"/>
      <c r="WKM42" s="136"/>
      <c r="WKN42" s="136"/>
      <c r="WKO42" s="136"/>
      <c r="WKP42" s="136"/>
      <c r="WKQ42" s="136"/>
      <c r="WKR42" s="136"/>
      <c r="WKS42" s="136"/>
      <c r="WKT42" s="136"/>
      <c r="WKU42" s="136"/>
      <c r="WKV42" s="136"/>
      <c r="WKW42" s="136"/>
      <c r="WKX42" s="136"/>
      <c r="WKY42" s="136"/>
      <c r="WKZ42" s="136"/>
      <c r="WLA42" s="136"/>
      <c r="WLB42" s="136"/>
      <c r="WLC42" s="136"/>
      <c r="WLD42" s="136"/>
      <c r="WLE42" s="136"/>
      <c r="WLF42" s="136"/>
      <c r="WLG42" s="136"/>
      <c r="WLH42" s="136"/>
      <c r="WLI42" s="136"/>
      <c r="WLJ42" s="136"/>
      <c r="WLK42" s="136"/>
      <c r="WLL42" s="136"/>
      <c r="WLM42" s="136"/>
      <c r="WLN42" s="136"/>
      <c r="WLO42" s="136"/>
      <c r="WLP42" s="136"/>
      <c r="WLQ42" s="136"/>
      <c r="WLR42" s="136"/>
      <c r="WLS42" s="136"/>
      <c r="WLT42" s="136"/>
      <c r="WLU42" s="136"/>
      <c r="WLV42" s="136"/>
      <c r="WLW42" s="136"/>
      <c r="WLX42" s="136"/>
      <c r="WLY42" s="136"/>
      <c r="WLZ42" s="136"/>
      <c r="WMA42" s="136"/>
      <c r="WMB42" s="136"/>
      <c r="WMC42" s="136"/>
      <c r="WMD42" s="136"/>
      <c r="WME42" s="136"/>
      <c r="WMF42" s="136"/>
      <c r="WMG42" s="136"/>
      <c r="WMH42" s="136"/>
      <c r="WMI42" s="136"/>
      <c r="WMJ42" s="136"/>
      <c r="WMK42" s="136"/>
      <c r="WML42" s="136"/>
      <c r="WMM42" s="136"/>
      <c r="WMN42" s="136"/>
      <c r="WMO42" s="136"/>
      <c r="WMP42" s="136"/>
      <c r="WMQ42" s="136"/>
      <c r="WMR42" s="136"/>
      <c r="WMS42" s="136"/>
      <c r="WMT42" s="136"/>
      <c r="WMU42" s="136"/>
      <c r="WMV42" s="136"/>
      <c r="WMW42" s="136"/>
      <c r="WMX42" s="136"/>
      <c r="WMY42" s="136"/>
      <c r="WMZ42" s="136"/>
      <c r="WNA42" s="136"/>
      <c r="WNB42" s="136"/>
      <c r="WNC42" s="136"/>
      <c r="WND42" s="136"/>
      <c r="WNE42" s="136"/>
      <c r="WNF42" s="136"/>
      <c r="WNG42" s="136"/>
      <c r="WNH42" s="136"/>
      <c r="WNI42" s="136"/>
      <c r="WNJ42" s="136"/>
      <c r="WNK42" s="136"/>
      <c r="WNL42" s="136"/>
      <c r="WNM42" s="136"/>
      <c r="WNN42" s="136"/>
      <c r="WNO42" s="136"/>
      <c r="WNP42" s="136"/>
      <c r="WNQ42" s="136"/>
      <c r="WNR42" s="136"/>
      <c r="WNS42" s="136"/>
      <c r="WNT42" s="136"/>
      <c r="WNU42" s="136"/>
      <c r="WNV42" s="136"/>
      <c r="WNW42" s="136"/>
      <c r="WNX42" s="136"/>
      <c r="WNY42" s="136"/>
      <c r="WNZ42" s="136"/>
      <c r="WOA42" s="136"/>
      <c r="WOB42" s="136"/>
      <c r="WOC42" s="136"/>
      <c r="WOD42" s="136"/>
      <c r="WOE42" s="136"/>
      <c r="WOF42" s="136"/>
      <c r="WOG42" s="136"/>
      <c r="WOH42" s="136"/>
      <c r="WOI42" s="136"/>
      <c r="WOJ42" s="136"/>
      <c r="WOK42" s="136"/>
      <c r="WOL42" s="136"/>
      <c r="WOM42" s="136"/>
      <c r="WON42" s="136"/>
      <c r="WOO42" s="136"/>
      <c r="WOP42" s="136"/>
      <c r="WOQ42" s="136"/>
      <c r="WOR42" s="136"/>
      <c r="WOS42" s="136"/>
      <c r="WOT42" s="136"/>
      <c r="WOU42" s="136"/>
      <c r="WOV42" s="136"/>
      <c r="WOW42" s="136"/>
      <c r="WOX42" s="136"/>
      <c r="WOY42" s="136"/>
      <c r="WOZ42" s="136"/>
      <c r="WPA42" s="136"/>
      <c r="WPB42" s="136"/>
      <c r="WPC42" s="136"/>
      <c r="WPD42" s="136"/>
      <c r="WPE42" s="136"/>
      <c r="WPF42" s="136"/>
      <c r="WPG42" s="136"/>
      <c r="WPH42" s="136"/>
      <c r="WPI42" s="136"/>
      <c r="WPJ42" s="136"/>
      <c r="WPK42" s="136"/>
      <c r="WPL42" s="136"/>
      <c r="WPM42" s="136"/>
      <c r="WPN42" s="136"/>
      <c r="WPO42" s="136"/>
      <c r="WPP42" s="136"/>
      <c r="WPQ42" s="136"/>
      <c r="WPR42" s="136"/>
      <c r="WPS42" s="136"/>
      <c r="WPT42" s="136"/>
      <c r="WPU42" s="136"/>
      <c r="WPV42" s="136"/>
      <c r="WPW42" s="136"/>
      <c r="WPX42" s="136"/>
      <c r="WPY42" s="136"/>
      <c r="WPZ42" s="136"/>
      <c r="WQA42" s="136"/>
      <c r="WQB42" s="136"/>
      <c r="WQC42" s="136"/>
      <c r="WQD42" s="136"/>
      <c r="WQE42" s="136"/>
      <c r="WQF42" s="136"/>
      <c r="WQG42" s="136"/>
      <c r="WQH42" s="136"/>
      <c r="WQI42" s="136"/>
      <c r="WQJ42" s="136"/>
      <c r="WQK42" s="136"/>
      <c r="WQL42" s="136"/>
      <c r="WQM42" s="136"/>
      <c r="WQN42" s="136"/>
      <c r="WQO42" s="136"/>
      <c r="WQP42" s="136"/>
      <c r="WQQ42" s="136"/>
      <c r="WQR42" s="136"/>
      <c r="WQS42" s="136"/>
      <c r="WQT42" s="136"/>
      <c r="WQU42" s="136"/>
      <c r="WQV42" s="136"/>
      <c r="WQW42" s="136"/>
      <c r="WQX42" s="136"/>
      <c r="WQY42" s="136"/>
      <c r="WQZ42" s="136"/>
      <c r="WRA42" s="136"/>
      <c r="WRB42" s="136"/>
      <c r="WRC42" s="136"/>
      <c r="WRD42" s="136"/>
      <c r="WRE42" s="136"/>
      <c r="WRF42" s="136"/>
      <c r="WRG42" s="136"/>
      <c r="WRH42" s="136"/>
      <c r="WRI42" s="136"/>
      <c r="WRJ42" s="136"/>
      <c r="WRK42" s="136"/>
      <c r="WRL42" s="136"/>
      <c r="WRM42" s="136"/>
      <c r="WRN42" s="136"/>
      <c r="WRO42" s="136"/>
      <c r="WRP42" s="136"/>
      <c r="WRQ42" s="136"/>
      <c r="WRR42" s="136"/>
      <c r="WRS42" s="136"/>
      <c r="WRT42" s="136"/>
      <c r="WRU42" s="136"/>
      <c r="WRV42" s="136"/>
      <c r="WRW42" s="136"/>
      <c r="WRX42" s="136"/>
      <c r="WRY42" s="136"/>
      <c r="WRZ42" s="136"/>
      <c r="WSA42" s="136"/>
      <c r="WSB42" s="136"/>
      <c r="WSC42" s="136"/>
      <c r="WSD42" s="136"/>
      <c r="WSE42" s="136"/>
      <c r="WSF42" s="136"/>
      <c r="WSG42" s="136"/>
      <c r="WSH42" s="136"/>
      <c r="WSI42" s="136"/>
      <c r="WSJ42" s="136"/>
      <c r="WSK42" s="136"/>
      <c r="WSL42" s="136"/>
      <c r="WSM42" s="136"/>
      <c r="WSN42" s="136"/>
      <c r="WSO42" s="136"/>
      <c r="WSP42" s="136"/>
      <c r="WSQ42" s="136"/>
      <c r="WSR42" s="136"/>
      <c r="WSS42" s="136"/>
      <c r="WST42" s="136"/>
      <c r="WSU42" s="136"/>
      <c r="WSV42" s="136"/>
      <c r="WSW42" s="136"/>
      <c r="WSX42" s="136"/>
      <c r="WSY42" s="136"/>
      <c r="WSZ42" s="136"/>
      <c r="WTA42" s="136"/>
      <c r="WTB42" s="136"/>
      <c r="WTC42" s="136"/>
      <c r="WTD42" s="136"/>
      <c r="WTE42" s="136"/>
      <c r="WTF42" s="136"/>
      <c r="WTG42" s="136"/>
      <c r="WTH42" s="136"/>
      <c r="WTI42" s="136"/>
      <c r="WTJ42" s="136"/>
      <c r="WTK42" s="136"/>
      <c r="WTL42" s="136"/>
      <c r="WTM42" s="136"/>
      <c r="WTN42" s="136"/>
      <c r="WTO42" s="136"/>
      <c r="WTP42" s="136"/>
      <c r="WTQ42" s="136"/>
      <c r="WTR42" s="136"/>
      <c r="WTS42" s="136"/>
      <c r="WTT42" s="136"/>
      <c r="WTU42" s="136"/>
      <c r="WTV42" s="136"/>
      <c r="WTW42" s="136"/>
      <c r="WTX42" s="136"/>
      <c r="WTY42" s="136"/>
      <c r="WTZ42" s="136"/>
      <c r="WUA42" s="136"/>
      <c r="WUB42" s="136"/>
      <c r="WUC42" s="136"/>
      <c r="WUD42" s="136"/>
      <c r="WUE42" s="136"/>
      <c r="WUF42" s="136"/>
      <c r="WUG42" s="136"/>
      <c r="WUH42" s="136"/>
      <c r="WUI42" s="136"/>
      <c r="WUJ42" s="136"/>
      <c r="WUK42" s="136"/>
      <c r="WUL42" s="136"/>
      <c r="WUM42" s="136"/>
      <c r="WUN42" s="136"/>
      <c r="WUO42" s="136"/>
      <c r="WUP42" s="136"/>
      <c r="WUQ42" s="136"/>
      <c r="WUR42" s="136"/>
      <c r="WUS42" s="136"/>
      <c r="WUT42" s="136"/>
      <c r="WUU42" s="136"/>
      <c r="WUV42" s="136"/>
      <c r="WUW42" s="136"/>
      <c r="WUX42" s="136"/>
      <c r="WUY42" s="136"/>
      <c r="WUZ42" s="136"/>
      <c r="WVA42" s="136"/>
      <c r="WVB42" s="136"/>
      <c r="WVC42" s="136"/>
      <c r="WVD42" s="136"/>
      <c r="WVE42" s="136"/>
      <c r="WVF42" s="136"/>
      <c r="WVG42" s="136"/>
      <c r="WVH42" s="136"/>
      <c r="WVI42" s="136"/>
      <c r="WVJ42" s="136"/>
      <c r="WVK42" s="136"/>
      <c r="WVL42" s="136"/>
      <c r="WVM42" s="136"/>
      <c r="WVN42" s="136"/>
      <c r="WVO42" s="136"/>
      <c r="WVP42" s="136"/>
      <c r="WVQ42" s="136"/>
      <c r="WVR42" s="136"/>
      <c r="WVS42" s="136"/>
      <c r="WVT42" s="136"/>
      <c r="WVU42" s="136"/>
      <c r="WVV42" s="136"/>
      <c r="WVW42" s="136"/>
      <c r="WVX42" s="136"/>
      <c r="WVY42" s="136"/>
      <c r="WVZ42" s="136"/>
      <c r="WWA42" s="136"/>
      <c r="WWB42" s="136"/>
      <c r="WWC42" s="136"/>
      <c r="WWD42" s="136"/>
      <c r="WWE42" s="136"/>
      <c r="WWF42" s="136"/>
      <c r="WWG42" s="136"/>
      <c r="WWH42" s="136"/>
      <c r="WWI42" s="136"/>
      <c r="WWJ42" s="136"/>
      <c r="WWK42" s="136"/>
      <c r="WWL42" s="136"/>
      <c r="WWM42" s="136"/>
      <c r="WWN42" s="136"/>
      <c r="WWO42" s="136"/>
      <c r="WWP42" s="136"/>
      <c r="WWQ42" s="136"/>
      <c r="WWR42" s="136"/>
      <c r="WWS42" s="136"/>
      <c r="WWT42" s="136"/>
      <c r="WWU42" s="136"/>
      <c r="WWV42" s="136"/>
      <c r="WWW42" s="136"/>
      <c r="WWX42" s="136"/>
      <c r="WWY42" s="136"/>
      <c r="WWZ42" s="136"/>
      <c r="WXA42" s="136"/>
      <c r="WXB42" s="136"/>
      <c r="WXC42" s="136"/>
      <c r="WXD42" s="136"/>
      <c r="WXE42" s="136"/>
      <c r="WXF42" s="136"/>
      <c r="WXG42" s="136"/>
      <c r="WXH42" s="136"/>
      <c r="WXI42" s="136"/>
      <c r="WXJ42" s="136"/>
      <c r="WXK42" s="136"/>
      <c r="WXL42" s="136"/>
      <c r="WXM42" s="136"/>
      <c r="WXN42" s="136"/>
      <c r="WXO42" s="136"/>
      <c r="WXP42" s="136"/>
      <c r="WXQ42" s="136"/>
      <c r="WXR42" s="136"/>
      <c r="WXS42" s="136"/>
      <c r="WXT42" s="136"/>
      <c r="WXU42" s="136"/>
      <c r="WXV42" s="136"/>
      <c r="WXW42" s="136"/>
      <c r="WXX42" s="136"/>
      <c r="WXY42" s="136"/>
      <c r="WXZ42" s="136"/>
      <c r="WYA42" s="136"/>
      <c r="WYB42" s="136"/>
      <c r="WYC42" s="136"/>
      <c r="WYD42" s="136"/>
      <c r="WYE42" s="136"/>
      <c r="WYF42" s="136"/>
      <c r="WYG42" s="136"/>
      <c r="WYH42" s="136"/>
      <c r="WYI42" s="136"/>
      <c r="WYJ42" s="136"/>
      <c r="WYK42" s="136"/>
      <c r="WYL42" s="136"/>
      <c r="WYM42" s="136"/>
      <c r="WYN42" s="136"/>
      <c r="WYO42" s="136"/>
      <c r="WYP42" s="136"/>
      <c r="WYQ42" s="136"/>
      <c r="WYR42" s="136"/>
      <c r="WYS42" s="136"/>
      <c r="WYT42" s="136"/>
      <c r="WYU42" s="136"/>
      <c r="WYV42" s="136"/>
      <c r="WYW42" s="136"/>
      <c r="WYX42" s="136"/>
      <c r="WYY42" s="136"/>
      <c r="WYZ42" s="136"/>
      <c r="WZA42" s="136"/>
      <c r="WZB42" s="136"/>
      <c r="WZC42" s="136"/>
      <c r="WZD42" s="136"/>
      <c r="WZE42" s="136"/>
      <c r="WZF42" s="136"/>
      <c r="WZG42" s="136"/>
      <c r="WZH42" s="136"/>
      <c r="WZI42" s="136"/>
      <c r="WZJ42" s="136"/>
      <c r="WZK42" s="136"/>
      <c r="WZL42" s="136"/>
      <c r="WZM42" s="136"/>
      <c r="WZN42" s="136"/>
      <c r="WZO42" s="136"/>
      <c r="WZP42" s="136"/>
      <c r="WZQ42" s="136"/>
      <c r="WZR42" s="136"/>
      <c r="WZS42" s="136"/>
      <c r="WZT42" s="136"/>
      <c r="WZU42" s="136"/>
      <c r="WZV42" s="136"/>
      <c r="WZW42" s="136"/>
      <c r="WZX42" s="136"/>
      <c r="WZY42" s="136"/>
      <c r="WZZ42" s="136"/>
      <c r="XAA42" s="136"/>
      <c r="XAB42" s="136"/>
      <c r="XAC42" s="136"/>
      <c r="XAD42" s="136"/>
      <c r="XAE42" s="136"/>
      <c r="XAF42" s="136"/>
      <c r="XAG42" s="136"/>
      <c r="XAH42" s="136"/>
      <c r="XAI42" s="136"/>
      <c r="XAJ42" s="136"/>
      <c r="XAK42" s="136"/>
      <c r="XAL42" s="136"/>
      <c r="XAM42" s="136"/>
      <c r="XAN42" s="136"/>
      <c r="XAO42" s="136"/>
      <c r="XAP42" s="136"/>
      <c r="XAQ42" s="136"/>
      <c r="XAR42" s="136"/>
      <c r="XAS42" s="136"/>
      <c r="XAT42" s="136"/>
      <c r="XAU42" s="136"/>
      <c r="XAV42" s="136"/>
      <c r="XAW42" s="136"/>
      <c r="XAX42" s="136"/>
      <c r="XAY42" s="136"/>
      <c r="XAZ42" s="136"/>
      <c r="XBA42" s="136"/>
      <c r="XBB42" s="136"/>
      <c r="XBC42" s="136"/>
      <c r="XBD42" s="136"/>
      <c r="XBE42" s="136"/>
      <c r="XBF42" s="136"/>
      <c r="XBG42" s="136"/>
      <c r="XBH42" s="136"/>
      <c r="XBI42" s="136"/>
      <c r="XBJ42" s="136"/>
      <c r="XBK42" s="136"/>
      <c r="XBL42" s="136"/>
      <c r="XBM42" s="136"/>
      <c r="XBN42" s="136"/>
      <c r="XBO42" s="136"/>
      <c r="XBP42" s="136"/>
      <c r="XBQ42" s="136"/>
      <c r="XBR42" s="136"/>
      <c r="XBS42" s="136"/>
      <c r="XBT42" s="136"/>
      <c r="XBU42" s="136"/>
      <c r="XBV42" s="136"/>
      <c r="XBW42" s="136"/>
      <c r="XBX42" s="136"/>
      <c r="XBY42" s="136"/>
      <c r="XBZ42" s="136"/>
      <c r="XCA42" s="136"/>
      <c r="XCB42" s="136"/>
      <c r="XCC42" s="136"/>
      <c r="XCD42" s="136"/>
      <c r="XCE42" s="136"/>
      <c r="XCF42" s="136"/>
      <c r="XCG42" s="136"/>
      <c r="XCH42" s="136"/>
      <c r="XCI42" s="136"/>
      <c r="XCJ42" s="136"/>
      <c r="XCK42" s="136"/>
      <c r="XCL42" s="136"/>
      <c r="XCM42" s="136"/>
      <c r="XCN42" s="136"/>
      <c r="XCO42" s="136"/>
      <c r="XCP42" s="136"/>
      <c r="XCQ42" s="136"/>
      <c r="XCR42" s="136"/>
      <c r="XCS42" s="136"/>
      <c r="XCT42" s="136"/>
      <c r="XCU42" s="136"/>
      <c r="XCV42" s="136"/>
      <c r="XCW42" s="136"/>
      <c r="XCX42" s="136"/>
      <c r="XCY42" s="136"/>
      <c r="XCZ42" s="136"/>
      <c r="XDA42" s="136"/>
      <c r="XDB42" s="136"/>
      <c r="XDC42" s="136"/>
      <c r="XDD42" s="136"/>
      <c r="XDE42" s="136"/>
      <c r="XDF42" s="136"/>
      <c r="XDG42" s="136"/>
      <c r="XDH42" s="136"/>
      <c r="XDI42" s="136"/>
      <c r="XDJ42" s="136"/>
      <c r="XDK42" s="136"/>
      <c r="XDL42" s="136"/>
      <c r="XDM42" s="136"/>
      <c r="XDN42" s="136"/>
      <c r="XDO42" s="136"/>
      <c r="XDP42" s="136"/>
      <c r="XDQ42" s="136"/>
      <c r="XDR42" s="136"/>
      <c r="XDS42" s="136"/>
      <c r="XDT42" s="136"/>
      <c r="XDU42" s="136"/>
      <c r="XDV42" s="136"/>
      <c r="XDW42" s="136"/>
      <c r="XDX42" s="136"/>
      <c r="XDY42" s="136"/>
      <c r="XDZ42" s="136"/>
      <c r="XEA42" s="136"/>
      <c r="XEB42" s="136"/>
      <c r="XEC42" s="136"/>
      <c r="XED42" s="136"/>
      <c r="XEE42" s="136"/>
      <c r="XEF42" s="136"/>
      <c r="XEG42" s="136"/>
      <c r="XEH42" s="136"/>
      <c r="XEI42" s="136"/>
      <c r="XEJ42" s="136"/>
      <c r="XEK42" s="136"/>
      <c r="XEL42" s="136"/>
      <c r="XEM42" s="136"/>
      <c r="XEN42" s="136"/>
      <c r="XEO42" s="136"/>
      <c r="XEP42" s="136"/>
      <c r="XEQ42" s="136"/>
      <c r="XER42" s="136"/>
      <c r="XES42" s="136"/>
      <c r="XET42" s="136"/>
      <c r="XEU42" s="136"/>
      <c r="XEV42" s="136"/>
    </row>
    <row r="43" spans="1:16376">
      <c r="A43" s="996" t="s">
        <v>267</v>
      </c>
      <c r="B43" s="989"/>
      <c r="C43" s="989"/>
      <c r="D43" s="989"/>
      <c r="E43" s="989"/>
      <c r="F43" s="989"/>
      <c r="G43" s="989"/>
      <c r="H43" s="989"/>
      <c r="I43" s="989"/>
      <c r="J43" s="989"/>
      <c r="K43" s="989"/>
      <c r="L43" s="989"/>
      <c r="M43" s="989"/>
      <c r="N43" s="580"/>
    </row>
    <row r="44" spans="1:16376" ht="19.5" customHeight="1">
      <c r="A44" s="996" t="s">
        <v>268</v>
      </c>
      <c r="B44" s="989"/>
      <c r="C44" s="989"/>
      <c r="D44" s="989"/>
      <c r="E44" s="989"/>
      <c r="F44" s="989"/>
      <c r="G44" s="989"/>
      <c r="H44" s="989"/>
      <c r="I44" s="989"/>
      <c r="J44" s="989"/>
      <c r="K44" s="989"/>
      <c r="L44" s="989"/>
      <c r="M44" s="989"/>
      <c r="N44" s="580"/>
    </row>
    <row r="45" spans="1:16376" ht="23.15" customHeight="1">
      <c r="A45" s="988" t="s">
        <v>387</v>
      </c>
      <c r="B45" s="989"/>
      <c r="C45" s="989"/>
      <c r="D45" s="989"/>
      <c r="E45" s="989"/>
      <c r="F45" s="989"/>
      <c r="G45" s="989"/>
      <c r="H45" s="989"/>
      <c r="I45" s="989"/>
      <c r="J45" s="989"/>
      <c r="K45" s="989"/>
      <c r="L45" s="989"/>
      <c r="M45" s="989"/>
    </row>
    <row r="46" spans="1:16376" ht="20.5" customHeight="1">
      <c r="A46" s="988" t="s">
        <v>397</v>
      </c>
      <c r="B46" s="949"/>
      <c r="C46" s="949"/>
      <c r="D46" s="949"/>
      <c r="E46" s="949"/>
      <c r="F46" s="949"/>
      <c r="G46" s="949"/>
      <c r="H46" s="949"/>
      <c r="I46" s="949"/>
      <c r="J46" s="949"/>
      <c r="K46" s="949"/>
      <c r="L46" s="949"/>
      <c r="M46" s="949"/>
    </row>
    <row r="47" spans="1:16376" ht="20.149999999999999" customHeight="1">
      <c r="A47" s="988" t="s">
        <v>353</v>
      </c>
      <c r="B47" s="949"/>
      <c r="C47" s="949"/>
      <c r="D47" s="949"/>
      <c r="E47" s="949"/>
      <c r="F47" s="949"/>
      <c r="G47" s="949"/>
      <c r="H47" s="949"/>
      <c r="I47" s="949"/>
      <c r="J47" s="949"/>
      <c r="K47" s="949"/>
      <c r="L47" s="949"/>
      <c r="M47" s="949"/>
    </row>
  </sheetData>
  <sheetProtection password="C511" sheet="1" objects="1" scenarios="1"/>
  <protectedRanges>
    <protectedRange password="D9D5" sqref="D6" name="Add Rows_8_1"/>
    <protectedRange sqref="D6" name="Enter Event Data_14_1"/>
    <protectedRange password="D9D5" sqref="G6" name="Add Rows_10_1"/>
    <protectedRange sqref="G6" name="Enter Event Data_16_1"/>
    <protectedRange password="D9D5" sqref="H6" name="Add Rows_11_1"/>
    <protectedRange sqref="H6" name="Enter Event Data_17_1"/>
    <protectedRange password="D9D5" sqref="K6" name="Add Rows_12_1"/>
    <protectedRange sqref="K6" name="Enter Event Data_18_1"/>
  </protectedRanges>
  <autoFilter ref="A1:M1"/>
  <mergeCells count="9">
    <mergeCell ref="A47:M47"/>
    <mergeCell ref="A45:M45"/>
    <mergeCell ref="A2:M2"/>
    <mergeCell ref="A3:M3"/>
    <mergeCell ref="A6:M6"/>
    <mergeCell ref="A42:M42"/>
    <mergeCell ref="A43:M43"/>
    <mergeCell ref="A44:M44"/>
    <mergeCell ref="A46:M46"/>
  </mergeCells>
  <printOptions horizontalCentered="1" verticalCentered="1"/>
  <pageMargins left="0.7" right="0.7" top="0.92026143790849668" bottom="0.75" header="0.3" footer="0.3"/>
  <pageSetup scale="61" orientation="landscape" r:id="rId1"/>
  <headerFooter>
    <oddHeader>&amp;C&amp;"Arial,Bold"&amp;K000000Table I-4 
Pacific Gas and Electric Company 
 Interruptible and Price Responsive Programs
Year-to-Date Event Summary 
December 2016</oddHeader>
    <oddFooter>&amp;L&amp;F&amp;CPage 8 of 11 (1 of 3)&amp;REvents Summary</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Layout" topLeftCell="A16" zoomScale="85" zoomScaleNormal="100" zoomScalePageLayoutView="85" workbookViewId="0">
      <selection activeCell="A35" sqref="A35:M35"/>
    </sheetView>
  </sheetViews>
  <sheetFormatPr defaultColWidth="2.7265625" defaultRowHeight="12.5"/>
  <cols>
    <col min="1" max="1" width="11.26953125" style="827" customWidth="1"/>
    <col min="2" max="2" width="31.81640625" style="105" customWidth="1"/>
    <col min="3" max="3" width="11.1796875" style="826" customWidth="1"/>
    <col min="4" max="4" width="31.81640625" style="500" customWidth="1"/>
    <col min="5" max="5" width="10" style="135" customWidth="1"/>
    <col min="6" max="6" width="8.1796875" style="139" customWidth="1"/>
    <col min="7" max="7" width="9.81640625" style="827" customWidth="1"/>
    <col min="8" max="8" width="11.81640625" style="827" customWidth="1"/>
    <col min="9" max="9" width="7.81640625" style="172" customWidth="1"/>
    <col min="10" max="10" width="8.54296875" style="135" customWidth="1"/>
    <col min="11" max="11" width="8.7265625" style="135" customWidth="1"/>
    <col min="12" max="12" width="8.453125" style="104" customWidth="1"/>
    <col min="13" max="13" width="12.453125" style="134" customWidth="1"/>
    <col min="14" max="16384" width="2.7265625" style="134"/>
  </cols>
  <sheetData>
    <row r="1" spans="1:13" s="175" customFormat="1" ht="55.5" customHeight="1">
      <c r="A1" s="495" t="s">
        <v>160</v>
      </c>
      <c r="B1" s="492" t="s">
        <v>161</v>
      </c>
      <c r="C1" s="493" t="s">
        <v>162</v>
      </c>
      <c r="D1" s="542" t="s">
        <v>254</v>
      </c>
      <c r="E1" s="495" t="s">
        <v>259</v>
      </c>
      <c r="F1" s="495" t="s">
        <v>163</v>
      </c>
      <c r="G1" s="494" t="s">
        <v>164</v>
      </c>
      <c r="H1" s="492" t="s">
        <v>165</v>
      </c>
      <c r="I1" s="496" t="s">
        <v>166</v>
      </c>
      <c r="J1" s="497" t="s">
        <v>167</v>
      </c>
      <c r="K1" s="497" t="s">
        <v>168</v>
      </c>
      <c r="L1" s="541" t="s">
        <v>169</v>
      </c>
      <c r="M1" s="542" t="s">
        <v>290</v>
      </c>
    </row>
    <row r="2" spans="1:13" s="175" customFormat="1" ht="12.75" customHeight="1">
      <c r="A2" s="990" t="s">
        <v>306</v>
      </c>
      <c r="B2" s="991"/>
      <c r="C2" s="991"/>
      <c r="D2" s="991"/>
      <c r="E2" s="991"/>
      <c r="F2" s="991"/>
      <c r="G2" s="991"/>
      <c r="H2" s="991"/>
      <c r="I2" s="991"/>
      <c r="J2" s="991"/>
      <c r="K2" s="991"/>
      <c r="L2" s="991"/>
      <c r="M2" s="992"/>
    </row>
    <row r="3" spans="1:13" s="176" customFormat="1" ht="14.15" customHeight="1">
      <c r="A3" s="993" t="s">
        <v>104</v>
      </c>
      <c r="B3" s="994"/>
      <c r="C3" s="994"/>
      <c r="D3" s="994"/>
      <c r="E3" s="994"/>
      <c r="F3" s="994"/>
      <c r="G3" s="994"/>
      <c r="H3" s="994"/>
      <c r="I3" s="994"/>
      <c r="J3" s="994"/>
      <c r="K3" s="994"/>
      <c r="L3" s="994"/>
      <c r="M3" s="995"/>
    </row>
    <row r="4" spans="1:13" s="174" customFormat="1" ht="14.5">
      <c r="A4" s="552"/>
      <c r="B4" s="529" t="s">
        <v>271</v>
      </c>
      <c r="C4" s="517" t="s">
        <v>247</v>
      </c>
      <c r="D4" s="530" t="s">
        <v>264</v>
      </c>
      <c r="E4" s="543">
        <v>1</v>
      </c>
      <c r="F4" s="513">
        <v>42524</v>
      </c>
      <c r="G4" s="530" t="s">
        <v>249</v>
      </c>
      <c r="H4" s="531" t="s">
        <v>250</v>
      </c>
      <c r="I4" s="514">
        <v>41</v>
      </c>
      <c r="J4" s="519">
        <v>0.75</v>
      </c>
      <c r="K4" s="519">
        <v>0.91666666666666663</v>
      </c>
      <c r="L4" s="515">
        <v>4</v>
      </c>
      <c r="M4" s="732" t="s">
        <v>396</v>
      </c>
    </row>
    <row r="5" spans="1:13" s="174" customFormat="1" ht="14.5">
      <c r="A5" s="552"/>
      <c r="B5" s="632" t="s">
        <v>271</v>
      </c>
      <c r="C5" s="507" t="s">
        <v>247</v>
      </c>
      <c r="D5" s="567" t="s">
        <v>255</v>
      </c>
      <c r="E5" s="544">
        <v>2</v>
      </c>
      <c r="F5" s="508">
        <v>42541</v>
      </c>
      <c r="G5" s="507" t="s">
        <v>249</v>
      </c>
      <c r="H5" s="507" t="s">
        <v>250</v>
      </c>
      <c r="I5" s="532">
        <v>53</v>
      </c>
      <c r="J5" s="511">
        <v>0.58333333333333337</v>
      </c>
      <c r="K5" s="533">
        <v>0.91666666666666663</v>
      </c>
      <c r="L5" s="506">
        <v>8</v>
      </c>
      <c r="M5" s="732" t="s">
        <v>396</v>
      </c>
    </row>
    <row r="6" spans="1:13" s="174" customFormat="1" ht="14.5">
      <c r="A6" s="552"/>
      <c r="B6" s="529" t="s">
        <v>271</v>
      </c>
      <c r="C6" s="517" t="s">
        <v>247</v>
      </c>
      <c r="D6" s="568" t="s">
        <v>255</v>
      </c>
      <c r="E6" s="543">
        <v>3</v>
      </c>
      <c r="F6" s="513">
        <v>42542</v>
      </c>
      <c r="G6" s="530" t="s">
        <v>249</v>
      </c>
      <c r="H6" s="531" t="s">
        <v>250</v>
      </c>
      <c r="I6" s="514">
        <v>37</v>
      </c>
      <c r="J6" s="519">
        <v>0.70833333333333337</v>
      </c>
      <c r="K6" s="519">
        <v>0.875</v>
      </c>
      <c r="L6" s="515">
        <v>4</v>
      </c>
      <c r="M6" s="732" t="s">
        <v>396</v>
      </c>
    </row>
    <row r="7" spans="1:13" s="174" customFormat="1" ht="14.5">
      <c r="A7" s="552"/>
      <c r="B7" s="529" t="s">
        <v>271</v>
      </c>
      <c r="C7" s="507" t="s">
        <v>247</v>
      </c>
      <c r="D7" s="567" t="s">
        <v>255</v>
      </c>
      <c r="E7" s="544">
        <v>4</v>
      </c>
      <c r="F7" s="508">
        <v>42548</v>
      </c>
      <c r="G7" s="512" t="s">
        <v>249</v>
      </c>
      <c r="H7" s="509" t="s">
        <v>250</v>
      </c>
      <c r="I7" s="532">
        <v>49</v>
      </c>
      <c r="J7" s="511">
        <v>0.58333333333333337</v>
      </c>
      <c r="K7" s="533">
        <v>0.91666666666666663</v>
      </c>
      <c r="L7" s="506">
        <v>8</v>
      </c>
      <c r="M7" s="732" t="s">
        <v>396</v>
      </c>
    </row>
    <row r="8" spans="1:13" s="174" customFormat="1" ht="15" thickBot="1">
      <c r="A8" s="552"/>
      <c r="B8" s="634" t="s">
        <v>271</v>
      </c>
      <c r="C8" s="523" t="s">
        <v>247</v>
      </c>
      <c r="D8" s="563" t="s">
        <v>255</v>
      </c>
      <c r="E8" s="589">
        <v>5</v>
      </c>
      <c r="F8" s="535">
        <v>42549</v>
      </c>
      <c r="G8" s="524" t="s">
        <v>249</v>
      </c>
      <c r="H8" s="525" t="s">
        <v>250</v>
      </c>
      <c r="I8" s="526">
        <v>49</v>
      </c>
      <c r="J8" s="527">
        <v>0.58333333333333337</v>
      </c>
      <c r="K8" s="534">
        <v>0.91666666666666663</v>
      </c>
      <c r="L8" s="528">
        <v>8</v>
      </c>
      <c r="M8" s="1040" t="s">
        <v>396</v>
      </c>
    </row>
    <row r="9" spans="1:13" ht="39">
      <c r="A9" s="588"/>
      <c r="B9" s="620" t="s">
        <v>271</v>
      </c>
      <c r="C9" s="573" t="s">
        <v>274</v>
      </c>
      <c r="D9" s="586" t="s">
        <v>285</v>
      </c>
      <c r="E9" s="658">
        <v>6</v>
      </c>
      <c r="F9" s="659">
        <v>42565</v>
      </c>
      <c r="G9" s="575" t="s">
        <v>249</v>
      </c>
      <c r="H9" s="586" t="s">
        <v>251</v>
      </c>
      <c r="I9" s="604">
        <v>10</v>
      </c>
      <c r="J9" s="587">
        <v>0.70833333333333337</v>
      </c>
      <c r="K9" s="587">
        <v>0.875</v>
      </c>
      <c r="L9" s="579">
        <v>4</v>
      </c>
      <c r="M9" s="732" t="s">
        <v>396</v>
      </c>
    </row>
    <row r="10" spans="1:13" ht="14.5">
      <c r="A10" s="588"/>
      <c r="B10" s="529" t="s">
        <v>271</v>
      </c>
      <c r="C10" s="507" t="s">
        <v>274</v>
      </c>
      <c r="D10" s="613" t="s">
        <v>255</v>
      </c>
      <c r="E10" s="543">
        <v>7</v>
      </c>
      <c r="F10" s="614">
        <v>42566</v>
      </c>
      <c r="G10" s="512" t="s">
        <v>249</v>
      </c>
      <c r="H10" s="612" t="s">
        <v>251</v>
      </c>
      <c r="I10" s="615">
        <v>52</v>
      </c>
      <c r="J10" s="616">
        <v>0.58333333333333337</v>
      </c>
      <c r="K10" s="616">
        <v>0.91666666666666663</v>
      </c>
      <c r="L10" s="506">
        <v>8</v>
      </c>
      <c r="M10" s="732" t="s">
        <v>396</v>
      </c>
    </row>
    <row r="11" spans="1:13" ht="14.5">
      <c r="A11" s="588"/>
      <c r="B11" s="636" t="s">
        <v>404</v>
      </c>
      <c r="C11" s="507" t="s">
        <v>274</v>
      </c>
      <c r="D11" s="613" t="s">
        <v>255</v>
      </c>
      <c r="E11" s="543">
        <v>9</v>
      </c>
      <c r="F11" s="865">
        <v>42577</v>
      </c>
      <c r="G11" s="537" t="s">
        <v>249</v>
      </c>
      <c r="H11" s="612" t="s">
        <v>277</v>
      </c>
      <c r="I11" s="615">
        <v>54</v>
      </c>
      <c r="J11" s="616">
        <v>0.58333333333333337</v>
      </c>
      <c r="K11" s="616">
        <v>0.91666666666666663</v>
      </c>
      <c r="L11" s="506">
        <v>8</v>
      </c>
      <c r="M11" s="732" t="s">
        <v>396</v>
      </c>
    </row>
    <row r="12" spans="1:13" ht="14.5">
      <c r="A12" s="709"/>
      <c r="B12" s="505" t="s">
        <v>271</v>
      </c>
      <c r="C12" s="507" t="s">
        <v>274</v>
      </c>
      <c r="D12" s="613" t="s">
        <v>255</v>
      </c>
      <c r="E12" s="543">
        <v>8</v>
      </c>
      <c r="F12" s="614">
        <v>42578</v>
      </c>
      <c r="G12" s="512" t="s">
        <v>249</v>
      </c>
      <c r="H12" s="612" t="s">
        <v>277</v>
      </c>
      <c r="I12" s="615">
        <v>51</v>
      </c>
      <c r="J12" s="616">
        <v>0.58333333333333337</v>
      </c>
      <c r="K12" s="616">
        <v>0.91666666666666663</v>
      </c>
      <c r="L12" s="506">
        <v>8</v>
      </c>
      <c r="M12" s="732" t="s">
        <v>396</v>
      </c>
    </row>
    <row r="13" spans="1:13" ht="14.5">
      <c r="A13" s="709"/>
      <c r="B13" s="516" t="s">
        <v>271</v>
      </c>
      <c r="C13" s="507" t="s">
        <v>274</v>
      </c>
      <c r="D13" s="613" t="s">
        <v>255</v>
      </c>
      <c r="E13" s="694">
        <v>10</v>
      </c>
      <c r="F13" s="689">
        <v>42579</v>
      </c>
      <c r="G13" s="681" t="s">
        <v>249</v>
      </c>
      <c r="H13" s="612" t="s">
        <v>277</v>
      </c>
      <c r="I13" s="615">
        <v>53</v>
      </c>
      <c r="J13" s="616">
        <v>0.58333333333333337</v>
      </c>
      <c r="K13" s="616">
        <v>0.91666666666666663</v>
      </c>
      <c r="L13" s="506">
        <v>8</v>
      </c>
      <c r="M13" s="732" t="s">
        <v>396</v>
      </c>
    </row>
    <row r="14" spans="1:13" ht="15" thickBot="1">
      <c r="A14" s="709"/>
      <c r="B14" s="522" t="s">
        <v>271</v>
      </c>
      <c r="C14" s="713" t="s">
        <v>274</v>
      </c>
      <c r="D14" s="699" t="s">
        <v>255</v>
      </c>
      <c r="E14" s="702">
        <v>11</v>
      </c>
      <c r="F14" s="706">
        <v>42580</v>
      </c>
      <c r="G14" s="704" t="s">
        <v>249</v>
      </c>
      <c r="H14" s="707" t="s">
        <v>277</v>
      </c>
      <c r="I14" s="623">
        <v>52</v>
      </c>
      <c r="J14" s="624">
        <v>0.58333333333333337</v>
      </c>
      <c r="K14" s="624">
        <v>0.91666666666666663</v>
      </c>
      <c r="L14" s="528">
        <v>8</v>
      </c>
      <c r="M14" s="1040" t="s">
        <v>396</v>
      </c>
    </row>
    <row r="15" spans="1:13" ht="14.5">
      <c r="A15" s="709"/>
      <c r="B15" s="711" t="s">
        <v>271</v>
      </c>
      <c r="C15" s="701" t="s">
        <v>292</v>
      </c>
      <c r="D15" s="700" t="s">
        <v>255</v>
      </c>
      <c r="E15" s="708">
        <v>12</v>
      </c>
      <c r="F15" s="692">
        <v>42597</v>
      </c>
      <c r="G15" s="697" t="s">
        <v>249</v>
      </c>
      <c r="H15" s="712" t="s">
        <v>250</v>
      </c>
      <c r="I15" s="693">
        <v>55</v>
      </c>
      <c r="J15" s="710">
        <v>0.58333333333333337</v>
      </c>
      <c r="K15" s="710">
        <v>0.91666666666666663</v>
      </c>
      <c r="L15" s="686">
        <v>8</v>
      </c>
      <c r="M15" s="732" t="s">
        <v>396</v>
      </c>
    </row>
    <row r="16" spans="1:13" ht="15" thickBot="1">
      <c r="A16" s="709"/>
      <c r="B16" s="696" t="s">
        <v>271</v>
      </c>
      <c r="C16" s="670" t="s">
        <v>292</v>
      </c>
      <c r="D16" s="668" t="s">
        <v>255</v>
      </c>
      <c r="E16" s="685">
        <v>13</v>
      </c>
      <c r="F16" s="687">
        <v>42598</v>
      </c>
      <c r="G16" s="714" t="s">
        <v>249</v>
      </c>
      <c r="H16" s="703" t="s">
        <v>250</v>
      </c>
      <c r="I16" s="715">
        <v>51</v>
      </c>
      <c r="J16" s="705">
        <v>0.58333333333333337</v>
      </c>
      <c r="K16" s="705">
        <v>0.91666666666666663</v>
      </c>
      <c r="L16" s="683">
        <v>8</v>
      </c>
      <c r="M16" s="1040" t="s">
        <v>396</v>
      </c>
    </row>
    <row r="17" spans="1:13" ht="15" thickBot="1">
      <c r="A17" s="709"/>
      <c r="B17" s="696" t="s">
        <v>271</v>
      </c>
      <c r="C17" s="670" t="s">
        <v>308</v>
      </c>
      <c r="D17" s="668" t="s">
        <v>255</v>
      </c>
      <c r="E17" s="685">
        <v>14</v>
      </c>
      <c r="F17" s="687">
        <v>42640</v>
      </c>
      <c r="G17" s="714" t="s">
        <v>249</v>
      </c>
      <c r="H17" s="703" t="s">
        <v>250</v>
      </c>
      <c r="I17" s="715">
        <v>50</v>
      </c>
      <c r="J17" s="705">
        <v>0.58333333333333337</v>
      </c>
      <c r="K17" s="871">
        <v>0.41666666666666669</v>
      </c>
      <c r="L17" s="683">
        <v>8</v>
      </c>
      <c r="M17" s="1041" t="s">
        <v>396</v>
      </c>
    </row>
    <row r="18" spans="1:13" s="174" customFormat="1" ht="12.75" customHeight="1">
      <c r="A18" s="709"/>
      <c r="B18" s="516" t="s">
        <v>244</v>
      </c>
      <c r="C18" s="517" t="s">
        <v>247</v>
      </c>
      <c r="D18" s="568" t="s">
        <v>255</v>
      </c>
      <c r="E18" s="543">
        <v>1</v>
      </c>
      <c r="F18" s="513">
        <v>42522</v>
      </c>
      <c r="G18" s="513" t="s">
        <v>249</v>
      </c>
      <c r="H18" s="531" t="s">
        <v>251</v>
      </c>
      <c r="I18" s="514">
        <v>214540</v>
      </c>
      <c r="J18" s="519">
        <v>0.58333333333333337</v>
      </c>
      <c r="K18" s="519">
        <v>0.75</v>
      </c>
      <c r="L18" s="515">
        <v>4</v>
      </c>
      <c r="M18" s="722">
        <v>40.848444107772103</v>
      </c>
    </row>
    <row r="19" spans="1:13" s="174" customFormat="1" ht="14.5">
      <c r="A19" s="709"/>
      <c r="B19" s="516" t="s">
        <v>272</v>
      </c>
      <c r="C19" s="517" t="s">
        <v>247</v>
      </c>
      <c r="D19" s="568" t="s">
        <v>255</v>
      </c>
      <c r="E19" s="544">
        <v>2</v>
      </c>
      <c r="F19" s="508">
        <v>42524</v>
      </c>
      <c r="G19" s="508" t="s">
        <v>249</v>
      </c>
      <c r="H19" s="509" t="s">
        <v>251</v>
      </c>
      <c r="I19" s="510">
        <v>214540</v>
      </c>
      <c r="J19" s="511">
        <v>0.58333333333333337</v>
      </c>
      <c r="K19" s="511">
        <v>0.75</v>
      </c>
      <c r="L19" s="506">
        <v>4</v>
      </c>
      <c r="M19" s="732" t="s">
        <v>396</v>
      </c>
    </row>
    <row r="20" spans="1:13" s="174" customFormat="1" ht="14.5">
      <c r="A20" s="709"/>
      <c r="B20" s="516" t="s">
        <v>293</v>
      </c>
      <c r="C20" s="517" t="s">
        <v>247</v>
      </c>
      <c r="D20" s="568" t="s">
        <v>255</v>
      </c>
      <c r="E20" s="544">
        <v>3</v>
      </c>
      <c r="F20" s="508">
        <v>42548</v>
      </c>
      <c r="G20" s="508" t="s">
        <v>249</v>
      </c>
      <c r="H20" s="509" t="s">
        <v>251</v>
      </c>
      <c r="I20" s="510">
        <v>212761</v>
      </c>
      <c r="J20" s="511">
        <v>0.58333333333333337</v>
      </c>
      <c r="K20" s="511">
        <v>0.75</v>
      </c>
      <c r="L20" s="506">
        <v>4</v>
      </c>
      <c r="M20" s="732" t="s">
        <v>396</v>
      </c>
    </row>
    <row r="21" spans="1:13" s="174" customFormat="1" ht="14.5">
      <c r="A21" s="552"/>
      <c r="B21" s="516" t="s">
        <v>294</v>
      </c>
      <c r="C21" s="517" t="s">
        <v>247</v>
      </c>
      <c r="D21" s="568" t="s">
        <v>255</v>
      </c>
      <c r="E21" s="544">
        <v>4</v>
      </c>
      <c r="F21" s="508">
        <v>42549</v>
      </c>
      <c r="G21" s="508" t="s">
        <v>249</v>
      </c>
      <c r="H21" s="509" t="s">
        <v>251</v>
      </c>
      <c r="I21" s="510">
        <v>212761</v>
      </c>
      <c r="J21" s="511">
        <v>0.58333333333333337</v>
      </c>
      <c r="K21" s="511">
        <v>0.75</v>
      </c>
      <c r="L21" s="506">
        <v>4</v>
      </c>
      <c r="M21" s="718">
        <v>30.3</v>
      </c>
    </row>
    <row r="22" spans="1:13" s="174" customFormat="1" ht="15" thickBot="1">
      <c r="A22" s="552"/>
      <c r="B22" s="522" t="s">
        <v>295</v>
      </c>
      <c r="C22" s="523" t="s">
        <v>247</v>
      </c>
      <c r="D22" s="563" t="s">
        <v>255</v>
      </c>
      <c r="E22" s="589">
        <v>5</v>
      </c>
      <c r="F22" s="535">
        <v>42551</v>
      </c>
      <c r="G22" s="535" t="s">
        <v>249</v>
      </c>
      <c r="H22" s="525" t="s">
        <v>251</v>
      </c>
      <c r="I22" s="526">
        <v>212761</v>
      </c>
      <c r="J22" s="527">
        <v>0.58333333333333337</v>
      </c>
      <c r="K22" s="527">
        <v>0.75</v>
      </c>
      <c r="L22" s="528">
        <v>4</v>
      </c>
      <c r="M22" s="1040" t="s">
        <v>396</v>
      </c>
    </row>
    <row r="23" spans="1:13" ht="13">
      <c r="A23" s="625"/>
      <c r="B23" s="605" t="s">
        <v>244</v>
      </c>
      <c r="C23" s="517" t="s">
        <v>274</v>
      </c>
      <c r="D23" s="568" t="s">
        <v>255</v>
      </c>
      <c r="E23" s="606">
        <v>6</v>
      </c>
      <c r="F23" s="607">
        <v>42565</v>
      </c>
      <c r="G23" s="513" t="s">
        <v>249</v>
      </c>
      <c r="H23" s="531" t="s">
        <v>251</v>
      </c>
      <c r="I23" s="609">
        <v>211702</v>
      </c>
      <c r="J23" s="626">
        <v>0.58333333333333337</v>
      </c>
      <c r="K23" s="610">
        <v>0.75</v>
      </c>
      <c r="L23" s="515">
        <v>4</v>
      </c>
      <c r="M23" s="720">
        <v>40.240451557382812</v>
      </c>
    </row>
    <row r="24" spans="1:13" ht="14.5">
      <c r="A24" s="625"/>
      <c r="B24" s="516" t="s">
        <v>272</v>
      </c>
      <c r="C24" s="507" t="s">
        <v>274</v>
      </c>
      <c r="D24" s="567" t="s">
        <v>255</v>
      </c>
      <c r="E24" s="613">
        <v>7</v>
      </c>
      <c r="F24" s="614">
        <v>42566</v>
      </c>
      <c r="G24" s="508" t="s">
        <v>249</v>
      </c>
      <c r="H24" s="509" t="s">
        <v>251</v>
      </c>
      <c r="I24" s="615">
        <v>211702</v>
      </c>
      <c r="J24" s="627">
        <v>0.58333333333333337</v>
      </c>
      <c r="K24" s="616">
        <v>0.75</v>
      </c>
      <c r="L24" s="506">
        <v>4</v>
      </c>
      <c r="M24" s="732" t="s">
        <v>396</v>
      </c>
    </row>
    <row r="25" spans="1:13" ht="14.5">
      <c r="A25" s="625"/>
      <c r="B25" s="516" t="s">
        <v>295</v>
      </c>
      <c r="C25" s="507" t="s">
        <v>274</v>
      </c>
      <c r="D25" s="567" t="s">
        <v>255</v>
      </c>
      <c r="E25" s="613">
        <v>8</v>
      </c>
      <c r="F25" s="614">
        <v>42577</v>
      </c>
      <c r="G25" s="508" t="s">
        <v>249</v>
      </c>
      <c r="H25" s="509" t="s">
        <v>251</v>
      </c>
      <c r="I25" s="615">
        <v>210859</v>
      </c>
      <c r="J25" s="627">
        <v>0.58333333333333337</v>
      </c>
      <c r="K25" s="616">
        <v>0.75</v>
      </c>
      <c r="L25" s="506">
        <v>4</v>
      </c>
      <c r="M25" s="732" t="s">
        <v>396</v>
      </c>
    </row>
    <row r="26" spans="1:13" ht="14.5">
      <c r="A26" s="1036"/>
      <c r="B26" s="1032" t="s">
        <v>403</v>
      </c>
      <c r="C26" s="507" t="s">
        <v>274</v>
      </c>
      <c r="D26" s="567" t="s">
        <v>255</v>
      </c>
      <c r="E26" s="613">
        <v>9</v>
      </c>
      <c r="F26" s="614">
        <v>42578</v>
      </c>
      <c r="G26" s="1037" t="s">
        <v>249</v>
      </c>
      <c r="H26" s="536" t="s">
        <v>251</v>
      </c>
      <c r="I26" s="615">
        <v>210859</v>
      </c>
      <c r="J26" s="627">
        <v>0.58333333333333337</v>
      </c>
      <c r="K26" s="616">
        <v>0.75</v>
      </c>
      <c r="L26" s="506">
        <v>4</v>
      </c>
      <c r="M26" s="721">
        <v>37.451770988381398</v>
      </c>
    </row>
    <row r="27" spans="1:13" ht="14.5">
      <c r="A27" s="1036"/>
      <c r="B27" s="505" t="s">
        <v>272</v>
      </c>
      <c r="C27" s="507" t="s">
        <v>274</v>
      </c>
      <c r="D27" s="568" t="s">
        <v>255</v>
      </c>
      <c r="E27" s="613">
        <v>10</v>
      </c>
      <c r="F27" s="733">
        <v>42579</v>
      </c>
      <c r="G27" s="1038" t="s">
        <v>249</v>
      </c>
      <c r="H27" s="564" t="s">
        <v>251</v>
      </c>
      <c r="I27" s="734">
        <v>210859</v>
      </c>
      <c r="J27" s="735">
        <v>0.58333333333333337</v>
      </c>
      <c r="K27" s="616">
        <v>0.75</v>
      </c>
      <c r="L27" s="506">
        <v>4</v>
      </c>
      <c r="M27" s="732" t="s">
        <v>396</v>
      </c>
    </row>
    <row r="28" spans="1:13" ht="15" thickBot="1">
      <c r="A28" s="1036"/>
      <c r="B28" s="522" t="s">
        <v>300</v>
      </c>
      <c r="C28" s="523" t="s">
        <v>292</v>
      </c>
      <c r="D28" s="563" t="s">
        <v>255</v>
      </c>
      <c r="E28" s="621">
        <v>11</v>
      </c>
      <c r="F28" s="743">
        <v>42599</v>
      </c>
      <c r="G28" s="1039" t="s">
        <v>249</v>
      </c>
      <c r="H28" s="566" t="s">
        <v>251</v>
      </c>
      <c r="I28" s="744">
        <v>209510</v>
      </c>
      <c r="J28" s="745">
        <v>0.58333333333333337</v>
      </c>
      <c r="K28" s="624">
        <v>0.75</v>
      </c>
      <c r="L28" s="528">
        <v>4</v>
      </c>
      <c r="M28" s="746">
        <v>35.799999999999997</v>
      </c>
    </row>
    <row r="29" spans="1:13" ht="14.5">
      <c r="A29" s="1035"/>
      <c r="B29" s="505" t="s">
        <v>272</v>
      </c>
      <c r="C29" s="517" t="s">
        <v>308</v>
      </c>
      <c r="D29" s="568" t="s">
        <v>255</v>
      </c>
      <c r="E29" s="606">
        <v>12</v>
      </c>
      <c r="F29" s="848">
        <v>42639</v>
      </c>
      <c r="G29" s="1038" t="s">
        <v>249</v>
      </c>
      <c r="H29" s="564" t="s">
        <v>251</v>
      </c>
      <c r="I29" s="738">
        <v>203689</v>
      </c>
      <c r="J29" s="735">
        <v>0.58333333333333337</v>
      </c>
      <c r="K29" s="610">
        <v>0.75</v>
      </c>
      <c r="L29" s="515">
        <v>4</v>
      </c>
      <c r="M29" s="732" t="s">
        <v>396</v>
      </c>
    </row>
    <row r="30" spans="1:13" ht="21.65" customHeight="1">
      <c r="A30" s="988" t="s">
        <v>265</v>
      </c>
      <c r="B30" s="949"/>
      <c r="C30" s="949"/>
      <c r="D30" s="949"/>
      <c r="E30" s="949"/>
      <c r="F30" s="949"/>
      <c r="G30" s="949"/>
      <c r="H30" s="949"/>
      <c r="I30" s="949"/>
      <c r="J30" s="949"/>
      <c r="K30" s="949"/>
      <c r="L30" s="949"/>
      <c r="M30" s="949"/>
    </row>
    <row r="31" spans="1:13" ht="12.65" customHeight="1">
      <c r="A31" s="988" t="s">
        <v>281</v>
      </c>
      <c r="B31" s="949"/>
      <c r="C31" s="949"/>
      <c r="D31" s="949"/>
      <c r="E31" s="949"/>
      <c r="F31" s="949"/>
      <c r="G31" s="949"/>
      <c r="H31" s="949"/>
      <c r="I31" s="949"/>
      <c r="J31" s="949"/>
      <c r="K31" s="949"/>
      <c r="L31" s="949"/>
      <c r="M31" s="949"/>
    </row>
    <row r="32" spans="1:13" ht="21.75" customHeight="1">
      <c r="A32" s="988" t="s">
        <v>280</v>
      </c>
      <c r="B32" s="949"/>
      <c r="C32" s="949"/>
      <c r="D32" s="949"/>
      <c r="E32" s="949"/>
      <c r="F32" s="949"/>
      <c r="G32" s="949"/>
      <c r="H32" s="949"/>
      <c r="I32" s="949"/>
      <c r="J32" s="949"/>
      <c r="K32" s="949"/>
      <c r="L32" s="949"/>
      <c r="M32" s="949"/>
    </row>
    <row r="33" spans="1:13" ht="15.75" customHeight="1">
      <c r="A33" s="996" t="s">
        <v>282</v>
      </c>
      <c r="B33" s="949"/>
      <c r="C33" s="949"/>
      <c r="D33" s="949"/>
      <c r="E33" s="949"/>
      <c r="F33" s="949"/>
      <c r="G33" s="949"/>
      <c r="H33" s="949"/>
      <c r="I33" s="949"/>
      <c r="J33" s="949"/>
      <c r="K33" s="949"/>
      <c r="L33" s="949"/>
      <c r="M33" s="949"/>
    </row>
    <row r="34" spans="1:13" ht="13.5" customHeight="1">
      <c r="A34" s="997" t="s">
        <v>296</v>
      </c>
      <c r="B34" s="997"/>
      <c r="C34" s="997"/>
      <c r="D34" s="997"/>
      <c r="E34" s="997"/>
      <c r="F34" s="997"/>
      <c r="G34" s="997"/>
      <c r="H34" s="997"/>
      <c r="I34" s="997"/>
      <c r="J34" s="997"/>
      <c r="K34" s="997"/>
      <c r="L34" s="997"/>
      <c r="M34" s="997"/>
    </row>
    <row r="35" spans="1:13" ht="20.5" customHeight="1">
      <c r="A35" s="988" t="s">
        <v>401</v>
      </c>
      <c r="B35" s="949"/>
      <c r="C35" s="949"/>
      <c r="D35" s="949"/>
      <c r="E35" s="949"/>
      <c r="F35" s="949"/>
      <c r="G35" s="949"/>
      <c r="H35" s="949"/>
      <c r="I35" s="949"/>
      <c r="J35" s="949"/>
      <c r="K35" s="949"/>
      <c r="L35" s="949"/>
      <c r="M35" s="949"/>
    </row>
    <row r="36" spans="1:13" ht="27" customHeight="1">
      <c r="A36" s="988" t="s">
        <v>353</v>
      </c>
      <c r="B36" s="949"/>
      <c r="C36" s="949"/>
      <c r="D36" s="949"/>
      <c r="E36" s="949"/>
      <c r="F36" s="949"/>
      <c r="G36" s="949"/>
      <c r="H36" s="949"/>
      <c r="I36" s="949"/>
      <c r="J36" s="949"/>
      <c r="K36" s="949"/>
      <c r="L36" s="949"/>
      <c r="M36" s="949"/>
    </row>
    <row r="37" spans="1:13">
      <c r="A37" s="932"/>
      <c r="B37" s="135"/>
      <c r="C37" s="931"/>
      <c r="G37" s="932"/>
      <c r="H37" s="932"/>
    </row>
    <row r="38" spans="1:13">
      <c r="A38" s="932"/>
      <c r="B38" s="135"/>
      <c r="C38" s="931"/>
      <c r="G38" s="932"/>
      <c r="H38" s="932"/>
    </row>
    <row r="39" spans="1:13">
      <c r="A39" s="932"/>
      <c r="B39" s="135"/>
      <c r="C39" s="931"/>
      <c r="G39" s="932"/>
      <c r="H39" s="932"/>
    </row>
    <row r="40" spans="1:13">
      <c r="A40" s="932"/>
      <c r="B40" s="135"/>
      <c r="C40" s="931"/>
      <c r="G40" s="932"/>
      <c r="H40" s="932"/>
    </row>
    <row r="41" spans="1:13">
      <c r="A41" s="932"/>
      <c r="B41" s="135"/>
      <c r="C41" s="931"/>
      <c r="G41" s="932"/>
      <c r="H41" s="932"/>
    </row>
  </sheetData>
  <sheetProtection password="C511" sheet="1" objects="1" scenarios="1"/>
  <protectedRanges>
    <protectedRange password="D9D5" sqref="D3" name="Add Rows_8_1_1"/>
    <protectedRange sqref="D3" name="Enter Event Data_14_1_1"/>
    <protectedRange password="D9D5" sqref="G3" name="Add Rows_10_1_1"/>
    <protectedRange sqref="G3" name="Enter Event Data_16_1_1"/>
    <protectedRange password="D9D5" sqref="H3" name="Add Rows_11_1_1"/>
    <protectedRange sqref="H3" name="Enter Event Data_17_1_1"/>
    <protectedRange password="D9D5" sqref="K3" name="Add Rows_12_1_1"/>
    <protectedRange sqref="K3" name="Enter Event Data_18_1_1"/>
  </protectedRanges>
  <autoFilter ref="A1:M36"/>
  <mergeCells count="9">
    <mergeCell ref="A35:M35"/>
    <mergeCell ref="A36:M36"/>
    <mergeCell ref="A34:M34"/>
    <mergeCell ref="A2:M2"/>
    <mergeCell ref="A3:M3"/>
    <mergeCell ref="A30:M30"/>
    <mergeCell ref="A31:M31"/>
    <mergeCell ref="A32:M32"/>
    <mergeCell ref="A33:M33"/>
  </mergeCells>
  <printOptions horizontalCentered="1" verticalCentered="1"/>
  <pageMargins left="0.7" right="0.7" top="0.97499999999999998" bottom="0.75" header="0.3" footer="0.3"/>
  <pageSetup scale="72" orientation="landscape" r:id="rId1"/>
  <headerFooter>
    <oddHeader>&amp;C&amp;"Arial,Bold"&amp;K000000Table I-4 
Pacific Gas and Electric Company 
 Interruptible and Price Responsive Programs
Year-to-Date Event Summary 
December 2016</oddHeader>
    <oddFooter>&amp;L&amp;F&amp;CPage 8 of 11 (2 of 3)&amp;REvents Summary</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Layout" topLeftCell="A28" zoomScale="85" zoomScaleNormal="100" zoomScalePageLayoutView="85" workbookViewId="0">
      <selection activeCell="A48" sqref="A48:M48"/>
    </sheetView>
  </sheetViews>
  <sheetFormatPr defaultColWidth="2.7265625" defaultRowHeight="12.5"/>
  <cols>
    <col min="1" max="1" width="11.26953125" style="827" customWidth="1"/>
    <col min="2" max="2" width="31.81640625" style="105" customWidth="1"/>
    <col min="3" max="3" width="11.1796875" style="826" customWidth="1"/>
    <col min="4" max="4" width="31.81640625" style="500" customWidth="1"/>
    <col min="5" max="5" width="10" style="135" customWidth="1"/>
    <col min="6" max="6" width="8.1796875" style="139" customWidth="1"/>
    <col min="7" max="7" width="9.81640625" style="827" customWidth="1"/>
    <col min="8" max="8" width="11.81640625" style="827" customWidth="1"/>
    <col min="9" max="9" width="7.81640625" style="172" customWidth="1"/>
    <col min="10" max="10" width="8.54296875" style="135" customWidth="1"/>
    <col min="11" max="11" width="8.1796875" style="135" customWidth="1"/>
    <col min="12" max="12" width="8.453125" style="104" customWidth="1"/>
    <col min="13" max="13" width="12.453125" style="134" customWidth="1"/>
    <col min="14" max="16384" width="2.7265625" style="134"/>
  </cols>
  <sheetData>
    <row r="1" spans="1:13" s="175" customFormat="1" ht="55.5" customHeight="1">
      <c r="A1" s="495" t="s">
        <v>160</v>
      </c>
      <c r="B1" s="492" t="s">
        <v>161</v>
      </c>
      <c r="C1" s="493" t="s">
        <v>162</v>
      </c>
      <c r="D1" s="542" t="s">
        <v>254</v>
      </c>
      <c r="E1" s="495" t="s">
        <v>259</v>
      </c>
      <c r="F1" s="495" t="s">
        <v>163</v>
      </c>
      <c r="G1" s="494" t="s">
        <v>164</v>
      </c>
      <c r="H1" s="492" t="s">
        <v>165</v>
      </c>
      <c r="I1" s="496" t="s">
        <v>166</v>
      </c>
      <c r="J1" s="497" t="s">
        <v>167</v>
      </c>
      <c r="K1" s="497" t="s">
        <v>168</v>
      </c>
      <c r="L1" s="541" t="s">
        <v>169</v>
      </c>
      <c r="M1" s="542" t="s">
        <v>290</v>
      </c>
    </row>
    <row r="2" spans="1:13" s="175" customFormat="1" ht="12.75" customHeight="1">
      <c r="A2" s="990" t="s">
        <v>307</v>
      </c>
      <c r="B2" s="991"/>
      <c r="C2" s="991"/>
      <c r="D2" s="991"/>
      <c r="E2" s="991"/>
      <c r="F2" s="991"/>
      <c r="G2" s="991"/>
      <c r="H2" s="991"/>
      <c r="I2" s="991"/>
      <c r="J2" s="991"/>
      <c r="K2" s="991"/>
      <c r="L2" s="991"/>
      <c r="M2" s="992"/>
    </row>
    <row r="3" spans="1:13" s="176" customFormat="1" ht="14.15" customHeight="1">
      <c r="A3" s="993" t="s">
        <v>286</v>
      </c>
      <c r="B3" s="994"/>
      <c r="C3" s="994"/>
      <c r="D3" s="994"/>
      <c r="E3" s="994"/>
      <c r="F3" s="994"/>
      <c r="G3" s="994"/>
      <c r="H3" s="994"/>
      <c r="I3" s="994"/>
      <c r="J3" s="994"/>
      <c r="K3" s="994"/>
      <c r="L3" s="994"/>
      <c r="M3" s="995"/>
    </row>
    <row r="4" spans="1:13" s="174" customFormat="1" ht="13.5" customHeight="1">
      <c r="A4" s="552"/>
      <c r="B4" s="516" t="s">
        <v>170</v>
      </c>
      <c r="C4" s="517" t="s">
        <v>247</v>
      </c>
      <c r="D4" s="568" t="s">
        <v>257</v>
      </c>
      <c r="E4" s="543">
        <v>1</v>
      </c>
      <c r="F4" s="513">
        <v>42541</v>
      </c>
      <c r="G4" s="517" t="s">
        <v>241</v>
      </c>
      <c r="H4" s="517" t="s">
        <v>251</v>
      </c>
      <c r="I4" s="518">
        <v>37410</v>
      </c>
      <c r="J4" s="519">
        <v>0.70833333333333337</v>
      </c>
      <c r="K4" s="520">
        <v>0.79166666666666663</v>
      </c>
      <c r="L4" s="515">
        <v>2</v>
      </c>
      <c r="M4" s="722">
        <v>11.4</v>
      </c>
    </row>
    <row r="5" spans="1:13" s="174" customFormat="1" ht="13">
      <c r="A5" s="552"/>
      <c r="B5" s="505" t="s">
        <v>170</v>
      </c>
      <c r="C5" s="507" t="s">
        <v>247</v>
      </c>
      <c r="D5" s="507" t="s">
        <v>266</v>
      </c>
      <c r="E5" s="543">
        <v>2</v>
      </c>
      <c r="F5" s="508">
        <v>42548</v>
      </c>
      <c r="G5" s="517" t="s">
        <v>241</v>
      </c>
      <c r="H5" s="517" t="s">
        <v>251</v>
      </c>
      <c r="I5" s="532">
        <v>79930</v>
      </c>
      <c r="J5" s="511">
        <v>0.54166666666666663</v>
      </c>
      <c r="K5" s="511">
        <v>0.79166666666666663</v>
      </c>
      <c r="L5" s="506">
        <v>6</v>
      </c>
      <c r="M5" s="718">
        <v>25.4</v>
      </c>
    </row>
    <row r="6" spans="1:13" s="545" customFormat="1" ht="29.15" customHeight="1" thickBot="1">
      <c r="A6" s="552"/>
      <c r="B6" s="549" t="s">
        <v>170</v>
      </c>
      <c r="C6" s="550" t="s">
        <v>247</v>
      </c>
      <c r="D6" s="523" t="s">
        <v>256</v>
      </c>
      <c r="E6" s="546">
        <v>3</v>
      </c>
      <c r="F6" s="547">
        <v>42549</v>
      </c>
      <c r="G6" s="501" t="s">
        <v>241</v>
      </c>
      <c r="H6" s="501" t="s">
        <v>251</v>
      </c>
      <c r="I6" s="504">
        <v>73940</v>
      </c>
      <c r="J6" s="548">
        <v>0.70833333333333337</v>
      </c>
      <c r="K6" s="503">
        <v>0.79166666666666663</v>
      </c>
      <c r="L6" s="502">
        <v>2</v>
      </c>
      <c r="M6" s="723">
        <v>45.9</v>
      </c>
    </row>
    <row r="7" spans="1:13" ht="13">
      <c r="A7" s="625"/>
      <c r="B7" s="505" t="s">
        <v>170</v>
      </c>
      <c r="C7" s="507" t="s">
        <v>274</v>
      </c>
      <c r="D7" s="606" t="s">
        <v>275</v>
      </c>
      <c r="E7" s="543">
        <v>4</v>
      </c>
      <c r="F7" s="607">
        <v>42565</v>
      </c>
      <c r="G7" s="517" t="s">
        <v>241</v>
      </c>
      <c r="H7" s="605" t="s">
        <v>251</v>
      </c>
      <c r="I7" s="609">
        <v>75317</v>
      </c>
      <c r="J7" s="610">
        <v>0.58333333333333337</v>
      </c>
      <c r="K7" s="610">
        <v>0.875</v>
      </c>
      <c r="L7" s="628">
        <v>7</v>
      </c>
      <c r="M7" s="724">
        <v>16.82</v>
      </c>
    </row>
    <row r="8" spans="1:13" ht="13">
      <c r="A8" s="625"/>
      <c r="B8" s="505" t="s">
        <v>170</v>
      </c>
      <c r="C8" s="507" t="s">
        <v>274</v>
      </c>
      <c r="D8" s="613" t="s">
        <v>276</v>
      </c>
      <c r="E8" s="543">
        <v>5</v>
      </c>
      <c r="F8" s="614">
        <v>42576</v>
      </c>
      <c r="G8" s="517" t="s">
        <v>241</v>
      </c>
      <c r="H8" s="612" t="s">
        <v>251</v>
      </c>
      <c r="I8" s="615">
        <v>45799</v>
      </c>
      <c r="J8" s="616">
        <v>0.625</v>
      </c>
      <c r="K8" s="616">
        <v>0.75</v>
      </c>
      <c r="L8" s="629">
        <v>3</v>
      </c>
      <c r="M8" s="719">
        <v>12.3</v>
      </c>
    </row>
    <row r="9" spans="1:13" ht="13">
      <c r="A9" s="625"/>
      <c r="B9" s="505" t="s">
        <v>170</v>
      </c>
      <c r="C9" s="507" t="s">
        <v>274</v>
      </c>
      <c r="D9" s="613" t="s">
        <v>279</v>
      </c>
      <c r="E9" s="543">
        <v>6</v>
      </c>
      <c r="F9" s="614">
        <v>42578</v>
      </c>
      <c r="G9" s="517" t="s">
        <v>241</v>
      </c>
      <c r="H9" s="612" t="s">
        <v>251</v>
      </c>
      <c r="I9" s="615">
        <v>59070</v>
      </c>
      <c r="J9" s="616">
        <v>0.625</v>
      </c>
      <c r="K9" s="616">
        <v>0.75</v>
      </c>
      <c r="L9" s="629">
        <v>3</v>
      </c>
      <c r="M9" s="719">
        <v>23.13</v>
      </c>
    </row>
    <row r="10" spans="1:13" ht="13">
      <c r="A10" s="625"/>
      <c r="B10" s="505" t="s">
        <v>170</v>
      </c>
      <c r="C10" s="507" t="s">
        <v>274</v>
      </c>
      <c r="D10" s="613" t="s">
        <v>283</v>
      </c>
      <c r="E10" s="543">
        <v>7</v>
      </c>
      <c r="F10" s="614">
        <v>42579</v>
      </c>
      <c r="G10" s="517" t="s">
        <v>241</v>
      </c>
      <c r="H10" s="612" t="s">
        <v>251</v>
      </c>
      <c r="I10" s="615">
        <v>39185</v>
      </c>
      <c r="J10" s="616">
        <v>0.45833333333333331</v>
      </c>
      <c r="K10" s="616">
        <v>0.79166666666666663</v>
      </c>
      <c r="L10" s="629">
        <v>8</v>
      </c>
      <c r="M10" s="719">
        <v>6.44</v>
      </c>
    </row>
    <row r="11" spans="1:13" ht="13.5" thickBot="1">
      <c r="A11" s="625"/>
      <c r="B11" s="505" t="s">
        <v>170</v>
      </c>
      <c r="C11" s="523" t="s">
        <v>274</v>
      </c>
      <c r="D11" s="621" t="s">
        <v>284</v>
      </c>
      <c r="E11" s="589">
        <v>8</v>
      </c>
      <c r="F11" s="630">
        <v>42580</v>
      </c>
      <c r="G11" s="523" t="s">
        <v>241</v>
      </c>
      <c r="H11" s="622" t="s">
        <v>251</v>
      </c>
      <c r="I11" s="623">
        <v>46224</v>
      </c>
      <c r="J11" s="624">
        <v>0.5</v>
      </c>
      <c r="K11" s="624">
        <v>0.75</v>
      </c>
      <c r="L11" s="631">
        <v>6</v>
      </c>
      <c r="M11" s="723">
        <v>7.97</v>
      </c>
    </row>
    <row r="12" spans="1:13" ht="13">
      <c r="A12" s="625"/>
      <c r="B12" s="669" t="s">
        <v>301</v>
      </c>
      <c r="C12" s="680" t="s">
        <v>292</v>
      </c>
      <c r="D12" s="676" t="s">
        <v>297</v>
      </c>
      <c r="E12" s="665">
        <v>9</v>
      </c>
      <c r="F12" s="666">
        <v>42597</v>
      </c>
      <c r="G12" s="680" t="s">
        <v>241</v>
      </c>
      <c r="H12" s="669" t="s">
        <v>251</v>
      </c>
      <c r="I12" s="663">
        <v>5810</v>
      </c>
      <c r="J12" s="673">
        <v>0.70833333333333337</v>
      </c>
      <c r="K12" s="673">
        <v>0.79166666666666663</v>
      </c>
      <c r="L12" s="662">
        <v>2</v>
      </c>
      <c r="M12" s="727">
        <v>1.5</v>
      </c>
    </row>
    <row r="13" spans="1:13" ht="13">
      <c r="A13" s="625"/>
      <c r="B13" s="612" t="s">
        <v>301</v>
      </c>
      <c r="C13" s="507" t="s">
        <v>292</v>
      </c>
      <c r="D13" s="679" t="s">
        <v>298</v>
      </c>
      <c r="E13" s="544">
        <v>10</v>
      </c>
      <c r="F13" s="614">
        <v>42598</v>
      </c>
      <c r="G13" s="507" t="s">
        <v>241</v>
      </c>
      <c r="H13" s="612" t="s">
        <v>251</v>
      </c>
      <c r="I13" s="737">
        <v>21255</v>
      </c>
      <c r="J13" s="672">
        <v>0.70833333333333337</v>
      </c>
      <c r="K13" s="672">
        <v>0.79166666666666663</v>
      </c>
      <c r="L13" s="629">
        <v>2</v>
      </c>
      <c r="M13" s="719">
        <v>4.5</v>
      </c>
    </row>
    <row r="14" spans="1:13" ht="13.5" thickBot="1">
      <c r="A14" s="625"/>
      <c r="B14" s="622" t="s">
        <v>301</v>
      </c>
      <c r="C14" s="523" t="s">
        <v>292</v>
      </c>
      <c r="D14" s="747" t="s">
        <v>299</v>
      </c>
      <c r="E14" s="589">
        <v>11</v>
      </c>
      <c r="F14" s="630">
        <v>42599</v>
      </c>
      <c r="G14" s="523" t="s">
        <v>241</v>
      </c>
      <c r="H14" s="622" t="s">
        <v>251</v>
      </c>
      <c r="I14" s="677">
        <v>33492</v>
      </c>
      <c r="J14" s="664">
        <v>0.70833333333333337</v>
      </c>
      <c r="K14" s="664">
        <v>0.79166666666666663</v>
      </c>
      <c r="L14" s="631">
        <v>2</v>
      </c>
      <c r="M14" s="723">
        <v>5.5</v>
      </c>
    </row>
    <row r="15" spans="1:13" ht="13.5" thickBot="1">
      <c r="A15" s="625"/>
      <c r="B15" s="612" t="s">
        <v>301</v>
      </c>
      <c r="C15" s="507" t="s">
        <v>308</v>
      </c>
      <c r="D15" s="679" t="s">
        <v>276</v>
      </c>
      <c r="E15" s="544">
        <v>12</v>
      </c>
      <c r="F15" s="630">
        <v>42620</v>
      </c>
      <c r="G15" s="507" t="s">
        <v>241</v>
      </c>
      <c r="H15" s="612" t="s">
        <v>251</v>
      </c>
      <c r="I15" s="737">
        <v>31114</v>
      </c>
      <c r="J15" s="672">
        <v>0.70833333333333337</v>
      </c>
      <c r="K15" s="672">
        <v>0.83333333333333337</v>
      </c>
      <c r="L15" s="629">
        <v>2</v>
      </c>
      <c r="M15" s="727">
        <v>6.9</v>
      </c>
    </row>
    <row r="16" spans="1:13" ht="13">
      <c r="A16" s="625"/>
      <c r="B16" s="612" t="s">
        <v>301</v>
      </c>
      <c r="C16" s="507" t="s">
        <v>308</v>
      </c>
      <c r="D16" s="849" t="s">
        <v>309</v>
      </c>
      <c r="E16" s="544">
        <v>13</v>
      </c>
      <c r="F16" s="614">
        <v>42632</v>
      </c>
      <c r="G16" s="507" t="s">
        <v>241</v>
      </c>
      <c r="H16" s="612" t="s">
        <v>251</v>
      </c>
      <c r="I16" s="737">
        <v>94706</v>
      </c>
      <c r="J16" s="672">
        <v>0.54166666666666663</v>
      </c>
      <c r="K16" s="672">
        <v>0.83333333333333337</v>
      </c>
      <c r="L16" s="629">
        <v>2</v>
      </c>
      <c r="M16" s="724">
        <v>25.6</v>
      </c>
    </row>
    <row r="17" spans="1:13" ht="39.5" thickBot="1">
      <c r="A17" s="625"/>
      <c r="B17" s="850" t="s">
        <v>301</v>
      </c>
      <c r="C17" s="851" t="s">
        <v>308</v>
      </c>
      <c r="D17" s="852" t="s">
        <v>349</v>
      </c>
      <c r="E17" s="853">
        <v>14</v>
      </c>
      <c r="F17" s="854">
        <v>42639</v>
      </c>
      <c r="G17" s="851" t="s">
        <v>241</v>
      </c>
      <c r="H17" s="850" t="s">
        <v>251</v>
      </c>
      <c r="I17" s="855">
        <v>114713</v>
      </c>
      <c r="J17" s="856">
        <v>0.70833333333333337</v>
      </c>
      <c r="K17" s="856">
        <v>0.79166666666666663</v>
      </c>
      <c r="L17" s="857">
        <v>2</v>
      </c>
      <c r="M17" s="716">
        <v>33.299999999999997</v>
      </c>
    </row>
    <row r="18" spans="1:13" s="174" customFormat="1" ht="13">
      <c r="A18" s="552"/>
      <c r="B18" s="516" t="s">
        <v>245</v>
      </c>
      <c r="C18" s="517" t="s">
        <v>247</v>
      </c>
      <c r="D18" s="517" t="s">
        <v>255</v>
      </c>
      <c r="E18" s="543">
        <v>1</v>
      </c>
      <c r="F18" s="513">
        <v>42522</v>
      </c>
      <c r="G18" s="530" t="s">
        <v>249</v>
      </c>
      <c r="H18" s="531" t="s">
        <v>251</v>
      </c>
      <c r="I18" s="514">
        <v>146340</v>
      </c>
      <c r="J18" s="519">
        <v>0.58333333333333337</v>
      </c>
      <c r="K18" s="519">
        <v>0.79166666666666663</v>
      </c>
      <c r="L18" s="515">
        <v>5</v>
      </c>
      <c r="M18" s="722">
        <v>33.675607502566507</v>
      </c>
    </row>
    <row r="19" spans="1:13" s="174" customFormat="1" ht="13">
      <c r="A19" s="552"/>
      <c r="B19" s="516" t="s">
        <v>245</v>
      </c>
      <c r="C19" s="517" t="s">
        <v>247</v>
      </c>
      <c r="D19" s="517" t="s">
        <v>255</v>
      </c>
      <c r="E19" s="543">
        <v>2</v>
      </c>
      <c r="F19" s="508">
        <v>42524</v>
      </c>
      <c r="G19" s="512" t="s">
        <v>249</v>
      </c>
      <c r="H19" s="509" t="s">
        <v>251</v>
      </c>
      <c r="I19" s="510">
        <v>146340</v>
      </c>
      <c r="J19" s="511">
        <v>0.58333333333333337</v>
      </c>
      <c r="K19" s="511">
        <v>0.79166666666666663</v>
      </c>
      <c r="L19" s="506">
        <v>5</v>
      </c>
      <c r="M19" s="718">
        <v>42.027426000394975</v>
      </c>
    </row>
    <row r="20" spans="1:13" s="174" customFormat="1" ht="13">
      <c r="A20" s="552"/>
      <c r="B20" s="516" t="s">
        <v>245</v>
      </c>
      <c r="C20" s="517" t="s">
        <v>247</v>
      </c>
      <c r="D20" s="568" t="s">
        <v>255</v>
      </c>
      <c r="E20" s="543">
        <v>3</v>
      </c>
      <c r="F20" s="513">
        <v>42548</v>
      </c>
      <c r="G20" s="512" t="s">
        <v>249</v>
      </c>
      <c r="H20" s="509" t="s">
        <v>251</v>
      </c>
      <c r="I20" s="510">
        <v>146242</v>
      </c>
      <c r="J20" s="511">
        <v>0.58333333333333337</v>
      </c>
      <c r="K20" s="511">
        <v>0.79166666666666663</v>
      </c>
      <c r="L20" s="506">
        <v>5</v>
      </c>
      <c r="M20" s="722">
        <v>45.5</v>
      </c>
    </row>
    <row r="21" spans="1:13" s="174" customFormat="1" ht="13.5" customHeight="1">
      <c r="A21" s="552"/>
      <c r="B21" s="516" t="s">
        <v>245</v>
      </c>
      <c r="C21" s="517" t="s">
        <v>247</v>
      </c>
      <c r="D21" s="568" t="s">
        <v>255</v>
      </c>
      <c r="E21" s="543">
        <v>4</v>
      </c>
      <c r="F21" s="513">
        <v>42549</v>
      </c>
      <c r="G21" s="512" t="s">
        <v>249</v>
      </c>
      <c r="H21" s="509" t="s">
        <v>251</v>
      </c>
      <c r="I21" s="510">
        <v>146242</v>
      </c>
      <c r="J21" s="511">
        <v>0.58333333333333337</v>
      </c>
      <c r="K21" s="511">
        <v>0.79166666666666663</v>
      </c>
      <c r="L21" s="506">
        <v>5</v>
      </c>
      <c r="M21" s="722">
        <v>43.1</v>
      </c>
    </row>
    <row r="22" spans="1:13" s="174" customFormat="1" ht="14.15" customHeight="1" thickBot="1">
      <c r="A22" s="552"/>
      <c r="B22" s="522" t="s">
        <v>245</v>
      </c>
      <c r="C22" s="523" t="s">
        <v>247</v>
      </c>
      <c r="D22" s="563" t="s">
        <v>255</v>
      </c>
      <c r="E22" s="589">
        <v>5</v>
      </c>
      <c r="F22" s="535">
        <v>42551</v>
      </c>
      <c r="G22" s="524" t="s">
        <v>249</v>
      </c>
      <c r="H22" s="525" t="s">
        <v>251</v>
      </c>
      <c r="I22" s="526">
        <v>146242</v>
      </c>
      <c r="J22" s="527">
        <v>0.58333333333333337</v>
      </c>
      <c r="K22" s="527">
        <v>0.79166666666666663</v>
      </c>
      <c r="L22" s="528">
        <v>5</v>
      </c>
      <c r="M22" s="725">
        <v>33.200000000000003</v>
      </c>
    </row>
    <row r="23" spans="1:13" ht="13">
      <c r="A23" s="625"/>
      <c r="B23" s="605" t="s">
        <v>245</v>
      </c>
      <c r="C23" s="517" t="s">
        <v>274</v>
      </c>
      <c r="D23" s="568" t="s">
        <v>255</v>
      </c>
      <c r="E23" s="606">
        <v>6</v>
      </c>
      <c r="F23" s="607">
        <v>42565</v>
      </c>
      <c r="G23" s="530" t="s">
        <v>249</v>
      </c>
      <c r="H23" s="605" t="s">
        <v>251</v>
      </c>
      <c r="I23" s="609">
        <v>146270</v>
      </c>
      <c r="J23" s="610">
        <v>0.58333333333333337</v>
      </c>
      <c r="K23" s="610">
        <v>0.79166666666666663</v>
      </c>
      <c r="L23" s="515">
        <v>5</v>
      </c>
      <c r="M23" s="722">
        <v>36.885095903470265</v>
      </c>
    </row>
    <row r="24" spans="1:13" ht="13">
      <c r="A24" s="625"/>
      <c r="B24" s="612" t="s">
        <v>245</v>
      </c>
      <c r="C24" s="507" t="s">
        <v>274</v>
      </c>
      <c r="D24" s="568" t="s">
        <v>255</v>
      </c>
      <c r="E24" s="613">
        <v>7</v>
      </c>
      <c r="F24" s="614">
        <v>42566</v>
      </c>
      <c r="G24" s="512" t="s">
        <v>249</v>
      </c>
      <c r="H24" s="612" t="s">
        <v>251</v>
      </c>
      <c r="I24" s="615">
        <v>146270</v>
      </c>
      <c r="J24" s="616">
        <v>0.58333333333333337</v>
      </c>
      <c r="K24" s="616">
        <v>0.79166666666666663</v>
      </c>
      <c r="L24" s="506">
        <v>5</v>
      </c>
      <c r="M24" s="722">
        <v>31.826465456351929</v>
      </c>
    </row>
    <row r="25" spans="1:13" ht="13">
      <c r="A25" s="625"/>
      <c r="B25" s="612" t="s">
        <v>245</v>
      </c>
      <c r="C25" s="507" t="s">
        <v>274</v>
      </c>
      <c r="D25" s="568" t="s">
        <v>255</v>
      </c>
      <c r="E25" s="613">
        <v>8</v>
      </c>
      <c r="F25" s="614">
        <v>42577</v>
      </c>
      <c r="G25" s="512" t="s">
        <v>249</v>
      </c>
      <c r="H25" s="612" t="s">
        <v>251</v>
      </c>
      <c r="I25" s="615">
        <v>146287</v>
      </c>
      <c r="J25" s="616">
        <v>0.58333333333333337</v>
      </c>
      <c r="K25" s="616">
        <v>0.79166666666666663</v>
      </c>
      <c r="L25" s="506">
        <v>5</v>
      </c>
      <c r="M25" s="722">
        <v>46.276443402754722</v>
      </c>
    </row>
    <row r="26" spans="1:13" ht="13">
      <c r="A26" s="625"/>
      <c r="B26" s="612" t="s">
        <v>245</v>
      </c>
      <c r="C26" s="507" t="s">
        <v>274</v>
      </c>
      <c r="D26" s="568" t="s">
        <v>255</v>
      </c>
      <c r="E26" s="613">
        <v>9</v>
      </c>
      <c r="F26" s="614">
        <v>42578</v>
      </c>
      <c r="G26" s="512" t="s">
        <v>249</v>
      </c>
      <c r="H26" s="612" t="s">
        <v>251</v>
      </c>
      <c r="I26" s="615">
        <v>146287</v>
      </c>
      <c r="J26" s="616">
        <v>0.58333333333333337</v>
      </c>
      <c r="K26" s="616">
        <v>0.79166666666666663</v>
      </c>
      <c r="L26" s="506">
        <v>5</v>
      </c>
      <c r="M26" s="722">
        <v>44.900187565701316</v>
      </c>
    </row>
    <row r="27" spans="1:13" ht="13.5" thickBot="1">
      <c r="A27" s="625"/>
      <c r="B27" s="622" t="s">
        <v>245</v>
      </c>
      <c r="C27" s="523" t="s">
        <v>274</v>
      </c>
      <c r="D27" s="563" t="s">
        <v>255</v>
      </c>
      <c r="E27" s="621">
        <v>10</v>
      </c>
      <c r="F27" s="630">
        <v>42579</v>
      </c>
      <c r="G27" s="524" t="s">
        <v>249</v>
      </c>
      <c r="H27" s="622" t="s">
        <v>251</v>
      </c>
      <c r="I27" s="623">
        <v>146287</v>
      </c>
      <c r="J27" s="624">
        <v>0.58333333333333337</v>
      </c>
      <c r="K27" s="624">
        <v>0.79166666666666663</v>
      </c>
      <c r="L27" s="528">
        <v>5</v>
      </c>
      <c r="M27" s="725">
        <v>43.042224056484443</v>
      </c>
    </row>
    <row r="28" spans="1:13" ht="13.5" thickBot="1">
      <c r="A28" s="675"/>
      <c r="B28" s="748" t="s">
        <v>245</v>
      </c>
      <c r="C28" s="749" t="s">
        <v>292</v>
      </c>
      <c r="D28" s="750" t="s">
        <v>255</v>
      </c>
      <c r="E28" s="751">
        <v>11</v>
      </c>
      <c r="F28" s="752">
        <v>42599</v>
      </c>
      <c r="G28" s="753" t="s">
        <v>249</v>
      </c>
      <c r="H28" s="748" t="s">
        <v>251</v>
      </c>
      <c r="I28" s="754">
        <v>146310</v>
      </c>
      <c r="J28" s="660">
        <v>0.58333333333333337</v>
      </c>
      <c r="K28" s="660">
        <v>0.79166666666666663</v>
      </c>
      <c r="L28" s="661">
        <v>5</v>
      </c>
      <c r="M28" s="755">
        <v>31.4</v>
      </c>
    </row>
    <row r="29" spans="1:13" ht="13.5" thickBot="1">
      <c r="A29" s="675"/>
      <c r="B29" s="748" t="s">
        <v>245</v>
      </c>
      <c r="C29" s="858" t="s">
        <v>308</v>
      </c>
      <c r="D29" s="750" t="s">
        <v>255</v>
      </c>
      <c r="E29" s="751">
        <v>12</v>
      </c>
      <c r="F29" s="752">
        <v>42639</v>
      </c>
      <c r="G29" s="753" t="s">
        <v>249</v>
      </c>
      <c r="H29" s="748" t="s">
        <v>251</v>
      </c>
      <c r="I29" s="754">
        <v>146167</v>
      </c>
      <c r="J29" s="660">
        <v>0.58333333333333337</v>
      </c>
      <c r="K29" s="660">
        <v>0.79166666666666663</v>
      </c>
      <c r="L29" s="661">
        <v>5</v>
      </c>
      <c r="M29" s="755">
        <v>31</v>
      </c>
    </row>
    <row r="30" spans="1:13" s="174" customFormat="1" ht="13">
      <c r="A30" s="993" t="s">
        <v>110</v>
      </c>
      <c r="B30" s="998"/>
      <c r="C30" s="998"/>
      <c r="D30" s="998"/>
      <c r="E30" s="998"/>
      <c r="F30" s="998"/>
      <c r="G30" s="998"/>
      <c r="H30" s="998"/>
      <c r="I30" s="998"/>
      <c r="J30" s="998"/>
      <c r="K30" s="998"/>
      <c r="L30" s="998"/>
      <c r="M30" s="999"/>
    </row>
    <row r="31" spans="1:13" s="166" customFormat="1" ht="13.5" customHeight="1">
      <c r="A31" s="551"/>
      <c r="B31" s="505" t="s">
        <v>246</v>
      </c>
      <c r="C31" s="507" t="s">
        <v>247</v>
      </c>
      <c r="D31" s="567" t="s">
        <v>255</v>
      </c>
      <c r="E31" s="538">
        <v>1</v>
      </c>
      <c r="F31" s="508">
        <v>42524</v>
      </c>
      <c r="G31" s="512" t="s">
        <v>241</v>
      </c>
      <c r="H31" s="509" t="s">
        <v>242</v>
      </c>
      <c r="I31" s="510">
        <v>1337</v>
      </c>
      <c r="J31" s="511">
        <v>0.625</v>
      </c>
      <c r="K31" s="511">
        <v>0.79166666666666663</v>
      </c>
      <c r="L31" s="506">
        <v>4</v>
      </c>
      <c r="M31" s="718">
        <v>65.000579228058896</v>
      </c>
    </row>
    <row r="32" spans="1:13" s="166" customFormat="1" ht="13.5" customHeight="1">
      <c r="A32" s="552"/>
      <c r="B32" s="505" t="s">
        <v>246</v>
      </c>
      <c r="C32" s="507" t="s">
        <v>247</v>
      </c>
      <c r="D32" s="567" t="s">
        <v>255</v>
      </c>
      <c r="E32" s="538">
        <v>2</v>
      </c>
      <c r="F32" s="508">
        <v>42541</v>
      </c>
      <c r="G32" s="512" t="s">
        <v>241</v>
      </c>
      <c r="H32" s="509" t="s">
        <v>242</v>
      </c>
      <c r="I32" s="510">
        <v>1326</v>
      </c>
      <c r="J32" s="511">
        <v>0.625</v>
      </c>
      <c r="K32" s="511">
        <v>0.79166666666666663</v>
      </c>
      <c r="L32" s="506">
        <v>4</v>
      </c>
      <c r="M32" s="722">
        <v>63.693694449168902</v>
      </c>
    </row>
    <row r="33" spans="1:14" s="166" customFormat="1" ht="13.5" customHeight="1">
      <c r="A33" s="552"/>
      <c r="B33" s="505" t="s">
        <v>246</v>
      </c>
      <c r="C33" s="507" t="s">
        <v>247</v>
      </c>
      <c r="D33" s="567" t="s">
        <v>255</v>
      </c>
      <c r="E33" s="538">
        <v>3</v>
      </c>
      <c r="F33" s="508">
        <v>42548</v>
      </c>
      <c r="G33" s="512" t="s">
        <v>241</v>
      </c>
      <c r="H33" s="509" t="s">
        <v>242</v>
      </c>
      <c r="I33" s="510">
        <v>1323</v>
      </c>
      <c r="J33" s="511">
        <v>0.625</v>
      </c>
      <c r="K33" s="511">
        <v>0.79166666666666663</v>
      </c>
      <c r="L33" s="506">
        <v>4</v>
      </c>
      <c r="M33" s="718">
        <v>64.505662627998205</v>
      </c>
    </row>
    <row r="34" spans="1:14" ht="13.5" customHeight="1" thickBot="1">
      <c r="A34" s="552"/>
      <c r="B34" s="522" t="s">
        <v>246</v>
      </c>
      <c r="C34" s="523" t="s">
        <v>247</v>
      </c>
      <c r="D34" s="563" t="s">
        <v>255</v>
      </c>
      <c r="E34" s="585">
        <v>4</v>
      </c>
      <c r="F34" s="535">
        <v>42549</v>
      </c>
      <c r="G34" s="524" t="s">
        <v>241</v>
      </c>
      <c r="H34" s="525" t="s">
        <v>242</v>
      </c>
      <c r="I34" s="526">
        <v>1321</v>
      </c>
      <c r="J34" s="527">
        <v>0.54166666666666663</v>
      </c>
      <c r="K34" s="527">
        <v>0.79166666666666663</v>
      </c>
      <c r="L34" s="528">
        <v>6</v>
      </c>
      <c r="M34" s="725">
        <v>66.026813910652294</v>
      </c>
    </row>
    <row r="35" spans="1:14" ht="13">
      <c r="A35" s="625"/>
      <c r="B35" s="612" t="s">
        <v>246</v>
      </c>
      <c r="C35" s="507" t="s">
        <v>274</v>
      </c>
      <c r="D35" s="613" t="s">
        <v>255</v>
      </c>
      <c r="E35" s="613">
        <v>5</v>
      </c>
      <c r="F35" s="614">
        <v>42576</v>
      </c>
      <c r="G35" s="512" t="s">
        <v>241</v>
      </c>
      <c r="H35" s="612" t="s">
        <v>273</v>
      </c>
      <c r="I35" s="615">
        <v>1346</v>
      </c>
      <c r="J35" s="616">
        <v>0.625</v>
      </c>
      <c r="K35" s="616">
        <v>0.79166666666666663</v>
      </c>
      <c r="L35" s="506">
        <v>4</v>
      </c>
      <c r="M35" s="722">
        <v>69.977476161616281</v>
      </c>
    </row>
    <row r="36" spans="1:14" s="135" customFormat="1" ht="13">
      <c r="A36" s="625"/>
      <c r="B36" s="612" t="s">
        <v>246</v>
      </c>
      <c r="C36" s="507" t="s">
        <v>274</v>
      </c>
      <c r="D36" s="613" t="s">
        <v>255</v>
      </c>
      <c r="E36" s="613">
        <v>6</v>
      </c>
      <c r="F36" s="614">
        <v>42578</v>
      </c>
      <c r="G36" s="512" t="s">
        <v>241</v>
      </c>
      <c r="H36" s="612" t="s">
        <v>242</v>
      </c>
      <c r="I36" s="615">
        <v>1338</v>
      </c>
      <c r="J36" s="616">
        <v>0.625</v>
      </c>
      <c r="K36" s="616">
        <v>0.79166666666666663</v>
      </c>
      <c r="L36" s="506">
        <v>4</v>
      </c>
      <c r="M36" s="722">
        <v>85.145340766627143</v>
      </c>
    </row>
    <row r="37" spans="1:14" ht="13">
      <c r="A37" s="625"/>
      <c r="B37" s="612" t="s">
        <v>246</v>
      </c>
      <c r="C37" s="507" t="s">
        <v>274</v>
      </c>
      <c r="D37" s="613" t="s">
        <v>255</v>
      </c>
      <c r="E37" s="613">
        <v>7</v>
      </c>
      <c r="F37" s="614">
        <v>42579</v>
      </c>
      <c r="G37" s="512" t="s">
        <v>241</v>
      </c>
      <c r="H37" s="612" t="s">
        <v>242</v>
      </c>
      <c r="I37" s="615">
        <v>1334</v>
      </c>
      <c r="J37" s="616">
        <v>0.625</v>
      </c>
      <c r="K37" s="616">
        <v>0.79166666666666663</v>
      </c>
      <c r="L37" s="506">
        <v>4</v>
      </c>
      <c r="M37" s="722">
        <v>79.183080846500161</v>
      </c>
    </row>
    <row r="38" spans="1:14" ht="13.5" thickBot="1">
      <c r="A38" s="675"/>
      <c r="B38" s="622" t="s">
        <v>246</v>
      </c>
      <c r="C38" s="523" t="s">
        <v>274</v>
      </c>
      <c r="D38" s="621" t="s">
        <v>255</v>
      </c>
      <c r="E38" s="621">
        <v>8</v>
      </c>
      <c r="F38" s="630">
        <v>42580</v>
      </c>
      <c r="G38" s="524" t="s">
        <v>241</v>
      </c>
      <c r="H38" s="622" t="s">
        <v>242</v>
      </c>
      <c r="I38" s="623">
        <v>1332</v>
      </c>
      <c r="J38" s="624">
        <v>0.625</v>
      </c>
      <c r="K38" s="624">
        <v>0.79166666666666663</v>
      </c>
      <c r="L38" s="528">
        <v>4</v>
      </c>
      <c r="M38" s="725">
        <v>77.23153438124622</v>
      </c>
    </row>
    <row r="39" spans="1:14" ht="13">
      <c r="A39" s="675"/>
      <c r="B39" s="669" t="s">
        <v>246</v>
      </c>
      <c r="C39" s="701" t="s">
        <v>292</v>
      </c>
      <c r="D39" s="700" t="s">
        <v>255</v>
      </c>
      <c r="E39" s="700">
        <v>9</v>
      </c>
      <c r="F39" s="666">
        <v>42597</v>
      </c>
      <c r="G39" s="698" t="s">
        <v>241</v>
      </c>
      <c r="H39" s="669" t="s">
        <v>242</v>
      </c>
      <c r="I39" s="678">
        <v>1251</v>
      </c>
      <c r="J39" s="688">
        <v>0.625</v>
      </c>
      <c r="K39" s="688">
        <v>0.79166666666666663</v>
      </c>
      <c r="L39" s="686">
        <v>4</v>
      </c>
      <c r="M39" s="728">
        <v>58.7</v>
      </c>
    </row>
    <row r="40" spans="1:14" ht="13">
      <c r="A40" s="675"/>
      <c r="B40" s="612" t="s">
        <v>246</v>
      </c>
      <c r="C40" s="667" t="s">
        <v>292</v>
      </c>
      <c r="D40" s="690" t="s">
        <v>255</v>
      </c>
      <c r="E40" s="690">
        <v>10</v>
      </c>
      <c r="F40" s="614">
        <v>42598</v>
      </c>
      <c r="G40" s="512" t="s">
        <v>241</v>
      </c>
      <c r="H40" s="612" t="s">
        <v>242</v>
      </c>
      <c r="I40" s="682">
        <v>1250</v>
      </c>
      <c r="J40" s="684">
        <v>0.58333333333333337</v>
      </c>
      <c r="K40" s="684">
        <v>0.79166666666666663</v>
      </c>
      <c r="L40" s="506">
        <v>5</v>
      </c>
      <c r="M40" s="729">
        <v>62.1</v>
      </c>
    </row>
    <row r="41" spans="1:14" ht="13.5" thickBot="1">
      <c r="A41" s="675"/>
      <c r="B41" s="605" t="s">
        <v>246</v>
      </c>
      <c r="C41" s="523" t="s">
        <v>292</v>
      </c>
      <c r="D41" s="671" t="s">
        <v>255</v>
      </c>
      <c r="E41" s="671">
        <v>11</v>
      </c>
      <c r="F41" s="630">
        <v>42599</v>
      </c>
      <c r="G41" s="530" t="s">
        <v>241</v>
      </c>
      <c r="H41" s="605" t="s">
        <v>242</v>
      </c>
      <c r="I41" s="738">
        <v>1250</v>
      </c>
      <c r="J41" s="740">
        <v>0.58333333333333337</v>
      </c>
      <c r="K41" s="741">
        <v>0.79166666666666663</v>
      </c>
      <c r="L41" s="528">
        <v>5</v>
      </c>
      <c r="M41" s="739">
        <v>67.7</v>
      </c>
    </row>
    <row r="42" spans="1:14" ht="14.5">
      <c r="A42" s="1033"/>
      <c r="B42" s="700" t="s">
        <v>399</v>
      </c>
      <c r="C42" s="517" t="s">
        <v>308</v>
      </c>
      <c r="D42" s="700" t="s">
        <v>350</v>
      </c>
      <c r="E42" s="700">
        <v>12</v>
      </c>
      <c r="F42" s="607">
        <v>42632</v>
      </c>
      <c r="G42" s="1034" t="s">
        <v>241</v>
      </c>
      <c r="H42" s="669" t="s">
        <v>242</v>
      </c>
      <c r="I42" s="678">
        <v>308</v>
      </c>
      <c r="J42" s="859">
        <v>0.625</v>
      </c>
      <c r="K42" s="859">
        <v>0.79166666666666663</v>
      </c>
      <c r="L42" s="515">
        <v>4</v>
      </c>
      <c r="M42" s="1042">
        <v>20.673144040945068</v>
      </c>
    </row>
    <row r="43" spans="1:14" ht="14.5">
      <c r="A43" s="1033"/>
      <c r="B43" s="690" t="s">
        <v>405</v>
      </c>
      <c r="C43" s="507" t="s">
        <v>308</v>
      </c>
      <c r="D43" s="690" t="s">
        <v>255</v>
      </c>
      <c r="E43" s="690">
        <v>13</v>
      </c>
      <c r="F43" s="614">
        <v>42639</v>
      </c>
      <c r="G43" s="537" t="s">
        <v>241</v>
      </c>
      <c r="H43" s="612" t="s">
        <v>242</v>
      </c>
      <c r="I43" s="682">
        <v>1270</v>
      </c>
      <c r="J43" s="860">
        <v>0.625</v>
      </c>
      <c r="K43" s="860">
        <v>0.79166666666666663</v>
      </c>
      <c r="L43" s="506">
        <v>4</v>
      </c>
      <c r="M43" s="1043" t="s">
        <v>396</v>
      </c>
      <c r="N43" s="134" t="s">
        <v>2</v>
      </c>
    </row>
    <row r="44" spans="1:14" ht="14.5">
      <c r="A44" s="1035"/>
      <c r="B44" s="690" t="s">
        <v>405</v>
      </c>
      <c r="C44" s="507" t="s">
        <v>308</v>
      </c>
      <c r="D44" s="671" t="s">
        <v>255</v>
      </c>
      <c r="E44" s="671">
        <v>14</v>
      </c>
      <c r="F44" s="614">
        <v>42640</v>
      </c>
      <c r="G44" s="656" t="s">
        <v>241</v>
      </c>
      <c r="H44" s="605" t="s">
        <v>242</v>
      </c>
      <c r="I44" s="682">
        <v>1265</v>
      </c>
      <c r="J44" s="860">
        <v>0.625</v>
      </c>
      <c r="K44" s="860">
        <v>0.79166666666666663</v>
      </c>
      <c r="L44" s="506">
        <v>4</v>
      </c>
      <c r="M44" s="1043" t="s">
        <v>396</v>
      </c>
    </row>
    <row r="45" spans="1:14" ht="21.65" customHeight="1">
      <c r="A45" s="988" t="s">
        <v>265</v>
      </c>
      <c r="B45" s="949"/>
      <c r="C45" s="949"/>
      <c r="D45" s="949"/>
      <c r="E45" s="949"/>
      <c r="F45" s="949"/>
      <c r="G45" s="949"/>
      <c r="H45" s="949"/>
      <c r="I45" s="949"/>
      <c r="J45" s="949"/>
      <c r="K45" s="949"/>
      <c r="L45" s="949"/>
      <c r="M45" s="949"/>
    </row>
    <row r="46" spans="1:14" ht="12.65" customHeight="1">
      <c r="A46" s="988" t="s">
        <v>281</v>
      </c>
      <c r="B46" s="989"/>
      <c r="C46" s="989"/>
      <c r="D46" s="989"/>
      <c r="E46" s="989"/>
      <c r="F46" s="989"/>
      <c r="G46" s="989"/>
      <c r="H46" s="989"/>
      <c r="I46" s="989"/>
      <c r="J46" s="989"/>
      <c r="K46" s="989"/>
      <c r="L46" s="989"/>
      <c r="M46" s="989"/>
    </row>
    <row r="47" spans="1:14" ht="21.75" customHeight="1">
      <c r="A47" s="988" t="s">
        <v>280</v>
      </c>
      <c r="B47" s="989"/>
      <c r="C47" s="989"/>
      <c r="D47" s="989"/>
      <c r="E47" s="989"/>
      <c r="F47" s="989"/>
      <c r="G47" s="989"/>
      <c r="H47" s="989"/>
      <c r="I47" s="989"/>
      <c r="J47" s="989"/>
      <c r="K47" s="989"/>
      <c r="L47" s="989"/>
      <c r="M47" s="989"/>
    </row>
    <row r="48" spans="1:14" s="923" customFormat="1" ht="13.5" customHeight="1">
      <c r="A48" s="988" t="s">
        <v>400</v>
      </c>
      <c r="B48" s="949"/>
      <c r="C48" s="949"/>
      <c r="D48" s="949"/>
      <c r="E48" s="949"/>
      <c r="F48" s="949"/>
      <c r="G48" s="949"/>
      <c r="H48" s="949"/>
      <c r="I48" s="949"/>
      <c r="J48" s="949"/>
      <c r="K48" s="949"/>
      <c r="L48" s="949"/>
      <c r="M48" s="949"/>
    </row>
    <row r="49" spans="1:13" ht="22.5" customHeight="1">
      <c r="A49" s="988" t="s">
        <v>353</v>
      </c>
      <c r="B49" s="949"/>
      <c r="C49" s="949"/>
      <c r="D49" s="949"/>
      <c r="E49" s="949"/>
      <c r="F49" s="949"/>
      <c r="G49" s="949"/>
      <c r="H49" s="949"/>
      <c r="I49" s="949"/>
      <c r="J49" s="949"/>
      <c r="K49" s="949"/>
      <c r="L49" s="949"/>
      <c r="M49" s="949"/>
    </row>
  </sheetData>
  <sheetProtection password="C511" sheet="1" objects="1" scenarios="1"/>
  <protectedRanges>
    <protectedRange password="D9D5" sqref="D3" name="Add Rows_8_1"/>
    <protectedRange sqref="D3" name="Enter Event Data_14_1"/>
    <protectedRange password="D9D5" sqref="G3" name="Add Rows_10_1"/>
    <protectedRange sqref="G3" name="Enter Event Data_16_1"/>
    <protectedRange password="D9D5" sqref="H3" name="Add Rows_11_1"/>
    <protectedRange sqref="H3" name="Enter Event Data_17_1"/>
    <protectedRange password="D9D5" sqref="K3" name="Add Rows_12_1"/>
    <protectedRange sqref="K3" name="Enter Event Data_18_1"/>
  </protectedRanges>
  <autoFilter ref="A1:N49"/>
  <mergeCells count="8">
    <mergeCell ref="A49:M49"/>
    <mergeCell ref="A48:M48"/>
    <mergeCell ref="A2:M2"/>
    <mergeCell ref="A3:M3"/>
    <mergeCell ref="A30:M30"/>
    <mergeCell ref="A45:M45"/>
    <mergeCell ref="A46:M46"/>
    <mergeCell ref="A47:M47"/>
  </mergeCells>
  <printOptions horizontalCentered="1" verticalCentered="1"/>
  <pageMargins left="0.7" right="0.7" top="1.2009803921568627" bottom="0.75" header="0.3" footer="0.3"/>
  <pageSetup scale="62" orientation="landscape" r:id="rId1"/>
  <headerFooter>
    <oddHeader>&amp;C&amp;"Arial,Bold"&amp;K000000Table I-4 
Pacific Gas and Electric Company 
 Interruptible and Price Responsive Programs
Year-to-Date Event Summary 
December 2016</oddHeader>
    <oddFooter>&amp;L&amp;F&amp;CPage 8 of 11 (3 of 3)&amp;REvents Summary</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view="pageLayout" zoomScale="70" zoomScaleNormal="100" zoomScalePageLayoutView="70" workbookViewId="0">
      <selection activeCell="M24" sqref="A24:O26"/>
    </sheetView>
  </sheetViews>
  <sheetFormatPr defaultColWidth="9.453125" defaultRowHeight="12.5"/>
  <cols>
    <col min="1" max="1" width="38.54296875" style="207" customWidth="1"/>
    <col min="2" max="2" width="15.81640625" style="207" customWidth="1"/>
    <col min="3" max="6" width="12.453125" style="207" customWidth="1"/>
    <col min="7" max="7" width="12.453125" style="207" bestFit="1" customWidth="1"/>
    <col min="8" max="8" width="12.54296875" style="207" customWidth="1"/>
    <col min="9" max="9" width="12" style="207" customWidth="1"/>
    <col min="10" max="10" width="12.453125" style="207" bestFit="1" customWidth="1"/>
    <col min="11" max="12" width="11.453125" style="207" customWidth="1"/>
    <col min="13" max="14" width="12.453125" style="207" customWidth="1"/>
    <col min="15" max="15" width="13.1796875" style="207" customWidth="1"/>
    <col min="16" max="16" width="12.54296875" style="207" customWidth="1"/>
    <col min="17" max="16384" width="9.453125" style="207"/>
  </cols>
  <sheetData>
    <row r="1" spans="1:17" s="208" customFormat="1"/>
    <row r="2" spans="1:17" s="208" customFormat="1" ht="13" thickBot="1"/>
    <row r="3" spans="1:17" ht="13">
      <c r="A3" s="37" t="s">
        <v>171</v>
      </c>
      <c r="B3" s="232"/>
      <c r="C3" s="43"/>
      <c r="D3" s="43"/>
      <c r="E3" s="43"/>
      <c r="F3" s="43"/>
      <c r="G3" s="43"/>
      <c r="H3" s="43"/>
      <c r="I3" s="43"/>
      <c r="J3" s="43"/>
      <c r="K3" s="43"/>
      <c r="L3" s="43"/>
      <c r="M3" s="43"/>
      <c r="N3" s="43"/>
      <c r="O3" s="43"/>
      <c r="P3" s="234"/>
    </row>
    <row r="4" spans="1:17" ht="13">
      <c r="A4" s="3"/>
      <c r="B4" s="233"/>
      <c r="C4" s="44"/>
      <c r="D4" s="44"/>
      <c r="E4" s="44"/>
      <c r="F4" s="44"/>
      <c r="G4" s="44"/>
      <c r="H4" s="44"/>
      <c r="I4" s="44"/>
      <c r="J4" s="44"/>
      <c r="K4" s="44"/>
      <c r="L4" s="44"/>
      <c r="M4" s="44"/>
      <c r="N4" s="44"/>
      <c r="O4" s="44"/>
      <c r="P4" s="235"/>
    </row>
    <row r="5" spans="1:17" ht="43.5" customHeight="1">
      <c r="A5" s="94" t="s">
        <v>90</v>
      </c>
      <c r="B5" s="352" t="s">
        <v>357</v>
      </c>
      <c r="C5" s="353" t="s">
        <v>5</v>
      </c>
      <c r="D5" s="38" t="s">
        <v>6</v>
      </c>
      <c r="E5" s="38" t="s">
        <v>7</v>
      </c>
      <c r="F5" s="38" t="s">
        <v>8</v>
      </c>
      <c r="G5" s="38" t="s">
        <v>9</v>
      </c>
      <c r="H5" s="38" t="s">
        <v>10</v>
      </c>
      <c r="I5" s="38" t="s">
        <v>36</v>
      </c>
      <c r="J5" s="38" t="s">
        <v>37</v>
      </c>
      <c r="K5" s="38" t="s">
        <v>38</v>
      </c>
      <c r="L5" s="38" t="s">
        <v>39</v>
      </c>
      <c r="M5" s="38" t="s">
        <v>40</v>
      </c>
      <c r="N5" s="38" t="s">
        <v>41</v>
      </c>
      <c r="O5" s="352" t="s">
        <v>172</v>
      </c>
      <c r="P5" s="352" t="s">
        <v>173</v>
      </c>
    </row>
    <row r="6" spans="1:17" ht="19.5" customHeight="1">
      <c r="A6" s="2" t="s">
        <v>174</v>
      </c>
      <c r="B6" s="354"/>
      <c r="C6" s="230"/>
      <c r="D6" s="206"/>
      <c r="E6" s="206"/>
      <c r="F6" s="206"/>
      <c r="G6" s="206"/>
      <c r="H6" s="206"/>
      <c r="I6" s="206"/>
      <c r="J6" s="206"/>
      <c r="K6" s="206"/>
      <c r="L6" s="206"/>
      <c r="M6" s="206"/>
      <c r="N6" s="487"/>
      <c r="O6" s="487"/>
      <c r="P6" s="487"/>
    </row>
    <row r="7" spans="1:17" ht="15.65" customHeight="1">
      <c r="A7" s="145" t="s">
        <v>175</v>
      </c>
      <c r="B7" s="216">
        <v>7785291.3898200011</v>
      </c>
      <c r="C7" s="206">
        <v>0</v>
      </c>
      <c r="D7" s="206">
        <v>0</v>
      </c>
      <c r="E7" s="206">
        <v>0</v>
      </c>
      <c r="F7" s="206">
        <v>0</v>
      </c>
      <c r="G7" s="206">
        <v>360040.5</v>
      </c>
      <c r="H7" s="206">
        <v>292444.77516968263</v>
      </c>
      <c r="I7" s="206">
        <v>1231478.6257758907</v>
      </c>
      <c r="J7" s="206">
        <v>1909766.38</v>
      </c>
      <c r="K7" s="178">
        <v>1303086.28</v>
      </c>
      <c r="L7" s="206">
        <v>-413072.02</v>
      </c>
      <c r="M7" s="206">
        <v>2657.04</v>
      </c>
      <c r="N7" s="918">
        <v>296.08074999973178</v>
      </c>
      <c r="O7" s="216">
        <f>SUM(C7:N7)</f>
        <v>4686697.6616955725</v>
      </c>
      <c r="P7" s="216">
        <f t="shared" ref="P7:P19" si="0">+O7+B7</f>
        <v>12471989.051515574</v>
      </c>
    </row>
    <row r="8" spans="1:17" ht="15.65" customHeight="1">
      <c r="A8" s="145" t="s">
        <v>176</v>
      </c>
      <c r="B8" s="216">
        <v>46470</v>
      </c>
      <c r="C8" s="206">
        <v>48891</v>
      </c>
      <c r="D8" s="206">
        <v>77490</v>
      </c>
      <c r="E8" s="206">
        <v>0</v>
      </c>
      <c r="F8" s="206">
        <v>0</v>
      </c>
      <c r="G8" s="206">
        <v>182100</v>
      </c>
      <c r="H8" s="206">
        <v>42210</v>
      </c>
      <c r="I8" s="206">
        <v>18996.439999999999</v>
      </c>
      <c r="J8" s="206">
        <v>109250.48</v>
      </c>
      <c r="K8" s="206">
        <v>33000</v>
      </c>
      <c r="L8" s="206">
        <v>0</v>
      </c>
      <c r="M8" s="206">
        <v>158260</v>
      </c>
      <c r="N8" s="918">
        <v>32067.96</v>
      </c>
      <c r="O8" s="216">
        <f t="shared" ref="O8:O19" si="1">SUM(C8:N8)</f>
        <v>702265.87999999989</v>
      </c>
      <c r="P8" s="216">
        <f t="shared" si="0"/>
        <v>748735.87999999989</v>
      </c>
    </row>
    <row r="9" spans="1:17" ht="15.65" customHeight="1">
      <c r="A9" s="145" t="s">
        <v>358</v>
      </c>
      <c r="B9" s="216">
        <v>26084254.290000003</v>
      </c>
      <c r="C9" s="206">
        <v>2076251.09</v>
      </c>
      <c r="D9" s="55">
        <f>1459525.12+636228.5</f>
        <v>2095753.62</v>
      </c>
      <c r="E9" s="273">
        <v>2097492.62</v>
      </c>
      <c r="F9" s="273">
        <v>2453957.4900000002</v>
      </c>
      <c r="G9" s="206">
        <v>2378236.84</v>
      </c>
      <c r="H9" s="206">
        <v>2480443</v>
      </c>
      <c r="I9" s="206">
        <v>2131146.4</v>
      </c>
      <c r="J9" s="55">
        <v>2588012.3000000003</v>
      </c>
      <c r="K9" s="55">
        <v>2024213.34</v>
      </c>
      <c r="L9" s="206">
        <v>2199124.7000000002</v>
      </c>
      <c r="M9" s="45">
        <v>2478386.4</v>
      </c>
      <c r="N9" s="918">
        <v>2165475.84</v>
      </c>
      <c r="O9" s="216">
        <f t="shared" si="1"/>
        <v>27168493.639999997</v>
      </c>
      <c r="P9" s="216">
        <f t="shared" si="0"/>
        <v>53252747.93</v>
      </c>
    </row>
    <row r="10" spans="1:17" ht="15.65" customHeight="1">
      <c r="A10" s="145" t="s">
        <v>177</v>
      </c>
      <c r="B10" s="216">
        <v>1742220.9699999997</v>
      </c>
      <c r="C10" s="206">
        <v>0</v>
      </c>
      <c r="D10" s="206">
        <v>0</v>
      </c>
      <c r="E10" s="206">
        <v>0</v>
      </c>
      <c r="F10" s="273">
        <f>17094-17094</f>
        <v>0</v>
      </c>
      <c r="G10" s="206">
        <v>70591.899999999994</v>
      </c>
      <c r="H10" s="206">
        <v>12486.85</v>
      </c>
      <c r="I10" s="206">
        <v>184782.4</v>
      </c>
      <c r="J10" s="206">
        <v>316296.71999999997</v>
      </c>
      <c r="K10" s="206">
        <v>202158.62</v>
      </c>
      <c r="L10" s="206">
        <v>1952.31</v>
      </c>
      <c r="M10" s="206">
        <v>-100462.93</v>
      </c>
      <c r="N10" s="918">
        <v>2259.19</v>
      </c>
      <c r="O10" s="216">
        <f t="shared" si="1"/>
        <v>690065.06</v>
      </c>
      <c r="P10" s="216">
        <f t="shared" si="0"/>
        <v>2432286.0299999998</v>
      </c>
    </row>
    <row r="11" spans="1:17" ht="15.65" customHeight="1">
      <c r="A11" s="145" t="s">
        <v>260</v>
      </c>
      <c r="B11" s="216">
        <v>1022581</v>
      </c>
      <c r="C11" s="206">
        <v>0</v>
      </c>
      <c r="D11" s="206">
        <v>0</v>
      </c>
      <c r="E11" s="206">
        <v>0</v>
      </c>
      <c r="F11" s="273">
        <v>0</v>
      </c>
      <c r="G11" s="206">
        <v>0</v>
      </c>
      <c r="H11" s="206">
        <v>225511.25</v>
      </c>
      <c r="I11" s="206">
        <v>243775</v>
      </c>
      <c r="J11" s="206">
        <v>44524</v>
      </c>
      <c r="K11" s="206">
        <v>66151</v>
      </c>
      <c r="L11" s="206">
        <v>0</v>
      </c>
      <c r="M11" s="206">
        <v>0</v>
      </c>
      <c r="N11" s="206">
        <v>0</v>
      </c>
      <c r="O11" s="216">
        <f t="shared" si="1"/>
        <v>579961.25</v>
      </c>
      <c r="P11" s="216">
        <f t="shared" si="0"/>
        <v>1602542.25</v>
      </c>
    </row>
    <row r="12" spans="1:17" ht="15.65" customHeight="1">
      <c r="A12" s="887" t="s">
        <v>347</v>
      </c>
      <c r="B12" s="888">
        <v>0</v>
      </c>
      <c r="C12" s="889">
        <v>0</v>
      </c>
      <c r="D12" s="889">
        <v>0</v>
      </c>
      <c r="E12" s="889">
        <v>0</v>
      </c>
      <c r="F12" s="890">
        <v>0</v>
      </c>
      <c r="G12" s="889">
        <v>0</v>
      </c>
      <c r="H12" s="889">
        <v>60061.81</v>
      </c>
      <c r="I12" s="889">
        <v>230982.03</v>
      </c>
      <c r="J12" s="889">
        <v>234077.27000000002</v>
      </c>
      <c r="K12" s="889">
        <v>-2278.3499999999985</v>
      </c>
      <c r="L12" s="889">
        <v>237403.59</v>
      </c>
      <c r="M12" s="889">
        <v>-16550.78</v>
      </c>
      <c r="N12" s="889">
        <v>4150.3</v>
      </c>
      <c r="O12" s="888">
        <f t="shared" si="1"/>
        <v>747845.87</v>
      </c>
      <c r="P12" s="888">
        <f t="shared" si="0"/>
        <v>747845.87</v>
      </c>
    </row>
    <row r="13" spans="1:17" ht="15.65" customHeight="1">
      <c r="A13" s="150" t="s">
        <v>178</v>
      </c>
      <c r="B13" s="216">
        <v>0</v>
      </c>
      <c r="C13" s="206">
        <v>0</v>
      </c>
      <c r="D13" s="206">
        <v>0</v>
      </c>
      <c r="E13" s="206">
        <v>500</v>
      </c>
      <c r="F13" s="273">
        <v>500</v>
      </c>
      <c r="G13" s="206">
        <v>500</v>
      </c>
      <c r="H13" s="206">
        <v>1100</v>
      </c>
      <c r="I13" s="206">
        <v>700</v>
      </c>
      <c r="J13" s="206">
        <v>700</v>
      </c>
      <c r="K13" s="206">
        <v>700</v>
      </c>
      <c r="L13" s="206">
        <v>700</v>
      </c>
      <c r="M13" s="206">
        <v>700</v>
      </c>
      <c r="N13" s="918">
        <v>700</v>
      </c>
      <c r="O13" s="216">
        <f t="shared" si="1"/>
        <v>6800</v>
      </c>
      <c r="P13" s="216">
        <f t="shared" si="0"/>
        <v>6800</v>
      </c>
    </row>
    <row r="14" spans="1:17" s="126" customFormat="1" ht="47.5" customHeight="1">
      <c r="A14" s="149" t="s">
        <v>179</v>
      </c>
      <c r="B14" s="216">
        <v>0</v>
      </c>
      <c r="C14" s="146">
        <v>0</v>
      </c>
      <c r="D14" s="146">
        <v>0</v>
      </c>
      <c r="E14" s="146">
        <v>0</v>
      </c>
      <c r="F14" s="273">
        <v>0</v>
      </c>
      <c r="G14" s="146">
        <v>0</v>
      </c>
      <c r="H14" s="146">
        <v>0</v>
      </c>
      <c r="I14" s="146">
        <v>0</v>
      </c>
      <c r="J14" s="146">
        <v>0</v>
      </c>
      <c r="K14" s="146">
        <v>0</v>
      </c>
      <c r="L14" s="146">
        <v>0</v>
      </c>
      <c r="M14" s="146">
        <v>0</v>
      </c>
      <c r="N14" s="146">
        <v>0</v>
      </c>
      <c r="O14" s="216">
        <f t="shared" si="1"/>
        <v>0</v>
      </c>
      <c r="P14" s="216">
        <f t="shared" si="0"/>
        <v>0</v>
      </c>
    </row>
    <row r="15" spans="1:17" s="126" customFormat="1">
      <c r="A15" s="145" t="s">
        <v>287</v>
      </c>
      <c r="B15" s="216">
        <v>0</v>
      </c>
      <c r="C15" s="146">
        <v>0</v>
      </c>
      <c r="D15" s="146">
        <v>0</v>
      </c>
      <c r="E15" s="146">
        <v>0</v>
      </c>
      <c r="F15" s="273">
        <v>0</v>
      </c>
      <c r="G15" s="146">
        <v>0</v>
      </c>
      <c r="H15" s="146">
        <v>0</v>
      </c>
      <c r="I15" s="146">
        <v>752150</v>
      </c>
      <c r="J15" s="146">
        <v>0</v>
      </c>
      <c r="K15" s="146">
        <v>0</v>
      </c>
      <c r="L15" s="146">
        <v>0</v>
      </c>
      <c r="M15" s="146">
        <v>0</v>
      </c>
      <c r="N15" s="146">
        <v>0</v>
      </c>
      <c r="O15" s="216">
        <f t="shared" si="1"/>
        <v>752150</v>
      </c>
      <c r="P15" s="216">
        <f t="shared" si="0"/>
        <v>752150</v>
      </c>
    </row>
    <row r="16" spans="1:17" ht="14.5">
      <c r="A16" s="150" t="s">
        <v>348</v>
      </c>
      <c r="B16" s="216">
        <v>700648.82000000007</v>
      </c>
      <c r="C16" s="206">
        <v>22781.46</v>
      </c>
      <c r="D16" s="206">
        <v>67647.73000000001</v>
      </c>
      <c r="E16" s="206">
        <v>41823.22</v>
      </c>
      <c r="F16" s="273">
        <v>15308.28</v>
      </c>
      <c r="G16" s="206">
        <v>34184.400000000001</v>
      </c>
      <c r="H16" s="206">
        <v>75428.66</v>
      </c>
      <c r="I16" s="206">
        <v>88648.9</v>
      </c>
      <c r="J16" s="206">
        <v>166657.45000000001</v>
      </c>
      <c r="K16" s="206">
        <v>123173.39</v>
      </c>
      <c r="L16" s="206">
        <v>43083.179999999993</v>
      </c>
      <c r="M16" s="206">
        <v>3219.9</v>
      </c>
      <c r="N16" s="918">
        <v>11189.25</v>
      </c>
      <c r="O16" s="216">
        <f t="shared" si="1"/>
        <v>693145.82</v>
      </c>
      <c r="P16" s="216">
        <f t="shared" si="0"/>
        <v>1393794.6400000001</v>
      </c>
      <c r="Q16" s="45"/>
    </row>
    <row r="17" spans="1:17" ht="15.65" customHeight="1">
      <c r="A17" s="150" t="s">
        <v>121</v>
      </c>
      <c r="B17" s="216">
        <v>45687</v>
      </c>
      <c r="C17" s="206">
        <v>11000</v>
      </c>
      <c r="D17" s="206">
        <f>11000+3312</f>
        <v>14312</v>
      </c>
      <c r="E17" s="206">
        <v>11000</v>
      </c>
      <c r="F17" s="273">
        <f>4000</f>
        <v>4000</v>
      </c>
      <c r="G17" s="40">
        <v>11000</v>
      </c>
      <c r="H17" s="40">
        <v>11000</v>
      </c>
      <c r="I17" s="40">
        <v>11000</v>
      </c>
      <c r="J17" s="40">
        <v>11000</v>
      </c>
      <c r="K17" s="40">
        <v>11000</v>
      </c>
      <c r="L17" s="40">
        <v>11000</v>
      </c>
      <c r="M17" s="40">
        <v>11000</v>
      </c>
      <c r="N17" s="920">
        <v>11000</v>
      </c>
      <c r="O17" s="216">
        <f t="shared" si="1"/>
        <v>128312</v>
      </c>
      <c r="P17" s="216">
        <f t="shared" si="0"/>
        <v>173999</v>
      </c>
    </row>
    <row r="18" spans="1:17" ht="15.65" customHeight="1">
      <c r="A18" s="150" t="s">
        <v>181</v>
      </c>
      <c r="B18" s="216">
        <v>88020</v>
      </c>
      <c r="C18" s="206">
        <v>0</v>
      </c>
      <c r="D18" s="206">
        <v>0</v>
      </c>
      <c r="E18" s="206">
        <v>0</v>
      </c>
      <c r="F18" s="273">
        <v>0</v>
      </c>
      <c r="G18" s="40">
        <v>0</v>
      </c>
      <c r="H18" s="40">
        <v>0</v>
      </c>
      <c r="I18" s="40">
        <v>0</v>
      </c>
      <c r="J18" s="40">
        <v>0</v>
      </c>
      <c r="K18" s="40">
        <v>0</v>
      </c>
      <c r="L18" s="40">
        <v>0</v>
      </c>
      <c r="M18" s="40">
        <v>0</v>
      </c>
      <c r="N18" s="919">
        <v>21100</v>
      </c>
      <c r="O18" s="216">
        <f t="shared" si="1"/>
        <v>21100</v>
      </c>
      <c r="P18" s="216">
        <f t="shared" si="0"/>
        <v>109120</v>
      </c>
    </row>
    <row r="19" spans="1:17" ht="15.65" customHeight="1">
      <c r="A19" s="151" t="s">
        <v>182</v>
      </c>
      <c r="B19" s="216">
        <v>5150</v>
      </c>
      <c r="C19" s="206">
        <v>0</v>
      </c>
      <c r="D19" s="206">
        <v>0</v>
      </c>
      <c r="E19" s="206">
        <v>0</v>
      </c>
      <c r="F19" s="273">
        <v>0</v>
      </c>
      <c r="G19" s="206">
        <v>0</v>
      </c>
      <c r="H19" s="206">
        <v>0</v>
      </c>
      <c r="I19" s="206">
        <v>0</v>
      </c>
      <c r="J19" s="206">
        <v>0</v>
      </c>
      <c r="K19" s="206">
        <v>0</v>
      </c>
      <c r="L19" s="206">
        <v>0</v>
      </c>
      <c r="M19" s="206">
        <v>0</v>
      </c>
      <c r="N19" s="918">
        <v>48575</v>
      </c>
      <c r="O19" s="216">
        <f t="shared" si="1"/>
        <v>48575</v>
      </c>
      <c r="P19" s="216">
        <f t="shared" si="0"/>
        <v>53725</v>
      </c>
      <c r="Q19" s="45"/>
    </row>
    <row r="20" spans="1:17" ht="13">
      <c r="A20" s="96" t="s">
        <v>183</v>
      </c>
      <c r="B20" s="355">
        <f>SUM(B7:B19)</f>
        <v>37520323.46982</v>
      </c>
      <c r="C20" s="356">
        <f>SUM(C7:C19)</f>
        <v>2158923.5499999998</v>
      </c>
      <c r="D20" s="356">
        <f t="shared" ref="D20:P20" si="2">SUM(D7:D19)</f>
        <v>2255203.35</v>
      </c>
      <c r="E20" s="356">
        <f t="shared" si="2"/>
        <v>2150815.8400000003</v>
      </c>
      <c r="F20" s="356">
        <f t="shared" si="2"/>
        <v>2473765.77</v>
      </c>
      <c r="G20" s="356">
        <f t="shared" si="2"/>
        <v>3036653.6399999997</v>
      </c>
      <c r="H20" s="356">
        <f t="shared" si="2"/>
        <v>3200686.345169683</v>
      </c>
      <c r="I20" s="356">
        <f t="shared" si="2"/>
        <v>4893659.7957758904</v>
      </c>
      <c r="J20" s="356">
        <f t="shared" si="2"/>
        <v>5380284.6000000006</v>
      </c>
      <c r="K20" s="356">
        <f t="shared" si="2"/>
        <v>3761204.2800000003</v>
      </c>
      <c r="L20" s="356">
        <f t="shared" si="2"/>
        <v>2080191.7600000002</v>
      </c>
      <c r="M20" s="891">
        <f t="shared" si="2"/>
        <v>2537209.63</v>
      </c>
      <c r="N20" s="356">
        <f t="shared" si="2"/>
        <v>2296813.6207499993</v>
      </c>
      <c r="O20" s="355">
        <f t="shared" si="2"/>
        <v>36225412.181695566</v>
      </c>
      <c r="P20" s="355">
        <f t="shared" si="2"/>
        <v>73745735.651515573</v>
      </c>
    </row>
    <row r="21" spans="1:17" ht="12.65" hidden="1" customHeight="1">
      <c r="A21" s="95"/>
      <c r="B21" s="357"/>
      <c r="C21" s="46"/>
      <c r="D21" s="46"/>
      <c r="E21" s="46"/>
      <c r="F21" s="46"/>
      <c r="G21" s="46"/>
      <c r="H21" s="132"/>
      <c r="I21" s="46"/>
      <c r="J21" s="46"/>
      <c r="K21" s="46"/>
      <c r="L21" s="46"/>
      <c r="M21" s="46"/>
      <c r="N21" s="46"/>
      <c r="O21" s="357"/>
      <c r="P21" s="357"/>
    </row>
    <row r="22" spans="1:17" ht="13.5" thickBot="1">
      <c r="A22" s="97"/>
      <c r="B22" s="213"/>
      <c r="C22" s="47"/>
      <c r="D22" s="47"/>
      <c r="E22" s="47"/>
      <c r="F22" s="47"/>
      <c r="G22" s="47"/>
      <c r="H22" s="133"/>
      <c r="I22" s="47"/>
      <c r="J22" s="47"/>
      <c r="K22" s="47"/>
      <c r="L22" s="47"/>
      <c r="M22" s="47"/>
      <c r="N22" s="47"/>
      <c r="O22" s="213"/>
      <c r="P22" s="213"/>
    </row>
    <row r="23" spans="1:17" ht="9" customHeight="1" thickBot="1">
      <c r="A23" s="2"/>
      <c r="B23" s="214"/>
      <c r="C23" s="46"/>
      <c r="D23" s="46"/>
      <c r="E23" s="46"/>
      <c r="F23" s="46"/>
      <c r="G23" s="46"/>
      <c r="H23" s="132"/>
      <c r="I23" s="46"/>
      <c r="J23" s="46"/>
      <c r="K23" s="46"/>
      <c r="L23" s="46"/>
      <c r="M23" s="46"/>
      <c r="N23" s="46"/>
      <c r="O23" s="214"/>
      <c r="P23" s="214"/>
    </row>
    <row r="24" spans="1:17" ht="20.25" customHeight="1" thickBot="1">
      <c r="A24" s="155" t="s">
        <v>360</v>
      </c>
      <c r="B24" s="215">
        <v>-1653915.0804199998</v>
      </c>
      <c r="C24" s="48">
        <v>0</v>
      </c>
      <c r="D24" s="48">
        <v>0</v>
      </c>
      <c r="E24" s="48">
        <v>0</v>
      </c>
      <c r="F24" s="48">
        <v>-382016.25</v>
      </c>
      <c r="G24" s="48">
        <v>0</v>
      </c>
      <c r="H24" s="48">
        <v>0</v>
      </c>
      <c r="I24" s="48">
        <v>-327987</v>
      </c>
      <c r="J24" s="48">
        <v>0</v>
      </c>
      <c r="K24" s="48">
        <v>0</v>
      </c>
      <c r="L24" s="48">
        <v>-6371.4</v>
      </c>
      <c r="M24" s="48">
        <v>0</v>
      </c>
      <c r="N24" s="48">
        <v>0</v>
      </c>
      <c r="O24" s="215">
        <f>SUM(C24:N24)</f>
        <v>-716374.65</v>
      </c>
      <c r="P24" s="445">
        <f>+O24+B24</f>
        <v>-2370289.7304199999</v>
      </c>
    </row>
    <row r="25" spans="1:17" s="5" customFormat="1" ht="14.5">
      <c r="A25" s="1000" t="s">
        <v>354</v>
      </c>
      <c r="B25" s="1000"/>
      <c r="C25" s="1001"/>
      <c r="D25" s="1001"/>
      <c r="E25" s="1001"/>
      <c r="F25" s="1001"/>
      <c r="G25" s="1001"/>
      <c r="H25" s="1001"/>
      <c r="I25" s="1001"/>
      <c r="J25" s="1001"/>
      <c r="K25" s="1001"/>
      <c r="L25" s="1001"/>
      <c r="M25" s="1001"/>
      <c r="N25" s="1001"/>
      <c r="O25" s="1001"/>
    </row>
    <row r="26" spans="1:17" s="5" customFormat="1" ht="14.5">
      <c r="A26" s="935" t="s">
        <v>362</v>
      </c>
      <c r="B26" s="1000"/>
      <c r="C26" s="1006"/>
      <c r="D26" s="1006"/>
      <c r="E26" s="1006"/>
      <c r="F26" s="1006"/>
      <c r="G26" s="1006"/>
      <c r="H26" s="1006"/>
      <c r="I26" s="1006"/>
      <c r="J26" s="1006"/>
      <c r="K26" s="1006"/>
      <c r="L26" s="1006"/>
      <c r="M26" s="1006"/>
      <c r="N26" s="1006"/>
      <c r="O26" s="1006"/>
    </row>
    <row r="27" spans="1:17" ht="14.5">
      <c r="A27" s="1000" t="s">
        <v>355</v>
      </c>
      <c r="B27" s="1000"/>
      <c r="C27" s="1001"/>
      <c r="D27" s="1001"/>
      <c r="E27" s="1001"/>
      <c r="F27" s="1001"/>
      <c r="G27" s="1001"/>
      <c r="H27" s="1001"/>
      <c r="I27" s="1001"/>
      <c r="J27" s="1001"/>
      <c r="K27" s="1001"/>
      <c r="L27" s="1001"/>
      <c r="M27" s="1001"/>
      <c r="N27" s="1001"/>
      <c r="O27" s="1001"/>
    </row>
    <row r="28" spans="1:17" ht="12.75" customHeight="1">
      <c r="A28" s="1002" t="s">
        <v>381</v>
      </c>
      <c r="B28" s="1002"/>
      <c r="C28" s="1003"/>
      <c r="D28" s="1003"/>
      <c r="E28" s="1003"/>
      <c r="F28" s="1003"/>
      <c r="G28" s="1003"/>
      <c r="H28" s="1003"/>
      <c r="I28" s="1003"/>
      <c r="J28" s="1003"/>
      <c r="K28" s="1003"/>
      <c r="L28" s="1003"/>
      <c r="M28" s="1003"/>
      <c r="N28" s="1003"/>
      <c r="O28" s="1003"/>
    </row>
    <row r="29" spans="1:17" ht="12.75" customHeight="1">
      <c r="A29" s="1004" t="s">
        <v>386</v>
      </c>
      <c r="B29" s="1004"/>
      <c r="C29" s="1004"/>
      <c r="D29" s="1004"/>
      <c r="E29" s="1004"/>
      <c r="F29" s="1004"/>
      <c r="G29" s="1004"/>
      <c r="H29" s="1004"/>
      <c r="I29" s="1004"/>
      <c r="J29" s="1004"/>
      <c r="K29" s="1004"/>
      <c r="L29" s="1004"/>
      <c r="M29" s="1004"/>
      <c r="N29" s="1004"/>
      <c r="O29" s="1004"/>
      <c r="P29" s="1004"/>
    </row>
    <row r="30" spans="1:17" ht="30" customHeight="1">
      <c r="A30" s="1005" t="s">
        <v>382</v>
      </c>
      <c r="B30" s="1005"/>
      <c r="C30" s="1005"/>
      <c r="D30" s="1005"/>
      <c r="E30" s="1005"/>
      <c r="F30" s="1005"/>
      <c r="G30" s="1005"/>
      <c r="H30" s="1005"/>
      <c r="I30" s="1005"/>
      <c r="J30" s="1005"/>
      <c r="K30" s="1005"/>
      <c r="L30" s="1005"/>
      <c r="M30" s="1005"/>
      <c r="N30" s="1005"/>
      <c r="O30" s="1005"/>
      <c r="P30" s="1005"/>
    </row>
    <row r="31" spans="1:17" ht="12.75" customHeight="1">
      <c r="A31" s="1004" t="s">
        <v>356</v>
      </c>
      <c r="B31" s="1004"/>
      <c r="C31" s="1004"/>
      <c r="D31" s="1004"/>
      <c r="E31" s="1004"/>
      <c r="F31" s="1004"/>
      <c r="G31" s="1004"/>
      <c r="H31" s="1004"/>
      <c r="I31" s="1004"/>
      <c r="J31" s="1004"/>
      <c r="K31" s="1004"/>
      <c r="L31" s="1004"/>
      <c r="M31" s="1004"/>
      <c r="N31" s="1004"/>
      <c r="O31" s="1004"/>
      <c r="P31" s="1004"/>
    </row>
    <row r="32" spans="1:17" ht="14.5">
      <c r="A32" s="1000" t="s">
        <v>385</v>
      </c>
      <c r="B32" s="1000"/>
      <c r="C32" s="1001"/>
      <c r="D32" s="1001"/>
      <c r="E32" s="1001"/>
      <c r="F32" s="1001"/>
      <c r="G32" s="1001"/>
      <c r="H32" s="1001"/>
      <c r="I32" s="1001"/>
      <c r="J32" s="1001"/>
      <c r="K32" s="1001"/>
      <c r="L32" s="1001"/>
      <c r="M32" s="1001"/>
      <c r="N32" s="1001"/>
      <c r="O32" s="1001"/>
    </row>
    <row r="33" spans="1:15" ht="14.5">
      <c r="A33" s="828" t="s">
        <v>359</v>
      </c>
      <c r="B33" s="836"/>
      <c r="C33" s="836"/>
      <c r="D33" s="836"/>
      <c r="E33" s="836"/>
      <c r="F33" s="836"/>
      <c r="G33" s="836"/>
      <c r="H33" s="836"/>
      <c r="I33" s="836"/>
      <c r="J33" s="836"/>
      <c r="K33" s="836"/>
      <c r="L33" s="836"/>
      <c r="M33" s="836"/>
      <c r="N33" s="836"/>
      <c r="O33" s="836"/>
    </row>
    <row r="34" spans="1:15" ht="17.25" customHeight="1">
      <c r="A34" s="873" t="s">
        <v>367</v>
      </c>
      <c r="B34" s="45"/>
      <c r="D34" s="267"/>
    </row>
    <row r="35" spans="1:15">
      <c r="B35" s="45"/>
      <c r="D35" s="267"/>
    </row>
    <row r="36" spans="1:15">
      <c r="B36" s="45"/>
      <c r="D36" s="267"/>
    </row>
    <row r="37" spans="1:15">
      <c r="D37" s="267"/>
    </row>
    <row r="38" spans="1:15">
      <c r="B38" s="45"/>
    </row>
  </sheetData>
  <sheetProtection password="C511" sheet="1" objects="1" scenarios="1"/>
  <mergeCells count="8">
    <mergeCell ref="A32:O32"/>
    <mergeCell ref="A25:O25"/>
    <mergeCell ref="A28:O28"/>
    <mergeCell ref="A27:O27"/>
    <mergeCell ref="A29:P29"/>
    <mergeCell ref="A31:P31"/>
    <mergeCell ref="A30:P30"/>
    <mergeCell ref="A26:O26"/>
  </mergeCells>
  <printOptions horizontalCentered="1"/>
  <pageMargins left="0" right="0" top="0.93" bottom="0.25" header="0.13" footer="0.1"/>
  <pageSetup scale="61" orientation="landscape" r:id="rId1"/>
  <headerFooter>
    <oddHeader xml:space="preserve">&amp;C&amp;"Arial,Bold"&amp;K000000Table I-5a
Pacific Gas and Electric Company 
2015-2016 Demand Response Programs 
Program Incentives
December 2016 </oddHeader>
    <oddFooter>&amp;L&amp;F&amp;CPage 9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Layout" zoomScale="70" zoomScaleNormal="100" zoomScalePageLayoutView="70" workbookViewId="0">
      <selection activeCell="N5" sqref="N5"/>
    </sheetView>
  </sheetViews>
  <sheetFormatPr defaultColWidth="9.453125" defaultRowHeight="12.5"/>
  <cols>
    <col min="1" max="1" width="40.81640625" style="207" customWidth="1"/>
    <col min="2" max="2" width="13" style="807" customWidth="1"/>
    <col min="3" max="6" width="12.453125" style="807" customWidth="1"/>
    <col min="7" max="7" width="12.453125" style="807" bestFit="1" customWidth="1"/>
    <col min="8" max="8" width="12.54296875" style="807" customWidth="1"/>
    <col min="9" max="9" width="11.54296875" style="807" bestFit="1" customWidth="1"/>
    <col min="10" max="10" width="12.453125" style="807" bestFit="1" customWidth="1"/>
    <col min="11" max="12" width="11.453125" style="807" customWidth="1"/>
    <col min="13" max="14" width="12.453125" style="807" customWidth="1"/>
    <col min="15" max="15" width="13.1796875" style="807" customWidth="1"/>
    <col min="16" max="16" width="14" style="807" customWidth="1"/>
    <col min="17" max="16384" width="9.453125" style="207"/>
  </cols>
  <sheetData>
    <row r="1" spans="1:17" s="208" customFormat="1">
      <c r="B1" s="791"/>
      <c r="C1" s="791"/>
      <c r="D1" s="791"/>
      <c r="E1" s="791"/>
      <c r="F1" s="791"/>
      <c r="G1" s="791"/>
      <c r="H1" s="791"/>
      <c r="I1" s="791"/>
      <c r="J1" s="791"/>
      <c r="K1" s="791"/>
      <c r="L1" s="791"/>
      <c r="M1" s="791"/>
      <c r="N1" s="791"/>
      <c r="O1" s="791"/>
      <c r="P1" s="791"/>
    </row>
    <row r="2" spans="1:17" s="208" customFormat="1" ht="13" thickBot="1">
      <c r="B2" s="791"/>
      <c r="C2" s="791"/>
      <c r="D2" s="791"/>
      <c r="E2" s="791"/>
      <c r="F2" s="791"/>
      <c r="G2" s="791"/>
      <c r="H2" s="791"/>
      <c r="I2" s="791"/>
      <c r="J2" s="791"/>
      <c r="K2" s="791"/>
      <c r="L2" s="791"/>
      <c r="M2" s="791"/>
      <c r="N2" s="791"/>
      <c r="O2" s="791"/>
      <c r="P2" s="791"/>
    </row>
    <row r="3" spans="1:17" ht="13">
      <c r="A3" s="37" t="s">
        <v>171</v>
      </c>
      <c r="B3" s="792"/>
      <c r="C3" s="793"/>
      <c r="D3" s="793"/>
      <c r="E3" s="793"/>
      <c r="F3" s="793"/>
      <c r="G3" s="793"/>
      <c r="H3" s="793"/>
      <c r="I3" s="793"/>
      <c r="J3" s="793"/>
      <c r="K3" s="793"/>
      <c r="L3" s="793"/>
      <c r="M3" s="793"/>
      <c r="N3" s="793"/>
      <c r="O3" s="793"/>
      <c r="P3" s="794"/>
    </row>
    <row r="4" spans="1:17" ht="13">
      <c r="A4" s="3"/>
      <c r="B4" s="795"/>
      <c r="C4" s="796"/>
      <c r="D4" s="796"/>
      <c r="E4" s="796"/>
      <c r="F4" s="796"/>
      <c r="G4" s="796"/>
      <c r="H4" s="796"/>
      <c r="I4" s="796"/>
      <c r="J4" s="796"/>
      <c r="K4" s="796"/>
      <c r="L4" s="796"/>
      <c r="M4" s="796"/>
      <c r="N4" s="796"/>
      <c r="O4" s="796"/>
      <c r="P4" s="797"/>
    </row>
    <row r="5" spans="1:17" ht="53.25" customHeight="1">
      <c r="A5" s="798" t="s">
        <v>339</v>
      </c>
      <c r="B5" s="799" t="s">
        <v>340</v>
      </c>
      <c r="C5" s="800" t="s">
        <v>5</v>
      </c>
      <c r="D5" s="801" t="s">
        <v>6</v>
      </c>
      <c r="E5" s="801" t="s">
        <v>7</v>
      </c>
      <c r="F5" s="801" t="s">
        <v>8</v>
      </c>
      <c r="G5" s="801" t="s">
        <v>9</v>
      </c>
      <c r="H5" s="801" t="s">
        <v>10</v>
      </c>
      <c r="I5" s="801" t="s">
        <v>36</v>
      </c>
      <c r="J5" s="801" t="s">
        <v>37</v>
      </c>
      <c r="K5" s="801" t="s">
        <v>38</v>
      </c>
      <c r="L5" s="801" t="s">
        <v>39</v>
      </c>
      <c r="M5" s="801" t="s">
        <v>40</v>
      </c>
      <c r="N5" s="801" t="s">
        <v>41</v>
      </c>
      <c r="O5" s="799" t="s">
        <v>341</v>
      </c>
      <c r="P5" s="799" t="s">
        <v>342</v>
      </c>
    </row>
    <row r="6" spans="1:17" ht="19.5" customHeight="1">
      <c r="A6" s="802" t="s">
        <v>174</v>
      </c>
      <c r="B6" s="803"/>
      <c r="C6" s="791"/>
      <c r="D6" s="791"/>
      <c r="E6" s="791"/>
      <c r="F6" s="791"/>
      <c r="G6" s="791"/>
      <c r="H6" s="791"/>
      <c r="I6" s="791"/>
      <c r="J6" s="791"/>
      <c r="K6" s="791"/>
      <c r="L6" s="791"/>
      <c r="M6" s="791"/>
      <c r="N6" s="804"/>
      <c r="O6" s="804"/>
      <c r="P6" s="804"/>
    </row>
    <row r="7" spans="1:17" ht="15.65" customHeight="1">
      <c r="A7" s="145" t="s">
        <v>112</v>
      </c>
      <c r="B7" s="805">
        <v>0</v>
      </c>
      <c r="C7" s="791">
        <v>0</v>
      </c>
      <c r="D7" s="791">
        <v>0</v>
      </c>
      <c r="E7" s="791">
        <v>0</v>
      </c>
      <c r="F7" s="791">
        <v>0</v>
      </c>
      <c r="G7" s="791">
        <v>0</v>
      </c>
      <c r="H7" s="791">
        <v>0</v>
      </c>
      <c r="I7" s="791">
        <v>0</v>
      </c>
      <c r="J7" s="791">
        <v>0</v>
      </c>
      <c r="K7" s="806">
        <v>0</v>
      </c>
      <c r="L7" s="791">
        <v>0</v>
      </c>
      <c r="M7" s="791">
        <v>0</v>
      </c>
      <c r="N7" s="791">
        <v>0</v>
      </c>
      <c r="O7" s="805">
        <f>SUM(C7:N7)</f>
        <v>0</v>
      </c>
      <c r="P7" s="805">
        <f>+O7+B7</f>
        <v>0</v>
      </c>
    </row>
    <row r="8" spans="1:17" ht="15.65" customHeight="1">
      <c r="A8" s="145" t="s">
        <v>176</v>
      </c>
      <c r="B8" s="805">
        <v>674259.53</v>
      </c>
      <c r="C8" s="791">
        <v>0</v>
      </c>
      <c r="D8" s="791">
        <v>0</v>
      </c>
      <c r="E8" s="791">
        <v>0</v>
      </c>
      <c r="F8" s="791">
        <v>0</v>
      </c>
      <c r="G8" s="791">
        <v>0</v>
      </c>
      <c r="H8" s="791">
        <v>0</v>
      </c>
      <c r="I8" s="791">
        <v>0</v>
      </c>
      <c r="J8" s="791">
        <v>0</v>
      </c>
      <c r="K8" s="791">
        <v>0</v>
      </c>
      <c r="L8" s="791">
        <v>0</v>
      </c>
      <c r="M8" s="791">
        <v>0</v>
      </c>
      <c r="N8" s="791">
        <v>11333.57</v>
      </c>
      <c r="O8" s="805">
        <f t="shared" ref="O8:O16" si="0">SUM(C8:N8)</f>
        <v>11333.57</v>
      </c>
      <c r="P8" s="805">
        <f t="shared" ref="P8:P13" si="1">+O8+B8</f>
        <v>685593.1</v>
      </c>
    </row>
    <row r="9" spans="1:17" ht="15.65" customHeight="1">
      <c r="A9" s="145" t="s">
        <v>100</v>
      </c>
      <c r="B9" s="805">
        <v>0</v>
      </c>
      <c r="C9" s="791">
        <v>0</v>
      </c>
      <c r="D9" s="791">
        <v>0</v>
      </c>
      <c r="E9" s="791">
        <v>0</v>
      </c>
      <c r="F9" s="791">
        <v>0</v>
      </c>
      <c r="G9" s="791">
        <v>0</v>
      </c>
      <c r="H9" s="791">
        <v>0</v>
      </c>
      <c r="I9" s="791">
        <v>0</v>
      </c>
      <c r="J9" s="791">
        <v>0</v>
      </c>
      <c r="K9" s="806">
        <v>0</v>
      </c>
      <c r="L9" s="791">
        <v>0</v>
      </c>
      <c r="M9" s="807">
        <v>0</v>
      </c>
      <c r="N9" s="791">
        <v>0</v>
      </c>
      <c r="O9" s="805">
        <f t="shared" si="0"/>
        <v>0</v>
      </c>
      <c r="P9" s="805">
        <f t="shared" si="1"/>
        <v>0</v>
      </c>
    </row>
    <row r="10" spans="1:17" ht="15.65" customHeight="1">
      <c r="A10" s="145" t="s">
        <v>108</v>
      </c>
      <c r="B10" s="805">
        <v>0</v>
      </c>
      <c r="C10" s="791">
        <v>0</v>
      </c>
      <c r="D10" s="791">
        <v>0</v>
      </c>
      <c r="E10" s="791">
        <v>0</v>
      </c>
      <c r="F10" s="791">
        <v>0</v>
      </c>
      <c r="G10" s="791">
        <v>0</v>
      </c>
      <c r="H10" s="791">
        <v>0</v>
      </c>
      <c r="I10" s="791">
        <v>0</v>
      </c>
      <c r="J10" s="791">
        <v>0</v>
      </c>
      <c r="K10" s="791">
        <v>0</v>
      </c>
      <c r="L10" s="791">
        <v>0</v>
      </c>
      <c r="M10" s="791">
        <v>0</v>
      </c>
      <c r="N10" s="791">
        <v>0</v>
      </c>
      <c r="O10" s="805">
        <f t="shared" si="0"/>
        <v>0</v>
      </c>
      <c r="P10" s="805">
        <f t="shared" si="1"/>
        <v>0</v>
      </c>
    </row>
    <row r="11" spans="1:17" ht="15.65" customHeight="1">
      <c r="A11" s="145" t="s">
        <v>343</v>
      </c>
      <c r="B11" s="805">
        <v>0</v>
      </c>
      <c r="C11" s="791">
        <v>0</v>
      </c>
      <c r="D11" s="791">
        <v>0</v>
      </c>
      <c r="E11" s="791">
        <v>0</v>
      </c>
      <c r="F11" s="791">
        <v>0</v>
      </c>
      <c r="G11" s="791">
        <v>0</v>
      </c>
      <c r="H11" s="791">
        <v>0</v>
      </c>
      <c r="I11" s="791">
        <v>0</v>
      </c>
      <c r="J11" s="791">
        <v>0</v>
      </c>
      <c r="K11" s="791">
        <v>0</v>
      </c>
      <c r="L11" s="791">
        <v>0</v>
      </c>
      <c r="M11" s="791">
        <v>0</v>
      </c>
      <c r="N11" s="791">
        <v>0</v>
      </c>
      <c r="O11" s="805">
        <f t="shared" si="0"/>
        <v>0</v>
      </c>
      <c r="P11" s="805">
        <f t="shared" si="1"/>
        <v>0</v>
      </c>
    </row>
    <row r="12" spans="1:17" s="126" customFormat="1">
      <c r="A12" s="145" t="s">
        <v>287</v>
      </c>
      <c r="B12" s="805">
        <v>0</v>
      </c>
      <c r="C12" s="791">
        <v>0</v>
      </c>
      <c r="D12" s="791">
        <v>0</v>
      </c>
      <c r="E12" s="791">
        <v>0</v>
      </c>
      <c r="F12" s="791">
        <v>0</v>
      </c>
      <c r="G12" s="791">
        <v>0</v>
      </c>
      <c r="H12" s="791">
        <v>0</v>
      </c>
      <c r="I12" s="791">
        <v>0</v>
      </c>
      <c r="J12" s="791">
        <v>0</v>
      </c>
      <c r="K12" s="808">
        <v>0</v>
      </c>
      <c r="L12" s="808">
        <v>0</v>
      </c>
      <c r="M12" s="808">
        <v>0</v>
      </c>
      <c r="N12" s="808">
        <v>0</v>
      </c>
      <c r="O12" s="805">
        <f t="shared" si="0"/>
        <v>0</v>
      </c>
      <c r="P12" s="805">
        <f t="shared" si="1"/>
        <v>0</v>
      </c>
    </row>
    <row r="13" spans="1:17" s="126" customFormat="1">
      <c r="A13" s="145" t="s">
        <v>344</v>
      </c>
      <c r="B13" s="805">
        <v>13800</v>
      </c>
      <c r="C13" s="791">
        <v>0</v>
      </c>
      <c r="D13" s="791">
        <v>0</v>
      </c>
      <c r="E13" s="791">
        <v>0</v>
      </c>
      <c r="F13" s="791">
        <v>0</v>
      </c>
      <c r="G13" s="791">
        <v>0</v>
      </c>
      <c r="H13" s="791">
        <v>0</v>
      </c>
      <c r="I13" s="791">
        <v>0</v>
      </c>
      <c r="J13" s="791">
        <v>0</v>
      </c>
      <c r="K13" s="808">
        <v>0</v>
      </c>
      <c r="L13" s="808">
        <v>0</v>
      </c>
      <c r="M13" s="808">
        <v>0</v>
      </c>
      <c r="N13" s="808">
        <v>0</v>
      </c>
      <c r="O13" s="805">
        <f t="shared" si="0"/>
        <v>0</v>
      </c>
      <c r="P13" s="805">
        <f t="shared" si="1"/>
        <v>13800</v>
      </c>
    </row>
    <row r="14" spans="1:17" ht="14.5">
      <c r="A14" s="150" t="s">
        <v>180</v>
      </c>
      <c r="B14" s="805">
        <v>159753.03</v>
      </c>
      <c r="C14" s="791">
        <v>0</v>
      </c>
      <c r="D14" s="791">
        <v>0</v>
      </c>
      <c r="E14" s="791">
        <v>-250</v>
      </c>
      <c r="F14" s="791">
        <v>200</v>
      </c>
      <c r="G14" s="791">
        <v>50</v>
      </c>
      <c r="H14" s="791">
        <v>0</v>
      </c>
      <c r="I14" s="791">
        <v>50</v>
      </c>
      <c r="J14" s="791">
        <v>0</v>
      </c>
      <c r="K14" s="791">
        <v>0</v>
      </c>
      <c r="L14" s="791">
        <v>0</v>
      </c>
      <c r="M14" s="791">
        <v>0</v>
      </c>
      <c r="N14" s="791">
        <v>0</v>
      </c>
      <c r="O14" s="805">
        <f t="shared" si="0"/>
        <v>50</v>
      </c>
      <c r="P14" s="805">
        <f>+O14+B14</f>
        <v>159803.03</v>
      </c>
      <c r="Q14" s="45"/>
    </row>
    <row r="15" spans="1:17" ht="15.65" customHeight="1">
      <c r="A15" s="150" t="s">
        <v>181</v>
      </c>
      <c r="B15" s="805">
        <v>967.25</v>
      </c>
      <c r="C15" s="791">
        <v>0</v>
      </c>
      <c r="D15" s="791">
        <v>0</v>
      </c>
      <c r="E15" s="791">
        <v>0</v>
      </c>
      <c r="F15" s="791">
        <v>0</v>
      </c>
      <c r="G15" s="791">
        <v>0</v>
      </c>
      <c r="H15" s="791">
        <v>0</v>
      </c>
      <c r="I15" s="791">
        <v>0</v>
      </c>
      <c r="J15" s="791">
        <v>0</v>
      </c>
      <c r="K15" s="809">
        <v>0</v>
      </c>
      <c r="L15" s="809">
        <v>0</v>
      </c>
      <c r="M15" s="809">
        <v>0</v>
      </c>
      <c r="N15" s="791">
        <v>0</v>
      </c>
      <c r="O15" s="805">
        <f t="shared" si="0"/>
        <v>0</v>
      </c>
      <c r="P15" s="805">
        <f t="shared" ref="P15:P16" si="2">+O15+B15</f>
        <v>967.25</v>
      </c>
    </row>
    <row r="16" spans="1:17" ht="15.65" customHeight="1">
      <c r="A16" s="151" t="s">
        <v>182</v>
      </c>
      <c r="B16" s="805">
        <v>-11600</v>
      </c>
      <c r="C16" s="791">
        <v>0</v>
      </c>
      <c r="D16" s="791">
        <v>0</v>
      </c>
      <c r="E16" s="791">
        <v>0</v>
      </c>
      <c r="F16" s="791">
        <v>0</v>
      </c>
      <c r="G16" s="791">
        <v>0</v>
      </c>
      <c r="H16" s="791">
        <v>0</v>
      </c>
      <c r="I16" s="791">
        <v>0</v>
      </c>
      <c r="J16" s="791">
        <v>0</v>
      </c>
      <c r="K16" s="791">
        <v>0</v>
      </c>
      <c r="L16" s="791">
        <v>0</v>
      </c>
      <c r="M16" s="791">
        <v>0</v>
      </c>
      <c r="N16" s="791">
        <v>0</v>
      </c>
      <c r="O16" s="805">
        <f t="shared" si="0"/>
        <v>0</v>
      </c>
      <c r="P16" s="805">
        <f t="shared" si="2"/>
        <v>-11600</v>
      </c>
      <c r="Q16" s="45"/>
    </row>
    <row r="17" spans="1:16" s="127" customFormat="1" ht="13">
      <c r="A17" s="810" t="s">
        <v>183</v>
      </c>
      <c r="B17" s="811">
        <f>SUM(B7:B16)</f>
        <v>837179.81</v>
      </c>
      <c r="C17" s="812">
        <f>SUM(C7:C16)</f>
        <v>0</v>
      </c>
      <c r="D17" s="812">
        <f t="shared" ref="D17:P17" si="3">SUM(D7:D16)</f>
        <v>0</v>
      </c>
      <c r="E17" s="812">
        <f t="shared" si="3"/>
        <v>-250</v>
      </c>
      <c r="F17" s="812">
        <f t="shared" si="3"/>
        <v>200</v>
      </c>
      <c r="G17" s="812">
        <f t="shared" si="3"/>
        <v>50</v>
      </c>
      <c r="H17" s="812">
        <f t="shared" si="3"/>
        <v>0</v>
      </c>
      <c r="I17" s="812">
        <f t="shared" si="3"/>
        <v>50</v>
      </c>
      <c r="J17" s="812">
        <f t="shared" si="3"/>
        <v>0</v>
      </c>
      <c r="K17" s="812">
        <f t="shared" si="3"/>
        <v>0</v>
      </c>
      <c r="L17" s="812">
        <f t="shared" si="3"/>
        <v>0</v>
      </c>
      <c r="M17" s="812">
        <f t="shared" si="3"/>
        <v>0</v>
      </c>
      <c r="N17" s="812">
        <f t="shared" si="3"/>
        <v>11333.57</v>
      </c>
      <c r="O17" s="811">
        <f t="shared" si="3"/>
        <v>11383.57</v>
      </c>
      <c r="P17" s="811">
        <f t="shared" si="3"/>
        <v>848563.38</v>
      </c>
    </row>
    <row r="18" spans="1:16" ht="12.65" hidden="1" customHeight="1">
      <c r="A18" s="813"/>
      <c r="B18" s="805">
        <v>0</v>
      </c>
      <c r="C18" s="791"/>
      <c r="D18" s="791"/>
      <c r="E18" s="791"/>
      <c r="F18" s="791"/>
      <c r="G18" s="791"/>
      <c r="H18" s="814"/>
      <c r="I18" s="791"/>
      <c r="J18" s="791"/>
      <c r="K18" s="791"/>
      <c r="L18" s="791"/>
      <c r="M18" s="791"/>
      <c r="N18" s="791"/>
      <c r="O18" s="803"/>
      <c r="P18" s="803"/>
    </row>
    <row r="19" spans="1:16" ht="13.5" thickBot="1">
      <c r="A19" s="815"/>
      <c r="B19" s="816"/>
      <c r="C19" s="817"/>
      <c r="D19" s="817"/>
      <c r="E19" s="817"/>
      <c r="F19" s="817"/>
      <c r="G19" s="817"/>
      <c r="H19" s="818"/>
      <c r="I19" s="817"/>
      <c r="J19" s="817"/>
      <c r="K19" s="817"/>
      <c r="L19" s="817"/>
      <c r="M19" s="817"/>
      <c r="N19" s="817"/>
      <c r="O19" s="816"/>
      <c r="P19" s="816"/>
    </row>
    <row r="20" spans="1:16" ht="9" customHeight="1" thickBot="1">
      <c r="A20" s="802"/>
      <c r="B20" s="816"/>
      <c r="C20" s="791"/>
      <c r="D20" s="791"/>
      <c r="E20" s="791"/>
      <c r="F20" s="791"/>
      <c r="G20" s="791"/>
      <c r="H20" s="814"/>
      <c r="I20" s="791"/>
      <c r="J20" s="791"/>
      <c r="K20" s="791"/>
      <c r="L20" s="791"/>
      <c r="M20" s="791"/>
      <c r="N20" s="791"/>
      <c r="O20" s="805"/>
      <c r="P20" s="805"/>
    </row>
    <row r="21" spans="1:16" ht="20.25" customHeight="1" thickBot="1">
      <c r="A21" s="819" t="s">
        <v>345</v>
      </c>
      <c r="B21" s="820">
        <v>0</v>
      </c>
      <c r="C21" s="821">
        <v>0</v>
      </c>
      <c r="D21" s="821">
        <v>0</v>
      </c>
      <c r="E21" s="821">
        <v>0</v>
      </c>
      <c r="F21" s="821">
        <v>0</v>
      </c>
      <c r="G21" s="821">
        <v>0</v>
      </c>
      <c r="H21" s="821">
        <v>0</v>
      </c>
      <c r="I21" s="821">
        <v>0</v>
      </c>
      <c r="J21" s="821">
        <v>0</v>
      </c>
      <c r="K21" s="821">
        <v>0</v>
      </c>
      <c r="L21" s="821">
        <v>0</v>
      </c>
      <c r="M21" s="821">
        <v>0</v>
      </c>
      <c r="N21" s="821"/>
      <c r="O21" s="822">
        <f>SUM(C21:N21)</f>
        <v>0</v>
      </c>
      <c r="P21" s="823">
        <f>B21+O21</f>
        <v>0</v>
      </c>
    </row>
    <row r="22" spans="1:16" ht="13.5" customHeight="1">
      <c r="P22" s="806"/>
    </row>
    <row r="23" spans="1:16" s="5" customFormat="1" ht="14.5">
      <c r="A23" s="1000" t="s">
        <v>346</v>
      </c>
      <c r="B23" s="1000"/>
      <c r="C23" s="1007"/>
      <c r="D23" s="1007"/>
      <c r="E23" s="1007"/>
      <c r="F23" s="1007"/>
      <c r="G23" s="1007"/>
      <c r="H23" s="1007"/>
      <c r="I23" s="1007"/>
      <c r="J23" s="1007"/>
      <c r="K23" s="1007"/>
      <c r="L23" s="1007"/>
      <c r="M23" s="1007"/>
      <c r="N23" s="1007"/>
      <c r="O23" s="1007"/>
      <c r="P23" s="824"/>
    </row>
    <row r="24" spans="1:16" ht="14.5">
      <c r="A24" s="1000"/>
      <c r="B24" s="1000"/>
      <c r="C24" s="1001"/>
      <c r="D24" s="1001"/>
      <c r="E24" s="1001"/>
      <c r="F24" s="1001"/>
      <c r="G24" s="1001"/>
      <c r="H24" s="1001"/>
      <c r="I24" s="1001"/>
      <c r="J24" s="1001"/>
      <c r="K24" s="1001"/>
      <c r="L24" s="1001"/>
      <c r="M24" s="1001"/>
      <c r="N24" s="1001"/>
      <c r="O24" s="1001"/>
    </row>
    <row r="25" spans="1:16">
      <c r="A25" s="1008"/>
      <c r="B25" s="1008"/>
      <c r="C25" s="1009"/>
      <c r="D25" s="1009"/>
      <c r="E25" s="1009"/>
      <c r="F25" s="1009"/>
      <c r="G25" s="1009"/>
      <c r="H25" s="1009"/>
      <c r="I25" s="1009"/>
      <c r="J25" s="1009"/>
      <c r="K25" s="1009"/>
      <c r="L25" s="1009"/>
      <c r="M25" s="1009"/>
      <c r="N25" s="1009"/>
      <c r="O25" s="1009"/>
    </row>
    <row r="26" spans="1:16" ht="12.75" customHeight="1">
      <c r="A26" s="1004"/>
      <c r="B26" s="1004"/>
      <c r="C26" s="1004"/>
      <c r="D26" s="1004"/>
      <c r="E26" s="1004"/>
      <c r="F26" s="1004"/>
      <c r="G26" s="1004"/>
      <c r="H26" s="1004"/>
      <c r="I26" s="1004"/>
      <c r="J26" s="1004"/>
      <c r="K26" s="1004"/>
      <c r="L26" s="1004"/>
      <c r="M26" s="1004"/>
      <c r="N26" s="1004"/>
      <c r="O26" s="1004"/>
      <c r="P26" s="1004"/>
    </row>
    <row r="27" spans="1:16">
      <c r="A27" s="1010"/>
      <c r="B27" s="1010"/>
      <c r="C27" s="1010"/>
      <c r="D27" s="1010"/>
      <c r="E27" s="1010"/>
      <c r="F27" s="1010"/>
      <c r="G27" s="1010"/>
      <c r="H27" s="1010"/>
      <c r="I27" s="1010"/>
      <c r="J27" s="1010"/>
      <c r="K27" s="1010"/>
      <c r="L27" s="1010"/>
      <c r="M27" s="1010"/>
      <c r="N27" s="1010"/>
      <c r="O27" s="1010"/>
    </row>
    <row r="28" spans="1:16">
      <c r="I28" s="825"/>
    </row>
    <row r="31" spans="1:16">
      <c r="D31" s="825"/>
    </row>
    <row r="32" spans="1:16">
      <c r="D32" s="825"/>
    </row>
    <row r="33" spans="4:4">
      <c r="D33" s="825"/>
    </row>
    <row r="34" spans="4:4">
      <c r="D34" s="825"/>
    </row>
  </sheetData>
  <sheetProtection password="C511" sheet="1" objects="1" scenarios="1"/>
  <mergeCells count="5">
    <mergeCell ref="A23:O23"/>
    <mergeCell ref="A24:O24"/>
    <mergeCell ref="A25:O25"/>
    <mergeCell ref="A26:P26"/>
    <mergeCell ref="A27:O27"/>
  </mergeCells>
  <printOptions horizontalCentered="1"/>
  <pageMargins left="0" right="0" top="0.93" bottom="0.25" header="0.13" footer="0.1"/>
  <pageSetup scale="60" orientation="landscape" r:id="rId1"/>
  <headerFooter>
    <oddHeader>&amp;C&amp;"Arial,Bold"&amp;K000000Table I-5b 
Pacific Gas and Electric Company 
Demand Response Programs and Activities
Carry-Over Incentives and Funding
2015-2016</oddHeader>
    <oddFooter>&amp;L&amp;F&amp;CPage 9b of 11&amp;R&amp;A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view="pageLayout" topLeftCell="A4" zoomScale="70" zoomScaleNormal="85" zoomScalePageLayoutView="70" workbookViewId="0">
      <selection activeCell="N2" sqref="N2"/>
    </sheetView>
  </sheetViews>
  <sheetFormatPr defaultColWidth="5.453125" defaultRowHeight="13" outlineLevelRow="1"/>
  <cols>
    <col min="1" max="1" width="65.453125" style="59" bestFit="1" customWidth="1"/>
    <col min="2" max="2" width="11.453125" style="59" customWidth="1"/>
    <col min="3" max="3" width="10.453125" style="58" customWidth="1"/>
    <col min="4" max="4" width="12.453125" style="59" customWidth="1"/>
    <col min="5" max="9" width="10.453125" style="59" customWidth="1"/>
    <col min="10" max="10" width="11.54296875" style="59" customWidth="1"/>
    <col min="11" max="11" width="10.54296875" style="59" customWidth="1"/>
    <col min="12" max="12" width="11.1796875" style="59" customWidth="1"/>
    <col min="13" max="13" width="10" style="58" customWidth="1"/>
    <col min="14" max="14" width="10.54296875" style="59" bestFit="1" customWidth="1"/>
    <col min="15" max="16" width="11.54296875" style="238" customWidth="1"/>
    <col min="17" max="17" width="14.453125" style="238" customWidth="1"/>
    <col min="18" max="256" width="5.453125" style="238"/>
    <col min="257" max="257" width="65.453125" style="238" bestFit="1" customWidth="1"/>
    <col min="258" max="258" width="12.453125" style="238" customWidth="1"/>
    <col min="259" max="259" width="11.54296875" style="238" bestFit="1" customWidth="1"/>
    <col min="260" max="260" width="12.54296875" style="238" bestFit="1" customWidth="1"/>
    <col min="261" max="261" width="13.453125" style="238" bestFit="1" customWidth="1"/>
    <col min="262" max="262" width="13.54296875" style="238" customWidth="1"/>
    <col min="263" max="263" width="13.453125" style="238" customWidth="1"/>
    <col min="264" max="264" width="13.453125" style="238" bestFit="1" customWidth="1"/>
    <col min="265" max="265" width="14.54296875" style="238" customWidth="1"/>
    <col min="266" max="269" width="8.54296875" style="238" customWidth="1"/>
    <col min="270" max="270" width="16" style="238" customWidth="1"/>
    <col min="271" max="271" width="0" style="238" hidden="1" customWidth="1"/>
    <col min="272" max="272" width="15.453125" style="238" customWidth="1"/>
    <col min="273" max="273" width="14.453125" style="238" customWidth="1"/>
    <col min="274" max="512" width="5.453125" style="238"/>
    <col min="513" max="513" width="65.453125" style="238" bestFit="1" customWidth="1"/>
    <col min="514" max="514" width="12.453125" style="238" customWidth="1"/>
    <col min="515" max="515" width="11.54296875" style="238" bestFit="1" customWidth="1"/>
    <col min="516" max="516" width="12.54296875" style="238" bestFit="1" customWidth="1"/>
    <col min="517" max="517" width="13.453125" style="238" bestFit="1" customWidth="1"/>
    <col min="518" max="518" width="13.54296875" style="238" customWidth="1"/>
    <col min="519" max="519" width="13.453125" style="238" customWidth="1"/>
    <col min="520" max="520" width="13.453125" style="238" bestFit="1" customWidth="1"/>
    <col min="521" max="521" width="14.54296875" style="238" customWidth="1"/>
    <col min="522" max="525" width="8.54296875" style="238" customWidth="1"/>
    <col min="526" max="526" width="16" style="238" customWidth="1"/>
    <col min="527" max="527" width="0" style="238" hidden="1" customWidth="1"/>
    <col min="528" max="528" width="15.453125" style="238" customWidth="1"/>
    <col min="529" max="529" width="14.453125" style="238" customWidth="1"/>
    <col min="530" max="768" width="5.453125" style="238"/>
    <col min="769" max="769" width="65.453125" style="238" bestFit="1" customWidth="1"/>
    <col min="770" max="770" width="12.453125" style="238" customWidth="1"/>
    <col min="771" max="771" width="11.54296875" style="238" bestFit="1" customWidth="1"/>
    <col min="772" max="772" width="12.54296875" style="238" bestFit="1" customWidth="1"/>
    <col min="773" max="773" width="13.453125" style="238" bestFit="1" customWidth="1"/>
    <col min="774" max="774" width="13.54296875" style="238" customWidth="1"/>
    <col min="775" max="775" width="13.453125" style="238" customWidth="1"/>
    <col min="776" max="776" width="13.453125" style="238" bestFit="1" customWidth="1"/>
    <col min="777" max="777" width="14.54296875" style="238" customWidth="1"/>
    <col min="778" max="781" width="8.54296875" style="238" customWidth="1"/>
    <col min="782" max="782" width="16" style="238" customWidth="1"/>
    <col min="783" max="783" width="0" style="238" hidden="1" customWidth="1"/>
    <col min="784" max="784" width="15.453125" style="238" customWidth="1"/>
    <col min="785" max="785" width="14.453125" style="238" customWidth="1"/>
    <col min="786" max="1024" width="5.453125" style="238"/>
    <col min="1025" max="1025" width="65.453125" style="238" bestFit="1" customWidth="1"/>
    <col min="1026" max="1026" width="12.453125" style="238" customWidth="1"/>
    <col min="1027" max="1027" width="11.54296875" style="238" bestFit="1" customWidth="1"/>
    <col min="1028" max="1028" width="12.54296875" style="238" bestFit="1" customWidth="1"/>
    <col min="1029" max="1029" width="13.453125" style="238" bestFit="1" customWidth="1"/>
    <col min="1030" max="1030" width="13.54296875" style="238" customWidth="1"/>
    <col min="1031" max="1031" width="13.453125" style="238" customWidth="1"/>
    <col min="1032" max="1032" width="13.453125" style="238" bestFit="1" customWidth="1"/>
    <col min="1033" max="1033" width="14.54296875" style="238" customWidth="1"/>
    <col min="1034" max="1037" width="8.54296875" style="238" customWidth="1"/>
    <col min="1038" max="1038" width="16" style="238" customWidth="1"/>
    <col min="1039" max="1039" width="0" style="238" hidden="1" customWidth="1"/>
    <col min="1040" max="1040" width="15.453125" style="238" customWidth="1"/>
    <col min="1041" max="1041" width="14.453125" style="238" customWidth="1"/>
    <col min="1042" max="1280" width="5.453125" style="238"/>
    <col min="1281" max="1281" width="65.453125" style="238" bestFit="1" customWidth="1"/>
    <col min="1282" max="1282" width="12.453125" style="238" customWidth="1"/>
    <col min="1283" max="1283" width="11.54296875" style="238" bestFit="1" customWidth="1"/>
    <col min="1284" max="1284" width="12.54296875" style="238" bestFit="1" customWidth="1"/>
    <col min="1285" max="1285" width="13.453125" style="238" bestFit="1" customWidth="1"/>
    <col min="1286" max="1286" width="13.54296875" style="238" customWidth="1"/>
    <col min="1287" max="1287" width="13.453125" style="238" customWidth="1"/>
    <col min="1288" max="1288" width="13.453125" style="238" bestFit="1" customWidth="1"/>
    <col min="1289" max="1289" width="14.54296875" style="238" customWidth="1"/>
    <col min="1290" max="1293" width="8.54296875" style="238" customWidth="1"/>
    <col min="1294" max="1294" width="16" style="238" customWidth="1"/>
    <col min="1295" max="1295" width="0" style="238" hidden="1" customWidth="1"/>
    <col min="1296" max="1296" width="15.453125" style="238" customWidth="1"/>
    <col min="1297" max="1297" width="14.453125" style="238" customWidth="1"/>
    <col min="1298" max="1536" width="5.453125" style="238"/>
    <col min="1537" max="1537" width="65.453125" style="238" bestFit="1" customWidth="1"/>
    <col min="1538" max="1538" width="12.453125" style="238" customWidth="1"/>
    <col min="1539" max="1539" width="11.54296875" style="238" bestFit="1" customWidth="1"/>
    <col min="1540" max="1540" width="12.54296875" style="238" bestFit="1" customWidth="1"/>
    <col min="1541" max="1541" width="13.453125" style="238" bestFit="1" customWidth="1"/>
    <col min="1542" max="1542" width="13.54296875" style="238" customWidth="1"/>
    <col min="1543" max="1543" width="13.453125" style="238" customWidth="1"/>
    <col min="1544" max="1544" width="13.453125" style="238" bestFit="1" customWidth="1"/>
    <col min="1545" max="1545" width="14.54296875" style="238" customWidth="1"/>
    <col min="1546" max="1549" width="8.54296875" style="238" customWidth="1"/>
    <col min="1550" max="1550" width="16" style="238" customWidth="1"/>
    <col min="1551" max="1551" width="0" style="238" hidden="1" customWidth="1"/>
    <col min="1552" max="1552" width="15.453125" style="238" customWidth="1"/>
    <col min="1553" max="1553" width="14.453125" style="238" customWidth="1"/>
    <col min="1554" max="1792" width="5.453125" style="238"/>
    <col min="1793" max="1793" width="65.453125" style="238" bestFit="1" customWidth="1"/>
    <col min="1794" max="1794" width="12.453125" style="238" customWidth="1"/>
    <col min="1795" max="1795" width="11.54296875" style="238" bestFit="1" customWidth="1"/>
    <col min="1796" max="1796" width="12.54296875" style="238" bestFit="1" customWidth="1"/>
    <col min="1797" max="1797" width="13.453125" style="238" bestFit="1" customWidth="1"/>
    <col min="1798" max="1798" width="13.54296875" style="238" customWidth="1"/>
    <col min="1799" max="1799" width="13.453125" style="238" customWidth="1"/>
    <col min="1800" max="1800" width="13.453125" style="238" bestFit="1" customWidth="1"/>
    <col min="1801" max="1801" width="14.54296875" style="238" customWidth="1"/>
    <col min="1802" max="1805" width="8.54296875" style="238" customWidth="1"/>
    <col min="1806" max="1806" width="16" style="238" customWidth="1"/>
    <col min="1807" max="1807" width="0" style="238" hidden="1" customWidth="1"/>
    <col min="1808" max="1808" width="15.453125" style="238" customWidth="1"/>
    <col min="1809" max="1809" width="14.453125" style="238" customWidth="1"/>
    <col min="1810" max="2048" width="5.453125" style="238"/>
    <col min="2049" max="2049" width="65.453125" style="238" bestFit="1" customWidth="1"/>
    <col min="2050" max="2050" width="12.453125" style="238" customWidth="1"/>
    <col min="2051" max="2051" width="11.54296875" style="238" bestFit="1" customWidth="1"/>
    <col min="2052" max="2052" width="12.54296875" style="238" bestFit="1" customWidth="1"/>
    <col min="2053" max="2053" width="13.453125" style="238" bestFit="1" customWidth="1"/>
    <col min="2054" max="2054" width="13.54296875" style="238" customWidth="1"/>
    <col min="2055" max="2055" width="13.453125" style="238" customWidth="1"/>
    <col min="2056" max="2056" width="13.453125" style="238" bestFit="1" customWidth="1"/>
    <col min="2057" max="2057" width="14.54296875" style="238" customWidth="1"/>
    <col min="2058" max="2061" width="8.54296875" style="238" customWidth="1"/>
    <col min="2062" max="2062" width="16" style="238" customWidth="1"/>
    <col min="2063" max="2063" width="0" style="238" hidden="1" customWidth="1"/>
    <col min="2064" max="2064" width="15.453125" style="238" customWidth="1"/>
    <col min="2065" max="2065" width="14.453125" style="238" customWidth="1"/>
    <col min="2066" max="2304" width="5.453125" style="238"/>
    <col min="2305" max="2305" width="65.453125" style="238" bestFit="1" customWidth="1"/>
    <col min="2306" max="2306" width="12.453125" style="238" customWidth="1"/>
    <col min="2307" max="2307" width="11.54296875" style="238" bestFit="1" customWidth="1"/>
    <col min="2308" max="2308" width="12.54296875" style="238" bestFit="1" customWidth="1"/>
    <col min="2309" max="2309" width="13.453125" style="238" bestFit="1" customWidth="1"/>
    <col min="2310" max="2310" width="13.54296875" style="238" customWidth="1"/>
    <col min="2311" max="2311" width="13.453125" style="238" customWidth="1"/>
    <col min="2312" max="2312" width="13.453125" style="238" bestFit="1" customWidth="1"/>
    <col min="2313" max="2313" width="14.54296875" style="238" customWidth="1"/>
    <col min="2314" max="2317" width="8.54296875" style="238" customWidth="1"/>
    <col min="2318" max="2318" width="16" style="238" customWidth="1"/>
    <col min="2319" max="2319" width="0" style="238" hidden="1" customWidth="1"/>
    <col min="2320" max="2320" width="15.453125" style="238" customWidth="1"/>
    <col min="2321" max="2321" width="14.453125" style="238" customWidth="1"/>
    <col min="2322" max="2560" width="5.453125" style="238"/>
    <col min="2561" max="2561" width="65.453125" style="238" bestFit="1" customWidth="1"/>
    <col min="2562" max="2562" width="12.453125" style="238" customWidth="1"/>
    <col min="2563" max="2563" width="11.54296875" style="238" bestFit="1" customWidth="1"/>
    <col min="2564" max="2564" width="12.54296875" style="238" bestFit="1" customWidth="1"/>
    <col min="2565" max="2565" width="13.453125" style="238" bestFit="1" customWidth="1"/>
    <col min="2566" max="2566" width="13.54296875" style="238" customWidth="1"/>
    <col min="2567" max="2567" width="13.453125" style="238" customWidth="1"/>
    <col min="2568" max="2568" width="13.453125" style="238" bestFit="1" customWidth="1"/>
    <col min="2569" max="2569" width="14.54296875" style="238" customWidth="1"/>
    <col min="2570" max="2573" width="8.54296875" style="238" customWidth="1"/>
    <col min="2574" max="2574" width="16" style="238" customWidth="1"/>
    <col min="2575" max="2575" width="0" style="238" hidden="1" customWidth="1"/>
    <col min="2576" max="2576" width="15.453125" style="238" customWidth="1"/>
    <col min="2577" max="2577" width="14.453125" style="238" customWidth="1"/>
    <col min="2578" max="2816" width="5.453125" style="238"/>
    <col min="2817" max="2817" width="65.453125" style="238" bestFit="1" customWidth="1"/>
    <col min="2818" max="2818" width="12.453125" style="238" customWidth="1"/>
    <col min="2819" max="2819" width="11.54296875" style="238" bestFit="1" customWidth="1"/>
    <col min="2820" max="2820" width="12.54296875" style="238" bestFit="1" customWidth="1"/>
    <col min="2821" max="2821" width="13.453125" style="238" bestFit="1" customWidth="1"/>
    <col min="2822" max="2822" width="13.54296875" style="238" customWidth="1"/>
    <col min="2823" max="2823" width="13.453125" style="238" customWidth="1"/>
    <col min="2824" max="2824" width="13.453125" style="238" bestFit="1" customWidth="1"/>
    <col min="2825" max="2825" width="14.54296875" style="238" customWidth="1"/>
    <col min="2826" max="2829" width="8.54296875" style="238" customWidth="1"/>
    <col min="2830" max="2830" width="16" style="238" customWidth="1"/>
    <col min="2831" max="2831" width="0" style="238" hidden="1" customWidth="1"/>
    <col min="2832" max="2832" width="15.453125" style="238" customWidth="1"/>
    <col min="2833" max="2833" width="14.453125" style="238" customWidth="1"/>
    <col min="2834" max="3072" width="5.453125" style="238"/>
    <col min="3073" max="3073" width="65.453125" style="238" bestFit="1" customWidth="1"/>
    <col min="3074" max="3074" width="12.453125" style="238" customWidth="1"/>
    <col min="3075" max="3075" width="11.54296875" style="238" bestFit="1" customWidth="1"/>
    <col min="3076" max="3076" width="12.54296875" style="238" bestFit="1" customWidth="1"/>
    <col min="3077" max="3077" width="13.453125" style="238" bestFit="1" customWidth="1"/>
    <col min="3078" max="3078" width="13.54296875" style="238" customWidth="1"/>
    <col min="3079" max="3079" width="13.453125" style="238" customWidth="1"/>
    <col min="3080" max="3080" width="13.453125" style="238" bestFit="1" customWidth="1"/>
    <col min="3081" max="3081" width="14.54296875" style="238" customWidth="1"/>
    <col min="3082" max="3085" width="8.54296875" style="238" customWidth="1"/>
    <col min="3086" max="3086" width="16" style="238" customWidth="1"/>
    <col min="3087" max="3087" width="0" style="238" hidden="1" customWidth="1"/>
    <col min="3088" max="3088" width="15.453125" style="238" customWidth="1"/>
    <col min="3089" max="3089" width="14.453125" style="238" customWidth="1"/>
    <col min="3090" max="3328" width="5.453125" style="238"/>
    <col min="3329" max="3329" width="65.453125" style="238" bestFit="1" customWidth="1"/>
    <col min="3330" max="3330" width="12.453125" style="238" customWidth="1"/>
    <col min="3331" max="3331" width="11.54296875" style="238" bestFit="1" customWidth="1"/>
    <col min="3332" max="3332" width="12.54296875" style="238" bestFit="1" customWidth="1"/>
    <col min="3333" max="3333" width="13.453125" style="238" bestFit="1" customWidth="1"/>
    <col min="3334" max="3334" width="13.54296875" style="238" customWidth="1"/>
    <col min="3335" max="3335" width="13.453125" style="238" customWidth="1"/>
    <col min="3336" max="3336" width="13.453125" style="238" bestFit="1" customWidth="1"/>
    <col min="3337" max="3337" width="14.54296875" style="238" customWidth="1"/>
    <col min="3338" max="3341" width="8.54296875" style="238" customWidth="1"/>
    <col min="3342" max="3342" width="16" style="238" customWidth="1"/>
    <col min="3343" max="3343" width="0" style="238" hidden="1" customWidth="1"/>
    <col min="3344" max="3344" width="15.453125" style="238" customWidth="1"/>
    <col min="3345" max="3345" width="14.453125" style="238" customWidth="1"/>
    <col min="3346" max="3584" width="5.453125" style="238"/>
    <col min="3585" max="3585" width="65.453125" style="238" bestFit="1" customWidth="1"/>
    <col min="3586" max="3586" width="12.453125" style="238" customWidth="1"/>
    <col min="3587" max="3587" width="11.54296875" style="238" bestFit="1" customWidth="1"/>
    <col min="3588" max="3588" width="12.54296875" style="238" bestFit="1" customWidth="1"/>
    <col min="3589" max="3589" width="13.453125" style="238" bestFit="1" customWidth="1"/>
    <col min="3590" max="3590" width="13.54296875" style="238" customWidth="1"/>
    <col min="3591" max="3591" width="13.453125" style="238" customWidth="1"/>
    <col min="3592" max="3592" width="13.453125" style="238" bestFit="1" customWidth="1"/>
    <col min="3593" max="3593" width="14.54296875" style="238" customWidth="1"/>
    <col min="3594" max="3597" width="8.54296875" style="238" customWidth="1"/>
    <col min="3598" max="3598" width="16" style="238" customWidth="1"/>
    <col min="3599" max="3599" width="0" style="238" hidden="1" customWidth="1"/>
    <col min="3600" max="3600" width="15.453125" style="238" customWidth="1"/>
    <col min="3601" max="3601" width="14.453125" style="238" customWidth="1"/>
    <col min="3602" max="3840" width="5.453125" style="238"/>
    <col min="3841" max="3841" width="65.453125" style="238" bestFit="1" customWidth="1"/>
    <col min="3842" max="3842" width="12.453125" style="238" customWidth="1"/>
    <col min="3843" max="3843" width="11.54296875" style="238" bestFit="1" customWidth="1"/>
    <col min="3844" max="3844" width="12.54296875" style="238" bestFit="1" customWidth="1"/>
    <col min="3845" max="3845" width="13.453125" style="238" bestFit="1" customWidth="1"/>
    <col min="3846" max="3846" width="13.54296875" style="238" customWidth="1"/>
    <col min="3847" max="3847" width="13.453125" style="238" customWidth="1"/>
    <col min="3848" max="3848" width="13.453125" style="238" bestFit="1" customWidth="1"/>
    <col min="3849" max="3849" width="14.54296875" style="238" customWidth="1"/>
    <col min="3850" max="3853" width="8.54296875" style="238" customWidth="1"/>
    <col min="3854" max="3854" width="16" style="238" customWidth="1"/>
    <col min="3855" max="3855" width="0" style="238" hidden="1" customWidth="1"/>
    <col min="3856" max="3856" width="15.453125" style="238" customWidth="1"/>
    <col min="3857" max="3857" width="14.453125" style="238" customWidth="1"/>
    <col min="3858" max="4096" width="5.453125" style="238"/>
    <col min="4097" max="4097" width="65.453125" style="238" bestFit="1" customWidth="1"/>
    <col min="4098" max="4098" width="12.453125" style="238" customWidth="1"/>
    <col min="4099" max="4099" width="11.54296875" style="238" bestFit="1" customWidth="1"/>
    <col min="4100" max="4100" width="12.54296875" style="238" bestFit="1" customWidth="1"/>
    <col min="4101" max="4101" width="13.453125" style="238" bestFit="1" customWidth="1"/>
    <col min="4102" max="4102" width="13.54296875" style="238" customWidth="1"/>
    <col min="4103" max="4103" width="13.453125" style="238" customWidth="1"/>
    <col min="4104" max="4104" width="13.453125" style="238" bestFit="1" customWidth="1"/>
    <col min="4105" max="4105" width="14.54296875" style="238" customWidth="1"/>
    <col min="4106" max="4109" width="8.54296875" style="238" customWidth="1"/>
    <col min="4110" max="4110" width="16" style="238" customWidth="1"/>
    <col min="4111" max="4111" width="0" style="238" hidden="1" customWidth="1"/>
    <col min="4112" max="4112" width="15.453125" style="238" customWidth="1"/>
    <col min="4113" max="4113" width="14.453125" style="238" customWidth="1"/>
    <col min="4114" max="4352" width="5.453125" style="238"/>
    <col min="4353" max="4353" width="65.453125" style="238" bestFit="1" customWidth="1"/>
    <col min="4354" max="4354" width="12.453125" style="238" customWidth="1"/>
    <col min="4355" max="4355" width="11.54296875" style="238" bestFit="1" customWidth="1"/>
    <col min="4356" max="4356" width="12.54296875" style="238" bestFit="1" customWidth="1"/>
    <col min="4357" max="4357" width="13.453125" style="238" bestFit="1" customWidth="1"/>
    <col min="4358" max="4358" width="13.54296875" style="238" customWidth="1"/>
    <col min="4359" max="4359" width="13.453125" style="238" customWidth="1"/>
    <col min="4360" max="4360" width="13.453125" style="238" bestFit="1" customWidth="1"/>
    <col min="4361" max="4361" width="14.54296875" style="238" customWidth="1"/>
    <col min="4362" max="4365" width="8.54296875" style="238" customWidth="1"/>
    <col min="4366" max="4366" width="16" style="238" customWidth="1"/>
    <col min="4367" max="4367" width="0" style="238" hidden="1" customWidth="1"/>
    <col min="4368" max="4368" width="15.453125" style="238" customWidth="1"/>
    <col min="4369" max="4369" width="14.453125" style="238" customWidth="1"/>
    <col min="4370" max="4608" width="5.453125" style="238"/>
    <col min="4609" max="4609" width="65.453125" style="238" bestFit="1" customWidth="1"/>
    <col min="4610" max="4610" width="12.453125" style="238" customWidth="1"/>
    <col min="4611" max="4611" width="11.54296875" style="238" bestFit="1" customWidth="1"/>
    <col min="4612" max="4612" width="12.54296875" style="238" bestFit="1" customWidth="1"/>
    <col min="4613" max="4613" width="13.453125" style="238" bestFit="1" customWidth="1"/>
    <col min="4614" max="4614" width="13.54296875" style="238" customWidth="1"/>
    <col min="4615" max="4615" width="13.453125" style="238" customWidth="1"/>
    <col min="4616" max="4616" width="13.453125" style="238" bestFit="1" customWidth="1"/>
    <col min="4617" max="4617" width="14.54296875" style="238" customWidth="1"/>
    <col min="4618" max="4621" width="8.54296875" style="238" customWidth="1"/>
    <col min="4622" max="4622" width="16" style="238" customWidth="1"/>
    <col min="4623" max="4623" width="0" style="238" hidden="1" customWidth="1"/>
    <col min="4624" max="4624" width="15.453125" style="238" customWidth="1"/>
    <col min="4625" max="4625" width="14.453125" style="238" customWidth="1"/>
    <col min="4626" max="4864" width="5.453125" style="238"/>
    <col min="4865" max="4865" width="65.453125" style="238" bestFit="1" customWidth="1"/>
    <col min="4866" max="4866" width="12.453125" style="238" customWidth="1"/>
    <col min="4867" max="4867" width="11.54296875" style="238" bestFit="1" customWidth="1"/>
    <col min="4868" max="4868" width="12.54296875" style="238" bestFit="1" customWidth="1"/>
    <col min="4869" max="4869" width="13.453125" style="238" bestFit="1" customWidth="1"/>
    <col min="4870" max="4870" width="13.54296875" style="238" customWidth="1"/>
    <col min="4871" max="4871" width="13.453125" style="238" customWidth="1"/>
    <col min="4872" max="4872" width="13.453125" style="238" bestFit="1" customWidth="1"/>
    <col min="4873" max="4873" width="14.54296875" style="238" customWidth="1"/>
    <col min="4874" max="4877" width="8.54296875" style="238" customWidth="1"/>
    <col min="4878" max="4878" width="16" style="238" customWidth="1"/>
    <col min="4879" max="4879" width="0" style="238" hidden="1" customWidth="1"/>
    <col min="4880" max="4880" width="15.453125" style="238" customWidth="1"/>
    <col min="4881" max="4881" width="14.453125" style="238" customWidth="1"/>
    <col min="4882" max="5120" width="5.453125" style="238"/>
    <col min="5121" max="5121" width="65.453125" style="238" bestFit="1" customWidth="1"/>
    <col min="5122" max="5122" width="12.453125" style="238" customWidth="1"/>
    <col min="5123" max="5123" width="11.54296875" style="238" bestFit="1" customWidth="1"/>
    <col min="5124" max="5124" width="12.54296875" style="238" bestFit="1" customWidth="1"/>
    <col min="5125" max="5125" width="13.453125" style="238" bestFit="1" customWidth="1"/>
    <col min="5126" max="5126" width="13.54296875" style="238" customWidth="1"/>
    <col min="5127" max="5127" width="13.453125" style="238" customWidth="1"/>
    <col min="5128" max="5128" width="13.453125" style="238" bestFit="1" customWidth="1"/>
    <col min="5129" max="5129" width="14.54296875" style="238" customWidth="1"/>
    <col min="5130" max="5133" width="8.54296875" style="238" customWidth="1"/>
    <col min="5134" max="5134" width="16" style="238" customWidth="1"/>
    <col min="5135" max="5135" width="0" style="238" hidden="1" customWidth="1"/>
    <col min="5136" max="5136" width="15.453125" style="238" customWidth="1"/>
    <col min="5137" max="5137" width="14.453125" style="238" customWidth="1"/>
    <col min="5138" max="5376" width="5.453125" style="238"/>
    <col min="5377" max="5377" width="65.453125" style="238" bestFit="1" customWidth="1"/>
    <col min="5378" max="5378" width="12.453125" style="238" customWidth="1"/>
    <col min="5379" max="5379" width="11.54296875" style="238" bestFit="1" customWidth="1"/>
    <col min="5380" max="5380" width="12.54296875" style="238" bestFit="1" customWidth="1"/>
    <col min="5381" max="5381" width="13.453125" style="238" bestFit="1" customWidth="1"/>
    <col min="5382" max="5382" width="13.54296875" style="238" customWidth="1"/>
    <col min="5383" max="5383" width="13.453125" style="238" customWidth="1"/>
    <col min="5384" max="5384" width="13.453125" style="238" bestFit="1" customWidth="1"/>
    <col min="5385" max="5385" width="14.54296875" style="238" customWidth="1"/>
    <col min="5386" max="5389" width="8.54296875" style="238" customWidth="1"/>
    <col min="5390" max="5390" width="16" style="238" customWidth="1"/>
    <col min="5391" max="5391" width="0" style="238" hidden="1" customWidth="1"/>
    <col min="5392" max="5392" width="15.453125" style="238" customWidth="1"/>
    <col min="5393" max="5393" width="14.453125" style="238" customWidth="1"/>
    <col min="5394" max="5632" width="5.453125" style="238"/>
    <col min="5633" max="5633" width="65.453125" style="238" bestFit="1" customWidth="1"/>
    <col min="5634" max="5634" width="12.453125" style="238" customWidth="1"/>
    <col min="5635" max="5635" width="11.54296875" style="238" bestFit="1" customWidth="1"/>
    <col min="5636" max="5636" width="12.54296875" style="238" bestFit="1" customWidth="1"/>
    <col min="5637" max="5637" width="13.453125" style="238" bestFit="1" customWidth="1"/>
    <col min="5638" max="5638" width="13.54296875" style="238" customWidth="1"/>
    <col min="5639" max="5639" width="13.453125" style="238" customWidth="1"/>
    <col min="5640" max="5640" width="13.453125" style="238" bestFit="1" customWidth="1"/>
    <col min="5641" max="5641" width="14.54296875" style="238" customWidth="1"/>
    <col min="5642" max="5645" width="8.54296875" style="238" customWidth="1"/>
    <col min="5646" max="5646" width="16" style="238" customWidth="1"/>
    <col min="5647" max="5647" width="0" style="238" hidden="1" customWidth="1"/>
    <col min="5648" max="5648" width="15.453125" style="238" customWidth="1"/>
    <col min="5649" max="5649" width="14.453125" style="238" customWidth="1"/>
    <col min="5650" max="5888" width="5.453125" style="238"/>
    <col min="5889" max="5889" width="65.453125" style="238" bestFit="1" customWidth="1"/>
    <col min="5890" max="5890" width="12.453125" style="238" customWidth="1"/>
    <col min="5891" max="5891" width="11.54296875" style="238" bestFit="1" customWidth="1"/>
    <col min="5892" max="5892" width="12.54296875" style="238" bestFit="1" customWidth="1"/>
    <col min="5893" max="5893" width="13.453125" style="238" bestFit="1" customWidth="1"/>
    <col min="5894" max="5894" width="13.54296875" style="238" customWidth="1"/>
    <col min="5895" max="5895" width="13.453125" style="238" customWidth="1"/>
    <col min="5896" max="5896" width="13.453125" style="238" bestFit="1" customWidth="1"/>
    <col min="5897" max="5897" width="14.54296875" style="238" customWidth="1"/>
    <col min="5898" max="5901" width="8.54296875" style="238" customWidth="1"/>
    <col min="5902" max="5902" width="16" style="238" customWidth="1"/>
    <col min="5903" max="5903" width="0" style="238" hidden="1" customWidth="1"/>
    <col min="5904" max="5904" width="15.453125" style="238" customWidth="1"/>
    <col min="5905" max="5905" width="14.453125" style="238" customWidth="1"/>
    <col min="5906" max="6144" width="5.453125" style="238"/>
    <col min="6145" max="6145" width="65.453125" style="238" bestFit="1" customWidth="1"/>
    <col min="6146" max="6146" width="12.453125" style="238" customWidth="1"/>
    <col min="6147" max="6147" width="11.54296875" style="238" bestFit="1" customWidth="1"/>
    <col min="6148" max="6148" width="12.54296875" style="238" bestFit="1" customWidth="1"/>
    <col min="6149" max="6149" width="13.453125" style="238" bestFit="1" customWidth="1"/>
    <col min="6150" max="6150" width="13.54296875" style="238" customWidth="1"/>
    <col min="6151" max="6151" width="13.453125" style="238" customWidth="1"/>
    <col min="6152" max="6152" width="13.453125" style="238" bestFit="1" customWidth="1"/>
    <col min="6153" max="6153" width="14.54296875" style="238" customWidth="1"/>
    <col min="6154" max="6157" width="8.54296875" style="238" customWidth="1"/>
    <col min="6158" max="6158" width="16" style="238" customWidth="1"/>
    <col min="6159" max="6159" width="0" style="238" hidden="1" customWidth="1"/>
    <col min="6160" max="6160" width="15.453125" style="238" customWidth="1"/>
    <col min="6161" max="6161" width="14.453125" style="238" customWidth="1"/>
    <col min="6162" max="6400" width="5.453125" style="238"/>
    <col min="6401" max="6401" width="65.453125" style="238" bestFit="1" customWidth="1"/>
    <col min="6402" max="6402" width="12.453125" style="238" customWidth="1"/>
    <col min="6403" max="6403" width="11.54296875" style="238" bestFit="1" customWidth="1"/>
    <col min="6404" max="6404" width="12.54296875" style="238" bestFit="1" customWidth="1"/>
    <col min="6405" max="6405" width="13.453125" style="238" bestFit="1" customWidth="1"/>
    <col min="6406" max="6406" width="13.54296875" style="238" customWidth="1"/>
    <col min="6407" max="6407" width="13.453125" style="238" customWidth="1"/>
    <col min="6408" max="6408" width="13.453125" style="238" bestFit="1" customWidth="1"/>
    <col min="6409" max="6409" width="14.54296875" style="238" customWidth="1"/>
    <col min="6410" max="6413" width="8.54296875" style="238" customWidth="1"/>
    <col min="6414" max="6414" width="16" style="238" customWidth="1"/>
    <col min="6415" max="6415" width="0" style="238" hidden="1" customWidth="1"/>
    <col min="6416" max="6416" width="15.453125" style="238" customWidth="1"/>
    <col min="6417" max="6417" width="14.453125" style="238" customWidth="1"/>
    <col min="6418" max="6656" width="5.453125" style="238"/>
    <col min="6657" max="6657" width="65.453125" style="238" bestFit="1" customWidth="1"/>
    <col min="6658" max="6658" width="12.453125" style="238" customWidth="1"/>
    <col min="6659" max="6659" width="11.54296875" style="238" bestFit="1" customWidth="1"/>
    <col min="6660" max="6660" width="12.54296875" style="238" bestFit="1" customWidth="1"/>
    <col min="6661" max="6661" width="13.453125" style="238" bestFit="1" customWidth="1"/>
    <col min="6662" max="6662" width="13.54296875" style="238" customWidth="1"/>
    <col min="6663" max="6663" width="13.453125" style="238" customWidth="1"/>
    <col min="6664" max="6664" width="13.453125" style="238" bestFit="1" customWidth="1"/>
    <col min="6665" max="6665" width="14.54296875" style="238" customWidth="1"/>
    <col min="6666" max="6669" width="8.54296875" style="238" customWidth="1"/>
    <col min="6670" max="6670" width="16" style="238" customWidth="1"/>
    <col min="6671" max="6671" width="0" style="238" hidden="1" customWidth="1"/>
    <col min="6672" max="6672" width="15.453125" style="238" customWidth="1"/>
    <col min="6673" max="6673" width="14.453125" style="238" customWidth="1"/>
    <col min="6674" max="6912" width="5.453125" style="238"/>
    <col min="6913" max="6913" width="65.453125" style="238" bestFit="1" customWidth="1"/>
    <col min="6914" max="6914" width="12.453125" style="238" customWidth="1"/>
    <col min="6915" max="6915" width="11.54296875" style="238" bestFit="1" customWidth="1"/>
    <col min="6916" max="6916" width="12.54296875" style="238" bestFit="1" customWidth="1"/>
    <col min="6917" max="6917" width="13.453125" style="238" bestFit="1" customWidth="1"/>
    <col min="6918" max="6918" width="13.54296875" style="238" customWidth="1"/>
    <col min="6919" max="6919" width="13.453125" style="238" customWidth="1"/>
    <col min="6920" max="6920" width="13.453125" style="238" bestFit="1" customWidth="1"/>
    <col min="6921" max="6921" width="14.54296875" style="238" customWidth="1"/>
    <col min="6922" max="6925" width="8.54296875" style="238" customWidth="1"/>
    <col min="6926" max="6926" width="16" style="238" customWidth="1"/>
    <col min="6927" max="6927" width="0" style="238" hidden="1" customWidth="1"/>
    <col min="6928" max="6928" width="15.453125" style="238" customWidth="1"/>
    <col min="6929" max="6929" width="14.453125" style="238" customWidth="1"/>
    <col min="6930" max="7168" width="5.453125" style="238"/>
    <col min="7169" max="7169" width="65.453125" style="238" bestFit="1" customWidth="1"/>
    <col min="7170" max="7170" width="12.453125" style="238" customWidth="1"/>
    <col min="7171" max="7171" width="11.54296875" style="238" bestFit="1" customWidth="1"/>
    <col min="7172" max="7172" width="12.54296875" style="238" bestFit="1" customWidth="1"/>
    <col min="7173" max="7173" width="13.453125" style="238" bestFit="1" customWidth="1"/>
    <col min="7174" max="7174" width="13.54296875" style="238" customWidth="1"/>
    <col min="7175" max="7175" width="13.453125" style="238" customWidth="1"/>
    <col min="7176" max="7176" width="13.453125" style="238" bestFit="1" customWidth="1"/>
    <col min="7177" max="7177" width="14.54296875" style="238" customWidth="1"/>
    <col min="7178" max="7181" width="8.54296875" style="238" customWidth="1"/>
    <col min="7182" max="7182" width="16" style="238" customWidth="1"/>
    <col min="7183" max="7183" width="0" style="238" hidden="1" customWidth="1"/>
    <col min="7184" max="7184" width="15.453125" style="238" customWidth="1"/>
    <col min="7185" max="7185" width="14.453125" style="238" customWidth="1"/>
    <col min="7186" max="7424" width="5.453125" style="238"/>
    <col min="7425" max="7425" width="65.453125" style="238" bestFit="1" customWidth="1"/>
    <col min="7426" max="7426" width="12.453125" style="238" customWidth="1"/>
    <col min="7427" max="7427" width="11.54296875" style="238" bestFit="1" customWidth="1"/>
    <col min="7428" max="7428" width="12.54296875" style="238" bestFit="1" customWidth="1"/>
    <col min="7429" max="7429" width="13.453125" style="238" bestFit="1" customWidth="1"/>
    <col min="7430" max="7430" width="13.54296875" style="238" customWidth="1"/>
    <col min="7431" max="7431" width="13.453125" style="238" customWidth="1"/>
    <col min="7432" max="7432" width="13.453125" style="238" bestFit="1" customWidth="1"/>
    <col min="7433" max="7433" width="14.54296875" style="238" customWidth="1"/>
    <col min="7434" max="7437" width="8.54296875" style="238" customWidth="1"/>
    <col min="7438" max="7438" width="16" style="238" customWidth="1"/>
    <col min="7439" max="7439" width="0" style="238" hidden="1" customWidth="1"/>
    <col min="7440" max="7440" width="15.453125" style="238" customWidth="1"/>
    <col min="7441" max="7441" width="14.453125" style="238" customWidth="1"/>
    <col min="7442" max="7680" width="5.453125" style="238"/>
    <col min="7681" max="7681" width="65.453125" style="238" bestFit="1" customWidth="1"/>
    <col min="7682" max="7682" width="12.453125" style="238" customWidth="1"/>
    <col min="7683" max="7683" width="11.54296875" style="238" bestFit="1" customWidth="1"/>
    <col min="7684" max="7684" width="12.54296875" style="238" bestFit="1" customWidth="1"/>
    <col min="7685" max="7685" width="13.453125" style="238" bestFit="1" customWidth="1"/>
    <col min="7686" max="7686" width="13.54296875" style="238" customWidth="1"/>
    <col min="7687" max="7687" width="13.453125" style="238" customWidth="1"/>
    <col min="7688" max="7688" width="13.453125" style="238" bestFit="1" customWidth="1"/>
    <col min="7689" max="7689" width="14.54296875" style="238" customWidth="1"/>
    <col min="7690" max="7693" width="8.54296875" style="238" customWidth="1"/>
    <col min="7694" max="7694" width="16" style="238" customWidth="1"/>
    <col min="7695" max="7695" width="0" style="238" hidden="1" customWidth="1"/>
    <col min="7696" max="7696" width="15.453125" style="238" customWidth="1"/>
    <col min="7697" max="7697" width="14.453125" style="238" customWidth="1"/>
    <col min="7698" max="7936" width="5.453125" style="238"/>
    <col min="7937" max="7937" width="65.453125" style="238" bestFit="1" customWidth="1"/>
    <col min="7938" max="7938" width="12.453125" style="238" customWidth="1"/>
    <col min="7939" max="7939" width="11.54296875" style="238" bestFit="1" customWidth="1"/>
    <col min="7940" max="7940" width="12.54296875" style="238" bestFit="1" customWidth="1"/>
    <col min="7941" max="7941" width="13.453125" style="238" bestFit="1" customWidth="1"/>
    <col min="7942" max="7942" width="13.54296875" style="238" customWidth="1"/>
    <col min="7943" max="7943" width="13.453125" style="238" customWidth="1"/>
    <col min="7944" max="7944" width="13.453125" style="238" bestFit="1" customWidth="1"/>
    <col min="7945" max="7945" width="14.54296875" style="238" customWidth="1"/>
    <col min="7946" max="7949" width="8.54296875" style="238" customWidth="1"/>
    <col min="7950" max="7950" width="16" style="238" customWidth="1"/>
    <col min="7951" max="7951" width="0" style="238" hidden="1" customWidth="1"/>
    <col min="7952" max="7952" width="15.453125" style="238" customWidth="1"/>
    <col min="7953" max="7953" width="14.453125" style="238" customWidth="1"/>
    <col min="7954" max="8192" width="5.453125" style="238"/>
    <col min="8193" max="8193" width="65.453125" style="238" bestFit="1" customWidth="1"/>
    <col min="8194" max="8194" width="12.453125" style="238" customWidth="1"/>
    <col min="8195" max="8195" width="11.54296875" style="238" bestFit="1" customWidth="1"/>
    <col min="8196" max="8196" width="12.54296875" style="238" bestFit="1" customWidth="1"/>
    <col min="8197" max="8197" width="13.453125" style="238" bestFit="1" customWidth="1"/>
    <col min="8198" max="8198" width="13.54296875" style="238" customWidth="1"/>
    <col min="8199" max="8199" width="13.453125" style="238" customWidth="1"/>
    <col min="8200" max="8200" width="13.453125" style="238" bestFit="1" customWidth="1"/>
    <col min="8201" max="8201" width="14.54296875" style="238" customWidth="1"/>
    <col min="8202" max="8205" width="8.54296875" style="238" customWidth="1"/>
    <col min="8206" max="8206" width="16" style="238" customWidth="1"/>
    <col min="8207" max="8207" width="0" style="238" hidden="1" customWidth="1"/>
    <col min="8208" max="8208" width="15.453125" style="238" customWidth="1"/>
    <col min="8209" max="8209" width="14.453125" style="238" customWidth="1"/>
    <col min="8210" max="8448" width="5.453125" style="238"/>
    <col min="8449" max="8449" width="65.453125" style="238" bestFit="1" customWidth="1"/>
    <col min="8450" max="8450" width="12.453125" style="238" customWidth="1"/>
    <col min="8451" max="8451" width="11.54296875" style="238" bestFit="1" customWidth="1"/>
    <col min="8452" max="8452" width="12.54296875" style="238" bestFit="1" customWidth="1"/>
    <col min="8453" max="8453" width="13.453125" style="238" bestFit="1" customWidth="1"/>
    <col min="8454" max="8454" width="13.54296875" style="238" customWidth="1"/>
    <col min="8455" max="8455" width="13.453125" style="238" customWidth="1"/>
    <col min="8456" max="8456" width="13.453125" style="238" bestFit="1" customWidth="1"/>
    <col min="8457" max="8457" width="14.54296875" style="238" customWidth="1"/>
    <col min="8458" max="8461" width="8.54296875" style="238" customWidth="1"/>
    <col min="8462" max="8462" width="16" style="238" customWidth="1"/>
    <col min="8463" max="8463" width="0" style="238" hidden="1" customWidth="1"/>
    <col min="8464" max="8464" width="15.453125" style="238" customWidth="1"/>
    <col min="8465" max="8465" width="14.453125" style="238" customWidth="1"/>
    <col min="8466" max="8704" width="5.453125" style="238"/>
    <col min="8705" max="8705" width="65.453125" style="238" bestFit="1" customWidth="1"/>
    <col min="8706" max="8706" width="12.453125" style="238" customWidth="1"/>
    <col min="8707" max="8707" width="11.54296875" style="238" bestFit="1" customWidth="1"/>
    <col min="8708" max="8708" width="12.54296875" style="238" bestFit="1" customWidth="1"/>
    <col min="8709" max="8709" width="13.453125" style="238" bestFit="1" customWidth="1"/>
    <col min="8710" max="8710" width="13.54296875" style="238" customWidth="1"/>
    <col min="8711" max="8711" width="13.453125" style="238" customWidth="1"/>
    <col min="8712" max="8712" width="13.453125" style="238" bestFit="1" customWidth="1"/>
    <col min="8713" max="8713" width="14.54296875" style="238" customWidth="1"/>
    <col min="8714" max="8717" width="8.54296875" style="238" customWidth="1"/>
    <col min="8718" max="8718" width="16" style="238" customWidth="1"/>
    <col min="8719" max="8719" width="0" style="238" hidden="1" customWidth="1"/>
    <col min="8720" max="8720" width="15.453125" style="238" customWidth="1"/>
    <col min="8721" max="8721" width="14.453125" style="238" customWidth="1"/>
    <col min="8722" max="8960" width="5.453125" style="238"/>
    <col min="8961" max="8961" width="65.453125" style="238" bestFit="1" customWidth="1"/>
    <col min="8962" max="8962" width="12.453125" style="238" customWidth="1"/>
    <col min="8963" max="8963" width="11.54296875" style="238" bestFit="1" customWidth="1"/>
    <col min="8964" max="8964" width="12.54296875" style="238" bestFit="1" customWidth="1"/>
    <col min="8965" max="8965" width="13.453125" style="238" bestFit="1" customWidth="1"/>
    <col min="8966" max="8966" width="13.54296875" style="238" customWidth="1"/>
    <col min="8967" max="8967" width="13.453125" style="238" customWidth="1"/>
    <col min="8968" max="8968" width="13.453125" style="238" bestFit="1" customWidth="1"/>
    <col min="8969" max="8969" width="14.54296875" style="238" customWidth="1"/>
    <col min="8970" max="8973" width="8.54296875" style="238" customWidth="1"/>
    <col min="8974" max="8974" width="16" style="238" customWidth="1"/>
    <col min="8975" max="8975" width="0" style="238" hidden="1" customWidth="1"/>
    <col min="8976" max="8976" width="15.453125" style="238" customWidth="1"/>
    <col min="8977" max="8977" width="14.453125" style="238" customWidth="1"/>
    <col min="8978" max="9216" width="5.453125" style="238"/>
    <col min="9217" max="9217" width="65.453125" style="238" bestFit="1" customWidth="1"/>
    <col min="9218" max="9218" width="12.453125" style="238" customWidth="1"/>
    <col min="9219" max="9219" width="11.54296875" style="238" bestFit="1" customWidth="1"/>
    <col min="9220" max="9220" width="12.54296875" style="238" bestFit="1" customWidth="1"/>
    <col min="9221" max="9221" width="13.453125" style="238" bestFit="1" customWidth="1"/>
    <col min="9222" max="9222" width="13.54296875" style="238" customWidth="1"/>
    <col min="9223" max="9223" width="13.453125" style="238" customWidth="1"/>
    <col min="9224" max="9224" width="13.453125" style="238" bestFit="1" customWidth="1"/>
    <col min="9225" max="9225" width="14.54296875" style="238" customWidth="1"/>
    <col min="9226" max="9229" width="8.54296875" style="238" customWidth="1"/>
    <col min="9230" max="9230" width="16" style="238" customWidth="1"/>
    <col min="9231" max="9231" width="0" style="238" hidden="1" customWidth="1"/>
    <col min="9232" max="9232" width="15.453125" style="238" customWidth="1"/>
    <col min="9233" max="9233" width="14.453125" style="238" customWidth="1"/>
    <col min="9234" max="9472" width="5.453125" style="238"/>
    <col min="9473" max="9473" width="65.453125" style="238" bestFit="1" customWidth="1"/>
    <col min="9474" max="9474" width="12.453125" style="238" customWidth="1"/>
    <col min="9475" max="9475" width="11.54296875" style="238" bestFit="1" customWidth="1"/>
    <col min="9476" max="9476" width="12.54296875" style="238" bestFit="1" customWidth="1"/>
    <col min="9477" max="9477" width="13.453125" style="238" bestFit="1" customWidth="1"/>
    <col min="9478" max="9478" width="13.54296875" style="238" customWidth="1"/>
    <col min="9479" max="9479" width="13.453125" style="238" customWidth="1"/>
    <col min="9480" max="9480" width="13.453125" style="238" bestFit="1" customWidth="1"/>
    <col min="9481" max="9481" width="14.54296875" style="238" customWidth="1"/>
    <col min="9482" max="9485" width="8.54296875" style="238" customWidth="1"/>
    <col min="9486" max="9486" width="16" style="238" customWidth="1"/>
    <col min="9487" max="9487" width="0" style="238" hidden="1" customWidth="1"/>
    <col min="9488" max="9488" width="15.453125" style="238" customWidth="1"/>
    <col min="9489" max="9489" width="14.453125" style="238" customWidth="1"/>
    <col min="9490" max="9728" width="5.453125" style="238"/>
    <col min="9729" max="9729" width="65.453125" style="238" bestFit="1" customWidth="1"/>
    <col min="9730" max="9730" width="12.453125" style="238" customWidth="1"/>
    <col min="9731" max="9731" width="11.54296875" style="238" bestFit="1" customWidth="1"/>
    <col min="9732" max="9732" width="12.54296875" style="238" bestFit="1" customWidth="1"/>
    <col min="9733" max="9733" width="13.453125" style="238" bestFit="1" customWidth="1"/>
    <col min="9734" max="9734" width="13.54296875" style="238" customWidth="1"/>
    <col min="9735" max="9735" width="13.453125" style="238" customWidth="1"/>
    <col min="9736" max="9736" width="13.453125" style="238" bestFit="1" customWidth="1"/>
    <col min="9737" max="9737" width="14.54296875" style="238" customWidth="1"/>
    <col min="9738" max="9741" width="8.54296875" style="238" customWidth="1"/>
    <col min="9742" max="9742" width="16" style="238" customWidth="1"/>
    <col min="9743" max="9743" width="0" style="238" hidden="1" customWidth="1"/>
    <col min="9744" max="9744" width="15.453125" style="238" customWidth="1"/>
    <col min="9745" max="9745" width="14.453125" style="238" customWidth="1"/>
    <col min="9746" max="9984" width="5.453125" style="238"/>
    <col min="9985" max="9985" width="65.453125" style="238" bestFit="1" customWidth="1"/>
    <col min="9986" max="9986" width="12.453125" style="238" customWidth="1"/>
    <col min="9987" max="9987" width="11.54296875" style="238" bestFit="1" customWidth="1"/>
    <col min="9988" max="9988" width="12.54296875" style="238" bestFit="1" customWidth="1"/>
    <col min="9989" max="9989" width="13.453125" style="238" bestFit="1" customWidth="1"/>
    <col min="9990" max="9990" width="13.54296875" style="238" customWidth="1"/>
    <col min="9991" max="9991" width="13.453125" style="238" customWidth="1"/>
    <col min="9992" max="9992" width="13.453125" style="238" bestFit="1" customWidth="1"/>
    <col min="9993" max="9993" width="14.54296875" style="238" customWidth="1"/>
    <col min="9994" max="9997" width="8.54296875" style="238" customWidth="1"/>
    <col min="9998" max="9998" width="16" style="238" customWidth="1"/>
    <col min="9999" max="9999" width="0" style="238" hidden="1" customWidth="1"/>
    <col min="10000" max="10000" width="15.453125" style="238" customWidth="1"/>
    <col min="10001" max="10001" width="14.453125" style="238" customWidth="1"/>
    <col min="10002" max="10240" width="5.453125" style="238"/>
    <col min="10241" max="10241" width="65.453125" style="238" bestFit="1" customWidth="1"/>
    <col min="10242" max="10242" width="12.453125" style="238" customWidth="1"/>
    <col min="10243" max="10243" width="11.54296875" style="238" bestFit="1" customWidth="1"/>
    <col min="10244" max="10244" width="12.54296875" style="238" bestFit="1" customWidth="1"/>
    <col min="10245" max="10245" width="13.453125" style="238" bestFit="1" customWidth="1"/>
    <col min="10246" max="10246" width="13.54296875" style="238" customWidth="1"/>
    <col min="10247" max="10247" width="13.453125" style="238" customWidth="1"/>
    <col min="10248" max="10248" width="13.453125" style="238" bestFit="1" customWidth="1"/>
    <col min="10249" max="10249" width="14.54296875" style="238" customWidth="1"/>
    <col min="10250" max="10253" width="8.54296875" style="238" customWidth="1"/>
    <col min="10254" max="10254" width="16" style="238" customWidth="1"/>
    <col min="10255" max="10255" width="0" style="238" hidden="1" customWidth="1"/>
    <col min="10256" max="10256" width="15.453125" style="238" customWidth="1"/>
    <col min="10257" max="10257" width="14.453125" style="238" customWidth="1"/>
    <col min="10258" max="10496" width="5.453125" style="238"/>
    <col min="10497" max="10497" width="65.453125" style="238" bestFit="1" customWidth="1"/>
    <col min="10498" max="10498" width="12.453125" style="238" customWidth="1"/>
    <col min="10499" max="10499" width="11.54296875" style="238" bestFit="1" customWidth="1"/>
    <col min="10500" max="10500" width="12.54296875" style="238" bestFit="1" customWidth="1"/>
    <col min="10501" max="10501" width="13.453125" style="238" bestFit="1" customWidth="1"/>
    <col min="10502" max="10502" width="13.54296875" style="238" customWidth="1"/>
    <col min="10503" max="10503" width="13.453125" style="238" customWidth="1"/>
    <col min="10504" max="10504" width="13.453125" style="238" bestFit="1" customWidth="1"/>
    <col min="10505" max="10505" width="14.54296875" style="238" customWidth="1"/>
    <col min="10506" max="10509" width="8.54296875" style="238" customWidth="1"/>
    <col min="10510" max="10510" width="16" style="238" customWidth="1"/>
    <col min="10511" max="10511" width="0" style="238" hidden="1" customWidth="1"/>
    <col min="10512" max="10512" width="15.453125" style="238" customWidth="1"/>
    <col min="10513" max="10513" width="14.453125" style="238" customWidth="1"/>
    <col min="10514" max="10752" width="5.453125" style="238"/>
    <col min="10753" max="10753" width="65.453125" style="238" bestFit="1" customWidth="1"/>
    <col min="10754" max="10754" width="12.453125" style="238" customWidth="1"/>
    <col min="10755" max="10755" width="11.54296875" style="238" bestFit="1" customWidth="1"/>
    <col min="10756" max="10756" width="12.54296875" style="238" bestFit="1" customWidth="1"/>
    <col min="10757" max="10757" width="13.453125" style="238" bestFit="1" customWidth="1"/>
    <col min="10758" max="10758" width="13.54296875" style="238" customWidth="1"/>
    <col min="10759" max="10759" width="13.453125" style="238" customWidth="1"/>
    <col min="10760" max="10760" width="13.453125" style="238" bestFit="1" customWidth="1"/>
    <col min="10761" max="10761" width="14.54296875" style="238" customWidth="1"/>
    <col min="10762" max="10765" width="8.54296875" style="238" customWidth="1"/>
    <col min="10766" max="10766" width="16" style="238" customWidth="1"/>
    <col min="10767" max="10767" width="0" style="238" hidden="1" customWidth="1"/>
    <col min="10768" max="10768" width="15.453125" style="238" customWidth="1"/>
    <col min="10769" max="10769" width="14.453125" style="238" customWidth="1"/>
    <col min="10770" max="11008" width="5.453125" style="238"/>
    <col min="11009" max="11009" width="65.453125" style="238" bestFit="1" customWidth="1"/>
    <col min="11010" max="11010" width="12.453125" style="238" customWidth="1"/>
    <col min="11011" max="11011" width="11.54296875" style="238" bestFit="1" customWidth="1"/>
    <col min="11012" max="11012" width="12.54296875" style="238" bestFit="1" customWidth="1"/>
    <col min="11013" max="11013" width="13.453125" style="238" bestFit="1" customWidth="1"/>
    <col min="11014" max="11014" width="13.54296875" style="238" customWidth="1"/>
    <col min="11015" max="11015" width="13.453125" style="238" customWidth="1"/>
    <col min="11016" max="11016" width="13.453125" style="238" bestFit="1" customWidth="1"/>
    <col min="11017" max="11017" width="14.54296875" style="238" customWidth="1"/>
    <col min="11018" max="11021" width="8.54296875" style="238" customWidth="1"/>
    <col min="11022" max="11022" width="16" style="238" customWidth="1"/>
    <col min="11023" max="11023" width="0" style="238" hidden="1" customWidth="1"/>
    <col min="11024" max="11024" width="15.453125" style="238" customWidth="1"/>
    <col min="11025" max="11025" width="14.453125" style="238" customWidth="1"/>
    <col min="11026" max="11264" width="5.453125" style="238"/>
    <col min="11265" max="11265" width="65.453125" style="238" bestFit="1" customWidth="1"/>
    <col min="11266" max="11266" width="12.453125" style="238" customWidth="1"/>
    <col min="11267" max="11267" width="11.54296875" style="238" bestFit="1" customWidth="1"/>
    <col min="11268" max="11268" width="12.54296875" style="238" bestFit="1" customWidth="1"/>
    <col min="11269" max="11269" width="13.453125" style="238" bestFit="1" customWidth="1"/>
    <col min="11270" max="11270" width="13.54296875" style="238" customWidth="1"/>
    <col min="11271" max="11271" width="13.453125" style="238" customWidth="1"/>
    <col min="11272" max="11272" width="13.453125" style="238" bestFit="1" customWidth="1"/>
    <col min="11273" max="11273" width="14.54296875" style="238" customWidth="1"/>
    <col min="11274" max="11277" width="8.54296875" style="238" customWidth="1"/>
    <col min="11278" max="11278" width="16" style="238" customWidth="1"/>
    <col min="11279" max="11279" width="0" style="238" hidden="1" customWidth="1"/>
    <col min="11280" max="11280" width="15.453125" style="238" customWidth="1"/>
    <col min="11281" max="11281" width="14.453125" style="238" customWidth="1"/>
    <col min="11282" max="11520" width="5.453125" style="238"/>
    <col min="11521" max="11521" width="65.453125" style="238" bestFit="1" customWidth="1"/>
    <col min="11522" max="11522" width="12.453125" style="238" customWidth="1"/>
    <col min="11523" max="11523" width="11.54296875" style="238" bestFit="1" customWidth="1"/>
    <col min="11524" max="11524" width="12.54296875" style="238" bestFit="1" customWidth="1"/>
    <col min="11525" max="11525" width="13.453125" style="238" bestFit="1" customWidth="1"/>
    <col min="11526" max="11526" width="13.54296875" style="238" customWidth="1"/>
    <col min="11527" max="11527" width="13.453125" style="238" customWidth="1"/>
    <col min="11528" max="11528" width="13.453125" style="238" bestFit="1" customWidth="1"/>
    <col min="11529" max="11529" width="14.54296875" style="238" customWidth="1"/>
    <col min="11530" max="11533" width="8.54296875" style="238" customWidth="1"/>
    <col min="11534" max="11534" width="16" style="238" customWidth="1"/>
    <col min="11535" max="11535" width="0" style="238" hidden="1" customWidth="1"/>
    <col min="11536" max="11536" width="15.453125" style="238" customWidth="1"/>
    <col min="11537" max="11537" width="14.453125" style="238" customWidth="1"/>
    <col min="11538" max="11776" width="5.453125" style="238"/>
    <col min="11777" max="11777" width="65.453125" style="238" bestFit="1" customWidth="1"/>
    <col min="11778" max="11778" width="12.453125" style="238" customWidth="1"/>
    <col min="11779" max="11779" width="11.54296875" style="238" bestFit="1" customWidth="1"/>
    <col min="11780" max="11780" width="12.54296875" style="238" bestFit="1" customWidth="1"/>
    <col min="11781" max="11781" width="13.453125" style="238" bestFit="1" customWidth="1"/>
    <col min="11782" max="11782" width="13.54296875" style="238" customWidth="1"/>
    <col min="11783" max="11783" width="13.453125" style="238" customWidth="1"/>
    <col min="11784" max="11784" width="13.453125" style="238" bestFit="1" customWidth="1"/>
    <col min="11785" max="11785" width="14.54296875" style="238" customWidth="1"/>
    <col min="11786" max="11789" width="8.54296875" style="238" customWidth="1"/>
    <col min="11790" max="11790" width="16" style="238" customWidth="1"/>
    <col min="11791" max="11791" width="0" style="238" hidden="1" customWidth="1"/>
    <col min="11792" max="11792" width="15.453125" style="238" customWidth="1"/>
    <col min="11793" max="11793" width="14.453125" style="238" customWidth="1"/>
    <col min="11794" max="12032" width="5.453125" style="238"/>
    <col min="12033" max="12033" width="65.453125" style="238" bestFit="1" customWidth="1"/>
    <col min="12034" max="12034" width="12.453125" style="238" customWidth="1"/>
    <col min="12035" max="12035" width="11.54296875" style="238" bestFit="1" customWidth="1"/>
    <col min="12036" max="12036" width="12.54296875" style="238" bestFit="1" customWidth="1"/>
    <col min="12037" max="12037" width="13.453125" style="238" bestFit="1" customWidth="1"/>
    <col min="12038" max="12038" width="13.54296875" style="238" customWidth="1"/>
    <col min="12039" max="12039" width="13.453125" style="238" customWidth="1"/>
    <col min="12040" max="12040" width="13.453125" style="238" bestFit="1" customWidth="1"/>
    <col min="12041" max="12041" width="14.54296875" style="238" customWidth="1"/>
    <col min="12042" max="12045" width="8.54296875" style="238" customWidth="1"/>
    <col min="12046" max="12046" width="16" style="238" customWidth="1"/>
    <col min="12047" max="12047" width="0" style="238" hidden="1" customWidth="1"/>
    <col min="12048" max="12048" width="15.453125" style="238" customWidth="1"/>
    <col min="12049" max="12049" width="14.453125" style="238" customWidth="1"/>
    <col min="12050" max="12288" width="5.453125" style="238"/>
    <col min="12289" max="12289" width="65.453125" style="238" bestFit="1" customWidth="1"/>
    <col min="12290" max="12290" width="12.453125" style="238" customWidth="1"/>
    <col min="12291" max="12291" width="11.54296875" style="238" bestFit="1" customWidth="1"/>
    <col min="12292" max="12292" width="12.54296875" style="238" bestFit="1" customWidth="1"/>
    <col min="12293" max="12293" width="13.453125" style="238" bestFit="1" customWidth="1"/>
    <col min="12294" max="12294" width="13.54296875" style="238" customWidth="1"/>
    <col min="12295" max="12295" width="13.453125" style="238" customWidth="1"/>
    <col min="12296" max="12296" width="13.453125" style="238" bestFit="1" customWidth="1"/>
    <col min="12297" max="12297" width="14.54296875" style="238" customWidth="1"/>
    <col min="12298" max="12301" width="8.54296875" style="238" customWidth="1"/>
    <col min="12302" max="12302" width="16" style="238" customWidth="1"/>
    <col min="12303" max="12303" width="0" style="238" hidden="1" customWidth="1"/>
    <col min="12304" max="12304" width="15.453125" style="238" customWidth="1"/>
    <col min="12305" max="12305" width="14.453125" style="238" customWidth="1"/>
    <col min="12306" max="12544" width="5.453125" style="238"/>
    <col min="12545" max="12545" width="65.453125" style="238" bestFit="1" customWidth="1"/>
    <col min="12546" max="12546" width="12.453125" style="238" customWidth="1"/>
    <col min="12547" max="12547" width="11.54296875" style="238" bestFit="1" customWidth="1"/>
    <col min="12548" max="12548" width="12.54296875" style="238" bestFit="1" customWidth="1"/>
    <col min="12549" max="12549" width="13.453125" style="238" bestFit="1" customWidth="1"/>
    <col min="12550" max="12550" width="13.54296875" style="238" customWidth="1"/>
    <col min="12551" max="12551" width="13.453125" style="238" customWidth="1"/>
    <col min="12552" max="12552" width="13.453125" style="238" bestFit="1" customWidth="1"/>
    <col min="12553" max="12553" width="14.54296875" style="238" customWidth="1"/>
    <col min="12554" max="12557" width="8.54296875" style="238" customWidth="1"/>
    <col min="12558" max="12558" width="16" style="238" customWidth="1"/>
    <col min="12559" max="12559" width="0" style="238" hidden="1" customWidth="1"/>
    <col min="12560" max="12560" width="15.453125" style="238" customWidth="1"/>
    <col min="12561" max="12561" width="14.453125" style="238" customWidth="1"/>
    <col min="12562" max="12800" width="5.453125" style="238"/>
    <col min="12801" max="12801" width="65.453125" style="238" bestFit="1" customWidth="1"/>
    <col min="12802" max="12802" width="12.453125" style="238" customWidth="1"/>
    <col min="12803" max="12803" width="11.54296875" style="238" bestFit="1" customWidth="1"/>
    <col min="12804" max="12804" width="12.54296875" style="238" bestFit="1" customWidth="1"/>
    <col min="12805" max="12805" width="13.453125" style="238" bestFit="1" customWidth="1"/>
    <col min="12806" max="12806" width="13.54296875" style="238" customWidth="1"/>
    <col min="12807" max="12807" width="13.453125" style="238" customWidth="1"/>
    <col min="12808" max="12808" width="13.453125" style="238" bestFit="1" customWidth="1"/>
    <col min="12809" max="12809" width="14.54296875" style="238" customWidth="1"/>
    <col min="12810" max="12813" width="8.54296875" style="238" customWidth="1"/>
    <col min="12814" max="12814" width="16" style="238" customWidth="1"/>
    <col min="12815" max="12815" width="0" style="238" hidden="1" customWidth="1"/>
    <col min="12816" max="12816" width="15.453125" style="238" customWidth="1"/>
    <col min="12817" max="12817" width="14.453125" style="238" customWidth="1"/>
    <col min="12818" max="13056" width="5.453125" style="238"/>
    <col min="13057" max="13057" width="65.453125" style="238" bestFit="1" customWidth="1"/>
    <col min="13058" max="13058" width="12.453125" style="238" customWidth="1"/>
    <col min="13059" max="13059" width="11.54296875" style="238" bestFit="1" customWidth="1"/>
    <col min="13060" max="13060" width="12.54296875" style="238" bestFit="1" customWidth="1"/>
    <col min="13061" max="13061" width="13.453125" style="238" bestFit="1" customWidth="1"/>
    <col min="13062" max="13062" width="13.54296875" style="238" customWidth="1"/>
    <col min="13063" max="13063" width="13.453125" style="238" customWidth="1"/>
    <col min="13064" max="13064" width="13.453125" style="238" bestFit="1" customWidth="1"/>
    <col min="13065" max="13065" width="14.54296875" style="238" customWidth="1"/>
    <col min="13066" max="13069" width="8.54296875" style="238" customWidth="1"/>
    <col min="13070" max="13070" width="16" style="238" customWidth="1"/>
    <col min="13071" max="13071" width="0" style="238" hidden="1" customWidth="1"/>
    <col min="13072" max="13072" width="15.453125" style="238" customWidth="1"/>
    <col min="13073" max="13073" width="14.453125" style="238" customWidth="1"/>
    <col min="13074" max="13312" width="5.453125" style="238"/>
    <col min="13313" max="13313" width="65.453125" style="238" bestFit="1" customWidth="1"/>
    <col min="13314" max="13314" width="12.453125" style="238" customWidth="1"/>
    <col min="13315" max="13315" width="11.54296875" style="238" bestFit="1" customWidth="1"/>
    <col min="13316" max="13316" width="12.54296875" style="238" bestFit="1" customWidth="1"/>
    <col min="13317" max="13317" width="13.453125" style="238" bestFit="1" customWidth="1"/>
    <col min="13318" max="13318" width="13.54296875" style="238" customWidth="1"/>
    <col min="13319" max="13319" width="13.453125" style="238" customWidth="1"/>
    <col min="13320" max="13320" width="13.453125" style="238" bestFit="1" customWidth="1"/>
    <col min="13321" max="13321" width="14.54296875" style="238" customWidth="1"/>
    <col min="13322" max="13325" width="8.54296875" style="238" customWidth="1"/>
    <col min="13326" max="13326" width="16" style="238" customWidth="1"/>
    <col min="13327" max="13327" width="0" style="238" hidden="1" customWidth="1"/>
    <col min="13328" max="13328" width="15.453125" style="238" customWidth="1"/>
    <col min="13329" max="13329" width="14.453125" style="238" customWidth="1"/>
    <col min="13330" max="13568" width="5.453125" style="238"/>
    <col min="13569" max="13569" width="65.453125" style="238" bestFit="1" customWidth="1"/>
    <col min="13570" max="13570" width="12.453125" style="238" customWidth="1"/>
    <col min="13571" max="13571" width="11.54296875" style="238" bestFit="1" customWidth="1"/>
    <col min="13572" max="13572" width="12.54296875" style="238" bestFit="1" customWidth="1"/>
    <col min="13573" max="13573" width="13.453125" style="238" bestFit="1" customWidth="1"/>
    <col min="13574" max="13574" width="13.54296875" style="238" customWidth="1"/>
    <col min="13575" max="13575" width="13.453125" style="238" customWidth="1"/>
    <col min="13576" max="13576" width="13.453125" style="238" bestFit="1" customWidth="1"/>
    <col min="13577" max="13577" width="14.54296875" style="238" customWidth="1"/>
    <col min="13578" max="13581" width="8.54296875" style="238" customWidth="1"/>
    <col min="13582" max="13582" width="16" style="238" customWidth="1"/>
    <col min="13583" max="13583" width="0" style="238" hidden="1" customWidth="1"/>
    <col min="13584" max="13584" width="15.453125" style="238" customWidth="1"/>
    <col min="13585" max="13585" width="14.453125" style="238" customWidth="1"/>
    <col min="13586" max="13824" width="5.453125" style="238"/>
    <col min="13825" max="13825" width="65.453125" style="238" bestFit="1" customWidth="1"/>
    <col min="13826" max="13826" width="12.453125" style="238" customWidth="1"/>
    <col min="13827" max="13827" width="11.54296875" style="238" bestFit="1" customWidth="1"/>
    <col min="13828" max="13828" width="12.54296875" style="238" bestFit="1" customWidth="1"/>
    <col min="13829" max="13829" width="13.453125" style="238" bestFit="1" customWidth="1"/>
    <col min="13830" max="13830" width="13.54296875" style="238" customWidth="1"/>
    <col min="13831" max="13831" width="13.453125" style="238" customWidth="1"/>
    <col min="13832" max="13832" width="13.453125" style="238" bestFit="1" customWidth="1"/>
    <col min="13833" max="13833" width="14.54296875" style="238" customWidth="1"/>
    <col min="13834" max="13837" width="8.54296875" style="238" customWidth="1"/>
    <col min="13838" max="13838" width="16" style="238" customWidth="1"/>
    <col min="13839" max="13839" width="0" style="238" hidden="1" customWidth="1"/>
    <col min="13840" max="13840" width="15.453125" style="238" customWidth="1"/>
    <col min="13841" max="13841" width="14.453125" style="238" customWidth="1"/>
    <col min="13842" max="14080" width="5.453125" style="238"/>
    <col min="14081" max="14081" width="65.453125" style="238" bestFit="1" customWidth="1"/>
    <col min="14082" max="14082" width="12.453125" style="238" customWidth="1"/>
    <col min="14083" max="14083" width="11.54296875" style="238" bestFit="1" customWidth="1"/>
    <col min="14084" max="14084" width="12.54296875" style="238" bestFit="1" customWidth="1"/>
    <col min="14085" max="14085" width="13.453125" style="238" bestFit="1" customWidth="1"/>
    <col min="14086" max="14086" width="13.54296875" style="238" customWidth="1"/>
    <col min="14087" max="14087" width="13.453125" style="238" customWidth="1"/>
    <col min="14088" max="14088" width="13.453125" style="238" bestFit="1" customWidth="1"/>
    <col min="14089" max="14089" width="14.54296875" style="238" customWidth="1"/>
    <col min="14090" max="14093" width="8.54296875" style="238" customWidth="1"/>
    <col min="14094" max="14094" width="16" style="238" customWidth="1"/>
    <col min="14095" max="14095" width="0" style="238" hidden="1" customWidth="1"/>
    <col min="14096" max="14096" width="15.453125" style="238" customWidth="1"/>
    <col min="14097" max="14097" width="14.453125" style="238" customWidth="1"/>
    <col min="14098" max="14336" width="5.453125" style="238"/>
    <col min="14337" max="14337" width="65.453125" style="238" bestFit="1" customWidth="1"/>
    <col min="14338" max="14338" width="12.453125" style="238" customWidth="1"/>
    <col min="14339" max="14339" width="11.54296875" style="238" bestFit="1" customWidth="1"/>
    <col min="14340" max="14340" width="12.54296875" style="238" bestFit="1" customWidth="1"/>
    <col min="14341" max="14341" width="13.453125" style="238" bestFit="1" customWidth="1"/>
    <col min="14342" max="14342" width="13.54296875" style="238" customWidth="1"/>
    <col min="14343" max="14343" width="13.453125" style="238" customWidth="1"/>
    <col min="14344" max="14344" width="13.453125" style="238" bestFit="1" customWidth="1"/>
    <col min="14345" max="14345" width="14.54296875" style="238" customWidth="1"/>
    <col min="14346" max="14349" width="8.54296875" style="238" customWidth="1"/>
    <col min="14350" max="14350" width="16" style="238" customWidth="1"/>
    <col min="14351" max="14351" width="0" style="238" hidden="1" customWidth="1"/>
    <col min="14352" max="14352" width="15.453125" style="238" customWidth="1"/>
    <col min="14353" max="14353" width="14.453125" style="238" customWidth="1"/>
    <col min="14354" max="14592" width="5.453125" style="238"/>
    <col min="14593" max="14593" width="65.453125" style="238" bestFit="1" customWidth="1"/>
    <col min="14594" max="14594" width="12.453125" style="238" customWidth="1"/>
    <col min="14595" max="14595" width="11.54296875" style="238" bestFit="1" customWidth="1"/>
    <col min="14596" max="14596" width="12.54296875" style="238" bestFit="1" customWidth="1"/>
    <col min="14597" max="14597" width="13.453125" style="238" bestFit="1" customWidth="1"/>
    <col min="14598" max="14598" width="13.54296875" style="238" customWidth="1"/>
    <col min="14599" max="14599" width="13.453125" style="238" customWidth="1"/>
    <col min="14600" max="14600" width="13.453125" style="238" bestFit="1" customWidth="1"/>
    <col min="14601" max="14601" width="14.54296875" style="238" customWidth="1"/>
    <col min="14602" max="14605" width="8.54296875" style="238" customWidth="1"/>
    <col min="14606" max="14606" width="16" style="238" customWidth="1"/>
    <col min="14607" max="14607" width="0" style="238" hidden="1" customWidth="1"/>
    <col min="14608" max="14608" width="15.453125" style="238" customWidth="1"/>
    <col min="14609" max="14609" width="14.453125" style="238" customWidth="1"/>
    <col min="14610" max="14848" width="5.453125" style="238"/>
    <col min="14849" max="14849" width="65.453125" style="238" bestFit="1" customWidth="1"/>
    <col min="14850" max="14850" width="12.453125" style="238" customWidth="1"/>
    <col min="14851" max="14851" width="11.54296875" style="238" bestFit="1" customWidth="1"/>
    <col min="14852" max="14852" width="12.54296875" style="238" bestFit="1" customWidth="1"/>
    <col min="14853" max="14853" width="13.453125" style="238" bestFit="1" customWidth="1"/>
    <col min="14854" max="14854" width="13.54296875" style="238" customWidth="1"/>
    <col min="14855" max="14855" width="13.453125" style="238" customWidth="1"/>
    <col min="14856" max="14856" width="13.453125" style="238" bestFit="1" customWidth="1"/>
    <col min="14857" max="14857" width="14.54296875" style="238" customWidth="1"/>
    <col min="14858" max="14861" width="8.54296875" style="238" customWidth="1"/>
    <col min="14862" max="14862" width="16" style="238" customWidth="1"/>
    <col min="14863" max="14863" width="0" style="238" hidden="1" customWidth="1"/>
    <col min="14864" max="14864" width="15.453125" style="238" customWidth="1"/>
    <col min="14865" max="14865" width="14.453125" style="238" customWidth="1"/>
    <col min="14866" max="15104" width="5.453125" style="238"/>
    <col min="15105" max="15105" width="65.453125" style="238" bestFit="1" customWidth="1"/>
    <col min="15106" max="15106" width="12.453125" style="238" customWidth="1"/>
    <col min="15107" max="15107" width="11.54296875" style="238" bestFit="1" customWidth="1"/>
    <col min="15108" max="15108" width="12.54296875" style="238" bestFit="1" customWidth="1"/>
    <col min="15109" max="15109" width="13.453125" style="238" bestFit="1" customWidth="1"/>
    <col min="15110" max="15110" width="13.54296875" style="238" customWidth="1"/>
    <col min="15111" max="15111" width="13.453125" style="238" customWidth="1"/>
    <col min="15112" max="15112" width="13.453125" style="238" bestFit="1" customWidth="1"/>
    <col min="15113" max="15113" width="14.54296875" style="238" customWidth="1"/>
    <col min="15114" max="15117" width="8.54296875" style="238" customWidth="1"/>
    <col min="15118" max="15118" width="16" style="238" customWidth="1"/>
    <col min="15119" max="15119" width="0" style="238" hidden="1" customWidth="1"/>
    <col min="15120" max="15120" width="15.453125" style="238" customWidth="1"/>
    <col min="15121" max="15121" width="14.453125" style="238" customWidth="1"/>
    <col min="15122" max="15360" width="5.453125" style="238"/>
    <col min="15361" max="15361" width="65.453125" style="238" bestFit="1" customWidth="1"/>
    <col min="15362" max="15362" width="12.453125" style="238" customWidth="1"/>
    <col min="15363" max="15363" width="11.54296875" style="238" bestFit="1" customWidth="1"/>
    <col min="15364" max="15364" width="12.54296875" style="238" bestFit="1" customWidth="1"/>
    <col min="15365" max="15365" width="13.453125" style="238" bestFit="1" customWidth="1"/>
    <col min="15366" max="15366" width="13.54296875" style="238" customWidth="1"/>
    <col min="15367" max="15367" width="13.453125" style="238" customWidth="1"/>
    <col min="15368" max="15368" width="13.453125" style="238" bestFit="1" customWidth="1"/>
    <col min="15369" max="15369" width="14.54296875" style="238" customWidth="1"/>
    <col min="15370" max="15373" width="8.54296875" style="238" customWidth="1"/>
    <col min="15374" max="15374" width="16" style="238" customWidth="1"/>
    <col min="15375" max="15375" width="0" style="238" hidden="1" customWidth="1"/>
    <col min="15376" max="15376" width="15.453125" style="238" customWidth="1"/>
    <col min="15377" max="15377" width="14.453125" style="238" customWidth="1"/>
    <col min="15378" max="15616" width="5.453125" style="238"/>
    <col min="15617" max="15617" width="65.453125" style="238" bestFit="1" customWidth="1"/>
    <col min="15618" max="15618" width="12.453125" style="238" customWidth="1"/>
    <col min="15619" max="15619" width="11.54296875" style="238" bestFit="1" customWidth="1"/>
    <col min="15620" max="15620" width="12.54296875" style="238" bestFit="1" customWidth="1"/>
    <col min="15621" max="15621" width="13.453125" style="238" bestFit="1" customWidth="1"/>
    <col min="15622" max="15622" width="13.54296875" style="238" customWidth="1"/>
    <col min="15623" max="15623" width="13.453125" style="238" customWidth="1"/>
    <col min="15624" max="15624" width="13.453125" style="238" bestFit="1" customWidth="1"/>
    <col min="15625" max="15625" width="14.54296875" style="238" customWidth="1"/>
    <col min="15626" max="15629" width="8.54296875" style="238" customWidth="1"/>
    <col min="15630" max="15630" width="16" style="238" customWidth="1"/>
    <col min="15631" max="15631" width="0" style="238" hidden="1" customWidth="1"/>
    <col min="15632" max="15632" width="15.453125" style="238" customWidth="1"/>
    <col min="15633" max="15633" width="14.453125" style="238" customWidth="1"/>
    <col min="15634" max="15872" width="5.453125" style="238"/>
    <col min="15873" max="15873" width="65.453125" style="238" bestFit="1" customWidth="1"/>
    <col min="15874" max="15874" width="12.453125" style="238" customWidth="1"/>
    <col min="15875" max="15875" width="11.54296875" style="238" bestFit="1" customWidth="1"/>
    <col min="15876" max="15876" width="12.54296875" style="238" bestFit="1" customWidth="1"/>
    <col min="15877" max="15877" width="13.453125" style="238" bestFit="1" customWidth="1"/>
    <col min="15878" max="15878" width="13.54296875" style="238" customWidth="1"/>
    <col min="15879" max="15879" width="13.453125" style="238" customWidth="1"/>
    <col min="15880" max="15880" width="13.453125" style="238" bestFit="1" customWidth="1"/>
    <col min="15881" max="15881" width="14.54296875" style="238" customWidth="1"/>
    <col min="15882" max="15885" width="8.54296875" style="238" customWidth="1"/>
    <col min="15886" max="15886" width="16" style="238" customWidth="1"/>
    <col min="15887" max="15887" width="0" style="238" hidden="1" customWidth="1"/>
    <col min="15888" max="15888" width="15.453125" style="238" customWidth="1"/>
    <col min="15889" max="15889" width="14.453125" style="238" customWidth="1"/>
    <col min="15890" max="16128" width="5.453125" style="238"/>
    <col min="16129" max="16129" width="65.453125" style="238" bestFit="1" customWidth="1"/>
    <col min="16130" max="16130" width="12.453125" style="238" customWidth="1"/>
    <col min="16131" max="16131" width="11.54296875" style="238" bestFit="1" customWidth="1"/>
    <col min="16132" max="16132" width="12.54296875" style="238" bestFit="1" customWidth="1"/>
    <col min="16133" max="16133" width="13.453125" style="238" bestFit="1" customWidth="1"/>
    <col min="16134" max="16134" width="13.54296875" style="238" customWidth="1"/>
    <col min="16135" max="16135" width="13.453125" style="238" customWidth="1"/>
    <col min="16136" max="16136" width="13.453125" style="238" bestFit="1" customWidth="1"/>
    <col min="16137" max="16137" width="14.54296875" style="238" customWidth="1"/>
    <col min="16138" max="16141" width="8.54296875" style="238" customWidth="1"/>
    <col min="16142" max="16142" width="16" style="238" customWidth="1"/>
    <col min="16143" max="16143" width="0" style="238" hidden="1" customWidth="1"/>
    <col min="16144" max="16144" width="15.453125" style="238" customWidth="1"/>
    <col min="16145" max="16145" width="14.453125" style="238" customWidth="1"/>
    <col min="16146" max="16384" width="5.453125" style="238"/>
  </cols>
  <sheetData>
    <row r="1" spans="1:17" s="57" customFormat="1" ht="18" customHeight="1">
      <c r="A1" s="358" t="s">
        <v>184</v>
      </c>
      <c r="B1" s="1014" t="s">
        <v>185</v>
      </c>
      <c r="C1" s="1015"/>
      <c r="D1" s="1015"/>
      <c r="E1" s="1015"/>
      <c r="F1" s="1015"/>
      <c r="G1" s="1015"/>
      <c r="H1" s="1015"/>
      <c r="I1" s="1015"/>
      <c r="J1" s="1015"/>
      <c r="K1" s="1015"/>
      <c r="L1" s="1015"/>
      <c r="M1" s="1015"/>
      <c r="N1" s="1016"/>
      <c r="O1" s="1017" t="s">
        <v>186</v>
      </c>
      <c r="P1" s="1017" t="s">
        <v>187</v>
      </c>
      <c r="Q1" s="1017" t="s">
        <v>188</v>
      </c>
    </row>
    <row r="2" spans="1:17" s="57" customFormat="1" ht="51" customHeight="1">
      <c r="A2" s="91"/>
      <c r="B2" s="243" t="s">
        <v>189</v>
      </c>
      <c r="C2" s="250" t="s">
        <v>5</v>
      </c>
      <c r="D2" s="250" t="s">
        <v>6</v>
      </c>
      <c r="E2" s="250" t="s">
        <v>7</v>
      </c>
      <c r="F2" s="250" t="s">
        <v>8</v>
      </c>
      <c r="G2" s="250" t="s">
        <v>9</v>
      </c>
      <c r="H2" s="250" t="s">
        <v>10</v>
      </c>
      <c r="I2" s="177" t="s">
        <v>36</v>
      </c>
      <c r="J2" s="250" t="s">
        <v>37</v>
      </c>
      <c r="K2" s="250" t="s">
        <v>38</v>
      </c>
      <c r="L2" s="250" t="s">
        <v>39</v>
      </c>
      <c r="M2" s="250" t="s">
        <v>40</v>
      </c>
      <c r="N2" s="250" t="s">
        <v>41</v>
      </c>
      <c r="O2" s="1018"/>
      <c r="P2" s="1018"/>
      <c r="Q2" s="1018"/>
    </row>
    <row r="3" spans="1:17" s="58" customFormat="1" ht="15.5">
      <c r="A3" s="359" t="s">
        <v>190</v>
      </c>
      <c r="B3" s="360"/>
      <c r="C3" s="361"/>
      <c r="D3" s="362"/>
      <c r="E3" s="362"/>
      <c r="F3" s="362"/>
      <c r="G3" s="362"/>
      <c r="H3" s="362"/>
      <c r="I3" s="362"/>
      <c r="J3" s="362"/>
      <c r="K3" s="362"/>
      <c r="L3" s="362"/>
      <c r="M3" s="362"/>
      <c r="N3" s="362"/>
      <c r="O3" s="363"/>
      <c r="P3" s="363"/>
      <c r="Q3" s="363"/>
    </row>
    <row r="4" spans="1:17" s="57" customFormat="1">
      <c r="A4" s="69" t="s">
        <v>191</v>
      </c>
      <c r="B4" s="255">
        <v>0</v>
      </c>
      <c r="C4" s="70">
        <v>0</v>
      </c>
      <c r="D4" s="70">
        <v>0</v>
      </c>
      <c r="E4" s="70">
        <v>0</v>
      </c>
      <c r="F4" s="70">
        <v>0</v>
      </c>
      <c r="G4" s="70">
        <v>0</v>
      </c>
      <c r="H4" s="70">
        <v>0</v>
      </c>
      <c r="I4" s="70">
        <v>0</v>
      </c>
      <c r="J4" s="70">
        <v>0</v>
      </c>
      <c r="K4" s="70">
        <v>0</v>
      </c>
      <c r="L4" s="70">
        <v>0</v>
      </c>
      <c r="M4" s="70">
        <v>0</v>
      </c>
      <c r="N4" s="70">
        <v>0</v>
      </c>
      <c r="O4" s="255">
        <f>SUM(C4:N4)</f>
        <v>0</v>
      </c>
      <c r="P4" s="264">
        <f>O4+B4</f>
        <v>0</v>
      </c>
      <c r="Q4" s="244"/>
    </row>
    <row r="5" spans="1:17" s="57" customFormat="1">
      <c r="A5" s="69" t="s">
        <v>192</v>
      </c>
      <c r="B5" s="256">
        <v>0</v>
      </c>
      <c r="C5" s="70">
        <v>0</v>
      </c>
      <c r="D5" s="70">
        <v>0</v>
      </c>
      <c r="E5" s="70">
        <v>0</v>
      </c>
      <c r="F5" s="70">
        <v>0</v>
      </c>
      <c r="G5" s="70">
        <v>0</v>
      </c>
      <c r="H5" s="70">
        <v>0</v>
      </c>
      <c r="I5" s="70">
        <v>0</v>
      </c>
      <c r="J5" s="70">
        <v>0</v>
      </c>
      <c r="K5" s="70">
        <v>0</v>
      </c>
      <c r="L5" s="70">
        <v>0</v>
      </c>
      <c r="M5" s="70">
        <v>0</v>
      </c>
      <c r="N5" s="70">
        <v>0</v>
      </c>
      <c r="O5" s="256">
        <f>SUM(C5:N5)</f>
        <v>0</v>
      </c>
      <c r="P5" s="264">
        <f>O5+B5</f>
        <v>0</v>
      </c>
      <c r="Q5" s="244"/>
    </row>
    <row r="6" spans="1:17" s="57" customFormat="1" ht="15.5">
      <c r="A6" s="364" t="s">
        <v>193</v>
      </c>
      <c r="B6" s="365">
        <v>0</v>
      </c>
      <c r="C6" s="366">
        <f t="shared" ref="C6:O6" si="0">SUM(C4:C5)</f>
        <v>0</v>
      </c>
      <c r="D6" s="366">
        <f t="shared" si="0"/>
        <v>0</v>
      </c>
      <c r="E6" s="366">
        <f t="shared" si="0"/>
        <v>0</v>
      </c>
      <c r="F6" s="366">
        <f t="shared" si="0"/>
        <v>0</v>
      </c>
      <c r="G6" s="366">
        <f t="shared" si="0"/>
        <v>0</v>
      </c>
      <c r="H6" s="366">
        <f t="shared" si="0"/>
        <v>0</v>
      </c>
      <c r="I6" s="366">
        <f t="shared" si="0"/>
        <v>0</v>
      </c>
      <c r="J6" s="366">
        <f t="shared" si="0"/>
        <v>0</v>
      </c>
      <c r="K6" s="366">
        <f t="shared" si="0"/>
        <v>0</v>
      </c>
      <c r="L6" s="366">
        <f t="shared" si="0"/>
        <v>0</v>
      </c>
      <c r="M6" s="366">
        <f t="shared" si="0"/>
        <v>0</v>
      </c>
      <c r="N6" s="366">
        <f t="shared" si="0"/>
        <v>0</v>
      </c>
      <c r="O6" s="365">
        <f t="shared" si="0"/>
        <v>0</v>
      </c>
      <c r="P6" s="365">
        <f>SUM(P4:P5)</f>
        <v>0</v>
      </c>
      <c r="Q6" s="367"/>
    </row>
    <row r="7" spans="1:17" s="57" customFormat="1" ht="8.25" customHeight="1">
      <c r="A7" s="71"/>
      <c r="B7" s="257"/>
      <c r="C7" s="488"/>
      <c r="D7" s="59"/>
      <c r="E7" s="59"/>
      <c r="F7" s="59"/>
      <c r="G7" s="59"/>
      <c r="H7" s="59"/>
      <c r="I7" s="59"/>
      <c r="J7" s="59"/>
      <c r="K7" s="59"/>
      <c r="L7" s="59"/>
      <c r="M7" s="59"/>
      <c r="N7" s="59"/>
      <c r="O7" s="257"/>
      <c r="P7" s="244"/>
      <c r="Q7" s="244"/>
    </row>
    <row r="8" spans="1:17" s="57" customFormat="1" ht="17.5">
      <c r="A8" s="72" t="s">
        <v>194</v>
      </c>
      <c r="B8" s="257"/>
      <c r="C8" s="92"/>
      <c r="D8" s="59"/>
      <c r="E8" s="59"/>
      <c r="F8" s="59"/>
      <c r="G8" s="59"/>
      <c r="H8" s="59"/>
      <c r="I8" s="59"/>
      <c r="J8" s="59"/>
      <c r="K8" s="59"/>
      <c r="L8" s="59"/>
      <c r="M8" s="58"/>
      <c r="N8" s="58"/>
      <c r="O8" s="257"/>
      <c r="P8" s="244"/>
      <c r="Q8" s="244"/>
    </row>
    <row r="9" spans="1:17" s="57" customFormat="1">
      <c r="A9" s="193" t="s">
        <v>195</v>
      </c>
      <c r="B9" s="258"/>
      <c r="C9" s="60"/>
      <c r="D9" s="60"/>
      <c r="E9" s="60"/>
      <c r="F9" s="60"/>
      <c r="G9" s="60"/>
      <c r="H9" s="60"/>
      <c r="I9" s="60"/>
      <c r="J9" s="60"/>
      <c r="K9" s="60"/>
      <c r="L9" s="60"/>
      <c r="M9" s="60"/>
      <c r="N9" s="60"/>
      <c r="O9" s="258"/>
      <c r="P9" s="245"/>
      <c r="Q9" s="153"/>
    </row>
    <row r="10" spans="1:17" s="57" customFormat="1">
      <c r="A10" s="73"/>
      <c r="B10" s="257"/>
      <c r="C10" s="488"/>
      <c r="D10" s="58"/>
      <c r="E10" s="58"/>
      <c r="F10" s="58"/>
      <c r="G10" s="58"/>
      <c r="H10" s="58"/>
      <c r="I10" s="58"/>
      <c r="J10" s="58"/>
      <c r="K10" s="58"/>
      <c r="L10" s="58"/>
      <c r="M10" s="58"/>
      <c r="N10" s="58"/>
      <c r="O10" s="257"/>
      <c r="P10" s="244"/>
      <c r="Q10" s="244"/>
    </row>
    <row r="11" spans="1:17" s="57" customFormat="1" ht="15" customHeight="1">
      <c r="A11" s="74" t="s">
        <v>261</v>
      </c>
      <c r="B11" s="259"/>
      <c r="C11" s="92"/>
      <c r="D11" s="61"/>
      <c r="E11" s="61"/>
      <c r="F11" s="61"/>
      <c r="G11" s="61"/>
      <c r="H11" s="61"/>
      <c r="I11" s="61"/>
      <c r="J11" s="61"/>
      <c r="K11" s="61"/>
      <c r="L11" s="61"/>
      <c r="M11" s="83"/>
      <c r="N11" s="83"/>
      <c r="O11" s="259"/>
      <c r="P11" s="252"/>
      <c r="Q11" s="252"/>
    </row>
    <row r="12" spans="1:17" s="57" customFormat="1">
      <c r="A12" s="69" t="s">
        <v>196</v>
      </c>
      <c r="B12" s="260" t="s">
        <v>19</v>
      </c>
      <c r="C12" s="572" t="s">
        <v>19</v>
      </c>
      <c r="D12" s="572" t="s">
        <v>19</v>
      </c>
      <c r="E12" s="572" t="s">
        <v>19</v>
      </c>
      <c r="F12" s="572" t="s">
        <v>19</v>
      </c>
      <c r="G12" s="572" t="s">
        <v>19</v>
      </c>
      <c r="H12" s="572" t="s">
        <v>19</v>
      </c>
      <c r="I12" s="572" t="s">
        <v>19</v>
      </c>
      <c r="J12" s="572" t="s">
        <v>19</v>
      </c>
      <c r="K12" s="572" t="s">
        <v>19</v>
      </c>
      <c r="L12" s="572" t="s">
        <v>19</v>
      </c>
      <c r="M12" s="572" t="s">
        <v>19</v>
      </c>
      <c r="N12" s="572" t="s">
        <v>19</v>
      </c>
      <c r="O12" s="260" t="s">
        <v>19</v>
      </c>
      <c r="P12" s="249" t="s">
        <v>19</v>
      </c>
      <c r="Q12" s="367"/>
    </row>
    <row r="13" spans="1:17" s="57" customFormat="1">
      <c r="A13" s="69" t="s">
        <v>197</v>
      </c>
      <c r="B13" s="255">
        <v>0</v>
      </c>
      <c r="C13" s="70">
        <v>0</v>
      </c>
      <c r="D13" s="70">
        <v>0</v>
      </c>
      <c r="E13" s="102">
        <v>0</v>
      </c>
      <c r="F13" s="102">
        <v>0</v>
      </c>
      <c r="G13" s="65">
        <v>0</v>
      </c>
      <c r="H13" s="65">
        <v>0</v>
      </c>
      <c r="I13" s="65">
        <v>0</v>
      </c>
      <c r="J13" s="65">
        <v>0</v>
      </c>
      <c r="K13" s="70">
        <v>0</v>
      </c>
      <c r="L13" s="70">
        <v>0</v>
      </c>
      <c r="M13" s="70">
        <v>0</v>
      </c>
      <c r="N13" s="70">
        <v>0</v>
      </c>
      <c r="O13" s="255">
        <f t="shared" ref="O13" si="1">SUM(C13:N13)</f>
        <v>0</v>
      </c>
      <c r="P13" s="264">
        <f>O13+B13</f>
        <v>0</v>
      </c>
      <c r="Q13" s="1019" t="s">
        <v>2</v>
      </c>
    </row>
    <row r="14" spans="1:17" s="57" customFormat="1">
      <c r="A14" s="75" t="s">
        <v>198</v>
      </c>
      <c r="B14" s="260" t="s">
        <v>19</v>
      </c>
      <c r="C14" s="572" t="s">
        <v>19</v>
      </c>
      <c r="D14" s="572" t="s">
        <v>19</v>
      </c>
      <c r="E14" s="572" t="s">
        <v>19</v>
      </c>
      <c r="F14" s="572" t="s">
        <v>19</v>
      </c>
      <c r="G14" s="572" t="s">
        <v>19</v>
      </c>
      <c r="H14" s="572" t="s">
        <v>19</v>
      </c>
      <c r="I14" s="572" t="s">
        <v>19</v>
      </c>
      <c r="J14" s="572" t="s">
        <v>19</v>
      </c>
      <c r="K14" s="572" t="s">
        <v>19</v>
      </c>
      <c r="L14" s="572" t="s">
        <v>19</v>
      </c>
      <c r="M14" s="572" t="s">
        <v>19</v>
      </c>
      <c r="N14" s="572" t="s">
        <v>19</v>
      </c>
      <c r="O14" s="260" t="s">
        <v>19</v>
      </c>
      <c r="P14" s="246" t="s">
        <v>19</v>
      </c>
      <c r="Q14" s="1020"/>
    </row>
    <row r="15" spans="1:17" s="57" customFormat="1">
      <c r="A15" s="75" t="s">
        <v>199</v>
      </c>
      <c r="B15" s="256">
        <v>594520.14500000002</v>
      </c>
      <c r="C15" s="65">
        <v>32158.650000000005</v>
      </c>
      <c r="D15" s="65">
        <v>25532.295000000006</v>
      </c>
      <c r="E15" s="65">
        <v>36928.64499999999</v>
      </c>
      <c r="F15" s="65">
        <v>63271.24500000001</v>
      </c>
      <c r="G15" s="65">
        <v>34746.425000000025</v>
      </c>
      <c r="H15" s="65">
        <v>61848.29</v>
      </c>
      <c r="I15" s="65">
        <v>119684.85</v>
      </c>
      <c r="J15" s="65">
        <v>36603.100000000006</v>
      </c>
      <c r="K15" s="65">
        <v>42954.93</v>
      </c>
      <c r="L15" s="65">
        <v>28642.935000000009</v>
      </c>
      <c r="M15" s="65">
        <v>52328.925000000003</v>
      </c>
      <c r="N15" s="65">
        <v>66024.434999999998</v>
      </c>
      <c r="O15" s="256">
        <f>SUM(C15:N15)</f>
        <v>600724.72500000009</v>
      </c>
      <c r="P15" s="264">
        <f>O15+B15</f>
        <v>1195244.8700000001</v>
      </c>
      <c r="Q15" s="1020"/>
    </row>
    <row r="16" spans="1:17" s="57" customFormat="1">
      <c r="A16" s="75" t="s">
        <v>200</v>
      </c>
      <c r="B16" s="260" t="s">
        <v>19</v>
      </c>
      <c r="C16" s="572" t="s">
        <v>19</v>
      </c>
      <c r="D16" s="572" t="s">
        <v>19</v>
      </c>
      <c r="E16" s="572" t="s">
        <v>19</v>
      </c>
      <c r="F16" s="572" t="s">
        <v>19</v>
      </c>
      <c r="G16" s="572" t="s">
        <v>19</v>
      </c>
      <c r="H16" s="572" t="s">
        <v>19</v>
      </c>
      <c r="I16" s="572" t="s">
        <v>19</v>
      </c>
      <c r="J16" s="572" t="s">
        <v>19</v>
      </c>
      <c r="K16" s="572" t="s">
        <v>19</v>
      </c>
      <c r="L16" s="572" t="s">
        <v>19</v>
      </c>
      <c r="M16" s="572" t="s">
        <v>19</v>
      </c>
      <c r="N16" s="572" t="s">
        <v>19</v>
      </c>
      <c r="O16" s="260" t="s">
        <v>19</v>
      </c>
      <c r="P16" s="246" t="s">
        <v>19</v>
      </c>
      <c r="Q16" s="1020"/>
    </row>
    <row r="17" spans="1:17" s="57" customFormat="1">
      <c r="A17" s="75" t="s">
        <v>153</v>
      </c>
      <c r="B17" s="256">
        <v>237808.05400000003</v>
      </c>
      <c r="C17" s="65">
        <v>10252.544000000002</v>
      </c>
      <c r="D17" s="65">
        <v>10212.918000000003</v>
      </c>
      <c r="E17" s="65">
        <v>14771.457999999997</v>
      </c>
      <c r="F17" s="65">
        <v>25308.498000000007</v>
      </c>
      <c r="G17" s="65">
        <v>13898.570000000009</v>
      </c>
      <c r="H17" s="65">
        <v>21948.916000000008</v>
      </c>
      <c r="I17" s="65">
        <v>48702.740000000005</v>
      </c>
      <c r="J17" s="65">
        <v>15207.640000000003</v>
      </c>
      <c r="K17" s="65">
        <v>14895.97</v>
      </c>
      <c r="L17" s="65">
        <v>10238.370000000001</v>
      </c>
      <c r="M17" s="65">
        <v>17779.97</v>
      </c>
      <c r="N17" s="65">
        <v>24609.374000000003</v>
      </c>
      <c r="O17" s="256">
        <f>SUM(C17:N17)</f>
        <v>227826.96800000005</v>
      </c>
      <c r="P17" s="264">
        <f>O17+B17</f>
        <v>465635.02200000011</v>
      </c>
      <c r="Q17" s="1020"/>
    </row>
    <row r="18" spans="1:17" s="57" customFormat="1">
      <c r="A18" s="75" t="s">
        <v>201</v>
      </c>
      <c r="B18" s="260" t="s">
        <v>19</v>
      </c>
      <c r="C18" s="572" t="s">
        <v>19</v>
      </c>
      <c r="D18" s="572" t="s">
        <v>19</v>
      </c>
      <c r="E18" s="572" t="s">
        <v>19</v>
      </c>
      <c r="F18" s="572" t="s">
        <v>19</v>
      </c>
      <c r="G18" s="572" t="s">
        <v>19</v>
      </c>
      <c r="H18" s="572" t="s">
        <v>19</v>
      </c>
      <c r="I18" s="572" t="s">
        <v>19</v>
      </c>
      <c r="J18" s="572" t="s">
        <v>19</v>
      </c>
      <c r="K18" s="572" t="s">
        <v>19</v>
      </c>
      <c r="L18" s="572" t="s">
        <v>19</v>
      </c>
      <c r="M18" s="572" t="s">
        <v>19</v>
      </c>
      <c r="N18" s="572" t="s">
        <v>19</v>
      </c>
      <c r="O18" s="260" t="s">
        <v>19</v>
      </c>
      <c r="P18" s="246" t="s">
        <v>19</v>
      </c>
      <c r="Q18" s="1020"/>
    </row>
    <row r="19" spans="1:17" s="57" customFormat="1">
      <c r="A19" s="75" t="s">
        <v>202</v>
      </c>
      <c r="B19" s="260" t="s">
        <v>19</v>
      </c>
      <c r="C19" s="572" t="s">
        <v>19</v>
      </c>
      <c r="D19" s="572" t="s">
        <v>19</v>
      </c>
      <c r="E19" s="572" t="s">
        <v>19</v>
      </c>
      <c r="F19" s="572" t="s">
        <v>19</v>
      </c>
      <c r="G19" s="572" t="s">
        <v>19</v>
      </c>
      <c r="H19" s="572" t="s">
        <v>19</v>
      </c>
      <c r="I19" s="572" t="s">
        <v>19</v>
      </c>
      <c r="J19" s="572" t="s">
        <v>19</v>
      </c>
      <c r="K19" s="572" t="s">
        <v>19</v>
      </c>
      <c r="L19" s="572" t="s">
        <v>19</v>
      </c>
      <c r="M19" s="572" t="s">
        <v>19</v>
      </c>
      <c r="N19" s="572" t="s">
        <v>19</v>
      </c>
      <c r="O19" s="260" t="s">
        <v>19</v>
      </c>
      <c r="P19" s="246" t="s">
        <v>19</v>
      </c>
      <c r="Q19" s="1020"/>
    </row>
    <row r="20" spans="1:17" s="57" customFormat="1">
      <c r="A20" s="75" t="s">
        <v>203</v>
      </c>
      <c r="B20" s="256">
        <v>356712.08600000007</v>
      </c>
      <c r="C20" s="65">
        <v>15378.816000000003</v>
      </c>
      <c r="D20" s="65">
        <v>16469.377000000004</v>
      </c>
      <c r="E20" s="65">
        <v>22157.186999999994</v>
      </c>
      <c r="F20" s="65">
        <v>37962.747000000003</v>
      </c>
      <c r="G20" s="65">
        <v>20847.855000000014</v>
      </c>
      <c r="H20" s="65">
        <v>40007.373999999996</v>
      </c>
      <c r="I20" s="65">
        <v>73054.11</v>
      </c>
      <c r="J20" s="65">
        <v>22811.460000000003</v>
      </c>
      <c r="K20" s="65">
        <v>22343.96</v>
      </c>
      <c r="L20" s="65">
        <v>15357.561000000005</v>
      </c>
      <c r="M20" s="65">
        <v>26669.955000000002</v>
      </c>
      <c r="N20" s="65">
        <v>36914.061000000002</v>
      </c>
      <c r="O20" s="256">
        <f t="shared" ref="O20" si="2">SUM(C20:N20)</f>
        <v>349974.46299999999</v>
      </c>
      <c r="P20" s="264">
        <f>O20+B20</f>
        <v>706686.54900000012</v>
      </c>
      <c r="Q20" s="1020"/>
    </row>
    <row r="21" spans="1:17" s="93" customFormat="1">
      <c r="A21" s="69" t="s">
        <v>204</v>
      </c>
      <c r="B21" s="260" t="s">
        <v>19</v>
      </c>
      <c r="C21" s="572" t="s">
        <v>19</v>
      </c>
      <c r="D21" s="572" t="s">
        <v>19</v>
      </c>
      <c r="E21" s="572" t="s">
        <v>19</v>
      </c>
      <c r="F21" s="572" t="s">
        <v>19</v>
      </c>
      <c r="G21" s="572" t="s">
        <v>19</v>
      </c>
      <c r="H21" s="572" t="s">
        <v>19</v>
      </c>
      <c r="I21" s="572" t="s">
        <v>19</v>
      </c>
      <c r="J21" s="572" t="s">
        <v>19</v>
      </c>
      <c r="K21" s="572" t="s">
        <v>19</v>
      </c>
      <c r="L21" s="572" t="s">
        <v>19</v>
      </c>
      <c r="M21" s="572" t="s">
        <v>19</v>
      </c>
      <c r="N21" s="572" t="s">
        <v>19</v>
      </c>
      <c r="O21" s="260" t="s">
        <v>19</v>
      </c>
      <c r="P21" s="260" t="s">
        <v>19</v>
      </c>
      <c r="Q21" s="1020"/>
    </row>
    <row r="22" spans="1:17" s="57" customFormat="1">
      <c r="A22" s="69" t="s">
        <v>205</v>
      </c>
      <c r="B22" s="256">
        <v>0</v>
      </c>
      <c r="C22" s="70"/>
      <c r="D22" s="70"/>
      <c r="E22" s="70"/>
      <c r="F22" s="70"/>
      <c r="G22" s="102"/>
      <c r="H22" s="70"/>
      <c r="I22" s="70"/>
      <c r="J22" s="70"/>
      <c r="K22" s="70"/>
      <c r="L22" s="70"/>
      <c r="M22" s="70"/>
      <c r="N22" s="70"/>
      <c r="O22" s="256">
        <f>SUM(C22:N22)</f>
        <v>0</v>
      </c>
      <c r="P22" s="264">
        <f>O22+B22</f>
        <v>0</v>
      </c>
      <c r="Q22" s="1020"/>
    </row>
    <row r="23" spans="1:17" s="58" customFormat="1">
      <c r="A23" s="63"/>
      <c r="B23" s="261"/>
      <c r="C23" s="239"/>
      <c r="D23" s="239"/>
      <c r="E23" s="239"/>
      <c r="F23" s="239"/>
      <c r="G23" s="239"/>
      <c r="H23" s="239"/>
      <c r="I23" s="239"/>
      <c r="J23" s="239"/>
      <c r="K23" s="124"/>
      <c r="L23" s="239"/>
      <c r="M23" s="239"/>
      <c r="N23" s="239"/>
      <c r="O23" s="261"/>
      <c r="P23" s="247"/>
      <c r="Q23" s="1020"/>
    </row>
    <row r="24" spans="1:17" s="57" customFormat="1">
      <c r="A24" s="63" t="s">
        <v>206</v>
      </c>
      <c r="B24" s="257"/>
      <c r="C24" s="236"/>
      <c r="D24" s="236"/>
      <c r="E24" s="236"/>
      <c r="F24" s="236"/>
      <c r="G24" s="236"/>
      <c r="H24" s="236"/>
      <c r="I24" s="236"/>
      <c r="J24" s="236"/>
      <c r="K24" s="236"/>
      <c r="L24" s="236"/>
      <c r="M24" s="236"/>
      <c r="N24" s="236"/>
      <c r="O24" s="257"/>
      <c r="P24" s="244"/>
      <c r="Q24" s="1020"/>
    </row>
    <row r="25" spans="1:17" s="57" customFormat="1">
      <c r="A25" s="74" t="s">
        <v>170</v>
      </c>
      <c r="B25" s="262">
        <v>3109604.0999999996</v>
      </c>
      <c r="C25" s="152">
        <f>SUM(C26:C30)</f>
        <v>365934.23000000004</v>
      </c>
      <c r="D25" s="265">
        <f t="shared" ref="D25:N25" si="3">SUM(D26:D30)</f>
        <v>-213290.91999999998</v>
      </c>
      <c r="E25" s="152">
        <f t="shared" si="3"/>
        <v>353515.2099999999</v>
      </c>
      <c r="F25" s="152">
        <f t="shared" si="3"/>
        <v>353134.74</v>
      </c>
      <c r="G25" s="152">
        <f t="shared" si="3"/>
        <v>417064.80999999994</v>
      </c>
      <c r="H25" s="152">
        <f t="shared" si="3"/>
        <v>105399.77000000002</v>
      </c>
      <c r="I25" s="152">
        <f t="shared" si="3"/>
        <v>120633.97000000002</v>
      </c>
      <c r="J25" s="152">
        <f t="shared" si="3"/>
        <v>208233.69</v>
      </c>
      <c r="K25" s="152">
        <f t="shared" si="3"/>
        <v>54989.229999999996</v>
      </c>
      <c r="L25" s="152">
        <f t="shared" si="3"/>
        <v>99653.91</v>
      </c>
      <c r="M25" s="152">
        <f t="shared" si="3"/>
        <v>80691.19</v>
      </c>
      <c r="N25" s="152">
        <f t="shared" si="3"/>
        <v>77782.309999999983</v>
      </c>
      <c r="O25" s="262">
        <f>SUM(C25:N25)</f>
        <v>2023742.1399999997</v>
      </c>
      <c r="P25" s="248">
        <f>SUM(P26:P30)</f>
        <v>5133346.2399999993</v>
      </c>
      <c r="Q25" s="1020"/>
    </row>
    <row r="26" spans="1:17" s="57" customFormat="1">
      <c r="A26" s="69" t="s">
        <v>207</v>
      </c>
      <c r="B26" s="263">
        <v>0</v>
      </c>
      <c r="C26" s="79">
        <v>0</v>
      </c>
      <c r="D26" s="79">
        <v>0</v>
      </c>
      <c r="E26" s="79">
        <v>0</v>
      </c>
      <c r="F26" s="79">
        <v>0</v>
      </c>
      <c r="G26" s="79"/>
      <c r="H26" s="79">
        <v>0</v>
      </c>
      <c r="I26" s="79">
        <v>0</v>
      </c>
      <c r="J26" s="80">
        <v>0</v>
      </c>
      <c r="K26" s="80">
        <v>0</v>
      </c>
      <c r="L26" s="80">
        <v>0</v>
      </c>
      <c r="M26" s="80">
        <v>0</v>
      </c>
      <c r="N26" s="80">
        <v>0</v>
      </c>
      <c r="O26" s="263">
        <f t="shared" ref="O26:O30" si="4">SUM(C26:N26)</f>
        <v>0</v>
      </c>
      <c r="P26" s="264">
        <f t="shared" ref="P26:P30" si="5">O26+B26</f>
        <v>0</v>
      </c>
      <c r="Q26" s="1020"/>
    </row>
    <row r="27" spans="1:17" s="57" customFormat="1">
      <c r="A27" s="69" t="s">
        <v>208</v>
      </c>
      <c r="B27" s="263">
        <v>2492934.39</v>
      </c>
      <c r="C27" s="79">
        <v>48555.430000000008</v>
      </c>
      <c r="D27" s="79">
        <v>66721.83</v>
      </c>
      <c r="E27" s="79">
        <v>334914.17999999993</v>
      </c>
      <c r="F27" s="79">
        <v>328561.59999999998</v>
      </c>
      <c r="G27" s="79">
        <v>394686.49999999994</v>
      </c>
      <c r="H27" s="79">
        <v>82880.840000000011</v>
      </c>
      <c r="I27" s="79">
        <v>100328.77000000002</v>
      </c>
      <c r="J27" s="80">
        <v>190368.46</v>
      </c>
      <c r="K27" s="80">
        <v>41594.67</v>
      </c>
      <c r="L27" s="80">
        <v>85639.81</v>
      </c>
      <c r="M27" s="80">
        <v>62151.649999999994</v>
      </c>
      <c r="N27" s="80">
        <v>69430.14999999998</v>
      </c>
      <c r="O27" s="263">
        <f t="shared" si="4"/>
        <v>1805833.8899999997</v>
      </c>
      <c r="P27" s="264">
        <f t="shared" si="5"/>
        <v>4298768.2799999993</v>
      </c>
      <c r="Q27" s="1020"/>
    </row>
    <row r="28" spans="1:17" s="57" customFormat="1">
      <c r="A28" s="69" t="s">
        <v>209</v>
      </c>
      <c r="B28" s="263">
        <v>445276.26000000013</v>
      </c>
      <c r="C28" s="79">
        <v>317378.80000000005</v>
      </c>
      <c r="D28" s="81">
        <v>-280012.75</v>
      </c>
      <c r="E28" s="81">
        <v>18456.610000000004</v>
      </c>
      <c r="F28" s="81">
        <v>24573.14</v>
      </c>
      <c r="G28" s="81">
        <v>22378.309999999998</v>
      </c>
      <c r="H28" s="81">
        <v>22518.930000000004</v>
      </c>
      <c r="I28" s="81">
        <v>20305.2</v>
      </c>
      <c r="J28" s="82">
        <v>17865.230000000003</v>
      </c>
      <c r="K28" s="82">
        <v>13394.56</v>
      </c>
      <c r="L28" s="82">
        <v>14014.1</v>
      </c>
      <c r="M28" s="80">
        <v>18539.54</v>
      </c>
      <c r="N28" s="80">
        <v>8272.1600000000017</v>
      </c>
      <c r="O28" s="263">
        <f t="shared" si="4"/>
        <v>217683.83000000007</v>
      </c>
      <c r="P28" s="264">
        <f t="shared" si="5"/>
        <v>662960.0900000002</v>
      </c>
      <c r="Q28" s="1020"/>
    </row>
    <row r="29" spans="1:17" s="57" customFormat="1">
      <c r="A29" s="69" t="s">
        <v>210</v>
      </c>
      <c r="B29" s="263">
        <v>0</v>
      </c>
      <c r="C29" s="79">
        <v>0</v>
      </c>
      <c r="D29" s="81">
        <v>0</v>
      </c>
      <c r="E29" s="81">
        <v>0</v>
      </c>
      <c r="F29" s="81">
        <v>0</v>
      </c>
      <c r="G29" s="81"/>
      <c r="H29" s="81">
        <v>0</v>
      </c>
      <c r="I29" s="81">
        <v>0</v>
      </c>
      <c r="J29" s="81">
        <v>0</v>
      </c>
      <c r="K29" s="81">
        <v>0</v>
      </c>
      <c r="L29" s="81">
        <v>0</v>
      </c>
      <c r="M29" s="80">
        <v>0</v>
      </c>
      <c r="N29" s="80">
        <v>0</v>
      </c>
      <c r="O29" s="263">
        <f t="shared" si="4"/>
        <v>0</v>
      </c>
      <c r="P29" s="264">
        <f t="shared" si="5"/>
        <v>0</v>
      </c>
      <c r="Q29" s="1020"/>
    </row>
    <row r="30" spans="1:17" s="57" customFormat="1">
      <c r="A30" s="69" t="s">
        <v>211</v>
      </c>
      <c r="B30" s="263">
        <v>171393.45</v>
      </c>
      <c r="C30" s="79">
        <v>0</v>
      </c>
      <c r="D30" s="66">
        <v>0</v>
      </c>
      <c r="E30" s="81">
        <v>144.42000000000002</v>
      </c>
      <c r="F30" s="81">
        <v>0</v>
      </c>
      <c r="G30" s="81"/>
      <c r="H30" s="81">
        <v>0</v>
      </c>
      <c r="I30" s="81">
        <v>0</v>
      </c>
      <c r="J30" s="82">
        <v>0</v>
      </c>
      <c r="K30" s="82">
        <v>0</v>
      </c>
      <c r="L30" s="82">
        <v>0</v>
      </c>
      <c r="M30" s="80">
        <v>0</v>
      </c>
      <c r="N30" s="80">
        <v>80</v>
      </c>
      <c r="O30" s="263">
        <f t="shared" si="4"/>
        <v>224.42000000000002</v>
      </c>
      <c r="P30" s="264">
        <f t="shared" si="5"/>
        <v>171617.87000000002</v>
      </c>
      <c r="Q30" s="1020"/>
    </row>
    <row r="31" spans="1:17" s="57" customFormat="1" ht="12.75" hidden="1" customHeight="1" outlineLevel="1">
      <c r="A31" s="76" t="s">
        <v>212</v>
      </c>
      <c r="B31" s="240"/>
      <c r="C31" s="1011" t="s">
        <v>19</v>
      </c>
      <c r="D31" s="1011"/>
      <c r="E31" s="1011"/>
      <c r="F31" s="1011"/>
      <c r="G31" s="1011"/>
      <c r="H31" s="1011"/>
      <c r="I31" s="1011"/>
      <c r="J31" s="1011"/>
      <c r="K31" s="1011"/>
      <c r="L31" s="1011"/>
      <c r="M31" s="1011"/>
      <c r="N31" s="1011"/>
      <c r="O31" s="1011"/>
      <c r="P31" s="1011"/>
      <c r="Q31" s="1012"/>
    </row>
    <row r="32" spans="1:17" s="57" customFormat="1" ht="12.75" hidden="1" customHeight="1" outlineLevel="1">
      <c r="A32" s="69" t="s">
        <v>207</v>
      </c>
      <c r="B32" s="241"/>
      <c r="C32" s="90"/>
      <c r="D32" s="237"/>
      <c r="E32" s="237"/>
      <c r="F32" s="237"/>
      <c r="G32" s="237"/>
      <c r="H32" s="237"/>
      <c r="I32" s="237"/>
      <c r="J32" s="237"/>
      <c r="K32" s="237"/>
      <c r="L32" s="237"/>
      <c r="M32" s="237"/>
      <c r="N32" s="237"/>
      <c r="O32" s="237"/>
      <c r="P32" s="237"/>
      <c r="Q32" s="77"/>
    </row>
    <row r="33" spans="1:17" s="57" customFormat="1" ht="12.75" hidden="1" customHeight="1" outlineLevel="1">
      <c r="A33" s="69" t="s">
        <v>208</v>
      </c>
      <c r="B33" s="241"/>
      <c r="C33" s="90"/>
      <c r="D33" s="237"/>
      <c r="E33" s="237"/>
      <c r="F33" s="237"/>
      <c r="G33" s="237"/>
      <c r="H33" s="237"/>
      <c r="I33" s="237"/>
      <c r="J33" s="237"/>
      <c r="K33" s="237"/>
      <c r="L33" s="237"/>
      <c r="M33" s="237"/>
      <c r="N33" s="237"/>
      <c r="O33" s="237"/>
      <c r="P33" s="237"/>
      <c r="Q33" s="77"/>
    </row>
    <row r="34" spans="1:17" s="57" customFormat="1" ht="12.75" hidden="1" customHeight="1" outlineLevel="1">
      <c r="A34" s="69" t="s">
        <v>213</v>
      </c>
      <c r="B34" s="241"/>
      <c r="C34" s="90"/>
      <c r="D34" s="237"/>
      <c r="E34" s="237"/>
      <c r="F34" s="237"/>
      <c r="G34" s="237"/>
      <c r="H34" s="237"/>
      <c r="I34" s="237"/>
      <c r="J34" s="237"/>
      <c r="K34" s="237"/>
      <c r="L34" s="237"/>
      <c r="M34" s="237"/>
      <c r="N34" s="237"/>
      <c r="O34" s="237"/>
      <c r="P34" s="237"/>
      <c r="Q34" s="77"/>
    </row>
    <row r="35" spans="1:17" s="57" customFormat="1" ht="12.75" hidden="1" customHeight="1" outlineLevel="1">
      <c r="A35" s="69" t="s">
        <v>210</v>
      </c>
      <c r="B35" s="241"/>
      <c r="C35" s="90"/>
      <c r="D35" s="237"/>
      <c r="E35" s="237"/>
      <c r="F35" s="237"/>
      <c r="G35" s="237"/>
      <c r="H35" s="237"/>
      <c r="I35" s="237"/>
      <c r="J35" s="237"/>
      <c r="K35" s="237"/>
      <c r="L35" s="237"/>
      <c r="M35" s="237"/>
      <c r="N35" s="237"/>
      <c r="O35" s="237"/>
      <c r="P35" s="237"/>
      <c r="Q35" s="77"/>
    </row>
    <row r="36" spans="1:17" s="57" customFormat="1" ht="12.75" hidden="1" customHeight="1" outlineLevel="1">
      <c r="A36" s="69" t="s">
        <v>211</v>
      </c>
      <c r="B36" s="241"/>
      <c r="C36" s="90"/>
      <c r="D36" s="237"/>
      <c r="E36" s="237"/>
      <c r="F36" s="237"/>
      <c r="G36" s="237"/>
      <c r="H36" s="237"/>
      <c r="I36" s="237"/>
      <c r="J36" s="237"/>
      <c r="K36" s="237"/>
      <c r="L36" s="237"/>
      <c r="M36" s="237"/>
      <c r="N36" s="237"/>
      <c r="O36" s="237"/>
      <c r="P36" s="237"/>
      <c r="Q36" s="77"/>
    </row>
    <row r="37" spans="1:17" s="57" customFormat="1" ht="12.75" hidden="1" customHeight="1" outlineLevel="1">
      <c r="A37" s="76" t="s">
        <v>214</v>
      </c>
      <c r="B37" s="240"/>
      <c r="C37" s="1011" t="s">
        <v>19</v>
      </c>
      <c r="D37" s="1011"/>
      <c r="E37" s="1011"/>
      <c r="F37" s="1011"/>
      <c r="G37" s="1011"/>
      <c r="H37" s="1011"/>
      <c r="I37" s="1011"/>
      <c r="J37" s="1011"/>
      <c r="K37" s="1011"/>
      <c r="L37" s="1011"/>
      <c r="M37" s="1011"/>
      <c r="N37" s="1011"/>
      <c r="O37" s="1011"/>
      <c r="P37" s="1011"/>
      <c r="Q37" s="1012"/>
    </row>
    <row r="38" spans="1:17" s="57" customFormat="1" ht="12.75" hidden="1" customHeight="1" outlineLevel="1">
      <c r="A38" s="69" t="s">
        <v>207</v>
      </c>
      <c r="B38" s="241"/>
      <c r="C38" s="90"/>
      <c r="D38" s="237"/>
      <c r="E38" s="237"/>
      <c r="F38" s="237"/>
      <c r="G38" s="237"/>
      <c r="H38" s="237"/>
      <c r="I38" s="237"/>
      <c r="J38" s="237"/>
      <c r="K38" s="237"/>
      <c r="L38" s="237"/>
      <c r="M38" s="237"/>
      <c r="N38" s="237"/>
      <c r="O38" s="237"/>
      <c r="P38" s="237"/>
      <c r="Q38" s="77"/>
    </row>
    <row r="39" spans="1:17" s="57" customFormat="1" ht="12.75" hidden="1" customHeight="1" outlineLevel="1">
      <c r="A39" s="69" t="s">
        <v>208</v>
      </c>
      <c r="B39" s="241"/>
      <c r="C39" s="90"/>
      <c r="D39" s="237"/>
      <c r="E39" s="237"/>
      <c r="F39" s="237"/>
      <c r="G39" s="237"/>
      <c r="H39" s="237"/>
      <c r="I39" s="237"/>
      <c r="J39" s="237"/>
      <c r="K39" s="237"/>
      <c r="L39" s="237"/>
      <c r="M39" s="237"/>
      <c r="N39" s="237"/>
      <c r="O39" s="237"/>
      <c r="P39" s="237"/>
      <c r="Q39" s="77"/>
    </row>
    <row r="40" spans="1:17" s="57" customFormat="1" ht="12.75" hidden="1" customHeight="1" outlineLevel="1">
      <c r="A40" s="69" t="s">
        <v>213</v>
      </c>
      <c r="B40" s="241"/>
      <c r="C40" s="90"/>
      <c r="D40" s="237"/>
      <c r="E40" s="237"/>
      <c r="F40" s="237"/>
      <c r="G40" s="237"/>
      <c r="H40" s="237"/>
      <c r="I40" s="237"/>
      <c r="J40" s="237"/>
      <c r="K40" s="237"/>
      <c r="L40" s="236"/>
      <c r="M40" s="237"/>
      <c r="N40" s="237"/>
      <c r="O40" s="237"/>
      <c r="P40" s="237"/>
      <c r="Q40" s="77"/>
    </row>
    <row r="41" spans="1:17" s="57" customFormat="1" ht="12.75" hidden="1" customHeight="1" outlineLevel="1">
      <c r="A41" s="69" t="s">
        <v>210</v>
      </c>
      <c r="B41" s="241"/>
      <c r="C41" s="90"/>
      <c r="D41" s="237"/>
      <c r="E41" s="237"/>
      <c r="F41" s="237"/>
      <c r="G41" s="237"/>
      <c r="H41" s="237"/>
      <c r="I41" s="237"/>
      <c r="J41" s="237"/>
      <c r="K41" s="237"/>
      <c r="L41" s="237"/>
      <c r="M41" s="237"/>
      <c r="N41" s="237"/>
      <c r="O41" s="237"/>
      <c r="P41" s="237"/>
      <c r="Q41" s="77"/>
    </row>
    <row r="42" spans="1:17" s="57" customFormat="1" ht="12.75" hidden="1" customHeight="1" outlineLevel="1">
      <c r="A42" s="69" t="s">
        <v>211</v>
      </c>
      <c r="B42" s="241"/>
      <c r="C42" s="90"/>
      <c r="D42" s="237"/>
      <c r="E42" s="237"/>
      <c r="F42" s="237"/>
      <c r="G42" s="237"/>
      <c r="H42" s="237"/>
      <c r="I42" s="237"/>
      <c r="J42" s="237"/>
      <c r="K42" s="237"/>
      <c r="L42" s="237"/>
      <c r="M42" s="237"/>
      <c r="N42" s="237"/>
      <c r="O42" s="237"/>
      <c r="P42" s="237"/>
      <c r="Q42" s="77"/>
    </row>
    <row r="43" spans="1:17" s="58" customFormat="1" ht="15.5" collapsed="1">
      <c r="A43" s="368" t="s">
        <v>215</v>
      </c>
      <c r="B43" s="369">
        <v>4298644.3849999998</v>
      </c>
      <c r="C43" s="370">
        <f>C13+C15+C17+C20+C25</f>
        <v>423724.24000000005</v>
      </c>
      <c r="D43" s="370">
        <f t="shared" ref="D43:N43" si="6">D13+D15+D17+D20+D25</f>
        <v>-161076.32999999996</v>
      </c>
      <c r="E43" s="370">
        <f t="shared" si="6"/>
        <v>427372.49999999988</v>
      </c>
      <c r="F43" s="370">
        <f t="shared" si="6"/>
        <v>479677.23</v>
      </c>
      <c r="G43" s="370">
        <f t="shared" si="6"/>
        <v>486557.66</v>
      </c>
      <c r="H43" s="370">
        <f t="shared" si="6"/>
        <v>229204.35000000003</v>
      </c>
      <c r="I43" s="370">
        <f t="shared" si="6"/>
        <v>362075.67000000004</v>
      </c>
      <c r="J43" s="370">
        <f t="shared" si="6"/>
        <v>282855.89</v>
      </c>
      <c r="K43" s="370">
        <f t="shared" si="6"/>
        <v>135184.09</v>
      </c>
      <c r="L43" s="370">
        <f t="shared" si="6"/>
        <v>153892.77600000001</v>
      </c>
      <c r="M43" s="370">
        <f t="shared" si="6"/>
        <v>177470.04</v>
      </c>
      <c r="N43" s="370">
        <f t="shared" si="6"/>
        <v>205330.18</v>
      </c>
      <c r="O43" s="371">
        <f>O25+O20+O17+O15</f>
        <v>3202268.2959999996</v>
      </c>
      <c r="P43" s="369">
        <f>SUM(P13+P15+P17+P20+P22+P25)</f>
        <v>7500912.6809999999</v>
      </c>
      <c r="Q43" s="365"/>
    </row>
    <row r="44" spans="1:17" ht="7.5" customHeight="1">
      <c r="A44" s="251"/>
      <c r="B44" s="244"/>
      <c r="C44" s="236"/>
      <c r="D44" s="236"/>
      <c r="E44" s="236"/>
      <c r="F44" s="236"/>
      <c r="G44" s="236"/>
      <c r="H44" s="236"/>
      <c r="I44" s="236"/>
      <c r="J44" s="236"/>
      <c r="K44" s="236"/>
      <c r="L44" s="236"/>
      <c r="M44" s="236"/>
      <c r="N44" s="236"/>
      <c r="O44" s="372"/>
      <c r="P44" s="236"/>
      <c r="Q44" s="372"/>
    </row>
    <row r="45" spans="1:17" ht="15.5">
      <c r="A45" s="78" t="s">
        <v>216</v>
      </c>
      <c r="B45" s="252"/>
      <c r="C45" s="62"/>
      <c r="D45" s="62"/>
      <c r="E45" s="62"/>
      <c r="F45" s="62"/>
      <c r="G45" s="62"/>
      <c r="H45" s="62"/>
      <c r="I45" s="62"/>
      <c r="J45" s="62"/>
      <c r="K45" s="62"/>
      <c r="L45" s="62"/>
      <c r="M45" s="62"/>
      <c r="N45" s="62"/>
      <c r="O45" s="252"/>
      <c r="P45" s="252"/>
      <c r="Q45" s="244"/>
    </row>
    <row r="46" spans="1:17">
      <c r="A46" s="75" t="s">
        <v>207</v>
      </c>
      <c r="B46" s="256">
        <v>0</v>
      </c>
      <c r="C46" s="65">
        <v>0</v>
      </c>
      <c r="D46" s="65">
        <v>0</v>
      </c>
      <c r="E46" s="65">
        <v>0</v>
      </c>
      <c r="F46" s="65">
        <v>0</v>
      </c>
      <c r="G46" s="65">
        <v>0</v>
      </c>
      <c r="H46" s="65">
        <v>0</v>
      </c>
      <c r="I46" s="65">
        <v>0</v>
      </c>
      <c r="J46" s="65">
        <v>0</v>
      </c>
      <c r="K46" s="65">
        <v>0</v>
      </c>
      <c r="L46" s="65">
        <v>0</v>
      </c>
      <c r="M46" s="68">
        <v>0</v>
      </c>
      <c r="N46" s="68">
        <v>0</v>
      </c>
      <c r="O46" s="253">
        <f t="shared" ref="O46:O50" si="7">SUM(C46:N46)</f>
        <v>0</v>
      </c>
      <c r="P46" s="264">
        <f t="shared" ref="P46:P50" si="8">O46+B46</f>
        <v>0</v>
      </c>
      <c r="Q46" s="244"/>
    </row>
    <row r="47" spans="1:17">
      <c r="A47" s="69" t="s">
        <v>208</v>
      </c>
      <c r="B47" s="256">
        <v>2942619.2999999993</v>
      </c>
      <c r="C47" s="65">
        <v>62142.790000000008</v>
      </c>
      <c r="D47" s="65">
        <v>67762.14</v>
      </c>
      <c r="E47" s="65">
        <v>336118.59999999992</v>
      </c>
      <c r="F47" s="65">
        <v>385318.5</v>
      </c>
      <c r="G47" s="65">
        <v>398590.15999999992</v>
      </c>
      <c r="H47" s="65">
        <v>149300.36000000002</v>
      </c>
      <c r="I47" s="65">
        <v>263548.86</v>
      </c>
      <c r="J47" s="68">
        <v>197599.22</v>
      </c>
      <c r="K47" s="68">
        <v>64496.84</v>
      </c>
      <c r="L47" s="68">
        <v>97298.35</v>
      </c>
      <c r="M47" s="68">
        <v>120632.43</v>
      </c>
      <c r="N47" s="68">
        <v>152654.78999999998</v>
      </c>
      <c r="O47" s="253">
        <f t="shared" si="7"/>
        <v>2295463.0400000005</v>
      </c>
      <c r="P47" s="264">
        <f t="shared" si="8"/>
        <v>5238082.34</v>
      </c>
      <c r="Q47" s="244"/>
    </row>
    <row r="48" spans="1:17" s="57" customFormat="1">
      <c r="A48" s="69" t="s">
        <v>213</v>
      </c>
      <c r="B48" s="256">
        <v>1184485.8300000003</v>
      </c>
      <c r="C48" s="66">
        <v>361581.45000000007</v>
      </c>
      <c r="D48" s="66">
        <v>-228838.46999999997</v>
      </c>
      <c r="E48" s="66">
        <v>90118.369999999981</v>
      </c>
      <c r="F48" s="66">
        <v>94314.320000000022</v>
      </c>
      <c r="G48" s="66">
        <v>86738.870000000039</v>
      </c>
      <c r="H48" s="66">
        <v>78741.000000000015</v>
      </c>
      <c r="I48" s="66">
        <v>98502.230000000025</v>
      </c>
      <c r="J48" s="67">
        <v>85256.670000000013</v>
      </c>
      <c r="K48" s="67">
        <v>70687.250000000015</v>
      </c>
      <c r="L48" s="67">
        <v>51034.73</v>
      </c>
      <c r="M48" s="68">
        <v>55585.94000000001</v>
      </c>
      <c r="N48" s="68">
        <v>51865.18</v>
      </c>
      <c r="O48" s="253">
        <f t="shared" si="7"/>
        <v>895587.54000000027</v>
      </c>
      <c r="P48" s="264">
        <f t="shared" si="8"/>
        <v>2080073.3700000006</v>
      </c>
      <c r="Q48" s="154"/>
    </row>
    <row r="49" spans="1:17" s="57" customFormat="1">
      <c r="A49" s="69" t="s">
        <v>210</v>
      </c>
      <c r="B49" s="256">
        <v>0</v>
      </c>
      <c r="C49" s="65">
        <v>0</v>
      </c>
      <c r="D49" s="66">
        <v>0</v>
      </c>
      <c r="E49" s="66">
        <v>0</v>
      </c>
      <c r="F49" s="66">
        <v>0</v>
      </c>
      <c r="G49" s="66">
        <v>0</v>
      </c>
      <c r="H49" s="66">
        <v>0</v>
      </c>
      <c r="I49" s="66">
        <v>0</v>
      </c>
      <c r="J49" s="66">
        <v>0</v>
      </c>
      <c r="K49" s="66">
        <v>0</v>
      </c>
      <c r="L49" s="66">
        <v>0</v>
      </c>
      <c r="M49" s="66">
        <v>0</v>
      </c>
      <c r="N49" s="66">
        <v>0</v>
      </c>
      <c r="O49" s="253">
        <f t="shared" si="7"/>
        <v>0</v>
      </c>
      <c r="P49" s="264">
        <f t="shared" si="8"/>
        <v>0</v>
      </c>
      <c r="Q49" s="154"/>
    </row>
    <row r="50" spans="1:17" s="57" customFormat="1">
      <c r="A50" s="69" t="s">
        <v>211</v>
      </c>
      <c r="B50" s="256">
        <v>171539.26</v>
      </c>
      <c r="C50" s="65">
        <v>0</v>
      </c>
      <c r="D50" s="66">
        <v>0</v>
      </c>
      <c r="E50" s="66">
        <v>1135.53</v>
      </c>
      <c r="F50" s="66">
        <v>44.410000000000004</v>
      </c>
      <c r="G50" s="66">
        <v>1228.6300000000001</v>
      </c>
      <c r="H50" s="66">
        <v>1162.99</v>
      </c>
      <c r="I50" s="66">
        <v>24.58</v>
      </c>
      <c r="J50" s="67">
        <v>0</v>
      </c>
      <c r="K50" s="67">
        <v>0</v>
      </c>
      <c r="L50" s="67">
        <v>5559.7</v>
      </c>
      <c r="M50" s="68">
        <v>1251.67</v>
      </c>
      <c r="N50" s="68">
        <v>810.20999999999992</v>
      </c>
      <c r="O50" s="253">
        <f t="shared" si="7"/>
        <v>11217.72</v>
      </c>
      <c r="P50" s="264">
        <f t="shared" si="8"/>
        <v>182756.98</v>
      </c>
      <c r="Q50" s="154"/>
    </row>
    <row r="51" spans="1:17" s="57" customFormat="1" ht="15.5">
      <c r="A51" s="364" t="s">
        <v>217</v>
      </c>
      <c r="B51" s="373">
        <v>4298644.3899999997</v>
      </c>
      <c r="C51" s="374">
        <f>SUM(C46:C50)</f>
        <v>423724.24000000011</v>
      </c>
      <c r="D51" s="374">
        <f t="shared" ref="D51:N51" si="9">SUM(D46:D50)</f>
        <v>-161076.32999999996</v>
      </c>
      <c r="E51" s="374">
        <f t="shared" si="9"/>
        <v>427372.49999999994</v>
      </c>
      <c r="F51" s="374">
        <f t="shared" si="9"/>
        <v>479677.23</v>
      </c>
      <c r="G51" s="374">
        <f t="shared" si="9"/>
        <v>486557.66</v>
      </c>
      <c r="H51" s="374">
        <f t="shared" si="9"/>
        <v>229204.35000000003</v>
      </c>
      <c r="I51" s="374">
        <f t="shared" si="9"/>
        <v>362075.67000000004</v>
      </c>
      <c r="J51" s="374">
        <f t="shared" si="9"/>
        <v>282855.89</v>
      </c>
      <c r="K51" s="374">
        <f t="shared" si="9"/>
        <v>135184.09000000003</v>
      </c>
      <c r="L51" s="374">
        <f t="shared" si="9"/>
        <v>153892.78000000003</v>
      </c>
      <c r="M51" s="374">
        <f t="shared" si="9"/>
        <v>177470.04</v>
      </c>
      <c r="N51" s="374">
        <f t="shared" si="9"/>
        <v>205330.17999999996</v>
      </c>
      <c r="O51" s="375">
        <f>SUM(O46:O50)</f>
        <v>3202268.3000000012</v>
      </c>
      <c r="P51" s="373">
        <f>SUM(P46:P50)</f>
        <v>7500912.6900000013</v>
      </c>
      <c r="Q51" s="376"/>
    </row>
    <row r="52" spans="1:17" ht="10.4" customHeight="1">
      <c r="A52" s="377"/>
      <c r="B52" s="242"/>
      <c r="C52" s="489"/>
      <c r="D52" s="489"/>
      <c r="E52" s="489"/>
      <c r="F52" s="489"/>
      <c r="G52" s="489"/>
      <c r="H52" s="489"/>
      <c r="I52" s="489"/>
      <c r="J52" s="489"/>
      <c r="K52" s="489"/>
      <c r="L52" s="489"/>
      <c r="M52" s="489"/>
      <c r="N52" s="489"/>
      <c r="O52" s="251"/>
      <c r="P52" s="378"/>
      <c r="Q52" s="378"/>
    </row>
    <row r="53" spans="1:17" ht="15.5">
      <c r="A53" s="78" t="s">
        <v>288</v>
      </c>
      <c r="B53" s="252"/>
      <c r="C53" s="62"/>
      <c r="D53" s="62"/>
      <c r="E53" s="62"/>
      <c r="F53" s="62"/>
      <c r="G53" s="62"/>
      <c r="H53" s="62"/>
      <c r="I53" s="62"/>
      <c r="J53" s="62"/>
      <c r="K53" s="62"/>
      <c r="L53" s="62"/>
      <c r="M53" s="62"/>
      <c r="N53" s="62"/>
      <c r="O53" s="254"/>
      <c r="P53" s="252"/>
      <c r="Q53" s="244"/>
    </row>
    <row r="54" spans="1:17" s="57" customFormat="1">
      <c r="A54" s="69" t="s">
        <v>218</v>
      </c>
      <c r="B54" s="256">
        <v>178356.03950000001</v>
      </c>
      <c r="C54" s="68">
        <v>8668.5015000000003</v>
      </c>
      <c r="D54" s="68">
        <v>7832.188500000002</v>
      </c>
      <c r="E54" s="68">
        <v>11078.593499999997</v>
      </c>
      <c r="F54" s="68">
        <v>18981.373500000002</v>
      </c>
      <c r="G54" s="68">
        <v>10423.927500000007</v>
      </c>
      <c r="H54" s="68">
        <v>18570.686999999998</v>
      </c>
      <c r="I54" s="68">
        <v>36216.254999999997</v>
      </c>
      <c r="J54" s="68">
        <v>11193.330000000002</v>
      </c>
      <c r="K54" s="68">
        <v>12029.229000000001</v>
      </c>
      <c r="L54" s="68">
        <v>8135.8305000000028</v>
      </c>
      <c r="M54" s="68">
        <v>14516.827500000001</v>
      </c>
      <c r="N54" s="68">
        <v>19132.180499999999</v>
      </c>
      <c r="O54" s="253">
        <f t="shared" ref="O54:O57" si="10">SUM(C54:N54)</f>
        <v>176778.92400000003</v>
      </c>
      <c r="P54" s="264">
        <f t="shared" ref="P54:P57" si="11">O54+B54</f>
        <v>355134.96350000007</v>
      </c>
      <c r="Q54" s="244"/>
    </row>
    <row r="55" spans="1:17" s="57" customFormat="1">
      <c r="A55" s="75" t="s">
        <v>219</v>
      </c>
      <c r="B55" s="256">
        <v>1010684.2504999998</v>
      </c>
      <c r="C55" s="68">
        <v>49121.508500000011</v>
      </c>
      <c r="D55" s="68">
        <v>44382.401500000014</v>
      </c>
      <c r="E55" s="68">
        <v>62778.696499999984</v>
      </c>
      <c r="F55" s="68">
        <v>107561.11650000002</v>
      </c>
      <c r="G55" s="68">
        <v>59068.92250000003</v>
      </c>
      <c r="H55" s="68">
        <v>105233.89300000003</v>
      </c>
      <c r="I55" s="68">
        <v>205225.44500000004</v>
      </c>
      <c r="J55" s="68">
        <v>63428.87000000001</v>
      </c>
      <c r="K55" s="68">
        <v>68165.631000000023</v>
      </c>
      <c r="L55" s="68">
        <v>46103.039500000021</v>
      </c>
      <c r="M55" s="68">
        <v>82262.022500000006</v>
      </c>
      <c r="N55" s="68">
        <v>108415.68949999999</v>
      </c>
      <c r="O55" s="253">
        <f t="shared" si="10"/>
        <v>1001747.2360000003</v>
      </c>
      <c r="P55" s="264">
        <f t="shared" si="11"/>
        <v>2012431.4865000001</v>
      </c>
      <c r="Q55" s="244"/>
    </row>
    <row r="56" spans="1:17" s="57" customFormat="1" ht="14.25" customHeight="1">
      <c r="A56" s="69" t="s">
        <v>220</v>
      </c>
      <c r="B56" s="256">
        <v>155480.20900000003</v>
      </c>
      <c r="C56" s="68">
        <v>0</v>
      </c>
      <c r="D56" s="68">
        <v>0</v>
      </c>
      <c r="E56" s="68">
        <v>0</v>
      </c>
      <c r="F56" s="68">
        <v>0</v>
      </c>
      <c r="G56" s="68">
        <v>0</v>
      </c>
      <c r="H56" s="68">
        <v>0</v>
      </c>
      <c r="I56" s="68">
        <v>0</v>
      </c>
      <c r="J56" s="68">
        <v>0</v>
      </c>
      <c r="K56" s="68">
        <v>0</v>
      </c>
      <c r="L56" s="68">
        <v>0</v>
      </c>
      <c r="M56" s="68">
        <v>0</v>
      </c>
      <c r="N56" s="68">
        <v>0</v>
      </c>
      <c r="O56" s="253">
        <f t="shared" si="10"/>
        <v>0</v>
      </c>
      <c r="P56" s="264">
        <f t="shared" si="11"/>
        <v>155480.20900000003</v>
      </c>
      <c r="Q56" s="244"/>
    </row>
    <row r="57" spans="1:17" s="57" customFormat="1">
      <c r="A57" s="69" t="s">
        <v>221</v>
      </c>
      <c r="B57" s="256">
        <v>2954123.8909999998</v>
      </c>
      <c r="C57" s="68">
        <v>365934.23000000004</v>
      </c>
      <c r="D57" s="68">
        <v>-213290.91999999998</v>
      </c>
      <c r="E57" s="68">
        <v>353515.2099999999</v>
      </c>
      <c r="F57" s="68">
        <v>353134.74</v>
      </c>
      <c r="G57" s="68">
        <v>417064.80999999994</v>
      </c>
      <c r="H57" s="68">
        <v>105399.77000000002</v>
      </c>
      <c r="I57" s="68">
        <v>120633.97000000002</v>
      </c>
      <c r="J57" s="68">
        <v>208233.69</v>
      </c>
      <c r="K57" s="68">
        <v>54989.229999999996</v>
      </c>
      <c r="L57" s="68">
        <v>99653.909999999989</v>
      </c>
      <c r="M57" s="68">
        <v>80691.19</v>
      </c>
      <c r="N57" s="68">
        <v>77782.309999999983</v>
      </c>
      <c r="O57" s="253">
        <f t="shared" si="10"/>
        <v>2023742.1399999997</v>
      </c>
      <c r="P57" s="264">
        <f t="shared" si="11"/>
        <v>4977866.0309999995</v>
      </c>
      <c r="Q57" s="154"/>
    </row>
    <row r="58" spans="1:17" s="57" customFormat="1" ht="15.5">
      <c r="A58" s="364" t="s">
        <v>222</v>
      </c>
      <c r="B58" s="373">
        <v>4298644.3899999997</v>
      </c>
      <c r="C58" s="374">
        <f>SUM(C54:C57)</f>
        <v>423724.24000000005</v>
      </c>
      <c r="D58" s="379">
        <f t="shared" ref="D58:N58" si="12">SUM(D54:D57)</f>
        <v>-161076.32999999996</v>
      </c>
      <c r="E58" s="374">
        <f t="shared" si="12"/>
        <v>427372.49999999988</v>
      </c>
      <c r="F58" s="374">
        <f t="shared" si="12"/>
        <v>479677.23</v>
      </c>
      <c r="G58" s="374">
        <f t="shared" si="12"/>
        <v>486557.66</v>
      </c>
      <c r="H58" s="374">
        <f t="shared" si="12"/>
        <v>229204.35000000003</v>
      </c>
      <c r="I58" s="374">
        <f t="shared" si="12"/>
        <v>362075.67000000004</v>
      </c>
      <c r="J58" s="374">
        <f t="shared" si="12"/>
        <v>282855.89</v>
      </c>
      <c r="K58" s="374">
        <f t="shared" si="12"/>
        <v>135184.09000000003</v>
      </c>
      <c r="L58" s="374">
        <f t="shared" si="12"/>
        <v>153892.78000000003</v>
      </c>
      <c r="M58" s="374">
        <f t="shared" si="12"/>
        <v>177470.04</v>
      </c>
      <c r="N58" s="374">
        <f t="shared" si="12"/>
        <v>205330.18</v>
      </c>
      <c r="O58" s="375">
        <f>SUM(O54:O57)</f>
        <v>3202268.3</v>
      </c>
      <c r="P58" s="373">
        <f>SUM(P54:P57)</f>
        <v>7500912.6899999995</v>
      </c>
      <c r="Q58" s="365"/>
    </row>
    <row r="59" spans="1:17">
      <c r="A59" s="64" t="s">
        <v>223</v>
      </c>
      <c r="B59" s="64"/>
      <c r="C59" s="239"/>
      <c r="D59" s="239"/>
      <c r="E59" s="239"/>
      <c r="F59" s="239"/>
      <c r="G59" s="239"/>
      <c r="H59" s="239"/>
      <c r="I59" s="239"/>
      <c r="J59" s="239"/>
      <c r="K59" s="239"/>
      <c r="L59" s="239"/>
      <c r="M59" s="239"/>
      <c r="N59" s="239"/>
      <c r="O59" s="239"/>
      <c r="P59" s="239"/>
      <c r="Q59" s="239"/>
    </row>
    <row r="60" spans="1:17" ht="60" customHeight="1">
      <c r="A60" s="996" t="s">
        <v>224</v>
      </c>
      <c r="B60" s="996"/>
      <c r="C60" s="949"/>
      <c r="D60" s="949"/>
      <c r="E60" s="949"/>
      <c r="F60" s="949"/>
      <c r="G60" s="949"/>
      <c r="H60" s="949"/>
      <c r="I60" s="949"/>
      <c r="J60" s="949"/>
      <c r="K60" s="949"/>
      <c r="L60" s="949"/>
      <c r="M60" s="949"/>
      <c r="N60" s="949"/>
      <c r="O60" s="996"/>
      <c r="P60" s="996"/>
      <c r="Q60" s="949"/>
    </row>
    <row r="61" spans="1:17" ht="14.25" customHeight="1">
      <c r="A61" s="1013" t="s">
        <v>289</v>
      </c>
      <c r="B61" s="996"/>
      <c r="C61" s="949"/>
      <c r="D61" s="949"/>
      <c r="E61" s="949"/>
      <c r="F61" s="949"/>
      <c r="G61" s="949"/>
      <c r="H61" s="949"/>
      <c r="I61" s="949"/>
      <c r="J61" s="949"/>
      <c r="K61" s="949"/>
      <c r="L61" s="949"/>
      <c r="M61" s="949"/>
      <c r="N61" s="949"/>
    </row>
    <row r="63" spans="1:17">
      <c r="D63" s="266"/>
    </row>
  </sheetData>
  <sheetProtection password="C511" sheet="1" objects="1" scenarios="1"/>
  <mergeCells count="10">
    <mergeCell ref="C37:Q37"/>
    <mergeCell ref="A60:N60"/>
    <mergeCell ref="O60:Q60"/>
    <mergeCell ref="A61:N61"/>
    <mergeCell ref="B1:N1"/>
    <mergeCell ref="O1:O2"/>
    <mergeCell ref="P1:P2"/>
    <mergeCell ref="Q1:Q2"/>
    <mergeCell ref="Q13:Q30"/>
    <mergeCell ref="C31:Q31"/>
  </mergeCells>
  <pageMargins left="0.25" right="0.25" top="0.88571428571428568" bottom="0.35416666666666702" header="0.05" footer="0.05"/>
  <pageSetup scale="56" orientation="landscape" r:id="rId1"/>
  <headerFooter alignWithMargins="0">
    <oddHeader>&amp;C&amp;"Arial,Bold"&amp;K000000Table I-7
Pacific Gas and Electric Company 
2015-2016 Marketing, Education and Outreach 
Actual Expenditures
December 2016</oddHeader>
    <oddFooter>&amp;L&amp;F&amp;CPage 10 of 11&amp;R&amp;A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A13" sqref="A13"/>
    </sheetView>
  </sheetViews>
  <sheetFormatPr defaultColWidth="9.453125" defaultRowHeight="12.5"/>
  <cols>
    <col min="1" max="1" width="18.54296875" style="87" customWidth="1"/>
    <col min="2" max="2" width="16.54296875" style="88" customWidth="1"/>
    <col min="3" max="3" width="55.54296875" style="88" customWidth="1"/>
    <col min="4" max="4" width="10.54296875" style="88" customWidth="1"/>
    <col min="5" max="5" width="64.54296875" style="88" customWidth="1"/>
    <col min="6" max="16384" width="9.453125" style="85"/>
  </cols>
  <sheetData>
    <row r="1" spans="1:5">
      <c r="A1" s="1023" t="s">
        <v>225</v>
      </c>
      <c r="B1" s="1022"/>
      <c r="C1" s="1022"/>
      <c r="D1" s="1022"/>
      <c r="E1" s="1022"/>
    </row>
    <row r="3" spans="1:5" s="84" customFormat="1" ht="13">
      <c r="A3" s="128" t="s">
        <v>226</v>
      </c>
      <c r="B3" s="89" t="s">
        <v>227</v>
      </c>
      <c r="C3" s="89"/>
      <c r="D3" s="89"/>
      <c r="E3" s="89"/>
    </row>
    <row r="4" spans="1:5" s="84" customFormat="1" ht="13">
      <c r="A4" s="128"/>
      <c r="B4" s="89" t="s">
        <v>228</v>
      </c>
      <c r="C4" s="89"/>
      <c r="D4" s="89"/>
      <c r="E4" s="89"/>
    </row>
    <row r="5" spans="1:5" s="84" customFormat="1" ht="13">
      <c r="A5" s="128"/>
      <c r="B5" s="89" t="s">
        <v>229</v>
      </c>
      <c r="C5" s="89"/>
      <c r="D5" s="89"/>
      <c r="E5" s="89"/>
    </row>
    <row r="6" spans="1:5" s="84" customFormat="1" ht="13">
      <c r="A6" s="128"/>
      <c r="B6" s="89" t="s">
        <v>230</v>
      </c>
      <c r="C6" s="89"/>
      <c r="D6" s="89"/>
      <c r="E6" s="89"/>
    </row>
    <row r="7" spans="1:5" s="84" customFormat="1" ht="13">
      <c r="A7" s="128"/>
      <c r="B7" s="89" t="s">
        <v>231</v>
      </c>
      <c r="C7" s="89"/>
      <c r="D7" s="89"/>
      <c r="E7" s="89"/>
    </row>
    <row r="8" spans="1:5" s="84" customFormat="1" ht="13">
      <c r="A8" s="128"/>
      <c r="B8" s="89" t="s">
        <v>232</v>
      </c>
      <c r="C8" s="89"/>
      <c r="D8" s="89"/>
      <c r="E8" s="89"/>
    </row>
    <row r="9" spans="1:5" s="84" customFormat="1" ht="13">
      <c r="A9" s="128"/>
      <c r="B9" s="89" t="s">
        <v>233</v>
      </c>
      <c r="C9" s="89"/>
      <c r="D9" s="89"/>
      <c r="E9" s="89"/>
    </row>
    <row r="10" spans="1:5" s="84" customFormat="1" ht="13">
      <c r="A10" s="128"/>
      <c r="B10" s="89" t="s">
        <v>234</v>
      </c>
      <c r="C10" s="89"/>
      <c r="D10" s="89"/>
      <c r="E10" s="89"/>
    </row>
    <row r="11" spans="1:5" s="84" customFormat="1" ht="13.5" thickBot="1">
      <c r="A11" s="128"/>
      <c r="B11" s="89"/>
      <c r="C11" s="89"/>
      <c r="D11" s="89"/>
      <c r="E11" s="89"/>
    </row>
    <row r="12" spans="1:5" s="98" customFormat="1" ht="21" customHeight="1">
      <c r="A12" s="159" t="s">
        <v>160</v>
      </c>
      <c r="B12" s="160" t="s">
        <v>235</v>
      </c>
      <c r="C12" s="161" t="s">
        <v>236</v>
      </c>
      <c r="D12" s="162" t="s">
        <v>237</v>
      </c>
      <c r="E12" s="163" t="s">
        <v>238</v>
      </c>
    </row>
    <row r="13" spans="1:5" s="182" customFormat="1" ht="37.5" customHeight="1">
      <c r="A13" s="180" t="s">
        <v>98</v>
      </c>
      <c r="B13" s="380">
        <v>0</v>
      </c>
      <c r="C13" s="381" t="s">
        <v>2</v>
      </c>
      <c r="D13" s="382"/>
      <c r="E13" s="181" t="s">
        <v>2</v>
      </c>
    </row>
    <row r="14" spans="1:5" s="182" customFormat="1" ht="37.5" customHeight="1">
      <c r="A14" s="183" t="s">
        <v>104</v>
      </c>
      <c r="B14" s="380">
        <v>0</v>
      </c>
      <c r="C14" s="383" t="s">
        <v>2</v>
      </c>
      <c r="D14" s="382"/>
      <c r="E14" s="181" t="s">
        <v>2</v>
      </c>
    </row>
    <row r="15" spans="1:5" s="182" customFormat="1" ht="37.5" customHeight="1">
      <c r="A15" s="180" t="s">
        <v>110</v>
      </c>
      <c r="B15" s="380">
        <v>0</v>
      </c>
      <c r="C15" s="381" t="s">
        <v>2</v>
      </c>
      <c r="D15" s="384"/>
      <c r="E15" s="184" t="s">
        <v>2</v>
      </c>
    </row>
    <row r="16" spans="1:5" s="186" customFormat="1" ht="37.5" customHeight="1">
      <c r="A16" s="185" t="s">
        <v>114</v>
      </c>
      <c r="B16" s="380">
        <v>0</v>
      </c>
      <c r="C16" s="385" t="s">
        <v>2</v>
      </c>
      <c r="D16" s="384"/>
      <c r="E16" s="184" t="s">
        <v>2</v>
      </c>
    </row>
    <row r="17" spans="1:11" s="186" customFormat="1" ht="37.5" customHeight="1">
      <c r="A17" s="185" t="s">
        <v>119</v>
      </c>
      <c r="B17" s="380">
        <v>0</v>
      </c>
      <c r="C17" s="385" t="s">
        <v>2</v>
      </c>
      <c r="D17" s="384"/>
      <c r="E17" s="184" t="s">
        <v>2</v>
      </c>
      <c r="K17" s="187"/>
    </row>
    <row r="18" spans="1:11" s="186" customFormat="1" ht="37.5" customHeight="1">
      <c r="A18" s="185" t="s">
        <v>126</v>
      </c>
      <c r="B18" s="380">
        <v>0</v>
      </c>
      <c r="C18" s="385" t="s">
        <v>2</v>
      </c>
      <c r="D18" s="384"/>
      <c r="E18" s="184" t="s">
        <v>2</v>
      </c>
    </row>
    <row r="19" spans="1:11" s="186" customFormat="1" ht="37.5" customHeight="1">
      <c r="A19" s="185" t="s">
        <v>130</v>
      </c>
      <c r="B19" s="380">
        <v>0</v>
      </c>
      <c r="C19" s="385" t="s">
        <v>2</v>
      </c>
      <c r="D19" s="384"/>
      <c r="E19" s="184" t="s">
        <v>2</v>
      </c>
      <c r="K19" s="188"/>
    </row>
    <row r="20" spans="1:11" s="186" customFormat="1" ht="37.5" customHeight="1">
      <c r="A20" s="730" t="s">
        <v>137</v>
      </c>
      <c r="B20" s="388">
        <v>3000000</v>
      </c>
      <c r="C20" s="389" t="s">
        <v>302</v>
      </c>
      <c r="D20" s="390">
        <v>42629</v>
      </c>
      <c r="E20" s="731" t="s">
        <v>303</v>
      </c>
    </row>
    <row r="21" spans="1:11" s="186" customFormat="1" ht="37.5" customHeight="1">
      <c r="A21" s="189" t="s">
        <v>239</v>
      </c>
      <c r="B21" s="380">
        <v>0</v>
      </c>
      <c r="C21" s="386"/>
      <c r="D21" s="387"/>
      <c r="E21" s="190"/>
    </row>
    <row r="22" spans="1:11" s="167" customFormat="1" ht="30" customHeight="1">
      <c r="A22" s="1024" t="s">
        <v>151</v>
      </c>
      <c r="B22" s="388">
        <v>100000</v>
      </c>
      <c r="C22" s="389" t="s">
        <v>383</v>
      </c>
      <c r="D22" s="390">
        <v>42230</v>
      </c>
      <c r="E22" s="221" t="s">
        <v>240</v>
      </c>
    </row>
    <row r="23" spans="1:11" s="167" customFormat="1" ht="30" customHeight="1">
      <c r="A23" s="1025"/>
      <c r="B23" s="391">
        <v>200000</v>
      </c>
      <c r="C23" s="389" t="s">
        <v>383</v>
      </c>
      <c r="D23" s="392">
        <v>42354</v>
      </c>
      <c r="E23" s="221" t="s">
        <v>240</v>
      </c>
    </row>
    <row r="24" spans="1:11" s="167" customFormat="1" ht="30" customHeight="1">
      <c r="A24" s="1025"/>
      <c r="B24" s="391">
        <v>1700000</v>
      </c>
      <c r="C24" s="389" t="s">
        <v>383</v>
      </c>
      <c r="D24" s="392">
        <v>42400</v>
      </c>
      <c r="E24" s="221" t="s">
        <v>240</v>
      </c>
    </row>
    <row r="25" spans="1:11" s="167" customFormat="1" ht="30" customHeight="1">
      <c r="A25" s="1026"/>
      <c r="B25" s="391">
        <v>5000000</v>
      </c>
      <c r="C25" s="389" t="s">
        <v>384</v>
      </c>
      <c r="D25" s="392">
        <v>42719</v>
      </c>
      <c r="E25" s="221" t="s">
        <v>240</v>
      </c>
    </row>
    <row r="26" spans="1:11" s="86" customFormat="1" ht="13" thickBot="1">
      <c r="A26" s="218" t="s">
        <v>83</v>
      </c>
      <c r="B26" s="222">
        <f>SUM(B13:B25)</f>
        <v>10000000</v>
      </c>
      <c r="C26" s="219"/>
      <c r="D26" s="219"/>
      <c r="E26" s="220"/>
    </row>
    <row r="27" spans="1:11" s="86" customFormat="1">
      <c r="A27" s="1027"/>
      <c r="B27" s="1022"/>
      <c r="C27" s="1022"/>
      <c r="D27" s="1022"/>
      <c r="E27" s="1022"/>
    </row>
    <row r="28" spans="1:11" s="86" customFormat="1">
      <c r="A28" s="1028"/>
      <c r="B28" s="1022"/>
      <c r="C28" s="1022"/>
      <c r="D28" s="1022"/>
      <c r="E28" s="1022"/>
    </row>
    <row r="29" spans="1:11" s="86" customFormat="1">
      <c r="A29" s="1029"/>
      <c r="B29" s="1022"/>
      <c r="C29" s="1022"/>
      <c r="D29" s="1022"/>
      <c r="E29" s="1022"/>
    </row>
    <row r="30" spans="1:11" s="86" customFormat="1">
      <c r="A30" s="1029"/>
      <c r="B30" s="1022"/>
      <c r="C30" s="1022"/>
      <c r="D30" s="1022"/>
      <c r="E30" s="1022"/>
    </row>
    <row r="31" spans="1:11" s="86" customFormat="1">
      <c r="A31" s="1021"/>
      <c r="B31" s="1022"/>
      <c r="C31" s="1022"/>
      <c r="D31" s="1022"/>
      <c r="E31" s="1022"/>
    </row>
    <row r="32" spans="1:11">
      <c r="K32" s="129"/>
    </row>
    <row r="33" spans="11:11">
      <c r="K33" s="129"/>
    </row>
    <row r="43" spans="11:11">
      <c r="K43" s="165"/>
    </row>
  </sheetData>
  <sheetProtection password="C511" sheet="1" objects="1" scenarios="1"/>
  <mergeCells count="7">
    <mergeCell ref="A31:E31"/>
    <mergeCell ref="A1:E1"/>
    <mergeCell ref="A22:A25"/>
    <mergeCell ref="A27:E27"/>
    <mergeCell ref="A28:E28"/>
    <mergeCell ref="A29:E29"/>
    <mergeCell ref="A30:E30"/>
  </mergeCells>
  <printOptions horizontalCentered="1"/>
  <pageMargins left="0" right="0" top="0.93" bottom="0.25" header="0.13" footer="0.1"/>
  <pageSetup scale="76" orientation="landscape" r:id="rId1"/>
  <headerFooter>
    <oddHeader>&amp;C&amp;"Arial,Bold"&amp;K000000Pacific Gas and Electric Company 
2015-2016 Fund Shifting Documentation
December 2016</oddHeader>
    <oddFooter>&amp;L&amp;F&amp;CPage 11 of 11&amp;R&amp;A</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85" zoomScaleNormal="85" workbookViewId="0">
      <selection activeCell="A4" sqref="A4:K4"/>
    </sheetView>
  </sheetViews>
  <sheetFormatPr defaultColWidth="9.453125" defaultRowHeight="12.5"/>
  <cols>
    <col min="1" max="10" width="9.453125" style="39"/>
    <col min="11" max="11" width="33.54296875" style="39" customWidth="1"/>
    <col min="12" max="16384" width="9.453125" style="39"/>
  </cols>
  <sheetData>
    <row r="1" spans="1:11">
      <c r="A1" s="485"/>
      <c r="B1" s="485"/>
      <c r="C1" s="485"/>
      <c r="D1" s="485"/>
      <c r="E1" s="485"/>
      <c r="F1" s="485"/>
      <c r="G1" s="485"/>
      <c r="H1" s="485"/>
      <c r="I1" s="485"/>
      <c r="J1" s="485"/>
      <c r="K1" s="485"/>
    </row>
    <row r="2" spans="1:11">
      <c r="A2" s="208"/>
      <c r="B2" s="208"/>
      <c r="C2" s="208"/>
      <c r="D2" s="208"/>
      <c r="E2" s="208"/>
      <c r="F2" s="208"/>
      <c r="G2" s="208"/>
      <c r="H2" s="208"/>
      <c r="I2" s="208"/>
      <c r="J2" s="208"/>
      <c r="K2" s="208"/>
    </row>
    <row r="3" spans="1:11">
      <c r="A3" s="208"/>
      <c r="B3" s="208"/>
      <c r="C3" s="208"/>
      <c r="D3" s="208"/>
      <c r="E3" s="208"/>
      <c r="F3" s="208"/>
      <c r="G3" s="208"/>
      <c r="H3" s="208"/>
      <c r="I3" s="208"/>
      <c r="J3" s="208"/>
      <c r="K3" s="208"/>
    </row>
    <row r="4" spans="1:11" s="103" customFormat="1" ht="51" customHeight="1">
      <c r="A4" s="934" t="s">
        <v>395</v>
      </c>
      <c r="B4" s="935"/>
      <c r="C4" s="935"/>
      <c r="D4" s="935"/>
      <c r="E4" s="935"/>
      <c r="F4" s="935"/>
      <c r="G4" s="935"/>
      <c r="H4" s="935"/>
      <c r="I4" s="935"/>
      <c r="J4" s="935"/>
      <c r="K4" s="935"/>
    </row>
    <row r="5" spans="1:11" ht="14">
      <c r="A5" s="933" t="s">
        <v>1</v>
      </c>
      <c r="B5" s="933"/>
      <c r="C5" s="933"/>
      <c r="D5" s="933"/>
      <c r="E5" s="933"/>
      <c r="F5" s="933"/>
      <c r="G5" s="933"/>
      <c r="H5" s="933"/>
      <c r="I5" s="933"/>
      <c r="J5" s="933"/>
      <c r="K5" s="933"/>
    </row>
    <row r="6" spans="1:11">
      <c r="A6" s="208"/>
      <c r="B6" s="208"/>
      <c r="C6" s="208"/>
      <c r="D6" s="208"/>
      <c r="E6" s="208"/>
      <c r="F6" s="208"/>
      <c r="G6" s="208"/>
      <c r="H6" s="208"/>
      <c r="I6" s="208"/>
      <c r="J6" s="208"/>
      <c r="K6" s="208"/>
    </row>
    <row r="7" spans="1:11">
      <c r="A7" s="208"/>
      <c r="B7" s="208"/>
      <c r="C7" s="208"/>
      <c r="D7" s="208"/>
      <c r="E7" s="208"/>
      <c r="F7" s="208"/>
      <c r="G7" s="208"/>
      <c r="H7" s="208"/>
      <c r="I7" s="208"/>
      <c r="J7" s="208"/>
      <c r="K7" s="208"/>
    </row>
    <row r="8" spans="1:11">
      <c r="A8" s="208"/>
      <c r="B8" s="208"/>
      <c r="C8" s="208"/>
      <c r="D8" s="208"/>
      <c r="E8" s="208"/>
      <c r="F8" s="208"/>
      <c r="G8" s="208"/>
      <c r="H8" s="208"/>
      <c r="I8" s="208"/>
      <c r="J8" s="208"/>
      <c r="K8" s="208"/>
    </row>
    <row r="9" spans="1:11" ht="17.5">
      <c r="A9" s="208"/>
      <c r="B9" s="208"/>
      <c r="C9" s="208"/>
      <c r="D9" s="208"/>
      <c r="E9" s="208"/>
      <c r="F9" s="208"/>
      <c r="G9" s="208"/>
      <c r="H9" s="208"/>
      <c r="I9" s="208"/>
      <c r="J9" s="208"/>
      <c r="K9" s="100"/>
    </row>
    <row r="10" spans="1:11">
      <c r="A10" s="208"/>
      <c r="B10" s="208"/>
      <c r="C10" s="208"/>
      <c r="D10" s="208"/>
      <c r="E10" s="208"/>
      <c r="F10" s="208"/>
      <c r="G10" s="208"/>
      <c r="H10" s="208"/>
      <c r="I10" s="208"/>
      <c r="J10" s="208"/>
      <c r="K10" s="208"/>
    </row>
    <row r="11" spans="1:11">
      <c r="A11" s="208"/>
      <c r="B11" s="208"/>
      <c r="C11" s="208"/>
      <c r="D11" s="208"/>
      <c r="E11" s="208"/>
      <c r="F11" s="208"/>
      <c r="G11" s="208"/>
      <c r="H11" s="208"/>
      <c r="I11" s="208"/>
      <c r="J11" s="208"/>
      <c r="K11" s="208"/>
    </row>
    <row r="12" spans="1:11">
      <c r="A12" s="208"/>
      <c r="B12" s="208"/>
      <c r="C12" s="208"/>
      <c r="D12" s="208"/>
      <c r="E12" s="208"/>
      <c r="F12" s="208"/>
      <c r="G12" s="208"/>
      <c r="H12" s="208"/>
      <c r="I12" s="208"/>
      <c r="J12" s="208"/>
      <c r="K12" s="208"/>
    </row>
    <row r="13" spans="1:11" s="42" customFormat="1">
      <c r="A13" s="208"/>
      <c r="B13" s="208"/>
      <c r="C13" s="208"/>
      <c r="D13" s="208"/>
      <c r="E13" s="208"/>
      <c r="F13" s="208"/>
      <c r="G13" s="208"/>
      <c r="H13" s="208"/>
      <c r="I13" s="208"/>
      <c r="J13" s="208"/>
      <c r="K13" s="208"/>
    </row>
    <row r="14" spans="1:11" s="42" customFormat="1">
      <c r="A14" s="208"/>
      <c r="B14" s="208"/>
      <c r="C14" s="208"/>
      <c r="D14" s="208"/>
      <c r="E14" s="208"/>
      <c r="F14" s="208"/>
      <c r="G14" s="208"/>
      <c r="H14" s="208"/>
      <c r="I14" s="208"/>
      <c r="J14" s="208"/>
      <c r="K14" s="208"/>
    </row>
    <row r="15" spans="1:11" s="42" customFormat="1">
      <c r="A15" s="208"/>
      <c r="B15" s="208"/>
      <c r="C15" s="208"/>
      <c r="D15" s="208"/>
      <c r="E15" s="208"/>
      <c r="F15" s="208"/>
      <c r="G15" s="208"/>
      <c r="H15" s="208"/>
      <c r="I15" s="208"/>
      <c r="J15" s="208"/>
      <c r="K15" s="208"/>
    </row>
    <row r="32" spans="1:11">
      <c r="A32" s="44"/>
      <c r="B32" s="44"/>
      <c r="C32" s="44"/>
      <c r="D32" s="44"/>
      <c r="E32" s="44"/>
      <c r="F32" s="44"/>
      <c r="G32" s="44"/>
      <c r="H32" s="44"/>
      <c r="I32" s="44"/>
      <c r="J32" s="44"/>
      <c r="K32" s="44"/>
    </row>
  </sheetData>
  <sheetProtection password="C511" sheet="1" objects="1" scenarios="1"/>
  <mergeCells count="2">
    <mergeCell ref="A5:K5"/>
    <mergeCell ref="A4:K4"/>
  </mergeCells>
  <hyperlinks>
    <hyperlink ref="A5:K5" r:id="rId1" display="http://www.pge.com/mybusiness/energysavingsrebates/demandresponse/cs/ "/>
  </hyperlinks>
  <printOptions horizontalCentered="1"/>
  <pageMargins left="0" right="0" top="0.93" bottom="0.25" header="0.13" footer="0.1"/>
  <pageSetup orientation="landscape" r:id="rId2"/>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view="pageLayout" topLeftCell="A23" zoomScale="70" zoomScaleNormal="55" zoomScalePageLayoutView="70" workbookViewId="0">
      <selection activeCell="A51" sqref="A51:T51"/>
    </sheetView>
  </sheetViews>
  <sheetFormatPr defaultColWidth="9.453125" defaultRowHeight="12.5"/>
  <cols>
    <col min="1" max="1" width="32.453125" style="106" customWidth="1"/>
    <col min="2" max="2" width="10.453125" style="107" customWidth="1"/>
    <col min="3" max="3" width="10.453125" style="108" customWidth="1"/>
    <col min="4" max="4" width="10.54296875" style="108" customWidth="1"/>
    <col min="5" max="6" width="10.453125" style="108" customWidth="1"/>
    <col min="7" max="7" width="10.54296875" style="108" customWidth="1"/>
    <col min="8" max="9" width="10.453125" style="108" customWidth="1"/>
    <col min="10" max="10" width="10.54296875" style="108" customWidth="1"/>
    <col min="11" max="11" width="10.453125" style="109" customWidth="1"/>
    <col min="12" max="12" width="10.453125" style="106" customWidth="1"/>
    <col min="13" max="13" width="10.54296875" style="106" customWidth="1"/>
    <col min="14" max="14" width="10" style="109" customWidth="1"/>
    <col min="15" max="15" width="10.453125" style="109" customWidth="1"/>
    <col min="16" max="16" width="10.54296875" style="109" customWidth="1"/>
    <col min="17" max="17" width="10.54296875" style="108" customWidth="1"/>
    <col min="18" max="19" width="10.453125" style="109" customWidth="1"/>
    <col min="20" max="20" width="14.453125" style="106" customWidth="1"/>
    <col min="21" max="21" width="11" style="106" customWidth="1"/>
    <col min="22" max="23" width="9.54296875" style="106" customWidth="1"/>
    <col min="24" max="24" width="12.54296875" style="106" customWidth="1"/>
    <col min="25" max="25" width="8.54296875" style="106" bestFit="1" customWidth="1"/>
    <col min="26" max="26" width="10.54296875" style="106" customWidth="1"/>
    <col min="27" max="27" width="9.54296875" style="106" bestFit="1" customWidth="1"/>
    <col min="28" max="28" width="11.453125" style="106" customWidth="1"/>
    <col min="29" max="29" width="9.54296875" style="106" bestFit="1" customWidth="1"/>
    <col min="30" max="30" width="10.54296875" style="106" customWidth="1"/>
    <col min="31" max="31" width="12.453125" style="106" bestFit="1" customWidth="1"/>
    <col min="32" max="32" width="12.453125" style="106" customWidth="1"/>
    <col min="33" max="33" width="9.54296875" style="106" bestFit="1" customWidth="1"/>
    <col min="34" max="34" width="11.453125" style="106" customWidth="1"/>
    <col min="35" max="35" width="11.54296875" style="106" bestFit="1" customWidth="1"/>
    <col min="36" max="36" width="11.54296875" style="106" customWidth="1"/>
    <col min="37" max="16384" width="9.453125" style="106"/>
  </cols>
  <sheetData>
    <row r="1" spans="1:29" s="120" customFormat="1" ht="11.25" customHeight="1">
      <c r="A1" s="120" t="s">
        <v>3</v>
      </c>
      <c r="B1" s="111"/>
      <c r="C1" s="118"/>
      <c r="D1" s="118"/>
      <c r="E1" s="118"/>
      <c r="F1" s="118"/>
      <c r="G1" s="118"/>
      <c r="H1" s="118"/>
      <c r="I1" s="118"/>
      <c r="J1" s="118"/>
      <c r="K1" s="119"/>
      <c r="N1" s="119"/>
      <c r="O1" s="119"/>
      <c r="P1" s="119"/>
      <c r="Q1" s="118"/>
      <c r="R1" s="119"/>
      <c r="S1" s="119"/>
    </row>
    <row r="2" spans="1:29" s="120" customFormat="1" ht="2.25" customHeight="1">
      <c r="B2" s="111"/>
      <c r="C2" s="118"/>
      <c r="D2" s="118"/>
      <c r="E2" s="118"/>
      <c r="F2" s="118"/>
      <c r="G2" s="118"/>
      <c r="H2" s="118"/>
      <c r="I2" s="118"/>
      <c r="J2" s="118"/>
      <c r="K2" s="119"/>
      <c r="N2" s="119"/>
      <c r="O2" s="119"/>
      <c r="P2" s="119"/>
      <c r="Q2" s="118"/>
      <c r="R2" s="119"/>
      <c r="S2" s="119"/>
    </row>
    <row r="3" spans="1:29" s="120" customFormat="1">
      <c r="A3" s="120" t="s">
        <v>4</v>
      </c>
      <c r="B3" s="111"/>
      <c r="C3" s="118"/>
      <c r="D3" s="118"/>
      <c r="E3" s="118"/>
      <c r="F3" s="118"/>
      <c r="G3" s="118"/>
      <c r="H3" s="118"/>
      <c r="I3" s="118"/>
      <c r="J3" s="118"/>
      <c r="K3" s="119"/>
      <c r="N3" s="119"/>
      <c r="O3" s="119"/>
      <c r="P3" s="119"/>
      <c r="Q3" s="118"/>
      <c r="R3" s="119"/>
      <c r="S3" s="119"/>
    </row>
    <row r="4" spans="1:29" hidden="1">
      <c r="C4" s="861">
        <v>2</v>
      </c>
      <c r="D4" s="861">
        <f>C4</f>
        <v>2</v>
      </c>
      <c r="E4" s="861"/>
      <c r="F4" s="861">
        <f>C4+1</f>
        <v>3</v>
      </c>
      <c r="G4" s="861">
        <f>F4</f>
        <v>3</v>
      </c>
      <c r="H4" s="861"/>
      <c r="I4" s="861">
        <f>F4+1</f>
        <v>4</v>
      </c>
      <c r="J4" s="861">
        <f>I4</f>
        <v>4</v>
      </c>
      <c r="K4" s="862"/>
      <c r="L4" s="863">
        <f>I4+1</f>
        <v>5</v>
      </c>
      <c r="M4" s="863">
        <f>L4</f>
        <v>5</v>
      </c>
      <c r="N4" s="862"/>
      <c r="O4" s="862">
        <f>L4+1</f>
        <v>6</v>
      </c>
      <c r="P4" s="862">
        <f>O4</f>
        <v>6</v>
      </c>
      <c r="Q4" s="861"/>
      <c r="R4" s="862">
        <f>O4+1</f>
        <v>7</v>
      </c>
      <c r="S4" s="862">
        <f>R4</f>
        <v>7</v>
      </c>
    </row>
    <row r="6" spans="1:29" ht="11.25" customHeight="1">
      <c r="A6" s="274"/>
      <c r="B6" s="937" t="s">
        <v>5</v>
      </c>
      <c r="C6" s="938"/>
      <c r="D6" s="939"/>
      <c r="E6" s="937" t="s">
        <v>6</v>
      </c>
      <c r="F6" s="938"/>
      <c r="G6" s="939"/>
      <c r="H6" s="937" t="s">
        <v>7</v>
      </c>
      <c r="I6" s="938"/>
      <c r="J6" s="939"/>
      <c r="K6" s="937" t="s">
        <v>8</v>
      </c>
      <c r="L6" s="938"/>
      <c r="M6" s="939"/>
      <c r="N6" s="937" t="s">
        <v>9</v>
      </c>
      <c r="O6" s="938"/>
      <c r="P6" s="939"/>
      <c r="Q6" s="937" t="s">
        <v>10</v>
      </c>
      <c r="R6" s="938"/>
      <c r="S6" s="939"/>
      <c r="T6" s="275"/>
    </row>
    <row r="7" spans="1:29" s="110" customFormat="1" ht="54.75" customHeight="1">
      <c r="A7" s="394" t="s">
        <v>11</v>
      </c>
      <c r="B7" s="395" t="s">
        <v>12</v>
      </c>
      <c r="C7" s="396" t="s">
        <v>13</v>
      </c>
      <c r="D7" s="397" t="s">
        <v>14</v>
      </c>
      <c r="E7" s="395" t="s">
        <v>12</v>
      </c>
      <c r="F7" s="396" t="s">
        <v>13</v>
      </c>
      <c r="G7" s="397" t="s">
        <v>14</v>
      </c>
      <c r="H7" s="395" t="s">
        <v>12</v>
      </c>
      <c r="I7" s="396" t="s">
        <v>13</v>
      </c>
      <c r="J7" s="397" t="s">
        <v>14</v>
      </c>
      <c r="K7" s="395" t="s">
        <v>12</v>
      </c>
      <c r="L7" s="396" t="s">
        <v>13</v>
      </c>
      <c r="M7" s="397" t="s">
        <v>14</v>
      </c>
      <c r="N7" s="395" t="s">
        <v>12</v>
      </c>
      <c r="O7" s="396" t="s">
        <v>13</v>
      </c>
      <c r="P7" s="397" t="s">
        <v>14</v>
      </c>
      <c r="Q7" s="395" t="s">
        <v>12</v>
      </c>
      <c r="R7" s="396" t="s">
        <v>13</v>
      </c>
      <c r="S7" s="397" t="s">
        <v>14</v>
      </c>
      <c r="T7" s="396" t="s">
        <v>15</v>
      </c>
    </row>
    <row r="8" spans="1:29" ht="13.5" customHeight="1">
      <c r="A8" s="276" t="s">
        <v>16</v>
      </c>
      <c r="B8" s="277"/>
      <c r="C8" s="278"/>
      <c r="D8" s="279"/>
      <c r="E8" s="278"/>
      <c r="F8" s="278"/>
      <c r="G8" s="280"/>
      <c r="H8" s="281"/>
      <c r="I8" s="278"/>
      <c r="J8" s="282"/>
      <c r="K8" s="283"/>
      <c r="L8" s="284"/>
      <c r="M8" s="832"/>
      <c r="N8" s="283"/>
      <c r="O8" s="285"/>
      <c r="P8" s="286"/>
      <c r="Q8" s="281"/>
      <c r="R8" s="285"/>
      <c r="S8" s="286"/>
      <c r="T8" s="287"/>
    </row>
    <row r="9" spans="1:29" ht="15" customHeight="1">
      <c r="A9" s="4" t="s">
        <v>17</v>
      </c>
      <c r="B9" s="202">
        <v>218</v>
      </c>
      <c r="C9" s="398">
        <f>IF(B9="","",IF(VLOOKUP($A9, 'Ex Ante LI &amp; Eligibility Stats'!$A$6:$N$18,C$4,FALSE)="N/A",0,VLOOKUP($A9, 'Ex Ante LI &amp; Eligibility Stats'!$A$6:$N$18,C$4,FALSE)*B9/1000))</f>
        <v>234.91461999999999</v>
      </c>
      <c r="D9" s="399">
        <f>IF(B9="","",IF(VLOOKUP($A9, 'Ex Post LI &amp; Eligibility Stats'!A$6:$N$18,D$4,FALSE)="N/A",0,VLOOKUP($A9,'Ex Post LI &amp; Eligibility Stats'!A$6:$N$18,D$4,FALSE)*B9/1000))</f>
        <v>263.10419999999999</v>
      </c>
      <c r="E9" s="202">
        <v>208</v>
      </c>
      <c r="F9" s="398">
        <f>IF(E9="","",IF(VLOOKUP($A9, 'Ex Ante LI &amp; Eligibility Stats'!$A$6:$N$18,F$4,FALSE)="N/A",0,VLOOKUP($A9, 'Ex Ante LI &amp; Eligibility Stats'!$A$6:$N$18,F$4,FALSE)*E9/1000))</f>
        <v>232.58144000000001</v>
      </c>
      <c r="G9" s="399">
        <f>IF(E9="","",IF(VLOOKUP($A9, 'Ex Post LI &amp; Eligibility Stats'!A$6:$N$18,G$4,FALSE)="N/A",0,VLOOKUP($A9,'Ex Post LI &amp; Eligibility Stats'!A$6:$N$18,G$4,FALSE)*E9/1000))</f>
        <v>251.0352</v>
      </c>
      <c r="H9" s="202">
        <v>210</v>
      </c>
      <c r="I9" s="398">
        <f>IF(H9="","",IF(VLOOKUP($A9, 'Ex Ante LI &amp; Eligibility Stats'!$A$6:$N$18,I$4,FALSE)="N/A",0,VLOOKUP($A9, 'Ex Ante LI &amp; Eligibility Stats'!$A$6:$N$18,I$4,FALSE)*H9/1000))</f>
        <v>236.08199999999999</v>
      </c>
      <c r="J9" s="399">
        <f>IF(H9="","",IF(VLOOKUP($A9, 'Ex Post LI &amp; Eligibility Stats'!$A$6:$N$18,J$4,FALSE)="N/A",0,VLOOKUP($A9,'Ex Post LI &amp; Eligibility Stats'!$A$6:$N$18,J$4,FALSE)*H9/1000))</f>
        <v>253.44900000000004</v>
      </c>
      <c r="K9" s="202">
        <v>213</v>
      </c>
      <c r="L9" s="448">
        <f>IF(K9="","",IF(VLOOKUP($A9, 'Ex Ante LI &amp; Eligibility Stats'!$A$6:$N$18,L$4,FALSE)="N/A",0,VLOOKUP($A9, 'Ex Ante LI &amp; Eligibility Stats'!$A$6:$N$18,L$4,FALSE)*K9/1000))</f>
        <v>247.04804999999999</v>
      </c>
      <c r="M9" s="399">
        <f>IF(K9="","",IF(VLOOKUP($A9,'Ex Post LI &amp; Eligibility Stats'!A$6:$N$18,M$4,FALSE)="N/A",0,VLOOKUP($A9,'Ex Post LI &amp; Eligibility Stats'!A$6:$N$18,M$4,FALSE)*K9/1000))</f>
        <v>257.06970000000001</v>
      </c>
      <c r="N9" s="202">
        <v>240</v>
      </c>
      <c r="O9" s="448">
        <f>IF(N9="","",IF(VLOOKUP($A9, 'Ex Ante LI &amp; Eligibility Stats'!$A$6:$N$18,O$4,FALSE)="N/A",0,VLOOKUP($A9, 'Ex Ante LI &amp; Eligibility Stats'!$A$6:$N$18,O$4,FALSE)*N9/1000))</f>
        <v>276.22800000000001</v>
      </c>
      <c r="P9" s="474">
        <f>IF(N9="","",IF(VLOOKUP($A9,'Ex Post LI &amp; Eligibility Stats'!A$6:$N$18,P$4,FALSE)="N/A",0,VLOOKUP($A9,'Ex Post LI &amp; Eligibility Stats'!A$6:$N$18,P$4,FALSE)*N9/1000))</f>
        <v>289.65600000000001</v>
      </c>
      <c r="Q9" s="202">
        <v>242</v>
      </c>
      <c r="R9" s="111">
        <f>IF(Q9="","",IF(VLOOKUP($A9, 'Ex Ante LI &amp; Eligibility Stats'!$A$6:$N$18,R$4,FALSE)="N/A",0,VLOOKUP($A9, 'Ex Ante LI &amp; Eligibility Stats'!$A$6:$N$18,R$4,FALSE)*Q9/1000))</f>
        <v>293.19751999999994</v>
      </c>
      <c r="S9" s="111">
        <f>IF(Q9="","",IF(VLOOKUP($A9,'Ex Post LI &amp; Eligibility Stats'!$A$6:$N$18,S$4,FALSE)="N/A",0,VLOOKUP($A9,'Ex Post LI &amp; Eligibility Stats'!$A$6:$N$18,S$4,FALSE)*Q9/1000))</f>
        <v>292.06980000000004</v>
      </c>
      <c r="T9" s="438">
        <v>10795</v>
      </c>
    </row>
    <row r="10" spans="1:29" ht="13.5" customHeight="1">
      <c r="A10" s="4" t="s">
        <v>18</v>
      </c>
      <c r="B10" s="202">
        <v>22</v>
      </c>
      <c r="C10" s="398">
        <f>IF(B10="","",IF(VLOOKUP($A10, 'Ex Ante LI &amp; Eligibility Stats'!$A$6:$N$18,C$4,FALSE)="N/A",0,VLOOKUP($A10, 'Ex Ante LI &amp; Eligibility Stats'!$A$6:$N$18,C$4,FALSE)*B10/1000))</f>
        <v>0</v>
      </c>
      <c r="D10" s="399">
        <f>IF(B10="","",IF(VLOOKUP($A10, 'Ex Post LI &amp; Eligibility Stats'!A$6:$N$18,D$4,FALSE)="N/A",0,VLOOKUP($A10,'Ex Post LI &amp; Eligibility Stats'!A$6:$N$18,D$4,FALSE)*B10/1000))</f>
        <v>0</v>
      </c>
      <c r="E10" s="202">
        <v>22</v>
      </c>
      <c r="F10" s="398">
        <f>IF(E10="","",IF(VLOOKUP($A10, 'Ex Ante LI &amp; Eligibility Stats'!$A$6:$N$18,F$4,FALSE)="N/A",0,VLOOKUP($A10, 'Ex Ante LI &amp; Eligibility Stats'!$A$6:$N$18,F$4,FALSE)*E10/1000))</f>
        <v>0</v>
      </c>
      <c r="G10" s="399">
        <f>IF(E10="","",IF(VLOOKUP($A10, 'Ex Post LI &amp; Eligibility Stats'!A$6:$N$18,G$4,FALSE)="N/A",0,VLOOKUP($A10,'Ex Post LI &amp; Eligibility Stats'!A$6:$N$18,G$4,FALSE)*E10/1000))</f>
        <v>0</v>
      </c>
      <c r="H10" s="202">
        <v>22</v>
      </c>
      <c r="I10" s="398">
        <f>IF(H10="","",IF(VLOOKUP($A10, 'Ex Ante LI &amp; Eligibility Stats'!$A$6:$N$18,I$4,FALSE)="N/A",0,VLOOKUP($A10, 'Ex Ante LI &amp; Eligibility Stats'!$A$6:$N$18,I$4,FALSE)*H10/1000))</f>
        <v>0</v>
      </c>
      <c r="J10" s="399">
        <f>IF(H10="","",IF(VLOOKUP($A10, 'Ex Post LI &amp; Eligibility Stats'!$A$6:$N$18,J$4,FALSE)="N/A",0,VLOOKUP($A10,'Ex Post LI &amp; Eligibility Stats'!$A$6:$N$18,J$4,FALSE)*H10/1000))</f>
        <v>0</v>
      </c>
      <c r="K10" s="202">
        <v>20</v>
      </c>
      <c r="L10" s="448">
        <f>IF(K10="","",IF(VLOOKUP($A10, 'Ex Ante LI &amp; Eligibility Stats'!$A$6:$N$18,L$4,FALSE)="N/A",0,VLOOKUP($A10, 'Ex Ante LI &amp; Eligibility Stats'!$A$6:$N$18,L$4,FALSE)*K10/1000))</f>
        <v>0</v>
      </c>
      <c r="M10" s="399">
        <f>IF(K10="","",IF(VLOOKUP($A10,'Ex Post LI &amp; Eligibility Stats'!A$6:$N$18,M$4,FALSE)="N/A",0,VLOOKUP($A10,'Ex Post LI &amp; Eligibility Stats'!A$6:$N$18,M$4,FALSE)*K10/1000))</f>
        <v>0</v>
      </c>
      <c r="N10" s="202">
        <v>19</v>
      </c>
      <c r="O10" s="448">
        <f>IF(N10="","",IF(VLOOKUP($A10, 'Ex Ante LI &amp; Eligibility Stats'!$A$6:$N$18,O$4,FALSE)="N/A",0,VLOOKUP($A10, 'Ex Ante LI &amp; Eligibility Stats'!$A$6:$N$18,O$4,FALSE)*N10/1000))</f>
        <v>0</v>
      </c>
      <c r="P10" s="454">
        <f>IF(N10="","",IF(VLOOKUP($A10,'Ex Post LI &amp; Eligibility Stats'!A$6:$N$18,P$4,FALSE)="N/A",0,VLOOKUP($A10,'Ex Post LI &amp; Eligibility Stats'!A$6:$N$18,P$4,FALSE)*N10/1000))</f>
        <v>0</v>
      </c>
      <c r="Q10" s="202">
        <v>18</v>
      </c>
      <c r="R10" s="111">
        <f>IF(Q10="","",IF(VLOOKUP($A10, 'Ex Ante LI &amp; Eligibility Stats'!$A$6:$N$18,R$4,FALSE)="N/A",0,VLOOKUP($A10, 'Ex Ante LI &amp; Eligibility Stats'!$A$6:$N$18,R$4,FALSE)*Q10/1000))</f>
        <v>0</v>
      </c>
      <c r="S10" s="111">
        <f>IF(Q10="","",IF(VLOOKUP($A10,'Ex Post LI &amp; Eligibility Stats'!$A$6:$N$18,S$4,FALSE)="N/A",0,VLOOKUP($A10,'Ex Post LI &amp; Eligibility Stats'!$A$6:$N$18,S$4,FALSE)*Q10/1000))</f>
        <v>0</v>
      </c>
      <c r="T10" s="270" t="s">
        <v>19</v>
      </c>
    </row>
    <row r="11" spans="1:29" ht="13.5" customHeight="1">
      <c r="A11" s="4" t="s">
        <v>20</v>
      </c>
      <c r="B11" s="202">
        <v>0</v>
      </c>
      <c r="C11" s="398">
        <f>IF(B11="","",IF(VLOOKUP($A11, 'Ex Ante LI &amp; Eligibility Stats'!$A$6:$N$18,C$4,FALSE)="N/A",0,VLOOKUP($A11, 'Ex Ante LI &amp; Eligibility Stats'!$A$6:$N$18,C$4,FALSE)*B11/1000))</f>
        <v>0</v>
      </c>
      <c r="D11" s="399">
        <f>IF(B11="","",IF(VLOOKUP($A11, 'Ex Post LI &amp; Eligibility Stats'!A$6:$N$18,D$4,FALSE)="N/A",0,VLOOKUP($A11,'Ex Post LI &amp; Eligibility Stats'!A$6:$N$18,D$4,FALSE)*B11/1000))</f>
        <v>0</v>
      </c>
      <c r="E11" s="203">
        <v>0</v>
      </c>
      <c r="F11" s="398">
        <f>IF(E11="","",IF(VLOOKUP($A11, 'Ex Ante LI &amp; Eligibility Stats'!$A$6:$N$18,F$4,FALSE)="N/A",0,VLOOKUP($A11, 'Ex Ante LI &amp; Eligibility Stats'!$A$6:$N$18,F$4,FALSE)*E11/1000))</f>
        <v>0</v>
      </c>
      <c r="G11" s="399">
        <f>IF(E11="","",IF(VLOOKUP($A11, 'Ex Post LI &amp; Eligibility Stats'!A$6:$N$18,G$4,FALSE)="N/A",0,VLOOKUP($A11,'Ex Post LI &amp; Eligibility Stats'!A$6:$N$18,G$4,FALSE)*E11/1000))</f>
        <v>0</v>
      </c>
      <c r="H11" s="203">
        <v>0</v>
      </c>
      <c r="I11" s="398">
        <f>IF(H11="","",IF(VLOOKUP($A11, 'Ex Ante LI &amp; Eligibility Stats'!$A$6:$N$18,I$4,FALSE)="N/A",0,VLOOKUP($A11, 'Ex Ante LI &amp; Eligibility Stats'!$A$6:$N$18,I$4,FALSE)*H11/1000))</f>
        <v>0</v>
      </c>
      <c r="J11" s="399">
        <f>IF(H11="","",IF(VLOOKUP($A11, 'Ex Post LI &amp; Eligibility Stats'!$A$6:$N$18,J$4,FALSE)="N/A",0,VLOOKUP($A11,'Ex Post LI &amp; Eligibility Stats'!$A$6:$N$18,J$4,FALSE)*H11/1000))</f>
        <v>0</v>
      </c>
      <c r="K11" s="203">
        <v>0</v>
      </c>
      <c r="L11" s="448">
        <f>IF(K11="","",IF(VLOOKUP($A11, 'Ex Ante LI &amp; Eligibility Stats'!$A$6:$N$18,L$4,FALSE)="N/A",0,VLOOKUP($A11, 'Ex Ante LI &amp; Eligibility Stats'!$A$6:$N$18,L$4,FALSE)*K11/1000))</f>
        <v>0</v>
      </c>
      <c r="M11" s="399">
        <f>IF(K11="","",IF(VLOOKUP($A11,'Ex Post LI &amp; Eligibility Stats'!A$6:$N$18,M$4,FALSE)="N/A",0,VLOOKUP($A11,'Ex Post LI &amp; Eligibility Stats'!A$6:$N$18,M$4,FALSE)*K11/1000))</f>
        <v>0</v>
      </c>
      <c r="N11" s="203">
        <v>0</v>
      </c>
      <c r="O11" s="448">
        <f>IF(N11="","",IF(VLOOKUP($A11, 'Ex Ante LI &amp; Eligibility Stats'!$A$6:$N$18,O$4,FALSE)="N/A",0,VLOOKUP($A11, 'Ex Ante LI &amp; Eligibility Stats'!$A$6:$N$18,O$4,FALSE)*N11/1000))</f>
        <v>0</v>
      </c>
      <c r="P11" s="454">
        <f>IF(N11="","",IF(VLOOKUP($A11,'Ex Post LI &amp; Eligibility Stats'!A$6:$N$18,P$4,FALSE)="N/A",0,VLOOKUP($A11,'Ex Post LI &amp; Eligibility Stats'!A$6:$N$18,P$4,FALSE)*N11/1000))</f>
        <v>0</v>
      </c>
      <c r="Q11" s="202">
        <v>0</v>
      </c>
      <c r="R11" s="111">
        <f>IF(Q11="","",IF(VLOOKUP($A11, 'Ex Ante LI &amp; Eligibility Stats'!$A$6:$N$18,R$4,FALSE)="N/A",0,VLOOKUP($A11, 'Ex Ante LI &amp; Eligibility Stats'!$A$6:$N$18,R$4,FALSE)*Q11/1000))</f>
        <v>0</v>
      </c>
      <c r="S11" s="111">
        <f>IF(Q11="","",IF(VLOOKUP($A11,'Ex Post LI &amp; Eligibility Stats'!$A$6:$N$18,S$4,FALSE)="N/A",0,VLOOKUP($A11,'Ex Post LI &amp; Eligibility Stats'!$A$6:$N$18,S$4,FALSE)*Q11/1000))</f>
        <v>0</v>
      </c>
      <c r="T11" s="270" t="s">
        <v>19</v>
      </c>
    </row>
    <row r="12" spans="1:29" ht="14.9" customHeight="1">
      <c r="A12" s="4" t="s">
        <v>21</v>
      </c>
      <c r="B12" s="202">
        <v>4337</v>
      </c>
      <c r="C12" s="398">
        <f>IF(B12="","",IF(VLOOKUP($A12, 'Ex Ante LI &amp; Eligibility Stats'!$A$6:$N$18,C$4,FALSE)="N/A",0,VLOOKUP($A12, 'Ex Ante LI &amp; Eligibility Stats'!$A$6:$N$18,C$4,FALSE)*B12/1000))</f>
        <v>0</v>
      </c>
      <c r="D12" s="399">
        <f>IF(B12="","",IF(VLOOKUP($A12, 'Ex Post LI &amp; Eligibility Stats'!A$6:$N$18,D$4,FALSE)="N/A",0,VLOOKUP($A12,'Ex Post LI &amp; Eligibility Stats'!A$6:$N$18,D$4,FALSE)*B12/1000))</f>
        <v>1.25773</v>
      </c>
      <c r="E12" s="203">
        <v>4295</v>
      </c>
      <c r="F12" s="398">
        <f>IF(E12="","",IF(VLOOKUP($A12, 'Ex Ante LI &amp; Eligibility Stats'!$A$6:$N$18,F$4,FALSE)="N/A",0,VLOOKUP($A12, 'Ex Ante LI &amp; Eligibility Stats'!$A$6:$N$18,F$4,FALSE)*E12/1000))</f>
        <v>0</v>
      </c>
      <c r="G12" s="399">
        <f>IF(E12="","",IF(VLOOKUP($A12, 'Ex Post LI &amp; Eligibility Stats'!A$6:$N$18,G$4,FALSE)="N/A",0,VLOOKUP($A12,'Ex Post LI &amp; Eligibility Stats'!A$6:$N$18,G$4,FALSE)*E12/1000))</f>
        <v>1.2455499999999999</v>
      </c>
      <c r="H12" s="203">
        <v>4265</v>
      </c>
      <c r="I12" s="398">
        <f>IF(H12="","",IF(VLOOKUP($A12, 'Ex Ante LI &amp; Eligibility Stats'!$A$6:$N$18,I$4,FALSE)="N/A",0,VLOOKUP($A12, 'Ex Ante LI &amp; Eligibility Stats'!$A$6:$N$18,I$4,FALSE)*H12/1000))</f>
        <v>0</v>
      </c>
      <c r="J12" s="399">
        <f>IF(H12="","",IF(VLOOKUP($A12, 'Ex Post LI &amp; Eligibility Stats'!$A$6:$N$18,J$4,FALSE)="N/A",0,VLOOKUP($A12,'Ex Post LI &amp; Eligibility Stats'!$A$6:$N$18,J$4,FALSE)*H12/1000))</f>
        <v>1.23685</v>
      </c>
      <c r="K12" s="203">
        <v>4235</v>
      </c>
      <c r="L12" s="448">
        <f>IF(K12="","",IF(VLOOKUP($A12, 'Ex Ante LI &amp; Eligibility Stats'!$A$6:$N$18,L$4,FALSE)="N/A",0,VLOOKUP($A12, 'Ex Ante LI &amp; Eligibility Stats'!$A$6:$N$18,L$4,FALSE)*K12/1000))</f>
        <v>0</v>
      </c>
      <c r="M12" s="399">
        <f>IF(K12="","",IF(VLOOKUP($A12,'Ex Post LI &amp; Eligibility Stats'!A$6:$N$18,M$4,FALSE)="N/A",0,VLOOKUP($A12,'Ex Post LI &amp; Eligibility Stats'!A$6:$N$18,M$4,FALSE)*K12/1000))</f>
        <v>1.2281499999999999</v>
      </c>
      <c r="N12" s="111">
        <v>4196</v>
      </c>
      <c r="O12" s="448">
        <f>IF(N12="","",IF(VLOOKUP($A12, 'Ex Ante LI &amp; Eligibility Stats'!$A$6:$N$18,O$4,FALSE)="N/A",0,VLOOKUP($A12, 'Ex Ante LI &amp; Eligibility Stats'!$A$6:$N$18,O$4,FALSE)*N12/1000))</f>
        <v>1.6364400000000001</v>
      </c>
      <c r="P12" s="454">
        <f>IF(N12="","",IF(VLOOKUP($A12,'Ex Post LI &amp; Eligibility Stats'!A$6:$N$18,P$4,FALSE)="N/A",0,VLOOKUP($A12,'Ex Post LI &amp; Eligibility Stats'!A$6:$N$18,P$4,FALSE)*N12/1000))</f>
        <v>1.2168399999999999</v>
      </c>
      <c r="Q12" s="202">
        <v>4169</v>
      </c>
      <c r="R12" s="111">
        <f>IF(Q12="","",IF(VLOOKUP($A12, 'Ex Ante LI &amp; Eligibility Stats'!$A$6:$N$18,R$4,FALSE)="N/A",0,VLOOKUP($A12, 'Ex Ante LI &amp; Eligibility Stats'!$A$6:$N$18,R$4,FALSE)*Q12/1000))</f>
        <v>2.5847800000000003</v>
      </c>
      <c r="S12" s="111">
        <f>IF(Q12="","",IF(VLOOKUP($A12,'Ex Post LI &amp; Eligibility Stats'!$A$6:$N$18,S$4,FALSE)="N/A",0,VLOOKUP($A12,'Ex Post LI &amp; Eligibility Stats'!$A$6:$N$18,S$4,FALSE)*Q12/1000))</f>
        <v>1.2090099999999999</v>
      </c>
      <c r="T12" s="270" t="s">
        <v>19</v>
      </c>
    </row>
    <row r="13" spans="1:29" ht="14.5">
      <c r="A13" s="112" t="s">
        <v>22</v>
      </c>
      <c r="B13" s="268">
        <v>153363</v>
      </c>
      <c r="C13" s="400">
        <f>IF(B13="","",IF(VLOOKUP($A13, 'Ex Ante LI &amp; Eligibility Stats'!$A$6:$N$18,C$4,FALSE)="N/A",0,VLOOKUP($A13, 'Ex Ante LI &amp; Eligibility Stats'!$A$6:$N$18,C$4,FALSE)*B13/1000))</f>
        <v>0</v>
      </c>
      <c r="D13" s="401">
        <f>IF(B13="","",IF(VLOOKUP($A13, 'Ex Post LI &amp; Eligibility Stats'!A$6:$N$18,D$4,FALSE)="N/A",0,VLOOKUP($A13,'Ex Post LI &amp; Eligibility Stats'!A$6:$N$18,D$4,FALSE)*B13/1000))</f>
        <v>70.546979999999991</v>
      </c>
      <c r="E13" s="268">
        <v>153147</v>
      </c>
      <c r="F13" s="400">
        <f>IF(E13="","",IF(VLOOKUP($A13, 'Ex Ante LI &amp; Eligibility Stats'!$A$6:$N$18,F$4,FALSE)="N/A",0,VLOOKUP($A13, 'Ex Ante LI &amp; Eligibility Stats'!$A$6:$N$18,F$4,FALSE)*E13/1000))</f>
        <v>0</v>
      </c>
      <c r="G13" s="399">
        <f>IF(E13="","",IF(VLOOKUP($A13, 'Ex Post LI &amp; Eligibility Stats'!A$6:$N$18,G$4,FALSE)="N/A",0,VLOOKUP($A13,'Ex Post LI &amp; Eligibility Stats'!A$6:$N$18,G$4,FALSE)*E13/1000))</f>
        <v>70.447620000000015</v>
      </c>
      <c r="H13" s="268">
        <v>152765</v>
      </c>
      <c r="I13" s="400">
        <f>IF(H13="","",IF(VLOOKUP($A13, 'Ex Ante LI &amp; Eligibility Stats'!$A$6:$N$18,I$4,FALSE)="N/A",0,VLOOKUP($A13, 'Ex Ante LI &amp; Eligibility Stats'!$A$6:$N$18,I$4,FALSE)*H13/1000))</f>
        <v>0</v>
      </c>
      <c r="J13" s="401">
        <f>IF(H13="","",IF(VLOOKUP($A13, 'Ex Post LI &amp; Eligibility Stats'!$A$6:$N$18,J$4,FALSE)="N/A",0,VLOOKUP($A13,'Ex Post LI &amp; Eligibility Stats'!$A$6:$N$18,J$4,FALSE)*H13/1000))</f>
        <v>70.271900000000002</v>
      </c>
      <c r="K13" s="204">
        <v>152568</v>
      </c>
      <c r="L13" s="449">
        <f>IF(K13="","",IF(VLOOKUP($A13, 'Ex Ante LI &amp; Eligibility Stats'!$A$6:$N$18,L$4,FALSE)="N/A",0,VLOOKUP($A13, 'Ex Ante LI &amp; Eligibility Stats'!$A$6:$N$18,L$4,FALSE)*K13/1000))</f>
        <v>0</v>
      </c>
      <c r="M13" s="401">
        <f>IF(K13="","",IF(VLOOKUP($A13,'Ex Post LI &amp; Eligibility Stats'!A$6:$N$18,M$4,FALSE)="N/A",0,VLOOKUP($A13,'Ex Post LI &amp; Eligibility Stats'!A$6:$N$18,M$4,FALSE)*K13/1000))</f>
        <v>70.181280000000001</v>
      </c>
      <c r="N13" s="475">
        <v>151835</v>
      </c>
      <c r="O13" s="449">
        <f>IF(N13="","",IF(VLOOKUP($A13, 'Ex Ante LI &amp; Eligibility Stats'!$A$6:$N$18,O$4,FALSE)="N/A",0,VLOOKUP($A13, 'Ex Ante LI &amp; Eligibility Stats'!$A$6:$N$18,O$4,FALSE)*N13/1000))</f>
        <v>44.032149999999994</v>
      </c>
      <c r="P13" s="456">
        <f>IF(N13="","",IF(VLOOKUP($A13,'Ex Post LI &amp; Eligibility Stats'!A$6:$N$18,P$4,FALSE)="N/A",0,VLOOKUP($A13,'Ex Post LI &amp; Eligibility Stats'!A$6:$N$18,P$4,FALSE)*N13/1000))</f>
        <v>69.844100000000012</v>
      </c>
      <c r="Q13" s="553">
        <v>151567</v>
      </c>
      <c r="R13" s="554">
        <f>IF(Q13="","",IF(VLOOKUP($A13, 'Ex Ante LI &amp; Eligibility Stats'!$A$6:$N$18,R$4,FALSE)="N/A",0,VLOOKUP($A13, 'Ex Ante LI &amp; Eligibility Stats'!$A$6:$N$18,R$4,FALSE)*Q13/1000))</f>
        <v>74.267830000000004</v>
      </c>
      <c r="S13" s="555">
        <f>IF(Q13="","",IF(VLOOKUP($A13,'Ex Post LI &amp; Eligibility Stats'!$A$6:$N$18,S$4,FALSE)="N/A",0,VLOOKUP($A13,'Ex Post LI &amp; Eligibility Stats'!$A$6:$N$18,S$4,FALSE)*Q13/1000))</f>
        <v>69.720820000000003</v>
      </c>
      <c r="T13" s="270" t="s">
        <v>19</v>
      </c>
    </row>
    <row r="14" spans="1:29" ht="13.5" thickBot="1">
      <c r="A14" s="113" t="s">
        <v>23</v>
      </c>
      <c r="B14" s="201">
        <f t="shared" ref="B14:S14" si="0">SUM(B9:B13)</f>
        <v>157940</v>
      </c>
      <c r="C14" s="402">
        <f t="shared" si="0"/>
        <v>234.91461999999999</v>
      </c>
      <c r="D14" s="403">
        <f t="shared" si="0"/>
        <v>334.90890999999999</v>
      </c>
      <c r="E14" s="201">
        <f t="shared" si="0"/>
        <v>157672</v>
      </c>
      <c r="F14" s="402">
        <f t="shared" si="0"/>
        <v>232.58144000000001</v>
      </c>
      <c r="G14" s="406">
        <f t="shared" si="0"/>
        <v>322.72837000000004</v>
      </c>
      <c r="H14" s="201">
        <f t="shared" si="0"/>
        <v>157262</v>
      </c>
      <c r="I14" s="402">
        <f t="shared" si="0"/>
        <v>236.08199999999999</v>
      </c>
      <c r="J14" s="403">
        <f t="shared" si="0"/>
        <v>324.95775000000003</v>
      </c>
      <c r="K14" s="450">
        <f t="shared" si="0"/>
        <v>157036</v>
      </c>
      <c r="L14" s="451">
        <f t="shared" si="0"/>
        <v>247.04804999999999</v>
      </c>
      <c r="M14" s="452">
        <f t="shared" si="0"/>
        <v>328.47913000000005</v>
      </c>
      <c r="N14" s="450">
        <f t="shared" si="0"/>
        <v>156290</v>
      </c>
      <c r="O14" s="451">
        <f t="shared" si="0"/>
        <v>321.89659</v>
      </c>
      <c r="P14" s="452">
        <f t="shared" si="0"/>
        <v>360.71694000000002</v>
      </c>
      <c r="Q14" s="201">
        <f t="shared" si="0"/>
        <v>155996</v>
      </c>
      <c r="R14" s="201">
        <f t="shared" si="0"/>
        <v>370.05012999999997</v>
      </c>
      <c r="S14" s="201">
        <f t="shared" si="0"/>
        <v>362.99963000000002</v>
      </c>
      <c r="T14" s="287"/>
    </row>
    <row r="15" spans="1:29" ht="13.5" thickTop="1">
      <c r="A15" s="276" t="s">
        <v>24</v>
      </c>
      <c r="B15" s="114"/>
      <c r="C15" s="407"/>
      <c r="D15" s="408"/>
      <c r="E15" s="269"/>
      <c r="F15" s="407"/>
      <c r="G15" s="408"/>
      <c r="H15" s="409"/>
      <c r="I15" s="407"/>
      <c r="J15" s="408"/>
      <c r="K15" s="410"/>
      <c r="L15" s="411"/>
      <c r="M15" s="412"/>
      <c r="N15" s="194"/>
      <c r="O15" s="195"/>
      <c r="P15" s="196"/>
      <c r="Q15" s="269"/>
      <c r="R15" s="499"/>
      <c r="S15" s="269"/>
      <c r="T15" s="271"/>
      <c r="U15" s="115"/>
      <c r="V15" s="115"/>
      <c r="W15" s="115"/>
      <c r="X15" s="115"/>
      <c r="Y15" s="115"/>
      <c r="Z15" s="115"/>
      <c r="AA15" s="115"/>
      <c r="AB15" s="115"/>
      <c r="AC15" s="115"/>
    </row>
    <row r="16" spans="1:29" ht="15" customHeight="1">
      <c r="A16" s="4" t="s">
        <v>25</v>
      </c>
      <c r="B16" s="202">
        <v>2661</v>
      </c>
      <c r="C16" s="398">
        <f>IF(B16="","",IF(VLOOKUP($A16, 'Ex Ante LI &amp; Eligibility Stats'!$A$6:$N$18,C$4,FALSE)="N/A",0,VLOOKUP($A16, 'Ex Ante LI &amp; Eligibility Stats'!$A$6:$N$18,C$4,FALSE)*B16/1000))</f>
        <v>0</v>
      </c>
      <c r="D16" s="399">
        <f>IF(B16="","",IF(VLOOKUP($A16, 'Ex Post LI &amp; Eligibility Stats'!A$6:$N$18,D$4,FALSE)="N/A",0,VLOOKUP($A16,'Ex Post LI &amp; Eligibility Stats'!A$6:$N$18,D$4,FALSE)*B16/1000))</f>
        <v>179.08529999999999</v>
      </c>
      <c r="E16" s="202">
        <v>2672</v>
      </c>
      <c r="F16" s="398">
        <f>IF(E16="","",IF(VLOOKUP($A16, 'Ex Ante LI &amp; Eligibility Stats'!$A$6:$N$18,F$4,FALSE)="N/A",0,VLOOKUP($A16, 'Ex Ante LI &amp; Eligibility Stats'!$A$6:$N$18,F$4,FALSE)*E16/1000))</f>
        <v>0</v>
      </c>
      <c r="G16" s="399">
        <f>IF(E16="","",IF(VLOOKUP($A16, 'Ex Post LI &amp; Eligibility Stats'!A$6:$N$18,G$4,FALSE)="N/A",0,VLOOKUP($A16,'Ex Post LI &amp; Eligibility Stats'!A$6:$N$18,G$4,FALSE)*E16/1000))</f>
        <v>179.82560000000001</v>
      </c>
      <c r="H16" s="202">
        <v>2676</v>
      </c>
      <c r="I16" s="398">
        <f>IF(H16="","",IF(VLOOKUP($A16, 'Ex Ante LI &amp; Eligibility Stats'!$A$6:$N$18,I$4,FALSE)="N/A",0,VLOOKUP($A16, 'Ex Ante LI &amp; Eligibility Stats'!$A$6:$N$18,I$4,FALSE)*H16/1000))</f>
        <v>0</v>
      </c>
      <c r="J16" s="399">
        <f>IF(H16="","",IF(VLOOKUP($A16, 'Ex Post LI &amp; Eligibility Stats'!A$6:$N$18,J$4,FALSE)="N/A",0,VLOOKUP($A16,'Ex Post LI &amp; Eligibility Stats'!A$6:$N$18,J$4,FALSE)*H16/1000))</f>
        <v>180.09479999999999</v>
      </c>
      <c r="K16" s="453">
        <v>2533</v>
      </c>
      <c r="L16" s="398">
        <f>IF(K16="","",IF(VLOOKUP($A16, 'Ex Ante LI &amp; Eligibility Stats'!$A$6:$N$18,L$4,FALSE)="N/A",0,VLOOKUP($A16, 'Ex Ante LI &amp; Eligibility Stats'!$A$6:$N$18,L$4,FALSE)*K16/1000))</f>
        <v>0</v>
      </c>
      <c r="M16" s="454">
        <f>IF(K16="","",IF(VLOOKUP($A16,'Ex Post LI &amp; Eligibility Stats'!A$6:$N$18,M$4,FALSE)="N/A",0,VLOOKUP($A16,'Ex Post LI &amp; Eligibility Stats'!A$6:$N$18,M$4,FALSE)*K16/1000))</f>
        <v>170.4709</v>
      </c>
      <c r="N16" s="453">
        <v>1248</v>
      </c>
      <c r="O16" s="476">
        <v>89.775000000000006</v>
      </c>
      <c r="P16" s="591">
        <f>IF(N16="","",IF(VLOOKUP($A16,'Ex Post LI &amp; Eligibility Stats'!$A$6:$N$18,P$4,FALSE)="N/A",0,VLOOKUP($A16,'Ex Post LI &amp; Eligibility Stats'!$A$6:$N$18,P$4,FALSE)*N16/1000))</f>
        <v>83.990399999999994</v>
      </c>
      <c r="Q16" s="202">
        <v>1343</v>
      </c>
      <c r="R16" s="872">
        <v>79.13</v>
      </c>
      <c r="S16" s="111">
        <f>IF(Q16="","",IF(VLOOKUP($A16,'Ex Post LI &amp; Eligibility Stats'!$A$6:$N$18,S$4,FALSE)="N/A",0,VLOOKUP($A16,'Ex Post LI &amp; Eligibility Stats'!$A$6:$N$18,S$4,FALSE)*Q16/1000))</f>
        <v>90.383899999999997</v>
      </c>
      <c r="T16" s="439">
        <v>599649</v>
      </c>
      <c r="U16" s="115"/>
      <c r="V16" s="115"/>
      <c r="W16" s="115"/>
      <c r="X16" s="115"/>
      <c r="Y16" s="115"/>
      <c r="Z16" s="115"/>
      <c r="AA16" s="115"/>
      <c r="AB16" s="115"/>
      <c r="AC16" s="115"/>
    </row>
    <row r="17" spans="1:29" ht="14.9" customHeight="1">
      <c r="A17" s="4" t="s">
        <v>26</v>
      </c>
      <c r="B17" s="107">
        <v>0</v>
      </c>
      <c r="C17" s="398">
        <f>IF(B17="","",IF(VLOOKUP($A17, 'Ex Ante LI &amp; Eligibility Stats'!$A$6:$N$18,C$4,FALSE)="N/A",0,VLOOKUP($A17, 'Ex Ante LI &amp; Eligibility Stats'!$A$6:$N$18,C$4,FALSE)*B17/1000))</f>
        <v>0</v>
      </c>
      <c r="D17" s="399">
        <f>IF(B17="","",IF(VLOOKUP($A17, 'Ex Post LI &amp; Eligibility Stats'!A$6:$N$18,D$4,FALSE)="N/A",0,VLOOKUP($A17,'Ex Post LI &amp; Eligibility Stats'!A$6:$N$18,D$4,FALSE)*B17/1000))</f>
        <v>0</v>
      </c>
      <c r="E17" s="203">
        <v>0</v>
      </c>
      <c r="F17" s="398">
        <f>IF(E17="","",IF(VLOOKUP($A17, 'Ex Ante LI &amp; Eligibility Stats'!$A$6:$N$18,F$4,FALSE)="N/A",0,VLOOKUP($A17, 'Ex Ante LI &amp; Eligibility Stats'!$A$6:$N$18,F$4,FALSE)*E17/1000))</f>
        <v>0</v>
      </c>
      <c r="G17" s="399">
        <f>IF(E17="","",IF(VLOOKUP($A17, 'Ex Post LI &amp; Eligibility Stats'!A$6:$N$18,G$4,FALSE)="N/A",0,VLOOKUP($A17,'Ex Post LI &amp; Eligibility Stats'!A$6:$N$18,G$4,FALSE)*E17/1000))</f>
        <v>0</v>
      </c>
      <c r="H17" s="203">
        <v>0</v>
      </c>
      <c r="I17" s="398">
        <f>IF(H17="","",IF(VLOOKUP($A17, 'Ex Ante LI &amp; Eligibility Stats'!$A$6:$N$18,I$4,FALSE)="N/A",0,VLOOKUP($A17, 'Ex Ante LI &amp; Eligibility Stats'!$A$6:$N$18,I$4,FALSE)*H17/1000))</f>
        <v>0</v>
      </c>
      <c r="J17" s="399">
        <f>IF(H17="","",IF(VLOOKUP($A17, 'Ex Post LI &amp; Eligibility Stats'!A$6:$N$18,J$4,FALSE)="N/A",0,VLOOKUP($A17,'Ex Post LI &amp; Eligibility Stats'!A$6:$N$18,J$4,FALSE)*H17/1000))</f>
        <v>0</v>
      </c>
      <c r="K17" s="111">
        <v>0</v>
      </c>
      <c r="L17" s="398">
        <f>IF(K17="","",IF(VLOOKUP($A17, 'Ex Ante LI &amp; Eligibility Stats'!$A$6:$N$18,L$4,FALSE)="N/A",0,VLOOKUP($A17, 'Ex Ante LI &amp; Eligibility Stats'!$A$6:$N$18,L$4,FALSE)*K17/1000))</f>
        <v>0</v>
      </c>
      <c r="M17" s="454">
        <f>IF(K17="","",IF(VLOOKUP($A17,'Ex Post LI &amp; Eligibility Stats'!A$6:$N$18,M$4,FALSE)="N/A",0,VLOOKUP($A17,'Ex Post LI &amp; Eligibility Stats'!A$6:$N$18,M$4,FALSE)*K17/1000))</f>
        <v>0</v>
      </c>
      <c r="N17" s="207">
        <v>17</v>
      </c>
      <c r="O17" s="476">
        <v>6</v>
      </c>
      <c r="P17" s="498">
        <f>IF(N17="","",IF(VLOOKUP($A17,'Ex Post LI &amp; Eligibility Stats'!$A$6:$N$18,P$4,FALSE)="N/A",0,VLOOKUP($A17,'Ex Post LI &amp; Eligibility Stats'!$A$6:$N$18,P$4,FALSE)*N17/1000))</f>
        <v>1.3549</v>
      </c>
      <c r="Q17" s="556">
        <v>46</v>
      </c>
      <c r="R17" s="557">
        <v>5.8650000000000002</v>
      </c>
      <c r="S17" s="111">
        <f>IF(Q17="","",IF(VLOOKUP($A17,'Ex Post LI &amp; Eligibility Stats'!$A$6:$N$18,S$4,FALSE)="N/A",0,VLOOKUP($A17,'Ex Post LI &amp; Eligibility Stats'!$A$6:$N$18,S$4,FALSE)*Q17/1000))</f>
        <v>3.6662000000000003</v>
      </c>
      <c r="T17" s="940">
        <v>599649</v>
      </c>
      <c r="U17" s="115"/>
      <c r="V17" s="115"/>
      <c r="W17" s="115"/>
      <c r="X17" s="115"/>
      <c r="Y17" s="115"/>
      <c r="Z17" s="115"/>
      <c r="AA17" s="115"/>
      <c r="AB17" s="115"/>
      <c r="AC17" s="115"/>
    </row>
    <row r="18" spans="1:29" ht="13.5" customHeight="1">
      <c r="A18" s="4" t="s">
        <v>27</v>
      </c>
      <c r="B18" s="203">
        <v>0</v>
      </c>
      <c r="C18" s="398">
        <f>IF(B18="","",IF(VLOOKUP($A18, 'Ex Ante LI &amp; Eligibility Stats'!$A$6:$N$18,C$4,FALSE)="N/A",0,VLOOKUP($A18, 'Ex Ante LI &amp; Eligibility Stats'!$A$6:$N$18,C$4,FALSE)*B18/1000))</f>
        <v>0</v>
      </c>
      <c r="D18" s="399">
        <f>IF(B18="","",IF(VLOOKUP($A18, 'Ex Post LI &amp; Eligibility Stats'!A$6:$N$18,D$4,FALSE)="N/A",0,VLOOKUP($A18,'Ex Post LI &amp; Eligibility Stats'!A$6:$N$18,D$4,FALSE)*B18/1000))</f>
        <v>0</v>
      </c>
      <c r="E18" s="203">
        <v>0</v>
      </c>
      <c r="F18" s="398">
        <f>IF(E18="","",IF(VLOOKUP($A18, 'Ex Ante LI &amp; Eligibility Stats'!$A$6:$N$18,F$4,FALSE)="N/A",0,VLOOKUP($A18, 'Ex Ante LI &amp; Eligibility Stats'!$A$6:$N$18,F$4,FALSE)*E18/1000))</f>
        <v>0</v>
      </c>
      <c r="G18" s="399">
        <f>IF(E18="","",IF(VLOOKUP($A18, 'Ex Post LI &amp; Eligibility Stats'!A$6:$N$18,G$4,FALSE)="N/A",0,VLOOKUP($A18,'Ex Post LI &amp; Eligibility Stats'!A$6:$N$18,G$4,FALSE)*E18/1000))</f>
        <v>0</v>
      </c>
      <c r="H18" s="203">
        <v>0</v>
      </c>
      <c r="I18" s="398">
        <f>IF(H18="","",IF(VLOOKUP($A18, 'Ex Ante LI &amp; Eligibility Stats'!$A$6:$N$18,I$4,FALSE)="N/A",0,VLOOKUP($A18, 'Ex Ante LI &amp; Eligibility Stats'!$A$6:$N$18,I$4,FALSE)*H18/1000))</f>
        <v>0</v>
      </c>
      <c r="J18" s="399">
        <f>IF(H18="","",IF(VLOOKUP($A18, 'Ex Post LI &amp; Eligibility Stats'!A$6:$N$18,J$4,FALSE)="N/A",0,VLOOKUP($A18,'Ex Post LI &amp; Eligibility Stats'!A$6:$N$18,J$4,FALSE)*H18/1000))</f>
        <v>0</v>
      </c>
      <c r="K18" s="111">
        <v>0</v>
      </c>
      <c r="L18" s="398">
        <f>IF(K18="","",IF(VLOOKUP($A18, 'Ex Ante LI &amp; Eligibility Stats'!$A$6:$N$18,L$4,FALSE)="N/A",0,VLOOKUP($A18, 'Ex Ante LI &amp; Eligibility Stats'!$A$6:$N$18,L$4,FALSE)*K18/1000))</f>
        <v>0</v>
      </c>
      <c r="M18" s="454">
        <f>IF(K18="","",IF(VLOOKUP($A18,'Ex Post LI &amp; Eligibility Stats'!A$6:$N$18,M$4,FALSE)="N/A",0,VLOOKUP($A18,'Ex Post LI &amp; Eligibility Stats'!A$6:$N$18,M$4,FALSE)*K18/1000))</f>
        <v>0</v>
      </c>
      <c r="N18" s="207">
        <v>422</v>
      </c>
      <c r="O18" s="476">
        <v>15</v>
      </c>
      <c r="P18" s="498">
        <f>IF(N18="","",IF(VLOOKUP($A18,'Ex Post LI &amp; Eligibility Stats'!$A$6:$N$18,P$4,FALSE)="N/A",0,VLOOKUP($A18,'Ex Post LI &amp; Eligibility Stats'!$A$6:$N$18,P$4,FALSE)*N18/1000))</f>
        <v>14.643400000000002</v>
      </c>
      <c r="Q18" s="864">
        <v>450</v>
      </c>
      <c r="R18" s="557">
        <v>15.448</v>
      </c>
      <c r="S18" s="111">
        <f>IF(Q18="","",IF(VLOOKUP($A18,'Ex Post LI &amp; Eligibility Stats'!$A$6:$N$18,S$4,FALSE)="N/A",0,VLOOKUP($A18,'Ex Post LI &amp; Eligibility Stats'!$A$6:$N$18,S$4,FALSE)*Q18/1000))</f>
        <v>15.615000000000002</v>
      </c>
      <c r="T18" s="941"/>
      <c r="U18" s="115"/>
      <c r="V18" s="115"/>
      <c r="W18" s="115"/>
      <c r="X18" s="115"/>
      <c r="Y18" s="115"/>
      <c r="Z18" s="115"/>
      <c r="AA18" s="115"/>
      <c r="AB18" s="115"/>
      <c r="AC18" s="115"/>
    </row>
    <row r="19" spans="1:29" ht="14.9" customHeight="1">
      <c r="A19" s="4" t="s">
        <v>28</v>
      </c>
      <c r="B19" s="203">
        <v>494</v>
      </c>
      <c r="C19" s="398">
        <f>IF(B19="","",IF(VLOOKUP($A19, 'Ex Ante LI &amp; Eligibility Stats'!$A$6:$N$18,C$4,FALSE)="N/A",0,VLOOKUP($A19, 'Ex Ante LI &amp; Eligibility Stats'!$A$6:$N$18,C$4,FALSE)*B19/1000))</f>
        <v>23.420539999999995</v>
      </c>
      <c r="D19" s="399">
        <f>IF(B19="","",IF(VLOOKUP($A19, 'Ex Post LI &amp; Eligibility Stats'!A$6:$N$18,D$4,FALSE)="N/A",0,VLOOKUP($A19,'Ex Post LI &amp; Eligibility Stats'!A$6:$N$18,D$4,FALSE)*B19/1000))</f>
        <v>18.7226</v>
      </c>
      <c r="E19" s="203">
        <v>493</v>
      </c>
      <c r="F19" s="398">
        <f>IF(E19="","",IF(VLOOKUP($A19, 'Ex Ante LI &amp; Eligibility Stats'!$A$6:$N$18,F$4,FALSE)="N/A",0,VLOOKUP($A19, 'Ex Ante LI &amp; Eligibility Stats'!$A$6:$N$18,F$4,FALSE)*E19/1000))</f>
        <v>23.392850000000003</v>
      </c>
      <c r="G19" s="399">
        <f>IF(E19="","",IF(VLOOKUP($A19, 'Ex Post LI &amp; Eligibility Stats'!A$6:$N$18,G$4,FALSE)="N/A",0,VLOOKUP($A19,'Ex Post LI &amp; Eligibility Stats'!A$6:$N$18,G$4,FALSE)*E19/1000))</f>
        <v>18.684699999999999</v>
      </c>
      <c r="H19" s="203">
        <v>485</v>
      </c>
      <c r="I19" s="398">
        <f>IF(H19="","",IF(VLOOKUP($A19, 'Ex Ante LI &amp; Eligibility Stats'!$A$6:$N$18,I$4,FALSE)="N/A",0,VLOOKUP($A19, 'Ex Ante LI &amp; Eligibility Stats'!$A$6:$N$18,I$4,FALSE)*H19/1000))</f>
        <v>22.31485</v>
      </c>
      <c r="J19" s="399">
        <f>IF(H19="","",IF(VLOOKUP($A19, 'Ex Post LI &amp; Eligibility Stats'!A$6:$N$18,J$4,FALSE)="N/A",0,VLOOKUP($A19,'Ex Post LI &amp; Eligibility Stats'!A$6:$N$18,J$4,FALSE)*H19/1000))</f>
        <v>18.381499999999999</v>
      </c>
      <c r="K19" s="455">
        <v>481</v>
      </c>
      <c r="L19" s="398">
        <f>IF(K19="","",IF(VLOOKUP($A19, 'Ex Ante LI &amp; Eligibility Stats'!$A$6:$N$18,L$4,FALSE)="N/A",0,VLOOKUP($A19, 'Ex Ante LI &amp; Eligibility Stats'!$A$6:$N$18,L$4,FALSE)*K19/1000))</f>
        <v>25.488190000000003</v>
      </c>
      <c r="M19" s="454">
        <f>IF(K19="","",IF(VLOOKUP($A19,'Ex Post LI &amp; Eligibility Stats'!A$6:$N$18,M$4,FALSE)="N/A",0,VLOOKUP($A19,'Ex Post LI &amp; Eligibility Stats'!A$6:$N$18,M$4,FALSE)*K19/1000))</f>
        <v>18.229899999999997</v>
      </c>
      <c r="N19" s="203">
        <v>469</v>
      </c>
      <c r="O19" s="476">
        <f>IF(N19="","",IF(VLOOKUP($A19, 'Ex Ante LI &amp; Eligibility Stats'!$A$6:$N$18,O$4,FALSE)="N/A",0,VLOOKUP($A19, 'Ex Ante LI &amp; Eligibility Stats'!$A$6:$N$18,O$4,FALSE)*N19/1000))</f>
        <v>23.177979999999998</v>
      </c>
      <c r="P19" s="498">
        <f>IF(N19="","",IF(VLOOKUP($A19,'Ex Post LI &amp; Eligibility Stats'!$A$6:$N$18,P$4,FALSE)="N/A",0,VLOOKUP($A19,'Ex Post LI &amp; Eligibility Stats'!$A$6:$N$18,P$4,FALSE)*N19/1000))</f>
        <v>17.775099999999998</v>
      </c>
      <c r="Q19" s="558">
        <v>457</v>
      </c>
      <c r="R19" s="557">
        <f>IF(Q19="","",IF(VLOOKUP($A19, 'Ex Ante LI &amp; Eligibility Stats'!$A$6:$N$18,R$4,FALSE)="N/A",0,VLOOKUP($A19, 'Ex Ante LI &amp; Eligibility Stats'!$A$6:$N$18,R$4,FALSE)*Q19/1000))</f>
        <v>23.69088</v>
      </c>
      <c r="S19" s="111">
        <f>IF(Q19="","",IF(VLOOKUP($A19,'Ex Post LI &amp; Eligibility Stats'!$A$6:$N$18,S$4,FALSE)="N/A",0,VLOOKUP($A19,'Ex Post LI &amp; Eligibility Stats'!$A$6:$N$18,S$4,FALSE)*Q19/1000))</f>
        <v>17.3203</v>
      </c>
      <c r="T19" s="440">
        <v>10795</v>
      </c>
      <c r="U19" s="115"/>
      <c r="V19" s="115"/>
      <c r="W19" s="115"/>
      <c r="X19" s="115"/>
      <c r="Y19" s="115"/>
      <c r="Z19" s="115"/>
      <c r="AA19" s="115"/>
      <c r="AB19" s="115"/>
      <c r="AC19" s="115"/>
    </row>
    <row r="20" spans="1:29" ht="13.5" customHeight="1">
      <c r="A20" s="4" t="s">
        <v>29</v>
      </c>
      <c r="B20" s="111">
        <v>2099</v>
      </c>
      <c r="C20" s="398">
        <f>IF(B20="","",IF(VLOOKUP($A20, 'Ex Ante LI &amp; Eligibility Stats'!$A$6:$N$18,C$4,FALSE)="N/A",0,VLOOKUP($A20, 'Ex Ante LI &amp; Eligibility Stats'!$A$6:$N$18,C$4,FALSE)*B20/1000))</f>
        <v>12.111229999999999</v>
      </c>
      <c r="D20" s="399">
        <f>IF(B20="","",IF(VLOOKUP($A20, 'Ex Post LI &amp; Eligibility Stats'!A$6:$N$18,D$4,FALSE)="N/A",0,VLOOKUP($A20,'Ex Post LI &amp; Eligibility Stats'!A$6:$N$18,D$4,FALSE)*B20/1000))</f>
        <v>29.805799999999998</v>
      </c>
      <c r="E20" s="203">
        <v>2120</v>
      </c>
      <c r="F20" s="398">
        <f>IF(E20="","",IF(VLOOKUP($A20, 'Ex Ante LI &amp; Eligibility Stats'!$A$6:$N$18,F$4,FALSE)="N/A",0,VLOOKUP($A20, 'Ex Ante LI &amp; Eligibility Stats'!$A$6:$N$18,F$4,FALSE)*E20/1000))</f>
        <v>12.486799999999999</v>
      </c>
      <c r="G20" s="399">
        <f>IF(E20="","",IF(VLOOKUP($A20, 'Ex Post LI &amp; Eligibility Stats'!A$6:$N$18,G$4,FALSE)="N/A",0,VLOOKUP($A20,'Ex Post LI &amp; Eligibility Stats'!A$6:$N$18,G$4,FALSE)*E20/1000))</f>
        <v>30.103999999999999</v>
      </c>
      <c r="H20" s="202">
        <v>2111</v>
      </c>
      <c r="I20" s="398">
        <f>IF(H20="","",IF(VLOOKUP($A20, 'Ex Ante LI &amp; Eligibility Stats'!$A$6:$N$18,I$4,FALSE)="N/A",0,VLOOKUP($A20, 'Ex Ante LI &amp; Eligibility Stats'!$A$6:$N$18,I$4,FALSE)*H20/1000))</f>
        <v>14.122590000000001</v>
      </c>
      <c r="J20" s="399">
        <f>IF(H20="","",IF(VLOOKUP($A20, 'Ex Post LI &amp; Eligibility Stats'!A$6:$N$18,J$4,FALSE)="N/A",0,VLOOKUP($A20,'Ex Post LI &amp; Eligibility Stats'!A$6:$N$18,J$4,FALSE)*H20/1000))</f>
        <v>29.976199999999999</v>
      </c>
      <c r="K20" s="111">
        <f>SUM(506+1724)</f>
        <v>2230</v>
      </c>
      <c r="L20" s="398">
        <f>IF(K20="","",IF(VLOOKUP($A20, 'Ex Ante LI &amp; Eligibility Stats'!$A$6:$N$18,L$4,FALSE)="N/A",0,VLOOKUP($A20, 'Ex Ante LI &amp; Eligibility Stats'!$A$6:$N$18,L$4,FALSE)*K20/1000))</f>
        <v>28.99</v>
      </c>
      <c r="M20" s="454">
        <f>IF(K20="","",IF(VLOOKUP($A20,'Ex Post LI &amp; Eligibility Stats'!A$6:$N$18,M$4,FALSE)="N/A",0,VLOOKUP($A20,'Ex Post LI &amp; Eligibility Stats'!A$6:$N$18,M$4,FALSE)*K20/1000))</f>
        <v>31.666</v>
      </c>
      <c r="N20" s="202">
        <v>2218</v>
      </c>
      <c r="O20" s="476">
        <f>IF(N20="","",IF(VLOOKUP($A20, 'Ex Ante LI &amp; Eligibility Stats'!$A$6:$N$18,O$4,FALSE)="N/A",0,VLOOKUP($A20, 'Ex Ante LI &amp; Eligibility Stats'!$A$6:$N$18,O$4,FALSE)*N20/1000))</f>
        <v>30.076080000000001</v>
      </c>
      <c r="P20" s="498">
        <f>IF(N20="","",IF(VLOOKUP($A20,'Ex Post LI &amp; Eligibility Stats'!$A$6:$N$18,P$4,FALSE)="N/A",0,VLOOKUP($A20,'Ex Post LI &amp; Eligibility Stats'!$A$6:$N$18,P$4,FALSE)*N20/1000))</f>
        <v>31.4956</v>
      </c>
      <c r="Q20" s="558">
        <v>2219</v>
      </c>
      <c r="R20" s="557">
        <f>IF(Q20="","",IF(VLOOKUP($A20, 'Ex Ante LI &amp; Eligibility Stats'!$A$6:$N$18,R$4,FALSE)="N/A",0,VLOOKUP($A20, 'Ex Ante LI &amp; Eligibility Stats'!$A$6:$N$18,R$4,FALSE)*Q20/1000))</f>
        <v>31.398850000000003</v>
      </c>
      <c r="S20" s="111">
        <f>IF(Q20="","",IF(VLOOKUP($A20,'Ex Post LI &amp; Eligibility Stats'!$A$6:$N$18,S$4,FALSE)="N/A",0,VLOOKUP($A20,'Ex Post LI &amp; Eligibility Stats'!$A$6:$N$18,S$4,FALSE)*Q20/1000))</f>
        <v>31.509799999999998</v>
      </c>
      <c r="T20" s="441">
        <v>5890</v>
      </c>
      <c r="U20" s="115"/>
      <c r="V20" s="115"/>
      <c r="W20" s="115"/>
      <c r="X20" s="115"/>
      <c r="Y20" s="115"/>
      <c r="Z20" s="115"/>
      <c r="AA20" s="115"/>
      <c r="AB20" s="115"/>
      <c r="AC20" s="115"/>
    </row>
    <row r="21" spans="1:29" ht="13.5" customHeight="1">
      <c r="A21" s="4" t="s">
        <v>30</v>
      </c>
      <c r="B21" s="202">
        <v>34045</v>
      </c>
      <c r="C21" s="398">
        <f>IF(B21="","",IF(VLOOKUP($A21, 'Ex Ante LI &amp; Eligibility Stats'!$A$6:$N$18,C$4,FALSE)="N/A",0,VLOOKUP($A21, 'Ex Ante LI &amp; Eligibility Stats'!$A$6:$N$18,C$4,FALSE)*B21/1000))</f>
        <v>1.70225</v>
      </c>
      <c r="D21" s="399">
        <f>IF(B21="","",IF(VLOOKUP($A21, 'Ex Post LI &amp; Eligibility Stats'!A$6:$N$18,D$4,FALSE)="N/A",0,VLOOKUP($A21,'Ex Post LI &amp; Eligibility Stats'!A$6:$N$18,D$4,FALSE)*B21/1000))</f>
        <v>7.8303500000000001</v>
      </c>
      <c r="E21" s="203">
        <v>33594</v>
      </c>
      <c r="F21" s="398">
        <f>IF(E21="","",IF(VLOOKUP($A21, 'Ex Ante LI &amp; Eligibility Stats'!$A$6:$N$18,F$4,FALSE)="N/A",0,VLOOKUP($A21, 'Ex Ante LI &amp; Eligibility Stats'!$A$6:$N$18,F$4,FALSE)*E21/1000))</f>
        <v>1.6797</v>
      </c>
      <c r="G21" s="399">
        <f>IF(E21="","",IF(VLOOKUP($A21, 'Ex Post LI &amp; Eligibility Stats'!A$6:$N$18,G$4,FALSE)="N/A",0,VLOOKUP($A21,'Ex Post LI &amp; Eligibility Stats'!A$6:$N$18,G$4,FALSE)*E21/1000))</f>
        <v>7.7266199999999996</v>
      </c>
      <c r="H21" s="202">
        <v>33266</v>
      </c>
      <c r="I21" s="398">
        <f>IF(H21="","",IF(VLOOKUP($A21, 'Ex Ante LI &amp; Eligibility Stats'!$A$6:$N$18,I$4,FALSE)="N/A",0,VLOOKUP($A21, 'Ex Ante LI &amp; Eligibility Stats'!$A$6:$N$18,I$4,FALSE)*H21/1000))</f>
        <v>1.6633000000000002</v>
      </c>
      <c r="J21" s="399">
        <f>IF(H21="","",IF(VLOOKUP($A21, 'Ex Post LI &amp; Eligibility Stats'!A$6:$N$18,J$4,FALSE)="N/A",0,VLOOKUP($A21,'Ex Post LI &amp; Eligibility Stats'!A$6:$N$18,J$4,FALSE)*H21/1000))</f>
        <v>7.6511800000000001</v>
      </c>
      <c r="K21" s="111">
        <f>SUM(138+32874)</f>
        <v>33012</v>
      </c>
      <c r="L21" s="398">
        <f>IF(K21="","",IF(VLOOKUP($A21, 'Ex Ante LI &amp; Eligibility Stats'!$A$6:$N$18,L$4,FALSE)="N/A",0,VLOOKUP($A21, 'Ex Ante LI &amp; Eligibility Stats'!$A$6:$N$18,L$4,FALSE)*K21/1000))</f>
        <v>4.6216800000000005</v>
      </c>
      <c r="M21" s="454">
        <f>IF(K21="","",IF(VLOOKUP($A21,'Ex Post LI &amp; Eligibility Stats'!A$6:$N$18,M$4,FALSE)="N/A",0,VLOOKUP($A21,'Ex Post LI &amp; Eligibility Stats'!A$6:$N$18,M$4,FALSE)*K21/1000))</f>
        <v>7.5927600000000002</v>
      </c>
      <c r="N21" s="202">
        <v>32315</v>
      </c>
      <c r="O21" s="476">
        <f>IF(N21="","",IF(VLOOKUP($A21, 'Ex Ante LI &amp; Eligibility Stats'!$A$6:$N$18,O$4,FALSE)="N/A",0,VLOOKUP($A21, 'Ex Ante LI &amp; Eligibility Stats'!$A$6:$N$18,O$4,FALSE)*N21/1000))</f>
        <v>5.1704000000000008</v>
      </c>
      <c r="P21" s="477">
        <f>IF(N21="","",IF(VLOOKUP($A21,'Ex Post LI &amp; Eligibility Stats'!$A$6:$N$18,P$4,FALSE)="N/A",0,VLOOKUP($A21,'Ex Post LI &amp; Eligibility Stats'!$A$6:$N$18,P$4,FALSE)*N21/1000))</f>
        <v>7.4324500000000011</v>
      </c>
      <c r="Q21" s="202">
        <v>31991</v>
      </c>
      <c r="R21" s="557">
        <f>IF(Q21="","",IF(VLOOKUP($A21, 'Ex Ante LI &amp; Eligibility Stats'!$A$6:$N$18,R$4,FALSE)="N/A",0,VLOOKUP($A21, 'Ex Ante LI &amp; Eligibility Stats'!$A$6:$N$18,R$4,FALSE)*Q21/1000))</f>
        <v>5.7583799999999998</v>
      </c>
      <c r="S21" s="111">
        <f>IF(Q21="","",IF(VLOOKUP($A21,'Ex Post LI &amp; Eligibility Stats'!$A$6:$N$18,S$4,FALSE)="N/A",0,VLOOKUP($A21,'Ex Post LI &amp; Eligibility Stats'!$A$6:$N$18,S$4,FALSE)*Q21/1000))</f>
        <v>7.3579300000000005</v>
      </c>
      <c r="T21" s="441">
        <v>81268</v>
      </c>
      <c r="U21" s="115"/>
      <c r="V21" s="115"/>
      <c r="W21" s="115"/>
      <c r="X21" s="115"/>
      <c r="Y21" s="115"/>
      <c r="Z21" s="115"/>
      <c r="AA21" s="115"/>
      <c r="AB21" s="115"/>
      <c r="AC21" s="115"/>
    </row>
    <row r="22" spans="1:29" ht="13.5" customHeight="1">
      <c r="A22" s="4" t="s">
        <v>31</v>
      </c>
      <c r="B22" s="202">
        <v>190682</v>
      </c>
      <c r="C22" s="398">
        <f>IF(B22="","",IF(VLOOKUP($A22, 'Ex Ante LI &amp; Eligibility Stats'!$A$6:$N$18,C$4,FALSE)="N/A",0,VLOOKUP($A22, 'Ex Ante LI &amp; Eligibility Stats'!$A$6:$N$18,C$4,FALSE)*B22/1000))</f>
        <v>0</v>
      </c>
      <c r="D22" s="399">
        <f>IF(B22="","",IF(VLOOKUP($A22, 'Ex Post LI &amp; Eligibility Stats'!A$6:$N$18,D$4,FALSE)="N/A",0,VLOOKUP($A22,'Ex Post LI &amp; Eligibility Stats'!A$6:$N$18,D$4,FALSE)*B22/1000))</f>
        <v>1.90682</v>
      </c>
      <c r="E22" s="203">
        <v>189048</v>
      </c>
      <c r="F22" s="398">
        <f>IF(E22="","",IF(VLOOKUP($A22, 'Ex Ante LI &amp; Eligibility Stats'!$A$6:$N$18,F$4,FALSE)="N/A",0,VLOOKUP($A22, 'Ex Ante LI &amp; Eligibility Stats'!$A$6:$N$18,F$4,FALSE)*E22/1000))</f>
        <v>0</v>
      </c>
      <c r="G22" s="399">
        <f>IF(E22="","",IF(VLOOKUP($A22, 'Ex Post LI &amp; Eligibility Stats'!A$6:$N$18,G$4,FALSE)="N/A",0,VLOOKUP($A22,'Ex Post LI &amp; Eligibility Stats'!A$6:$N$18,G$4,FALSE)*E22/1000))</f>
        <v>1.8904799999999999</v>
      </c>
      <c r="H22" s="202">
        <v>187469</v>
      </c>
      <c r="I22" s="398">
        <f>IF(H22="","",IF(VLOOKUP($A22, 'Ex Ante LI &amp; Eligibility Stats'!$A$6:$N$18,I$4,FALSE)="N/A",0,VLOOKUP($A22, 'Ex Ante LI &amp; Eligibility Stats'!$A$6:$N$18,I$4,FALSE)*H22/1000))</f>
        <v>0</v>
      </c>
      <c r="J22" s="399">
        <f>IF(H22="","",IF(VLOOKUP($A22, 'Ex Post LI &amp; Eligibility Stats'!A$6:$N$18,J$4,FALSE)="N/A",0,VLOOKUP($A22,'Ex Post LI &amp; Eligibility Stats'!A$6:$N$18,J$4,FALSE)*H22/1000))</f>
        <v>1.87469</v>
      </c>
      <c r="K22" s="111">
        <f>SUM(124+185656)</f>
        <v>185780</v>
      </c>
      <c r="L22" s="398">
        <f>IF(K22="","",IF(VLOOKUP($A22, 'Ex Ante LI &amp; Eligibility Stats'!$A$6:$N$18,L$4,FALSE)="N/A",0,VLOOKUP($A22, 'Ex Ante LI &amp; Eligibility Stats'!$A$6:$N$18,L$4,FALSE)*K22/1000))</f>
        <v>1.8577999999999999</v>
      </c>
      <c r="M22" s="454">
        <f>IF(K22="","",IF(VLOOKUP($A22,'Ex Post LI &amp; Eligibility Stats'!A$6:$N$18,M$4,FALSE)="N/A",0,VLOOKUP($A22,'Ex Post LI &amp; Eligibility Stats'!A$6:$N$18,M$4,FALSE)*K22/1000))</f>
        <v>1.8577999999999999</v>
      </c>
      <c r="N22" s="202">
        <v>182615</v>
      </c>
      <c r="O22" s="476">
        <f>IF(N22="","",IF(VLOOKUP($A22, 'Ex Ante LI &amp; Eligibility Stats'!$A$6:$N$18,O$4,FALSE)="N/A",0,VLOOKUP($A22, 'Ex Ante LI &amp; Eligibility Stats'!$A$6:$N$18,O$4,FALSE)*N22/1000))</f>
        <v>1.8261500000000002</v>
      </c>
      <c r="P22" s="477">
        <f>IF(N22="","",IF(VLOOKUP($A22,'Ex Post LI &amp; Eligibility Stats'!$A$6:$N$18,P$4,FALSE)="N/A",0,VLOOKUP($A22,'Ex Post LI &amp; Eligibility Stats'!$A$6:$N$18,P$4,FALSE)*N22/1000))</f>
        <v>1.8261500000000002</v>
      </c>
      <c r="Q22" s="202">
        <v>180546</v>
      </c>
      <c r="R22" s="557">
        <f>IF(Q22="","",IF(VLOOKUP($A22, 'Ex Ante LI &amp; Eligibility Stats'!$A$6:$N$18,R$4,FALSE)="N/A",0,VLOOKUP($A22, 'Ex Ante LI &amp; Eligibility Stats'!$A$6:$N$18,R$4,FALSE)*Q22/1000))</f>
        <v>1.8054600000000001</v>
      </c>
      <c r="S22" s="111">
        <f>IF(Q22="","",IF(VLOOKUP($A22,'Ex Post LI &amp; Eligibility Stats'!$A$6:$N$18,S$4,FALSE)="N/A",0,VLOOKUP($A22,'Ex Post LI &amp; Eligibility Stats'!$A$6:$N$18,S$4,FALSE)*Q22/1000))</f>
        <v>1.8054600000000001</v>
      </c>
      <c r="T22" s="441">
        <v>323351</v>
      </c>
      <c r="U22" s="115"/>
      <c r="V22" s="115"/>
      <c r="W22" s="115"/>
      <c r="X22" s="115"/>
      <c r="Y22" s="115"/>
      <c r="Z22" s="115"/>
      <c r="AA22" s="115"/>
      <c r="AB22" s="115"/>
      <c r="AC22" s="115"/>
    </row>
    <row r="23" spans="1:29" ht="14.9" customHeight="1">
      <c r="A23" s="112" t="s">
        <v>32</v>
      </c>
      <c r="B23" s="204">
        <v>144524</v>
      </c>
      <c r="C23" s="400">
        <f>IF(B23="","",IF(VLOOKUP($A23, 'Ex Ante LI &amp; Eligibility Stats'!$A$6:$N$18,C$4,FALSE)="N/A",0,VLOOKUP($A23, 'Ex Ante LI &amp; Eligibility Stats'!$A$6:$N$18,C$4,FALSE)*B23/1000))</f>
        <v>13.007160000000001</v>
      </c>
      <c r="D23" s="401">
        <f>IF(B23="","",IF(VLOOKUP($A23, 'Ex Post LI &amp; Eligibility Stats'!A$6:$N$18,D$4,FALSE)="N/A",0,VLOOKUP($A23,'Ex Post LI &amp; Eligibility Stats'!A$6:$N$18,D$4,FALSE)*B23/1000))</f>
        <v>44.802440000000004</v>
      </c>
      <c r="E23" s="204">
        <v>144729</v>
      </c>
      <c r="F23" s="400">
        <f>IF(E23="","",IF(VLOOKUP($A23, 'Ex Ante LI &amp; Eligibility Stats'!$A$6:$N$18,F$4,FALSE)="N/A",0,VLOOKUP($A23, 'Ex Ante LI &amp; Eligibility Stats'!$A$6:$N$18,F$4,FALSE)*E23/1000))</f>
        <v>13.025609999999999</v>
      </c>
      <c r="G23" s="401">
        <f>IF(E23="","",IF(VLOOKUP($A23, 'Ex Post LI &amp; Eligibility Stats'!A$6:$N$18,G$4,FALSE)="N/A",0,VLOOKUP($A23,'Ex Post LI &amp; Eligibility Stats'!A$6:$N$18,G$4,FALSE)*E23/1000))</f>
        <v>44.865989999999996</v>
      </c>
      <c r="H23" s="204">
        <v>145535</v>
      </c>
      <c r="I23" s="400">
        <f>IF(H23="","",IF(VLOOKUP($A23, 'Ex Ante LI &amp; Eligibility Stats'!$A$6:$N$18,I$4,FALSE)="N/A",0,VLOOKUP($A23, 'Ex Ante LI &amp; Eligibility Stats'!$A$6:$N$18,I$4,FALSE)*H23/1000))</f>
        <v>13.09815</v>
      </c>
      <c r="J23" s="401">
        <f>IF(H23="","",IF(VLOOKUP($A23, 'Ex Post LI &amp; Eligibility Stats'!A$6:$N$18,J$4,FALSE)="N/A",0,VLOOKUP($A23,'Ex Post LI &amp; Eligibility Stats'!A$6:$N$18,J$4,FALSE)*H23/1000))</f>
        <v>45.115850000000002</v>
      </c>
      <c r="K23" s="204">
        <v>146594</v>
      </c>
      <c r="L23" s="400">
        <f>IF(K23="","",IF(VLOOKUP($A23, 'Ex Ante LI &amp; Eligibility Stats'!$A$6:$N$18,L$4,FALSE)="N/A",0,VLOOKUP($A23, 'Ex Ante LI &amp; Eligibility Stats'!$A$6:$N$18,L$4,FALSE)*K23/1000))</f>
        <v>13.19346</v>
      </c>
      <c r="M23" s="456">
        <f>IF(K23="","",IF(VLOOKUP($A23,'Ex Post LI &amp; Eligibility Stats'!A$6:$N$18,M$4,FALSE)="N/A",0,VLOOKUP($A23,'Ex Post LI &amp; Eligibility Stats'!A$6:$N$18,M$4,FALSE)*K23/1000))</f>
        <v>45.444139999999997</v>
      </c>
      <c r="N23" s="204">
        <v>146355</v>
      </c>
      <c r="O23" s="478">
        <f>IF(N23="","",IF(VLOOKUP($A23, 'Ex Ante LI &amp; Eligibility Stats'!$A$6:$N$18,O$4,FALSE)="N/A",0,VLOOKUP($A23, 'Ex Ante LI &amp; Eligibility Stats'!$A$6:$N$18,O$4,FALSE)*N23/1000))</f>
        <v>19.026150000000001</v>
      </c>
      <c r="P23" s="479">
        <f>IF(N23="","",IF(VLOOKUP($A23,'Ex Post LI &amp; Eligibility Stats'!$A$6:$N$18,P$4,FALSE)="N/A",0,VLOOKUP($A23,'Ex Post LI &amp; Eligibility Stats'!$A$6:$N$18,P$4,FALSE)*N23/1000))</f>
        <v>45.370050000000006</v>
      </c>
      <c r="Q23" s="554">
        <v>146340</v>
      </c>
      <c r="R23" s="559">
        <f>IF(Q23="","",IF(VLOOKUP($A23, 'Ex Ante LI &amp; Eligibility Stats'!$A$6:$N$18,R$4,FALSE)="N/A",0,VLOOKUP($A23, 'Ex Ante LI &amp; Eligibility Stats'!$A$6:$N$18,R$4,FALSE)*Q23/1000))</f>
        <v>33.658200000000008</v>
      </c>
      <c r="S23" s="555">
        <f>IF(Q23="","",IF(VLOOKUP($A23,'Ex Post LI &amp; Eligibility Stats'!$A$6:$N$18,S$4,FALSE)="N/A",0,VLOOKUP($A23,'Ex Post LI &amp; Eligibility Stats'!$A$6:$N$18,S$4,FALSE)*Q23/1000))</f>
        <v>45.365400000000001</v>
      </c>
      <c r="T23" s="438" t="s">
        <v>33</v>
      </c>
    </row>
    <row r="24" spans="1:29" ht="14.15" customHeight="1" thickBot="1">
      <c r="A24" s="116" t="s">
        <v>34</v>
      </c>
      <c r="B24" s="201">
        <f t="shared" ref="B24:S24" si="1">SUM(B16:B23)</f>
        <v>374505</v>
      </c>
      <c r="C24" s="402">
        <f t="shared" si="1"/>
        <v>50.241179999999993</v>
      </c>
      <c r="D24" s="403">
        <f t="shared" si="1"/>
        <v>282.15331000000003</v>
      </c>
      <c r="E24" s="201">
        <f t="shared" si="1"/>
        <v>372656</v>
      </c>
      <c r="F24" s="402">
        <f t="shared" si="1"/>
        <v>50.584959999999995</v>
      </c>
      <c r="G24" s="403">
        <f t="shared" si="1"/>
        <v>283.09739000000002</v>
      </c>
      <c r="H24" s="201">
        <f t="shared" si="1"/>
        <v>371542</v>
      </c>
      <c r="I24" s="402">
        <f t="shared" si="1"/>
        <v>51.198890000000006</v>
      </c>
      <c r="J24" s="403">
        <f t="shared" si="1"/>
        <v>283.09422000000001</v>
      </c>
      <c r="K24" s="450">
        <f t="shared" si="1"/>
        <v>370630</v>
      </c>
      <c r="L24" s="451">
        <f t="shared" si="1"/>
        <v>74.151129999999995</v>
      </c>
      <c r="M24" s="452">
        <f t="shared" si="1"/>
        <v>275.26149999999996</v>
      </c>
      <c r="N24" s="450">
        <f t="shared" si="1"/>
        <v>365659</v>
      </c>
      <c r="O24" s="451">
        <f t="shared" si="1"/>
        <v>190.05176</v>
      </c>
      <c r="P24" s="452">
        <f t="shared" si="1"/>
        <v>203.88805000000002</v>
      </c>
      <c r="Q24" s="201">
        <f t="shared" si="1"/>
        <v>363392</v>
      </c>
      <c r="R24" s="201">
        <f t="shared" si="1"/>
        <v>196.75477000000001</v>
      </c>
      <c r="S24" s="201">
        <f t="shared" si="1"/>
        <v>213.02399000000003</v>
      </c>
      <c r="T24" s="198"/>
      <c r="U24" s="115"/>
      <c r="V24" s="115"/>
      <c r="W24" s="115"/>
      <c r="X24" s="115"/>
      <c r="Y24" s="115"/>
      <c r="Z24" s="115"/>
      <c r="AA24" s="115"/>
      <c r="AB24" s="115"/>
      <c r="AC24" s="115"/>
    </row>
    <row r="25" spans="1:29" ht="14" thickTop="1" thickBot="1">
      <c r="A25" s="113" t="s">
        <v>35</v>
      </c>
      <c r="B25" s="201">
        <f t="shared" ref="B25:S25" si="2">+B14+B24</f>
        <v>532445</v>
      </c>
      <c r="C25" s="402">
        <f t="shared" si="2"/>
        <v>285.1558</v>
      </c>
      <c r="D25" s="405">
        <f t="shared" si="2"/>
        <v>617.06222000000002</v>
      </c>
      <c r="E25" s="201">
        <f t="shared" si="2"/>
        <v>530328</v>
      </c>
      <c r="F25" s="402">
        <f t="shared" si="2"/>
        <v>283.16640000000001</v>
      </c>
      <c r="G25" s="405">
        <f t="shared" si="2"/>
        <v>605.82576000000006</v>
      </c>
      <c r="H25" s="404">
        <f t="shared" si="2"/>
        <v>528804</v>
      </c>
      <c r="I25" s="402">
        <f t="shared" si="2"/>
        <v>287.28089</v>
      </c>
      <c r="J25" s="405">
        <f t="shared" si="2"/>
        <v>608.05196999999998</v>
      </c>
      <c r="K25" s="450">
        <f t="shared" si="2"/>
        <v>527666</v>
      </c>
      <c r="L25" s="451">
        <f t="shared" si="2"/>
        <v>321.19917999999996</v>
      </c>
      <c r="M25" s="457">
        <f t="shared" si="2"/>
        <v>603.74063000000001</v>
      </c>
      <c r="N25" s="450">
        <f t="shared" si="2"/>
        <v>521949</v>
      </c>
      <c r="O25" s="451">
        <f t="shared" si="2"/>
        <v>511.94835</v>
      </c>
      <c r="P25" s="457">
        <f>+P14+P24</f>
        <v>564.60499000000004</v>
      </c>
      <c r="Q25" s="451">
        <f t="shared" si="2"/>
        <v>519388</v>
      </c>
      <c r="R25" s="451">
        <f t="shared" si="2"/>
        <v>566.80489999999998</v>
      </c>
      <c r="S25" s="457">
        <f t="shared" si="2"/>
        <v>576.02362000000005</v>
      </c>
      <c r="T25" s="197"/>
      <c r="U25" s="115"/>
      <c r="V25" s="115"/>
      <c r="W25" s="115"/>
      <c r="X25" s="115"/>
      <c r="Y25" s="115"/>
      <c r="Z25" s="115"/>
      <c r="AA25" s="115"/>
      <c r="AB25" s="115"/>
      <c r="AC25" s="115"/>
    </row>
    <row r="26" spans="1:29" ht="13" thickTop="1">
      <c r="A26" s="117"/>
      <c r="B26" s="111"/>
      <c r="C26" s="118"/>
      <c r="D26" s="118"/>
      <c r="E26" s="118"/>
      <c r="F26" s="118"/>
      <c r="G26" s="118"/>
      <c r="H26" s="118"/>
      <c r="I26" s="118"/>
      <c r="J26" s="118"/>
      <c r="K26" s="119"/>
      <c r="L26" s="120"/>
      <c r="M26" s="120"/>
      <c r="N26" s="119"/>
      <c r="O26" s="119"/>
      <c r="P26" s="119"/>
      <c r="Q26" s="130"/>
      <c r="R26" s="131"/>
      <c r="S26" s="131"/>
    </row>
    <row r="27" spans="1:29" hidden="1">
      <c r="A27" s="117"/>
      <c r="B27" s="111"/>
      <c r="C27" s="833">
        <f>C4+6</f>
        <v>8</v>
      </c>
      <c r="D27" s="833">
        <f>D4+6</f>
        <v>8</v>
      </c>
      <c r="E27" s="833"/>
      <c r="F27" s="833">
        <f>F4+6</f>
        <v>9</v>
      </c>
      <c r="G27" s="833">
        <f>G4+6</f>
        <v>9</v>
      </c>
      <c r="H27" s="833"/>
      <c r="I27" s="833">
        <f>I4+6</f>
        <v>10</v>
      </c>
      <c r="J27" s="833">
        <f>J4+6</f>
        <v>10</v>
      </c>
      <c r="K27" s="834"/>
      <c r="L27" s="835">
        <f>L4+6</f>
        <v>11</v>
      </c>
      <c r="M27" s="835">
        <f>M4+6</f>
        <v>11</v>
      </c>
      <c r="N27" s="834"/>
      <c r="O27" s="834">
        <f>O4+6</f>
        <v>12</v>
      </c>
      <c r="P27" s="834">
        <f>P4+6</f>
        <v>12</v>
      </c>
      <c r="Q27" s="833"/>
      <c r="R27" s="834">
        <f>R4+6</f>
        <v>13</v>
      </c>
      <c r="S27" s="834">
        <f>S4+6</f>
        <v>13</v>
      </c>
    </row>
    <row r="28" spans="1:29" ht="11.25" customHeight="1">
      <c r="A28" s="274"/>
      <c r="B28" s="937" t="s">
        <v>36</v>
      </c>
      <c r="C28" s="938"/>
      <c r="D28" s="939"/>
      <c r="E28" s="937" t="s">
        <v>37</v>
      </c>
      <c r="F28" s="938"/>
      <c r="G28" s="939"/>
      <c r="H28" s="937" t="s">
        <v>38</v>
      </c>
      <c r="I28" s="938"/>
      <c r="J28" s="939"/>
      <c r="K28" s="937" t="s">
        <v>39</v>
      </c>
      <c r="L28" s="938"/>
      <c r="M28" s="939"/>
      <c r="N28" s="937" t="s">
        <v>40</v>
      </c>
      <c r="O28" s="938"/>
      <c r="P28" s="939"/>
      <c r="Q28" s="937" t="s">
        <v>41</v>
      </c>
      <c r="R28" s="938"/>
      <c r="S28" s="938"/>
      <c r="T28" s="275"/>
    </row>
    <row r="29" spans="1:29" s="110" customFormat="1" ht="55.5" customHeight="1">
      <c r="A29" s="394" t="s">
        <v>11</v>
      </c>
      <c r="B29" s="395" t="s">
        <v>12</v>
      </c>
      <c r="C29" s="396" t="s">
        <v>13</v>
      </c>
      <c r="D29" s="397" t="s">
        <v>14</v>
      </c>
      <c r="E29" s="395" t="s">
        <v>12</v>
      </c>
      <c r="F29" s="396" t="s">
        <v>13</v>
      </c>
      <c r="G29" s="397" t="s">
        <v>14</v>
      </c>
      <c r="H29" s="395" t="s">
        <v>365</v>
      </c>
      <c r="I29" s="396" t="s">
        <v>42</v>
      </c>
      <c r="J29" s="396" t="s">
        <v>14</v>
      </c>
      <c r="K29" s="395" t="s">
        <v>12</v>
      </c>
      <c r="L29" s="396" t="s">
        <v>13</v>
      </c>
      <c r="M29" s="397" t="s">
        <v>14</v>
      </c>
      <c r="N29" s="395" t="s">
        <v>12</v>
      </c>
      <c r="O29" s="396" t="s">
        <v>13</v>
      </c>
      <c r="P29" s="397" t="s">
        <v>14</v>
      </c>
      <c r="Q29" s="395" t="s">
        <v>12</v>
      </c>
      <c r="R29" s="396" t="s">
        <v>13</v>
      </c>
      <c r="S29" s="397" t="s">
        <v>14</v>
      </c>
      <c r="T29" s="396" t="s">
        <v>15</v>
      </c>
    </row>
    <row r="30" spans="1:29" ht="14.15" customHeight="1">
      <c r="A30" s="276" t="s">
        <v>16</v>
      </c>
      <c r="B30" s="277"/>
      <c r="C30" s="138"/>
      <c r="D30" s="279"/>
      <c r="E30" s="278"/>
      <c r="F30" s="278"/>
      <c r="G30" s="279"/>
      <c r="H30" s="142"/>
      <c r="I30" s="278"/>
      <c r="J30" s="282"/>
      <c r="K30" s="141"/>
      <c r="L30" s="284"/>
      <c r="M30" s="866"/>
      <c r="N30" s="141"/>
      <c r="O30" s="285"/>
      <c r="P30" s="286"/>
      <c r="Q30" s="142"/>
      <c r="R30" s="285"/>
      <c r="S30" s="286"/>
      <c r="T30" s="287"/>
    </row>
    <row r="31" spans="1:29" ht="14.25" customHeight="1">
      <c r="A31" s="4" t="s">
        <v>43</v>
      </c>
      <c r="B31" s="593">
        <v>247</v>
      </c>
      <c r="C31" s="398">
        <f>IF(B31="","",IF(VLOOKUP($A31, 'Ex Ante LI &amp; Eligibility Stats'!$A$6:$N$18,C$27,FALSE)="N/A",0,VLOOKUP($A31, 'Ex Ante LI &amp; Eligibility Stats'!$A$6:$N$18,C$27,FALSE)*B31/1000))</f>
        <v>298.09936000000005</v>
      </c>
      <c r="D31" s="399">
        <f>IF(B31="","",IF(VLOOKUP($A31,'Ex Post LI &amp; Eligibility Stats'!A$6:$N$18,D$27,FALSE)="N/A",0,VLOOKUP($A31,'Ex Post LI &amp; Eligibility Stats'!$A$6:$N$18,D$27,FALSE)*B31/1000))</f>
        <v>298.10430000000002</v>
      </c>
      <c r="E31" s="111">
        <v>251</v>
      </c>
      <c r="F31" s="398">
        <f>IF(E31="","",IF(VLOOKUP($A31, 'Ex Ante LI &amp; Eligibility Stats'!$A$6:$N$18,F$27,FALSE)="N/A",0,VLOOKUP($A31, 'Ex Ante LI &amp; Eligibility Stats'!$A$6:$N$18,F$27,FALSE)*E31/1000))</f>
        <v>307.80381</v>
      </c>
      <c r="G31" s="837">
        <f>IF(E31="","",IF(VLOOKUP($A31,'Ex Post LI &amp; Eligibility Stats'!A$6:$N$18,G$27,FALSE)="N/A",0,VLOOKUP($A31,'Ex Post LI &amp; Eligibility Stats'!$A$6:$N$18,G$27,FALSE)*E31/1000))</f>
        <v>302.93190000000004</v>
      </c>
      <c r="H31" s="111">
        <v>250</v>
      </c>
      <c r="I31" s="398">
        <f>IF(H31="","",IF(VLOOKUP($A31, 'Ex Ante LI &amp; Eligibility Stats'!$A$6:$N$18,I$27,FALSE)="N/A",0,VLOOKUP($A31, 'Ex Ante LI &amp; Eligibility Stats'!$A$6:$N$18,I$27,FALSE)*H31/1000))</f>
        <v>301.93</v>
      </c>
      <c r="J31" s="837">
        <f>IF(H31="","",IF(VLOOKUP($A31,'Ex Post LI &amp; Eligibility Stats'!A$6:$N$18,J$27,FALSE)="N/A",0,VLOOKUP($A31,'Ex Post LI &amp; Eligibility Stats'!$A$6:$N$18,J$27,FALSE)*H31/1000))</f>
        <v>301.72500000000002</v>
      </c>
      <c r="K31" s="111">
        <v>249</v>
      </c>
      <c r="L31" s="448">
        <f>IF(K31="","",IF(VLOOKUP($A31, 'Ex Ante LI &amp; Eligibility Stats'!$A$6:$N$18,L$27,FALSE)="N/A",0,VLOOKUP($A31, 'Ex Ante LI &amp; Eligibility Stats'!$A$6:$N$18,L$27,FALSE)*K31/1000))</f>
        <v>305.11463999999995</v>
      </c>
      <c r="M31" s="474">
        <f>IF(K31="","",IF(VLOOKUP($A31,'Ex Post LI &amp; Eligibility Stats'!A$6:$N$18,M$27,FALSE)="N/A",0,VLOOKUP($A31,'Ex Post LI &amp; Eligibility Stats'!$A$6:$N$18,M$27,FALSE)*K31/1000))</f>
        <v>300.51810000000006</v>
      </c>
      <c r="N31" s="111">
        <v>251</v>
      </c>
      <c r="O31" s="448">
        <f>IF(N31="","",IF(VLOOKUP($A31, 'Ex Ante LI &amp; Eligibility Stats'!$A$6:$N$18,O$27,FALSE)="N/A",0,VLOOKUP($A31, 'Ex Ante LI &amp; Eligibility Stats'!$A$6:$N$18,O$27,FALSE)*N31/1000))</f>
        <v>277.84444999999999</v>
      </c>
      <c r="P31" s="474">
        <f>IF(N31="","",IF(VLOOKUP($A31,'Ex Post LI &amp; Eligibility Stats'!A$6:$N$18,P$27,FALSE)="N/A",0,VLOOKUP($A31,'Ex Post LI &amp; Eligibility Stats'!$A$6:$N$18,P$27,FALSE)*N31/1000))</f>
        <v>302.93190000000004</v>
      </c>
      <c r="Q31" s="202">
        <v>256</v>
      </c>
      <c r="R31" s="448">
        <f>IF(Q31="","",IF(VLOOKUP($A31, 'Ex Ante LI &amp; Eligibility Stats'!$A$6:$N$18,R$27,FALSE)="N/A",0,VLOOKUP($A31, 'Ex Ante LI &amp; Eligibility Stats'!$A$6:$N$18,R$27,FALSE)*Q31/1000))</f>
        <v>276.88448</v>
      </c>
      <c r="S31" s="454">
        <f>IF(Q31="","",IF(VLOOKUP($A31,'Ex Post LI &amp; Eligibility Stats'!A$6:$N$18,S$27,FALSE)="N/A",0,VLOOKUP($A31,'Ex Post LI &amp; Eligibility Stats'!$A$6:$N$18,S$27,FALSE)*Q31/1000))</f>
        <v>308.96640000000002</v>
      </c>
      <c r="T31" s="442">
        <v>10795</v>
      </c>
    </row>
    <row r="32" spans="1:29" ht="14.9" customHeight="1">
      <c r="A32" s="4" t="s">
        <v>18</v>
      </c>
      <c r="B32" s="203">
        <v>18</v>
      </c>
      <c r="C32" s="398">
        <f>IF(B32="","",IF(VLOOKUP($A32, 'Ex Ante LI &amp; Eligibility Stats'!$A$6:$N$18,C$27,FALSE)="N/A",0,VLOOKUP($A32, 'Ex Ante LI &amp; Eligibility Stats'!$A$6:$N$18,C$27,FALSE)*B32/1000))</f>
        <v>0</v>
      </c>
      <c r="D32" s="399">
        <f>IF(B32="","",IF(VLOOKUP($A32,'Ex Post LI &amp; Eligibility Stats'!A$6:$N$18,D$27,FALSE)="N/A",0,VLOOKUP($A32,'Ex Post LI &amp; Eligibility Stats'!$A$6:$N$18,D$27,FALSE)*B32/1000))</f>
        <v>0</v>
      </c>
      <c r="E32" s="111">
        <v>18</v>
      </c>
      <c r="F32" s="398">
        <f>IF(E32="","",IF(VLOOKUP($A32, 'Ex Ante LI &amp; Eligibility Stats'!$A$6:$N$18,F$27,FALSE)="N/A",0,VLOOKUP($A32, 'Ex Ante LI &amp; Eligibility Stats'!$A$6:$N$18,F$27,FALSE)*E32/1000))</f>
        <v>0</v>
      </c>
      <c r="G32" s="399">
        <f>IF(E32="","",IF(VLOOKUP($A32,'Ex Post LI &amp; Eligibility Stats'!A$6:$N$18,G$27,FALSE)="N/A",0,VLOOKUP($A32,'Ex Post LI &amp; Eligibility Stats'!$A$6:$N$18,G$27,FALSE)*E32/1000))</f>
        <v>0</v>
      </c>
      <c r="H32" s="111">
        <v>18</v>
      </c>
      <c r="I32" s="398">
        <f>IF(H32="","",IF(VLOOKUP($A32, 'Ex Ante LI &amp; Eligibility Stats'!$A$6:$N$18,I$27,FALSE)="N/A",0,VLOOKUP($A32, 'Ex Ante LI &amp; Eligibility Stats'!$A$6:$N$18,I$27,FALSE)*H32/1000))</f>
        <v>0</v>
      </c>
      <c r="J32" s="399">
        <f>IF(H32="","",IF(VLOOKUP($A32,'Ex Post LI &amp; Eligibility Stats'!A$6:$N$18,J$27,FALSE)="N/A",0,VLOOKUP($A32,'Ex Post LI &amp; Eligibility Stats'!$A$6:$N$18,J$27,FALSE)*H32/1000))</f>
        <v>0</v>
      </c>
      <c r="K32" s="111">
        <v>18</v>
      </c>
      <c r="L32" s="448">
        <f>IF(K32="","",IF(VLOOKUP($A32, 'Ex Ante LI &amp; Eligibility Stats'!$A$6:$N$18,L$27,FALSE)="N/A",0,VLOOKUP($A32, 'Ex Ante LI &amp; Eligibility Stats'!$A$6:$N$18,L$27,FALSE)*K32/1000))</f>
        <v>0</v>
      </c>
      <c r="M32" s="454">
        <f>IF(K32="","",IF(VLOOKUP($A32,'Ex Post LI &amp; Eligibility Stats'!A$6:$N$18,M$27,FALSE)="N/A",0,VLOOKUP($A32,'Ex Post LI &amp; Eligibility Stats'!$A$6:$N$18,M$27,FALSE)*K32/1000))</f>
        <v>0</v>
      </c>
      <c r="N32" s="111">
        <v>18</v>
      </c>
      <c r="O32" s="448">
        <f>IF(N32="","",IF(VLOOKUP($A32, 'Ex Ante LI &amp; Eligibility Stats'!$A$6:$N$18,O$27,FALSE)="N/A",0,VLOOKUP($A32, 'Ex Ante LI &amp; Eligibility Stats'!$A$6:$N$18,O$27,FALSE)*N32/1000))</f>
        <v>0</v>
      </c>
      <c r="P32" s="454">
        <f>IF(N32="","",IF(VLOOKUP($A32,'Ex Post LI &amp; Eligibility Stats'!A$6:$N$18,P$27,FALSE)="N/A",0,VLOOKUP($A32,'Ex Post LI &amp; Eligibility Stats'!$A$6:$N$18,P$27,FALSE)*N32/1000))</f>
        <v>0</v>
      </c>
      <c r="Q32" s="202">
        <v>18</v>
      </c>
      <c r="R32" s="448">
        <f>IF(Q32="","",IF(VLOOKUP($A32, 'Ex Ante LI &amp; Eligibility Stats'!$A$6:$N$18,R$27,FALSE)="N/A",0,VLOOKUP($A32, 'Ex Ante LI &amp; Eligibility Stats'!$A$6:$N$18,R$27,FALSE)*Q32/1000))</f>
        <v>0</v>
      </c>
      <c r="S32" s="454">
        <f>IF(Q32="","",IF(VLOOKUP($A32,'Ex Post LI &amp; Eligibility Stats'!A$6:$N$18,S$27,FALSE)="N/A",0,VLOOKUP($A32,'Ex Post LI &amp; Eligibility Stats'!$A$6:$N$18,S$27,FALSE)*Q32/1000))</f>
        <v>0</v>
      </c>
      <c r="T32" s="443" t="s">
        <v>19</v>
      </c>
    </row>
    <row r="33" spans="1:20" ht="15" customHeight="1">
      <c r="A33" s="4" t="s">
        <v>20</v>
      </c>
      <c r="B33" s="203">
        <v>0</v>
      </c>
      <c r="C33" s="398">
        <f>IF(B33="","",IF(VLOOKUP($A33, 'Ex Ante LI &amp; Eligibility Stats'!$A$6:$N$18,C$27,FALSE)="N/A",0,VLOOKUP($A33, 'Ex Ante LI &amp; Eligibility Stats'!$A$6:$N$18,C$27,FALSE)*B33/1000))</f>
        <v>0</v>
      </c>
      <c r="D33" s="399">
        <f>IF(B33="","",IF(VLOOKUP($A33,'Ex Post LI &amp; Eligibility Stats'!A$6:$N$18,D$27,FALSE)="N/A",0,VLOOKUP($A33,'Ex Post LI &amp; Eligibility Stats'!$A$6:$N$18,D$27,FALSE)*B33/1000))</f>
        <v>0</v>
      </c>
      <c r="E33" s="111">
        <v>0</v>
      </c>
      <c r="F33" s="398">
        <f>IF(E33="","",IF(VLOOKUP($A33, 'Ex Ante LI &amp; Eligibility Stats'!$A$6:$N$18,F$27,FALSE)="N/A",0,VLOOKUP($A33, 'Ex Ante LI &amp; Eligibility Stats'!$A$6:$N$18,F$27,FALSE)*E33/1000))</f>
        <v>0</v>
      </c>
      <c r="G33" s="399">
        <f>IF(E33="","",IF(VLOOKUP($A33,'Ex Post LI &amp; Eligibility Stats'!A$6:$N$18,G$27,FALSE)="N/A",0,VLOOKUP($A33,'Ex Post LI &amp; Eligibility Stats'!$A$6:$N$18,G$27,FALSE)*E33/1000))</f>
        <v>0</v>
      </c>
      <c r="H33" s="111">
        <v>0</v>
      </c>
      <c r="I33" s="398">
        <f>IF(H33="","",IF(VLOOKUP($A33, 'Ex Ante LI &amp; Eligibility Stats'!$A$6:$N$18,I$27,FALSE)="N/A",0,VLOOKUP($A33, 'Ex Ante LI &amp; Eligibility Stats'!$A$6:$N$18,I$27,FALSE)*H33/1000))</f>
        <v>0</v>
      </c>
      <c r="J33" s="399">
        <f>IF(H33="","",IF(VLOOKUP($A33,'Ex Post LI &amp; Eligibility Stats'!A$6:$N$18,J$27,FALSE)="N/A",0,VLOOKUP($A33,'Ex Post LI &amp; Eligibility Stats'!$A$6:$N$18,J$27,FALSE)*H33/1000))</f>
        <v>0</v>
      </c>
      <c r="K33" s="111">
        <v>0</v>
      </c>
      <c r="L33" s="448">
        <f>IF(K33="","",IF(VLOOKUP($A33, 'Ex Ante LI &amp; Eligibility Stats'!$A$6:$N$18,L$27,FALSE)="N/A",0,VLOOKUP($A33, 'Ex Ante LI &amp; Eligibility Stats'!$A$6:$N$18,L$27,FALSE)*K33/1000))</f>
        <v>0</v>
      </c>
      <c r="M33" s="454">
        <f>IF(K33="","",IF(VLOOKUP($A33,'Ex Post LI &amp; Eligibility Stats'!A$6:$N$18,M$27,FALSE)="N/A",0,VLOOKUP($A33,'Ex Post LI &amp; Eligibility Stats'!$A$6:$N$18,M$27,FALSE)*K33/1000))</f>
        <v>0</v>
      </c>
      <c r="N33" s="111">
        <v>0</v>
      </c>
      <c r="O33" s="448">
        <f>IF(N33="","",IF(VLOOKUP($A33, 'Ex Ante LI &amp; Eligibility Stats'!$A$6:$N$18,O$27,FALSE)="N/A",0,VLOOKUP($A33, 'Ex Ante LI &amp; Eligibility Stats'!$A$6:$N$18,O$27,FALSE)*N33/1000))</f>
        <v>0</v>
      </c>
      <c r="P33" s="454">
        <f>IF(N33="","",IF(VLOOKUP($A33,'Ex Post LI &amp; Eligibility Stats'!A$6:$N$18,P$27,FALSE)="N/A",0,VLOOKUP($A33,'Ex Post LI &amp; Eligibility Stats'!$A$6:$N$18,P$27,FALSE)*N33/1000))</f>
        <v>0</v>
      </c>
      <c r="Q33" s="202">
        <v>0</v>
      </c>
      <c r="R33" s="448">
        <f>IF(Q33="","",IF(VLOOKUP($A33, 'Ex Ante LI &amp; Eligibility Stats'!$A$6:$N$18,R$27,FALSE)="N/A",0,VLOOKUP($A33, 'Ex Ante LI &amp; Eligibility Stats'!$A$6:$N$18,R$27,FALSE)*Q33/1000))</f>
        <v>0</v>
      </c>
      <c r="S33" s="454">
        <f>IF(Q33="","",IF(VLOOKUP($A33,'Ex Post LI &amp; Eligibility Stats'!A$6:$N$18,S$27,FALSE)="N/A",0,VLOOKUP($A33,'Ex Post LI &amp; Eligibility Stats'!$A$6:$N$18,S$27,FALSE)*Q33/1000))</f>
        <v>0</v>
      </c>
      <c r="T33" s="443" t="s">
        <v>19</v>
      </c>
    </row>
    <row r="34" spans="1:20" ht="13.5" customHeight="1">
      <c r="A34" s="4" t="s">
        <v>21</v>
      </c>
      <c r="B34" s="203">
        <v>4135</v>
      </c>
      <c r="C34" s="398">
        <f>IF(B34="","",IF(VLOOKUP($A34, 'Ex Ante LI &amp; Eligibility Stats'!$A$6:$N$18,C$27,FALSE)="N/A",0,VLOOKUP($A34, 'Ex Ante LI &amp; Eligibility Stats'!$A$6:$N$18,C$27,FALSE)*B34/1000))</f>
        <v>2.5636999999999999</v>
      </c>
      <c r="D34" s="399">
        <f>IF(B34="","",IF(VLOOKUP($A34,'Ex Post LI &amp; Eligibility Stats'!A$6:$N$18,D$27,FALSE)="N/A",0,VLOOKUP($A34,'Ex Post LI &amp; Eligibility Stats'!$A$6:$N$18,D$27,FALSE)*B34/1000))</f>
        <v>1.1991499999999999</v>
      </c>
      <c r="E34" s="111">
        <v>4098</v>
      </c>
      <c r="F34" s="398">
        <f>IF(E34="","",IF(VLOOKUP($A34, 'Ex Ante LI &amp; Eligibility Stats'!$A$6:$N$18,F$27,FALSE)="N/A",0,VLOOKUP($A34, 'Ex Ante LI &amp; Eligibility Stats'!$A$6:$N$18,F$27,FALSE)*E34/1000))</f>
        <v>2.4997799999999999</v>
      </c>
      <c r="G34" s="399">
        <f>IF(E34="","",IF(VLOOKUP($A34,'Ex Post LI &amp; Eligibility Stats'!A$6:$N$18,G$27,FALSE)="N/A",0,VLOOKUP($A34,'Ex Post LI &amp; Eligibility Stats'!$A$6:$N$18,G$27,FALSE)*E34/1000))</f>
        <v>1.1884199999999998</v>
      </c>
      <c r="H34" s="111">
        <v>4045</v>
      </c>
      <c r="I34" s="398">
        <f>IF(H34="","",IF(VLOOKUP($A34, 'Ex Ante LI &amp; Eligibility Stats'!$A$6:$N$18,I$27,FALSE)="N/A",0,VLOOKUP($A34, 'Ex Ante LI &amp; Eligibility Stats'!$A$6:$N$18,I$27,FALSE)*H34/1000))</f>
        <v>2.14385</v>
      </c>
      <c r="J34" s="399">
        <f>IF(H34="","",IF(VLOOKUP($A34,'Ex Post LI &amp; Eligibility Stats'!A$6:$N$18,J$27,FALSE)="N/A",0,VLOOKUP($A34,'Ex Post LI &amp; Eligibility Stats'!$A$6:$N$18,J$27,FALSE)*H34/1000))</f>
        <v>1.1730499999999999</v>
      </c>
      <c r="K34" s="111">
        <v>4027</v>
      </c>
      <c r="L34" s="448">
        <f>IF(K34="","",IF(VLOOKUP($A34, 'Ex Ante LI &amp; Eligibility Stats'!$A$6:$N$18,L$27,FALSE)="N/A",0,VLOOKUP($A34, 'Ex Ante LI &amp; Eligibility Stats'!$A$6:$N$18,L$27,FALSE)*K34/1000))</f>
        <v>1.2081</v>
      </c>
      <c r="M34" s="454">
        <f>IF(K34="","",IF(VLOOKUP($A34,'Ex Post LI &amp; Eligibility Stats'!A$6:$N$18,M$27,FALSE)="N/A",0,VLOOKUP($A34,'Ex Post LI &amp; Eligibility Stats'!$A$6:$N$18,M$27,FALSE)*K34/1000))</f>
        <v>1.1678299999999999</v>
      </c>
      <c r="N34" s="111">
        <v>4004</v>
      </c>
      <c r="O34" s="448">
        <f>IF(N34="","",IF(VLOOKUP($A34, 'Ex Ante LI &amp; Eligibility Stats'!$A$6:$N$18,O$27,FALSE)="N/A",0,VLOOKUP($A34, 'Ex Ante LI &amp; Eligibility Stats'!$A$6:$N$18,O$27,FALSE)*N34/1000))</f>
        <v>0</v>
      </c>
      <c r="P34" s="454">
        <f>IF(N34="","",IF(VLOOKUP($A34,'Ex Post LI &amp; Eligibility Stats'!A$6:$N$18,P$27,FALSE)="N/A",0,VLOOKUP($A34,'Ex Post LI &amp; Eligibility Stats'!$A$6:$N$18,P$27,FALSE)*N34/1000))</f>
        <v>1.1611599999999997</v>
      </c>
      <c r="Q34" s="202">
        <v>3974</v>
      </c>
      <c r="R34" s="448">
        <f>IF(Q34="","",IF(VLOOKUP($A34, 'Ex Ante LI &amp; Eligibility Stats'!$A$6:$N$18,R$27,FALSE)="N/A",0,VLOOKUP($A34, 'Ex Ante LI &amp; Eligibility Stats'!$A$6:$N$18,R$27,FALSE)*Q34/1000))</f>
        <v>0</v>
      </c>
      <c r="S34" s="454">
        <f>IF(Q34="","",IF(VLOOKUP($A34,'Ex Post LI &amp; Eligibility Stats'!A$6:$N$18,S$27,FALSE)="N/A",0,VLOOKUP($A34,'Ex Post LI &amp; Eligibility Stats'!$A$6:$N$18,S$27,FALSE)*Q34/1000))</f>
        <v>1.1524599999999998</v>
      </c>
      <c r="T34" s="443" t="s">
        <v>19</v>
      </c>
    </row>
    <row r="35" spans="1:20" ht="14.5">
      <c r="A35" s="112" t="s">
        <v>22</v>
      </c>
      <c r="B35" s="203">
        <v>150634</v>
      </c>
      <c r="C35" s="400">
        <f>IF(B35="","",IF(VLOOKUP($A35, 'Ex Ante LI &amp; Eligibility Stats'!$A$6:$N$18,C$27,FALSE)="N/A",0,VLOOKUP($A35, 'Ex Ante LI &amp; Eligibility Stats'!$A$6:$N$18,C$27,FALSE)*B35/1000))</f>
        <v>78.32968000000001</v>
      </c>
      <c r="D35" s="399">
        <f>IF(B35="","",IF(VLOOKUP($A35,'Ex Post LI &amp; Eligibility Stats'!A$6:$N$18,D$27,FALSE)="N/A",0,VLOOKUP($A35,'Ex Post LI &amp; Eligibility Stats'!$A$6:$N$18,D$27,FALSE)*B35/1000))</f>
        <v>69.291640000000001</v>
      </c>
      <c r="E35" s="554">
        <v>151253</v>
      </c>
      <c r="F35" s="400">
        <f>IF(E35="","",IF(VLOOKUP($A35, 'Ex Ante LI &amp; Eligibility Stats'!$A$6:$N$18,F$27,FALSE)="N/A",0,VLOOKUP($A35, 'Ex Ante LI &amp; Eligibility Stats'!$A$6:$N$18,F$27,FALSE)*E35/1000))</f>
        <v>72.601439999999997</v>
      </c>
      <c r="G35" s="401">
        <f>IF(E35="","",IF(VLOOKUP($A35,'Ex Post LI &amp; Eligibility Stats'!A$6:$N$18,G$27,FALSE)="N/A",0,VLOOKUP($A35,'Ex Post LI &amp; Eligibility Stats'!$A$6:$N$18,G$27,FALSE)*E35/1000))</f>
        <v>69.57638</v>
      </c>
      <c r="H35" s="554">
        <v>150856</v>
      </c>
      <c r="I35" s="400">
        <f>IF(H35="","",IF(VLOOKUP($A35, 'Ex Ante LI &amp; Eligibility Stats'!$A$6:$N$18,I$27,FALSE)="N/A",0,VLOOKUP($A35, 'Ex Ante LI &amp; Eligibility Stats'!$A$6:$N$18,I$27,FALSE)*H35/1000))</f>
        <v>67.885199999999998</v>
      </c>
      <c r="J35" s="401">
        <f>IF(H35="","",IF(VLOOKUP($A35,'Ex Post LI &amp; Eligibility Stats'!A$6:$N$18,J$27,FALSE)="N/A",0,VLOOKUP($A35,'Ex Post LI &amp; Eligibility Stats'!$A$6:$N$18,J$27,FALSE)*H35/1000))</f>
        <v>69.393760000000015</v>
      </c>
      <c r="K35" s="111">
        <v>151760</v>
      </c>
      <c r="L35" s="449">
        <f>IF(K35="","",IF(VLOOKUP($A35, 'Ex Ante LI &amp; Eligibility Stats'!$A$6:$N$18,L$27,FALSE)="N/A",0,VLOOKUP($A35, 'Ex Ante LI &amp; Eligibility Stats'!$A$6:$N$18,L$27,FALSE)*K35/1000))</f>
        <v>27.316800000000001</v>
      </c>
      <c r="M35" s="456">
        <f>IF(K35="","",IF(VLOOKUP($A35,'Ex Post LI &amp; Eligibility Stats'!A$6:$N$18,M$27,FALSE)="N/A",0,VLOOKUP($A35,'Ex Post LI &amp; Eligibility Stats'!$A$6:$N$18,M$27,FALSE)*K35/1000))</f>
        <v>69.809600000000003</v>
      </c>
      <c r="N35" s="111">
        <v>151848</v>
      </c>
      <c r="O35" s="449">
        <f>IF(N35="","",IF(VLOOKUP($A35, 'Ex Ante LI &amp; Eligibility Stats'!$A$6:$N$18,O$27,FALSE)="N/A",0,VLOOKUP($A35, 'Ex Ante LI &amp; Eligibility Stats'!$A$6:$N$18,O$27,FALSE)*N35/1000))</f>
        <v>0</v>
      </c>
      <c r="P35" s="456">
        <f>IF(N35="","",IF(VLOOKUP($A35,'Ex Post LI &amp; Eligibility Stats'!A$6:$N$18,P$27,FALSE)="N/A",0,VLOOKUP($A35,'Ex Post LI &amp; Eligibility Stats'!$A$6:$N$18,P$27,FALSE)*N35/1000))</f>
        <v>69.850080000000005</v>
      </c>
      <c r="Q35" s="202">
        <v>151495</v>
      </c>
      <c r="R35" s="449">
        <f>IF(Q35="","",IF(VLOOKUP($A35, 'Ex Ante LI &amp; Eligibility Stats'!$A$6:$N$18,R$27,FALSE)="N/A",0,VLOOKUP($A35, 'Ex Ante LI &amp; Eligibility Stats'!$A$6:$N$18,R$27,FALSE)*Q35/1000))</f>
        <v>0</v>
      </c>
      <c r="S35" s="456">
        <f>IF(Q35="","",IF(VLOOKUP($A35,'Ex Post LI &amp; Eligibility Stats'!A$6:$N$18,S$27,FALSE)="N/A",0,VLOOKUP($A35,'Ex Post LI &amp; Eligibility Stats'!$A$6:$N$18,S$27,FALSE)*Q35/1000))</f>
        <v>69.687699999999992</v>
      </c>
      <c r="T35" s="443" t="s">
        <v>19</v>
      </c>
    </row>
    <row r="36" spans="1:20" ht="13.5" thickBot="1">
      <c r="A36" s="116" t="s">
        <v>23</v>
      </c>
      <c r="B36" s="594">
        <f t="shared" ref="B36:S36" si="3">SUM(B31:B35)</f>
        <v>155034</v>
      </c>
      <c r="C36" s="111">
        <f t="shared" si="3"/>
        <v>378.99274000000003</v>
      </c>
      <c r="D36" s="406">
        <f t="shared" si="3"/>
        <v>368.59509000000003</v>
      </c>
      <c r="E36" s="201">
        <f t="shared" si="3"/>
        <v>155620</v>
      </c>
      <c r="F36" s="402">
        <f t="shared" si="3"/>
        <v>382.90503000000001</v>
      </c>
      <c r="G36" s="403">
        <f t="shared" si="3"/>
        <v>373.69670000000008</v>
      </c>
      <c r="H36" s="594">
        <f t="shared" si="3"/>
        <v>155169</v>
      </c>
      <c r="I36" s="402">
        <f t="shared" si="3"/>
        <v>371.95904999999999</v>
      </c>
      <c r="J36" s="403">
        <f t="shared" si="3"/>
        <v>372.29181000000005</v>
      </c>
      <c r="K36" s="595">
        <f t="shared" si="3"/>
        <v>156054</v>
      </c>
      <c r="L36" s="451">
        <f t="shared" si="3"/>
        <v>333.63953999999995</v>
      </c>
      <c r="M36" s="452">
        <f t="shared" si="3"/>
        <v>371.49553000000003</v>
      </c>
      <c r="N36" s="912">
        <f t="shared" si="3"/>
        <v>156121</v>
      </c>
      <c r="O36" s="451">
        <f t="shared" si="3"/>
        <v>277.84444999999999</v>
      </c>
      <c r="P36" s="452">
        <f t="shared" si="3"/>
        <v>373.94314000000003</v>
      </c>
      <c r="Q36" s="594">
        <f t="shared" si="3"/>
        <v>155743</v>
      </c>
      <c r="R36" s="451">
        <f t="shared" si="3"/>
        <v>276.88448</v>
      </c>
      <c r="S36" s="452">
        <f t="shared" si="3"/>
        <v>379.80656000000005</v>
      </c>
      <c r="T36" s="287"/>
    </row>
    <row r="37" spans="1:20" ht="13.5" thickTop="1">
      <c r="A37" s="276" t="s">
        <v>24</v>
      </c>
      <c r="B37" s="590"/>
      <c r="C37" s="407"/>
      <c r="D37" s="408"/>
      <c r="E37" s="269"/>
      <c r="F37" s="407"/>
      <c r="G37" s="407"/>
      <c r="H37" s="838"/>
      <c r="I37" s="839"/>
      <c r="J37" s="840"/>
      <c r="K37" s="409"/>
      <c r="L37" s="867"/>
      <c r="M37" s="868"/>
      <c r="N37" s="409"/>
      <c r="O37" s="867"/>
      <c r="P37" s="868"/>
      <c r="Q37" s="409"/>
      <c r="R37" s="1030"/>
      <c r="S37" s="269"/>
      <c r="T37" s="271"/>
    </row>
    <row r="38" spans="1:20" ht="13.5" customHeight="1">
      <c r="A38" s="4" t="s">
        <v>25</v>
      </c>
      <c r="B38" s="111">
        <v>1292</v>
      </c>
      <c r="C38" s="557">
        <v>80.099999999999994</v>
      </c>
      <c r="D38" s="399">
        <f>IF(B38="","",IF(VLOOKUP($A38,'Ex Post LI &amp; Eligibility Stats'!$A$6:$N$18,D$27,FALSE)="N/A",0,VLOOKUP($A38,'Ex Post LI &amp; Eligibility Stats'!$A$6:$N$18,D$27,FALSE)*B38/1000))</f>
        <v>86.951599999999985</v>
      </c>
      <c r="E38" s="111">
        <v>1297</v>
      </c>
      <c r="F38" s="557">
        <v>80</v>
      </c>
      <c r="G38" s="399">
        <f>IF(E38="","",IF(VLOOKUP($A38,'Ex Post LI &amp; Eligibility Stats'!$A$6:$N$18,G$27,FALSE)="N/A",0,VLOOKUP($A38,'Ex Post LI &amp; Eligibility Stats'!$A$6:$N$18,G$27,FALSE)*E38/1000))</f>
        <v>87.288099999999986</v>
      </c>
      <c r="H38" s="111">
        <v>1302</v>
      </c>
      <c r="I38" s="557">
        <v>80.099999999999994</v>
      </c>
      <c r="J38" s="399">
        <f>IF(H38="","",IF(VLOOKUP($A38,'Ex Post LI &amp; Eligibility Stats'!$A$6:$N$18,J$27,FALSE)="N/A",0,VLOOKUP($A38,'Ex Post LI &amp; Eligibility Stats'!$A$6:$N$18,J$27,FALSE)*H38/1000))</f>
        <v>87.624599999999987</v>
      </c>
      <c r="K38" s="111">
        <v>1302</v>
      </c>
      <c r="L38" s="557">
        <v>80.099999999999994</v>
      </c>
      <c r="M38" s="454">
        <f>IF(K38="","",IF(VLOOKUP($A38,'Ex Post LI &amp; Eligibility Stats'!$A$6:$N$18,M$27,FALSE)="N/A",0,VLOOKUP($A38,'Ex Post LI &amp; Eligibility Stats'!$A$6:$N$18,M$27,FALSE)*K38/1000))</f>
        <v>87.624599999999987</v>
      </c>
      <c r="N38" s="557">
        <v>1966</v>
      </c>
      <c r="O38" s="111">
        <f>IF(N38="","",IF(VLOOKUP($A38, 'Ex Ante LI &amp; Eligibility Stats'!$A$6:$N$18,O$27,FALSE)="N/A",0,VLOOKUP($A38, 'Ex Ante LI &amp; Eligibility Stats'!$A$6:$N$18,O$27,FALSE)*N38/1000))</f>
        <v>0</v>
      </c>
      <c r="P38" s="454">
        <f>IF(N38="","",IF(VLOOKUP($A38,'Ex Post LI &amp; Eligibility Stats'!$A$6:$N$18,P$27,FALSE)="N/A",0,VLOOKUP($A38,'Ex Post LI &amp; Eligibility Stats'!$A$6:$N$18,P$27,FALSE)*N38/1000))</f>
        <v>132.31179999999998</v>
      </c>
      <c r="Q38" s="557">
        <v>1966</v>
      </c>
      <c r="R38" s="111">
        <f>IF(Q38="","",IF(VLOOKUP($A38, 'Ex Ante LI &amp; Eligibility Stats'!$A$6:$N$18,R$27,FALSE)="N/A",0,VLOOKUP($A38, 'Ex Ante LI &amp; Eligibility Stats'!$A$6:$N$18,R$27,FALSE)*Q38/1000))</f>
        <v>0</v>
      </c>
      <c r="S38" s="454">
        <f>IF(Q38="","",IF(VLOOKUP($A38,'Ex Post LI &amp; Eligibility Stats'!$A$6:$N$18,S$27,FALSE)="N/A",0,VLOOKUP($A38,'Ex Post LI &amp; Eligibility Stats'!$A$6:$N$18,S$27,FALSE)*Q38/1000))</f>
        <v>132.31179999999998</v>
      </c>
      <c r="T38" s="439">
        <v>599649</v>
      </c>
    </row>
    <row r="39" spans="1:20" ht="13.5" customHeight="1">
      <c r="A39" s="4" t="s">
        <v>26</v>
      </c>
      <c r="B39" s="111">
        <v>41</v>
      </c>
      <c r="C39" s="557">
        <v>3.875</v>
      </c>
      <c r="D39" s="399">
        <f>IF(B39="","",IF(VLOOKUP($A39,'Ex Post LI &amp; Eligibility Stats'!$A$6:$N$18,D$27,FALSE)="N/A",0,VLOOKUP($A39,'Ex Post LI &amp; Eligibility Stats'!$A$6:$N$18,D$27,FALSE)*B39/1000))</f>
        <v>3.2677000000000005</v>
      </c>
      <c r="E39" s="111">
        <v>29</v>
      </c>
      <c r="F39" s="557">
        <v>3.875</v>
      </c>
      <c r="G39" s="399">
        <f>IF(E39="","",IF(VLOOKUP($A39,'Ex Post LI &amp; Eligibility Stats'!$A$6:$N$18,G$27,FALSE)="N/A",0,VLOOKUP($A39,'Ex Post LI &amp; Eligibility Stats'!$A$6:$N$18,G$27,FALSE)*E39/1000))</f>
        <v>2.3113000000000001</v>
      </c>
      <c r="H39" s="111">
        <v>30</v>
      </c>
      <c r="I39" s="557">
        <v>3.1659999999999999</v>
      </c>
      <c r="J39" s="399">
        <f>IF(H39="","",IF(VLOOKUP($A39,'Ex Post LI &amp; Eligibility Stats'!$A$6:$N$18,J$27,FALSE)="N/A",0,VLOOKUP($A39,'Ex Post LI &amp; Eligibility Stats'!$A$6:$N$18,J$27,FALSE)*H39/1000))</f>
        <v>2.391</v>
      </c>
      <c r="K39" s="111">
        <v>30</v>
      </c>
      <c r="L39" s="557">
        <v>3.37</v>
      </c>
      <c r="M39" s="454">
        <f>IF(K39="","",IF(VLOOKUP($A39,'Ex Post LI &amp; Eligibility Stats'!$A$6:$N$18,M$27,FALSE)="N/A",0,VLOOKUP($A39,'Ex Post LI &amp; Eligibility Stats'!$A$6:$N$18,M$27,FALSE)*K39/1000))</f>
        <v>2.391</v>
      </c>
      <c r="N39" s="557">
        <v>0</v>
      </c>
      <c r="O39" s="111">
        <f>IF(N39="","",IF(VLOOKUP($A39, 'Ex Ante LI &amp; Eligibility Stats'!$A$6:$N$18,O$27,FALSE)="N/A",0,VLOOKUP($A39, 'Ex Ante LI &amp; Eligibility Stats'!$A$6:$N$18,O$27,FALSE)*N39/1000))</f>
        <v>0</v>
      </c>
      <c r="P39" s="454">
        <f>IF(N39="","",IF(VLOOKUP($A39,'Ex Post LI &amp; Eligibility Stats'!$A$6:$N$18,P$27,FALSE)="N/A",0,VLOOKUP($A39,'Ex Post LI &amp; Eligibility Stats'!$A$6:$N$18,P$27,FALSE)*N39/1000))</f>
        <v>0</v>
      </c>
      <c r="Q39" s="111">
        <v>0</v>
      </c>
      <c r="R39" s="111">
        <f>IF(Q39="","",IF(VLOOKUP($A39, 'Ex Ante LI &amp; Eligibility Stats'!$A$6:$N$18,R$27,FALSE)="N/A",0,VLOOKUP($A39, 'Ex Ante LI &amp; Eligibility Stats'!$A$6:$N$18,R$27,FALSE)*Q39/1000))</f>
        <v>0</v>
      </c>
      <c r="S39" s="454">
        <f>IF(Q39="","",IF(VLOOKUP($A39,'Ex Post LI &amp; Eligibility Stats'!$A$6:$N$18,S$27,FALSE)="N/A",0,VLOOKUP($A39,'Ex Post LI &amp; Eligibility Stats'!$A$6:$N$18,S$27,FALSE)*Q39/1000))</f>
        <v>0</v>
      </c>
      <c r="T39" s="940">
        <v>599649</v>
      </c>
    </row>
    <row r="40" spans="1:20" ht="13.5" customHeight="1">
      <c r="A40" s="4" t="s">
        <v>27</v>
      </c>
      <c r="B40" s="111">
        <v>427</v>
      </c>
      <c r="C40" s="557">
        <v>10.125999999999999</v>
      </c>
      <c r="D40" s="399">
        <f>IF(B40="","",IF(VLOOKUP($A40,'Ex Post LI &amp; Eligibility Stats'!$A$6:$N$18,D$27,FALSE)="N/A",0,VLOOKUP($A40,'Ex Post LI &amp; Eligibility Stats'!$A$6:$N$18,D$27,FALSE)*B40/1000))</f>
        <v>14.816900000000002</v>
      </c>
      <c r="E40" s="111">
        <v>426</v>
      </c>
      <c r="F40" s="557">
        <v>10.125999999999999</v>
      </c>
      <c r="G40" s="399">
        <f>IF(E40="","",IF(VLOOKUP($A40,'Ex Post LI &amp; Eligibility Stats'!$A$6:$N$18,G$27,FALSE)="N/A",0,VLOOKUP($A40,'Ex Post LI &amp; Eligibility Stats'!$A$6:$N$18,G$27,FALSE)*E40/1000))</f>
        <v>14.782200000000001</v>
      </c>
      <c r="H40" s="841">
        <v>334</v>
      </c>
      <c r="I40" s="557">
        <v>9.23</v>
      </c>
      <c r="J40" s="399">
        <f>IF(H40="","",IF(VLOOKUP($A40,'Ex Post LI &amp; Eligibility Stats'!$A$6:$N$18,J$27,FALSE)="N/A",0,VLOOKUP($A40,'Ex Post LI &amp; Eligibility Stats'!$A$6:$N$18,J$27,FALSE)*H40/1000))</f>
        <v>11.5898</v>
      </c>
      <c r="K40" s="111">
        <v>334</v>
      </c>
      <c r="L40" s="557">
        <v>6.6479999999999997</v>
      </c>
      <c r="M40" s="454">
        <f>IF(K40="","",IF(VLOOKUP($A40,'Ex Post LI &amp; Eligibility Stats'!$A$6:$N$18,M$27,FALSE)="N/A",0,VLOOKUP($A40,'Ex Post LI &amp; Eligibility Stats'!$A$6:$N$18,M$27,FALSE)*K40/1000))</f>
        <v>11.5898</v>
      </c>
      <c r="N40" s="557">
        <v>0</v>
      </c>
      <c r="O40" s="111">
        <f>IF(N40="","",IF(VLOOKUP($A40, 'Ex Ante LI &amp; Eligibility Stats'!$A$6:$N$18,O$27,FALSE)="N/A",0,VLOOKUP($A40, 'Ex Ante LI &amp; Eligibility Stats'!$A$6:$N$18,O$27,FALSE)*N40/1000))</f>
        <v>0</v>
      </c>
      <c r="P40" s="454">
        <f>IF(N40="","",IF(VLOOKUP($A40,'Ex Post LI &amp; Eligibility Stats'!$A$6:$N$18,P$27,FALSE)="N/A",0,VLOOKUP($A40,'Ex Post LI &amp; Eligibility Stats'!$A$6:$N$18,P$27,FALSE)*N40/1000))</f>
        <v>0</v>
      </c>
      <c r="Q40" s="111">
        <v>0</v>
      </c>
      <c r="R40" s="111">
        <f>IF(Q40="","",IF(VLOOKUP($A40, 'Ex Ante LI &amp; Eligibility Stats'!$A$6:$N$18,R$27,FALSE)="N/A",0,VLOOKUP($A40, 'Ex Ante LI &amp; Eligibility Stats'!$A$6:$N$18,R$27,FALSE)*Q40/1000))</f>
        <v>0</v>
      </c>
      <c r="S40" s="454">
        <f>IF(Q40="","",IF(VLOOKUP($A40,'Ex Post LI &amp; Eligibility Stats'!$A$6:$N$18,S$27,FALSE)="N/A",0,VLOOKUP($A40,'Ex Post LI &amp; Eligibility Stats'!$A$6:$N$18,S$27,FALSE)*Q40/1000))</f>
        <v>0</v>
      </c>
      <c r="T40" s="944"/>
    </row>
    <row r="41" spans="1:20" ht="13.5" customHeight="1">
      <c r="A41" s="4" t="s">
        <v>28</v>
      </c>
      <c r="B41" s="111">
        <v>456</v>
      </c>
      <c r="C41" s="557">
        <f>IF(B41="","",IF(VLOOKUP($A41, 'Ex Ante LI &amp; Eligibility Stats'!$A$6:$N$18,C$27,FALSE)="N/A",0,VLOOKUP($A41, 'Ex Ante LI &amp; Eligibility Stats'!$A$6:$N$18,C$27,FALSE)*B41/1000))</f>
        <v>23.730239999999998</v>
      </c>
      <c r="D41" s="399">
        <f>IF(B41="","",IF(VLOOKUP($A41,'Ex Post LI &amp; Eligibility Stats'!$A$6:$N$18,D$27,FALSE)="N/A",0,VLOOKUP($A41,'Ex Post LI &amp; Eligibility Stats'!$A$6:$N$18,D$27,FALSE)*B41/1000))</f>
        <v>17.282399999999999</v>
      </c>
      <c r="E41" s="111">
        <v>455</v>
      </c>
      <c r="F41" s="557">
        <f>IF(E41="","",IF(VLOOKUP($A41, 'Ex Ante LI &amp; Eligibility Stats'!$A$6:$N$18,F$27,FALSE)="N/A",0,VLOOKUP($A41, 'Ex Ante LI &amp; Eligibility Stats'!$A$6:$N$18,F$27,FALSE)*E41/1000))</f>
        <v>24.651900000000001</v>
      </c>
      <c r="G41" s="399">
        <f>IF(E41="","",IF(VLOOKUP($A41,'Ex Post LI &amp; Eligibility Stats'!$A$6:$N$18,G$27,FALSE)="N/A",0,VLOOKUP($A41,'Ex Post LI &amp; Eligibility Stats'!$A$6:$N$18,G$27,FALSE)*E41/1000))</f>
        <v>17.244499999999999</v>
      </c>
      <c r="H41" s="111">
        <v>453</v>
      </c>
      <c r="I41" s="557">
        <f>IF(H41="","",IF(VLOOKUP($A41, 'Ex Ante LI &amp; Eligibility Stats'!$A$6:$N$18,I$27,FALSE)="N/A",0,VLOOKUP($A41, 'Ex Ante LI &amp; Eligibility Stats'!$A$6:$N$18,I$27,FALSE)*H41/1000))</f>
        <v>23.823270000000001</v>
      </c>
      <c r="J41" s="842">
        <f>IF(H41="","",IF(VLOOKUP($A41,'Ex Post LI &amp; Eligibility Stats'!$A$6:$N$18,J$27,FALSE)="N/A",0,VLOOKUP($A41,'Ex Post LI &amp; Eligibility Stats'!$A$6:$N$18,J$27,FALSE)*H41/1000))</f>
        <v>17.168700000000001</v>
      </c>
      <c r="K41" s="111">
        <v>451</v>
      </c>
      <c r="L41" s="557">
        <f>IF(K41="","",IF(VLOOKUP($A41, 'Ex Ante LI &amp; Eligibility Stats'!$A$6:$N$18,L$27,FALSE)="N/A",0,VLOOKUP($A41, 'Ex Ante LI &amp; Eligibility Stats'!$A$6:$N$18,L$27,FALSE)*K41/1000))</f>
        <v>22.933350000000001</v>
      </c>
      <c r="M41" s="454">
        <f>IF(K41="","",IF(VLOOKUP($A41,'Ex Post LI &amp; Eligibility Stats'!$A$6:$N$18,M$27,FALSE)="N/A",0,VLOOKUP($A41,'Ex Post LI &amp; Eligibility Stats'!$A$6:$N$18,M$27,FALSE)*K41/1000))</f>
        <v>17.092899999999997</v>
      </c>
      <c r="N41" s="111">
        <v>449</v>
      </c>
      <c r="O41" s="111">
        <f>IF(N41="","",IF(VLOOKUP($A41, 'Ex Ante LI &amp; Eligibility Stats'!$A$6:$N$18,O$27,FALSE)="N/A",0,VLOOKUP($A41, 'Ex Ante LI &amp; Eligibility Stats'!$A$6:$N$18,O$27,FALSE)*N41/1000))</f>
        <v>19.500070000000001</v>
      </c>
      <c r="P41" s="454">
        <f>IF(N41="","",IF(VLOOKUP($A41,'Ex Post LI &amp; Eligibility Stats'!$A$6:$N$18,P$27,FALSE)="N/A",0,VLOOKUP($A41,'Ex Post LI &amp; Eligibility Stats'!$A$6:$N$18,P$27,FALSE)*N41/1000))</f>
        <v>17.017099999999999</v>
      </c>
      <c r="Q41" s="111">
        <v>446</v>
      </c>
      <c r="R41" s="111">
        <f>IF(Q41="","",IF(VLOOKUP($A41, 'Ex Ante LI &amp; Eligibility Stats'!$A$6:$N$18,R$27,FALSE)="N/A",0,VLOOKUP($A41, 'Ex Ante LI &amp; Eligibility Stats'!$A$6:$N$18,R$27,FALSE)*Q41/1000))</f>
        <v>22.728159999999999</v>
      </c>
      <c r="S41" s="454">
        <f>IF(Q41="","",IF(VLOOKUP($A41,'Ex Post LI &amp; Eligibility Stats'!$A$6:$N$18,S$27,FALSE)="N/A",0,VLOOKUP($A41,'Ex Post LI &amp; Eligibility Stats'!$A$6:$N$18,S$27,FALSE)*Q41/1000))</f>
        <v>16.903399999999998</v>
      </c>
      <c r="T41" s="441">
        <v>10795</v>
      </c>
    </row>
    <row r="42" spans="1:20" ht="13.5" customHeight="1">
      <c r="A42" s="4" t="s">
        <v>29</v>
      </c>
      <c r="B42" s="107">
        <v>2178</v>
      </c>
      <c r="C42" s="557">
        <f>IF(B42="","",IF(VLOOKUP($A42, 'Ex Ante LI &amp; Eligibility Stats'!$A$6:$N$18,C$27,FALSE)="N/A",0,VLOOKUP($A42, 'Ex Ante LI &amp; Eligibility Stats'!$A$6:$N$18,C$27,FALSE)*B42/1000))</f>
        <v>29.81682</v>
      </c>
      <c r="D42" s="399">
        <f>IF(B42="","",IF(VLOOKUP($A42,'Ex Post LI &amp; Eligibility Stats'!$A$6:$N$18,D$27,FALSE)="N/A",0,VLOOKUP($A42,'Ex Post LI &amp; Eligibility Stats'!$A$6:$N$18,D$27,FALSE)*B42/1000))</f>
        <v>30.927599999999998</v>
      </c>
      <c r="E42" s="111">
        <v>2145</v>
      </c>
      <c r="F42" s="557">
        <f>IF(E42="","",IF(VLOOKUP($A42, 'Ex Ante LI &amp; Eligibility Stats'!$A$6:$N$18,F$27,FALSE)="N/A",0,VLOOKUP($A42, 'Ex Ante LI &amp; Eligibility Stats'!$A$6:$N$18,F$27,FALSE)*E42/1000))</f>
        <v>30.780750000000001</v>
      </c>
      <c r="G42" s="399">
        <f>IF(E42="","",IF(VLOOKUP($A42,'Ex Post LI &amp; Eligibility Stats'!$A$6:$N$18,G$27,FALSE)="N/A",0,VLOOKUP($A42,'Ex Post LI &amp; Eligibility Stats'!$A$6:$N$18,G$27,FALSE)*E42/1000))</f>
        <v>30.459</v>
      </c>
      <c r="H42" s="111">
        <v>2106</v>
      </c>
      <c r="I42" s="557">
        <f>IF(H42="","",IF(VLOOKUP($A42, 'Ex Ante LI &amp; Eligibility Stats'!$A$6:$N$18,I$27,FALSE)="N/A",0,VLOOKUP($A42, 'Ex Ante LI &amp; Eligibility Stats'!$A$6:$N$18,I$27,FALSE)*H42/1000))</f>
        <v>30.600180000000002</v>
      </c>
      <c r="J42" s="842">
        <f>IF(H42="","",IF(VLOOKUP($A42,'Ex Post LI &amp; Eligibility Stats'!$A$6:$N$18,J$27,FALSE)="N/A",0,VLOOKUP($A42,'Ex Post LI &amp; Eligibility Stats'!$A$6:$N$18,J$27,FALSE)*H42/1000))</f>
        <v>29.905199999999997</v>
      </c>
      <c r="K42" s="111">
        <v>2014</v>
      </c>
      <c r="L42" s="557">
        <f>IF(K42="","",IF(VLOOKUP($A42, 'Ex Ante LI &amp; Eligibility Stats'!$A$6:$N$18,L$27,FALSE)="N/A",0,VLOOKUP($A42, 'Ex Ante LI &amp; Eligibility Stats'!$A$6:$N$18,L$27,FALSE)*K42/1000))</f>
        <v>27.068159999999999</v>
      </c>
      <c r="M42" s="454">
        <f>IF(K42="","",IF(VLOOKUP($A42,'Ex Post LI &amp; Eligibility Stats'!$A$6:$N$18,M$27,FALSE)="N/A",0,VLOOKUP($A42,'Ex Post LI &amp; Eligibility Stats'!$A$6:$N$18,M$27,FALSE)*K42/1000))</f>
        <v>28.598800000000001</v>
      </c>
      <c r="N42" s="111">
        <v>2016</v>
      </c>
      <c r="O42" s="111">
        <f>IF(N42="","",IF(VLOOKUP($A42, 'Ex Ante LI &amp; Eligibility Stats'!$A$6:$N$18,O$27,FALSE)="N/A",0,VLOOKUP($A42, 'Ex Ante LI &amp; Eligibility Stats'!$A$6:$N$18,O$27,FALSE)*N42/1000))</f>
        <v>14.091839999999999</v>
      </c>
      <c r="P42" s="454">
        <f>IF(N42="","",IF(VLOOKUP($A42,'Ex Post LI &amp; Eligibility Stats'!$A$6:$N$18,P$27,FALSE)="N/A",0,VLOOKUP($A42,'Ex Post LI &amp; Eligibility Stats'!$A$6:$N$18,P$27,FALSE)*N42/1000))</f>
        <v>28.627199999999998</v>
      </c>
      <c r="Q42" s="111">
        <v>2308</v>
      </c>
      <c r="R42" s="111">
        <f>IF(Q42="","",IF(VLOOKUP($A42, 'Ex Ante LI &amp; Eligibility Stats'!$A$6:$N$18,R$27,FALSE)="N/A",0,VLOOKUP($A42, 'Ex Ante LI &amp; Eligibility Stats'!$A$6:$N$18,R$27,FALSE)*Q42/1000))</f>
        <v>13.3864</v>
      </c>
      <c r="S42" s="454">
        <f>IF(Q42="","",IF(VLOOKUP($A42,'Ex Post LI &amp; Eligibility Stats'!$A$6:$N$18,S$27,FALSE)="N/A",0,VLOOKUP($A42,'Ex Post LI &amp; Eligibility Stats'!$A$6:$N$18,S$27,FALSE)*Q42/1000))</f>
        <v>32.773600000000002</v>
      </c>
      <c r="T42" s="444">
        <v>5890</v>
      </c>
    </row>
    <row r="43" spans="1:20" ht="13.5" customHeight="1">
      <c r="A43" s="4" t="s">
        <v>30</v>
      </c>
      <c r="B43" s="111">
        <v>31613</v>
      </c>
      <c r="C43" s="557">
        <f>IF(B43="","",IF(VLOOKUP($A43, 'Ex Ante LI &amp; Eligibility Stats'!$A$6:$N$18,C$27,FALSE)="N/A",0,VLOOKUP($A43, 'Ex Ante LI &amp; Eligibility Stats'!$A$6:$N$18,C$27,FALSE)*B43/1000))</f>
        <v>5.69034</v>
      </c>
      <c r="D43" s="399">
        <f>IF(B43="","",IF(VLOOKUP($A43,'Ex Post LI &amp; Eligibility Stats'!$A$6:$N$18,D$27,FALSE)="N/A",0,VLOOKUP($A43,'Ex Post LI &amp; Eligibility Stats'!$A$6:$N$18,D$27,FALSE)*B43/1000))</f>
        <v>7.2709900000000003</v>
      </c>
      <c r="E43" s="111">
        <v>31178</v>
      </c>
      <c r="F43" s="557">
        <f>IF(E43="","",IF(VLOOKUP($A43, 'Ex Ante LI &amp; Eligibility Stats'!$A$6:$N$18,F$27,FALSE)="N/A",0,VLOOKUP($A43, 'Ex Ante LI &amp; Eligibility Stats'!$A$6:$N$18,F$27,FALSE)*E43/1000))</f>
        <v>5.6120400000000004</v>
      </c>
      <c r="G43" s="399">
        <f>IF(E43="","",IF(VLOOKUP($A43,'Ex Post LI &amp; Eligibility Stats'!$A$6:$N$18,G$27,FALSE)="N/A",0,VLOOKUP($A43,'Ex Post LI &amp; Eligibility Stats'!$A$6:$N$18,G$27,FALSE)*E43/1000))</f>
        <v>7.1709400000000008</v>
      </c>
      <c r="H43" s="111">
        <v>30606</v>
      </c>
      <c r="I43" s="557">
        <f>IF(H43="","",IF(VLOOKUP($A43, 'Ex Ante LI &amp; Eligibility Stats'!$A$6:$N$18,I$27,FALSE)="N/A",0,VLOOKUP($A43, 'Ex Ante LI &amp; Eligibility Stats'!$A$6:$N$18,I$27,FALSE)*H43/1000))</f>
        <v>5.2030200000000004</v>
      </c>
      <c r="J43" s="842">
        <f>IF(H43="","",IF(VLOOKUP($A43,'Ex Post LI &amp; Eligibility Stats'!$A$6:$N$18,J$27,FALSE)="N/A",0,VLOOKUP($A43,'Ex Post LI &amp; Eligibility Stats'!$A$6:$N$18,J$27,FALSE)*H43/1000))</f>
        <v>7.0393800000000004</v>
      </c>
      <c r="K43" s="111">
        <v>34426</v>
      </c>
      <c r="L43" s="557">
        <f>IF(K43="","",IF(VLOOKUP($A43, 'Ex Ante LI &amp; Eligibility Stats'!$A$6:$N$18,L$27,FALSE)="N/A",0,VLOOKUP($A43, 'Ex Ante LI &amp; Eligibility Stats'!$A$6:$N$18,L$27,FALSE)*K43/1000))</f>
        <v>5.1638999999999999</v>
      </c>
      <c r="M43" s="454">
        <f>IF(K43="","",IF(VLOOKUP($A43,'Ex Post LI &amp; Eligibility Stats'!$A$6:$N$18,M$27,FALSE)="N/A",0,VLOOKUP($A43,'Ex Post LI &amp; Eligibility Stats'!$A$6:$N$18,M$27,FALSE)*K43/1000))</f>
        <v>7.9179800000000009</v>
      </c>
      <c r="N43" s="111">
        <v>35675</v>
      </c>
      <c r="O43" s="111">
        <f>IF(N43="","",IF(VLOOKUP($A43, 'Ex Ante LI &amp; Eligibility Stats'!$A$6:$N$18,O$27,FALSE)="N/A",0,VLOOKUP($A43, 'Ex Ante LI &amp; Eligibility Stats'!$A$6:$N$18,O$27,FALSE)*N43/1000))</f>
        <v>2.1404999999999998</v>
      </c>
      <c r="P43" s="454">
        <f>IF(N43="","",IF(VLOOKUP($A43,'Ex Post LI &amp; Eligibility Stats'!$A$6:$N$18,P$27,FALSE)="N/A",0,VLOOKUP($A43,'Ex Post LI &amp; Eligibility Stats'!$A$6:$N$18,P$27,FALSE)*N43/1000))</f>
        <v>8.2052499999999995</v>
      </c>
      <c r="Q43" s="111">
        <v>47330</v>
      </c>
      <c r="R43" s="111">
        <f>IF(Q43="","",IF(VLOOKUP($A43, 'Ex Ante LI &amp; Eligibility Stats'!$A$6:$N$18,R$27,FALSE)="N/A",0,VLOOKUP($A43, 'Ex Ante LI &amp; Eligibility Stats'!$A$6:$N$18,R$27,FALSE)*Q43/1000))</f>
        <v>2.3664999999999998</v>
      </c>
      <c r="S43" s="454">
        <f>IF(Q43="","",IF(VLOOKUP($A43,'Ex Post LI &amp; Eligibility Stats'!$A$6:$N$18,S$27,FALSE)="N/A",0,VLOOKUP($A43,'Ex Post LI &amp; Eligibility Stats'!$A$6:$N$18,S$27,FALSE)*Q43/1000))</f>
        <v>10.885899999999999</v>
      </c>
      <c r="T43" s="444">
        <v>81268</v>
      </c>
    </row>
    <row r="44" spans="1:20" ht="13.5" customHeight="1">
      <c r="A44" s="4" t="s">
        <v>31</v>
      </c>
      <c r="B44" s="111">
        <v>178937</v>
      </c>
      <c r="C44" s="557">
        <f>IF(B44="","",IF(VLOOKUP($A44, 'Ex Ante LI &amp; Eligibility Stats'!$A$6:$N$18,C$27,FALSE)="N/A",0,VLOOKUP($A44, 'Ex Ante LI &amp; Eligibility Stats'!$A$6:$N$18,C$27,FALSE)*B44/1000))</f>
        <v>1.7893700000000001</v>
      </c>
      <c r="D44" s="399">
        <f>IF(B44="","",IF(VLOOKUP($A44,'Ex Post LI &amp; Eligibility Stats'!$A$6:$N$18,D$27,FALSE)="N/A",0,VLOOKUP($A44,'Ex Post LI &amp; Eligibility Stats'!$A$6:$N$18,D$27,FALSE)*B44/1000))</f>
        <v>1.7893700000000001</v>
      </c>
      <c r="E44" s="111">
        <v>177373</v>
      </c>
      <c r="F44" s="557">
        <f>IF(E44="","",IF(VLOOKUP($A44, 'Ex Ante LI &amp; Eligibility Stats'!$A$6:$N$18,F$27,FALSE)="N/A",0,VLOOKUP($A44, 'Ex Ante LI &amp; Eligibility Stats'!$A$6:$N$18,F$27,FALSE)*E44/1000))</f>
        <v>1.77373</v>
      </c>
      <c r="G44" s="399">
        <f>IF(E44="","",IF(VLOOKUP($A44,'Ex Post LI &amp; Eligibility Stats'!$A$6:$N$18,G$27,FALSE)="N/A",0,VLOOKUP($A44,'Ex Post LI &amp; Eligibility Stats'!$A$6:$N$18,G$27,FALSE)*E44/1000))</f>
        <v>1.77373</v>
      </c>
      <c r="H44" s="111">
        <v>174365</v>
      </c>
      <c r="I44" s="557">
        <f>IF(H44="","",IF(VLOOKUP($A44, 'Ex Ante LI &amp; Eligibility Stats'!$A$6:$N$18,I$27,FALSE)="N/A",0,VLOOKUP($A44, 'Ex Ante LI &amp; Eligibility Stats'!$A$6:$N$18,I$27,FALSE)*H44/1000))</f>
        <v>1.7436500000000001</v>
      </c>
      <c r="J44" s="842">
        <f>IF(H44="","",IF(VLOOKUP($A44,'Ex Post LI &amp; Eligibility Stats'!$A$6:$N$18,J$27,FALSE)="N/A",0,VLOOKUP($A44,'Ex Post LI &amp; Eligibility Stats'!$A$6:$N$18,J$27,FALSE)*H44/1000))</f>
        <v>1.7436500000000001</v>
      </c>
      <c r="K44" s="111">
        <v>165176</v>
      </c>
      <c r="L44" s="557">
        <f>IF(K44="","",IF(VLOOKUP($A44, 'Ex Ante LI &amp; Eligibility Stats'!$A$6:$N$18,L$27,FALSE)="N/A",0,VLOOKUP($A44, 'Ex Ante LI &amp; Eligibility Stats'!$A$6:$N$18,L$27,FALSE)*K44/1000))</f>
        <v>0</v>
      </c>
      <c r="M44" s="454">
        <f>IF(K44="","",IF(VLOOKUP($A44,'Ex Post LI &amp; Eligibility Stats'!$A$6:$N$18,M$27,FALSE)="N/A",0,VLOOKUP($A44,'Ex Post LI &amp; Eligibility Stats'!$A$6:$N$18,M$27,FALSE)*K44/1000))</f>
        <v>1.6517599999999999</v>
      </c>
      <c r="N44" s="111">
        <v>160393</v>
      </c>
      <c r="O44" s="111">
        <f>IF(N44="","",IF(VLOOKUP($A44, 'Ex Ante LI &amp; Eligibility Stats'!$A$6:$N$18,O$27,FALSE)="N/A",0,VLOOKUP($A44, 'Ex Ante LI &amp; Eligibility Stats'!$A$6:$N$18,O$27,FALSE)*N44/1000))</f>
        <v>0</v>
      </c>
      <c r="P44" s="454">
        <f>IF(N44="","",IF(VLOOKUP($A44,'Ex Post LI &amp; Eligibility Stats'!$A$6:$N$18,P$27,FALSE)="N/A",0,VLOOKUP($A44,'Ex Post LI &amp; Eligibility Stats'!$A$6:$N$18,P$27,FALSE)*N44/1000))</f>
        <v>1.6039300000000001</v>
      </c>
      <c r="Q44" s="111">
        <v>174201</v>
      </c>
      <c r="R44" s="111">
        <f>IF(Q44="","",IF(VLOOKUP($A44, 'Ex Ante LI &amp; Eligibility Stats'!$A$6:$N$18,R$27,FALSE)="N/A",0,VLOOKUP($A44, 'Ex Ante LI &amp; Eligibility Stats'!$A$6:$N$18,R$27,FALSE)*Q44/1000))</f>
        <v>0</v>
      </c>
      <c r="S44" s="454">
        <f>IF(Q44="","",IF(VLOOKUP($A44,'Ex Post LI &amp; Eligibility Stats'!$A$6:$N$18,S$27,FALSE)="N/A",0,VLOOKUP($A44,'Ex Post LI &amp; Eligibility Stats'!$A$6:$N$18,S$27,FALSE)*Q44/1000))</f>
        <v>1.7420100000000001</v>
      </c>
      <c r="T44" s="444">
        <v>323351</v>
      </c>
    </row>
    <row r="45" spans="1:20" ht="14.5">
      <c r="A45" s="112" t="s">
        <v>32</v>
      </c>
      <c r="B45" s="202">
        <v>146114</v>
      </c>
      <c r="C45" s="559">
        <f>IF(B45="","",IF(VLOOKUP($A45, 'Ex Ante LI &amp; Eligibility Stats'!$A$6:$N$18,C$27,FALSE)="N/A",0,VLOOKUP($A45, 'Ex Ante LI &amp; Eligibility Stats'!$A$6:$N$18,C$27,FALSE)*B45/1000))</f>
        <v>33.60622</v>
      </c>
      <c r="D45" s="399">
        <f>IF(B45="","",IF(VLOOKUP($A45,'Ex Post LI &amp; Eligibility Stats'!$A$6:$N$18,D$27,FALSE)="N/A",0,VLOOKUP($A45,'Ex Post LI &amp; Eligibility Stats'!$A$6:$N$18,D$27,FALSE)*B45/1000))</f>
        <v>45.295339999999996</v>
      </c>
      <c r="E45" s="204">
        <v>146151</v>
      </c>
      <c r="F45" s="559">
        <f>IF(E45="","",IF(VLOOKUP($A45, 'Ex Ante LI &amp; Eligibility Stats'!$A$6:$N$18,F$27,FALSE)="N/A",0,VLOOKUP($A45, 'Ex Ante LI &amp; Eligibility Stats'!$A$6:$N$18,F$27,FALSE)*E45/1000))</f>
        <v>35.076239999999999</v>
      </c>
      <c r="G45" s="399">
        <f>IF(E45="","",IF(VLOOKUP($A45,'Ex Post LI &amp; Eligibility Stats'!$A$6:$N$18,G$27,FALSE)="N/A",0,VLOOKUP($A45,'Ex Post LI &amp; Eligibility Stats'!$A$6:$N$18,G$27,FALSE)*E45/1000))</f>
        <v>45.306809999999999</v>
      </c>
      <c r="H45" s="204">
        <v>146315</v>
      </c>
      <c r="I45" s="559">
        <f>IF(H45="","",IF(VLOOKUP($A45, 'Ex Ante LI &amp; Eligibility Stats'!$A$6:$N$18,I$27,FALSE)="N/A",0,VLOOKUP($A45, 'Ex Ante LI &amp; Eligibility Stats'!$A$6:$N$18,I$27,FALSE)*H45/1000))</f>
        <v>29.263000000000002</v>
      </c>
      <c r="J45" s="843">
        <f>IF(H45="","",IF(VLOOKUP($A45,'Ex Post LI &amp; Eligibility Stats'!$A$6:$N$18,J$27,FALSE)="N/A",0,VLOOKUP($A45,'Ex Post LI &amp; Eligibility Stats'!$A$6:$N$18,J$27,FALSE)*H45/1000))</f>
        <v>45.35765</v>
      </c>
      <c r="K45" s="204">
        <v>146286</v>
      </c>
      <c r="L45" s="559">
        <f>IF(K45="","",IF(VLOOKUP($A45, 'Ex Ante LI &amp; Eligibility Stats'!$A$6:$N$18,L$27,FALSE)="N/A",0,VLOOKUP($A45, 'Ex Ante LI &amp; Eligibility Stats'!$A$6:$N$18,L$27,FALSE)*K45/1000))</f>
        <v>17.554320000000001</v>
      </c>
      <c r="M45" s="454">
        <f>IF(K45="","",IF(VLOOKUP($A45,'Ex Post LI &amp; Eligibility Stats'!$A$6:$N$18,M$27,FALSE)="N/A",0,VLOOKUP($A45,'Ex Post LI &amp; Eligibility Stats'!$A$6:$N$18,M$27,FALSE)*K45/1000))</f>
        <v>45.348659999999995</v>
      </c>
      <c r="N45" s="204">
        <v>146280</v>
      </c>
      <c r="O45" s="554">
        <f>IF(N45="","",IF(VLOOKUP($A45, 'Ex Ante LI &amp; Eligibility Stats'!$A$6:$N$18,O$27,FALSE)="N/A",0,VLOOKUP($A45, 'Ex Ante LI &amp; Eligibility Stats'!$A$6:$N$18,O$27,FALSE)*N45/1000))</f>
        <v>13.165199999999999</v>
      </c>
      <c r="P45" s="454">
        <f>IF(N45="","",IF(VLOOKUP($A45,'Ex Post LI &amp; Eligibility Stats'!$A$6:$N$18,P$27,FALSE)="N/A",0,VLOOKUP($A45,'Ex Post LI &amp; Eligibility Stats'!$A$6:$N$18,P$27,FALSE)*N45/1000))</f>
        <v>45.346800000000002</v>
      </c>
      <c r="Q45" s="204">
        <v>142285</v>
      </c>
      <c r="R45" s="554">
        <f>IF(Q45="","",IF(VLOOKUP($A45, 'Ex Ante LI &amp; Eligibility Stats'!$A$6:$N$18,R$27,FALSE)="N/A",0,VLOOKUP($A45, 'Ex Ante LI &amp; Eligibility Stats'!$A$6:$N$18,R$27,FALSE)*Q45/1000))</f>
        <v>12.80565</v>
      </c>
      <c r="S45" s="454">
        <f>IF(Q45="","",IF(VLOOKUP($A45,'Ex Post LI &amp; Eligibility Stats'!$A$6:$N$18,S$27,FALSE)="N/A",0,VLOOKUP($A45,'Ex Post LI &amp; Eligibility Stats'!$A$6:$N$18,S$27,FALSE)*Q45/1000))</f>
        <v>44.108350000000002</v>
      </c>
      <c r="T45" s="270" t="s">
        <v>33</v>
      </c>
    </row>
    <row r="46" spans="1:20" ht="13.5" thickBot="1">
      <c r="A46" s="116" t="s">
        <v>34</v>
      </c>
      <c r="B46" s="595">
        <f t="shared" ref="B46:R46" si="4">SUM(B38:B45)</f>
        <v>361058</v>
      </c>
      <c r="C46" s="402">
        <f t="shared" si="4"/>
        <v>188.73398999999998</v>
      </c>
      <c r="D46" s="406">
        <f t="shared" si="4"/>
        <v>207.6019</v>
      </c>
      <c r="E46" s="201">
        <f t="shared" si="4"/>
        <v>359054</v>
      </c>
      <c r="F46" s="402">
        <f t="shared" si="4"/>
        <v>191.89566000000002</v>
      </c>
      <c r="G46" s="406">
        <f t="shared" si="4"/>
        <v>206.33657999999997</v>
      </c>
      <c r="H46" s="201">
        <f t="shared" si="4"/>
        <v>355511</v>
      </c>
      <c r="I46" s="844">
        <f t="shared" si="4"/>
        <v>183.12912</v>
      </c>
      <c r="J46" s="403">
        <f t="shared" si="4"/>
        <v>202.81997999999999</v>
      </c>
      <c r="K46" s="201">
        <f t="shared" si="4"/>
        <v>350019</v>
      </c>
      <c r="L46" s="451">
        <f t="shared" si="4"/>
        <v>162.83772999999999</v>
      </c>
      <c r="M46" s="869">
        <f t="shared" si="4"/>
        <v>202.21549999999999</v>
      </c>
      <c r="N46" s="201">
        <f t="shared" si="4"/>
        <v>346779</v>
      </c>
      <c r="O46" s="451">
        <f t="shared" si="4"/>
        <v>48.89761</v>
      </c>
      <c r="P46" s="869">
        <f t="shared" si="4"/>
        <v>233.11207999999996</v>
      </c>
      <c r="Q46" s="201">
        <f t="shared" si="4"/>
        <v>368536</v>
      </c>
      <c r="R46" s="451">
        <f t="shared" si="4"/>
        <v>51.286709999999999</v>
      </c>
      <c r="S46" s="1031">
        <f t="shared" ref="S46" si="5">SUM(S38:S45)</f>
        <v>238.72505999999996</v>
      </c>
      <c r="T46" s="272"/>
    </row>
    <row r="47" spans="1:20" ht="14" thickTop="1" thickBot="1">
      <c r="A47" s="144" t="s">
        <v>35</v>
      </c>
      <c r="B47" s="596">
        <f t="shared" ref="B47:R47" si="6">+B36+B46</f>
        <v>516092</v>
      </c>
      <c r="C47" s="845">
        <f t="shared" si="6"/>
        <v>567.72672999999998</v>
      </c>
      <c r="D47" s="405">
        <f t="shared" si="6"/>
        <v>576.19699000000003</v>
      </c>
      <c r="E47" s="404">
        <f t="shared" si="6"/>
        <v>514674</v>
      </c>
      <c r="F47" s="404">
        <f t="shared" si="6"/>
        <v>574.80069000000003</v>
      </c>
      <c r="G47" s="405">
        <f t="shared" si="6"/>
        <v>580.0332800000001</v>
      </c>
      <c r="H47" s="404">
        <f t="shared" si="6"/>
        <v>510680</v>
      </c>
      <c r="I47" s="846">
        <f t="shared" si="6"/>
        <v>555.08816999999999</v>
      </c>
      <c r="J47" s="405">
        <f t="shared" si="6"/>
        <v>575.11179000000004</v>
      </c>
      <c r="K47" s="404">
        <f t="shared" si="6"/>
        <v>506073</v>
      </c>
      <c r="L47" s="870">
        <f t="shared" si="6"/>
        <v>496.47726999999998</v>
      </c>
      <c r="M47" s="457">
        <f t="shared" si="6"/>
        <v>573.71103000000005</v>
      </c>
      <c r="N47" s="404">
        <f t="shared" si="6"/>
        <v>502900</v>
      </c>
      <c r="O47" s="870">
        <f t="shared" si="6"/>
        <v>326.74205999999998</v>
      </c>
      <c r="P47" s="457">
        <f t="shared" si="6"/>
        <v>607.05521999999996</v>
      </c>
      <c r="Q47" s="404">
        <f t="shared" si="6"/>
        <v>524279</v>
      </c>
      <c r="R47" s="870">
        <f t="shared" si="6"/>
        <v>328.17119000000002</v>
      </c>
      <c r="S47" s="457">
        <f t="shared" ref="S47" si="7">+S36+S46</f>
        <v>618.53161999999998</v>
      </c>
      <c r="T47" s="271"/>
    </row>
    <row r="48" spans="1:20" s="121" customFormat="1" ht="26.15" customHeight="1" thickTop="1">
      <c r="A48" s="945" t="s">
        <v>44</v>
      </c>
      <c r="B48" s="945"/>
      <c r="C48" s="945"/>
      <c r="D48" s="945"/>
      <c r="E48" s="945"/>
      <c r="F48" s="945"/>
      <c r="G48" s="945"/>
      <c r="H48" s="945"/>
      <c r="I48" s="945"/>
      <c r="J48" s="945"/>
      <c r="K48" s="945"/>
      <c r="L48" s="945"/>
      <c r="M48" s="945"/>
      <c r="N48" s="945"/>
      <c r="O48" s="945"/>
      <c r="P48" s="945"/>
      <c r="Q48" s="945"/>
      <c r="R48" s="945"/>
      <c r="S48" s="945"/>
      <c r="T48" s="946"/>
    </row>
    <row r="49" spans="1:20" s="121" customFormat="1" ht="24" customHeight="1">
      <c r="A49" s="945" t="s">
        <v>45</v>
      </c>
      <c r="B49" s="945"/>
      <c r="C49" s="945"/>
      <c r="D49" s="945"/>
      <c r="E49" s="945"/>
      <c r="F49" s="945"/>
      <c r="G49" s="945"/>
      <c r="H49" s="945"/>
      <c r="I49" s="945"/>
      <c r="J49" s="945"/>
      <c r="K49" s="945"/>
      <c r="L49" s="945"/>
      <c r="M49" s="945"/>
      <c r="N49" s="945"/>
      <c r="O49" s="945"/>
      <c r="P49" s="945"/>
      <c r="Q49" s="945"/>
      <c r="R49" s="945"/>
      <c r="S49" s="945"/>
      <c r="T49" s="945"/>
    </row>
    <row r="50" spans="1:20" s="121" customFormat="1" ht="12.75" customHeight="1">
      <c r="A50" s="942" t="s">
        <v>46</v>
      </c>
      <c r="B50" s="943"/>
      <c r="C50" s="943"/>
      <c r="D50" s="943"/>
      <c r="E50" s="943"/>
      <c r="F50" s="943"/>
      <c r="G50" s="943"/>
      <c r="H50" s="943"/>
      <c r="I50" s="943"/>
      <c r="J50" s="943"/>
      <c r="K50" s="943"/>
      <c r="L50" s="943"/>
      <c r="M50" s="943"/>
      <c r="N50" s="943"/>
      <c r="O50" s="943"/>
      <c r="P50" s="943"/>
      <c r="Q50" s="943"/>
      <c r="R50" s="943"/>
      <c r="S50" s="943"/>
      <c r="T50" s="943"/>
    </row>
    <row r="51" spans="1:20" s="143" customFormat="1" ht="81.650000000000006" customHeight="1">
      <c r="A51" s="947" t="s">
        <v>47</v>
      </c>
      <c r="B51" s="947"/>
      <c r="C51" s="947"/>
      <c r="D51" s="947"/>
      <c r="E51" s="947"/>
      <c r="F51" s="947"/>
      <c r="G51" s="947"/>
      <c r="H51" s="947"/>
      <c r="I51" s="947"/>
      <c r="J51" s="947"/>
      <c r="K51" s="947"/>
      <c r="L51" s="947"/>
      <c r="M51" s="947"/>
      <c r="N51" s="947"/>
      <c r="O51" s="947"/>
      <c r="P51" s="947"/>
      <c r="Q51" s="947"/>
      <c r="R51" s="947"/>
      <c r="S51" s="947"/>
      <c r="T51" s="948"/>
    </row>
    <row r="52" spans="1:20" ht="12.65" customHeight="1">
      <c r="A52" s="942"/>
      <c r="B52" s="943"/>
      <c r="C52" s="943"/>
      <c r="D52" s="943"/>
      <c r="E52" s="943"/>
      <c r="F52" s="943"/>
      <c r="G52" s="943"/>
      <c r="H52" s="943"/>
      <c r="I52" s="943"/>
      <c r="J52" s="943"/>
      <c r="K52" s="943"/>
      <c r="L52" s="943"/>
      <c r="M52" s="943"/>
      <c r="N52" s="943"/>
      <c r="O52" s="943"/>
      <c r="P52" s="943"/>
      <c r="Q52" s="943"/>
      <c r="R52" s="943"/>
      <c r="S52" s="943"/>
      <c r="T52" s="943"/>
    </row>
    <row r="53" spans="1:20" ht="12.65" customHeight="1">
      <c r="A53" s="942"/>
      <c r="B53" s="943"/>
      <c r="C53" s="943"/>
      <c r="D53" s="943"/>
      <c r="E53" s="943"/>
      <c r="F53" s="943"/>
      <c r="G53" s="943"/>
      <c r="H53" s="943"/>
      <c r="I53" s="943"/>
      <c r="J53" s="943"/>
      <c r="K53" s="943"/>
      <c r="L53" s="943"/>
      <c r="M53" s="943"/>
      <c r="N53" s="943"/>
      <c r="O53" s="943"/>
      <c r="P53" s="943"/>
      <c r="Q53" s="943"/>
      <c r="R53" s="943"/>
      <c r="S53" s="943"/>
      <c r="T53" s="943"/>
    </row>
    <row r="54" spans="1:20" ht="12.65" customHeight="1">
      <c r="A54" s="942"/>
      <c r="B54" s="943"/>
      <c r="C54" s="943"/>
      <c r="D54" s="943"/>
      <c r="E54" s="943"/>
      <c r="F54" s="943"/>
      <c r="G54" s="943"/>
      <c r="H54" s="943"/>
      <c r="I54" s="943"/>
      <c r="J54" s="943"/>
      <c r="K54" s="943"/>
      <c r="L54" s="943"/>
      <c r="M54" s="943"/>
      <c r="N54" s="943"/>
      <c r="O54" s="943"/>
      <c r="P54" s="943"/>
      <c r="Q54" s="943"/>
      <c r="R54" s="943"/>
      <c r="S54" s="943"/>
      <c r="T54" s="943"/>
    </row>
    <row r="55" spans="1:20" ht="12.75" customHeight="1">
      <c r="A55" s="942"/>
      <c r="B55" s="943"/>
      <c r="C55" s="943"/>
      <c r="D55" s="943"/>
      <c r="E55" s="943"/>
      <c r="F55" s="943"/>
      <c r="G55" s="943"/>
      <c r="H55" s="943"/>
      <c r="I55" s="943"/>
      <c r="J55" s="943"/>
      <c r="K55" s="943"/>
      <c r="L55" s="943"/>
      <c r="M55" s="943"/>
      <c r="N55" s="943"/>
      <c r="O55" s="943"/>
      <c r="P55" s="943"/>
      <c r="Q55" s="943"/>
      <c r="R55" s="943"/>
      <c r="S55" s="943"/>
      <c r="T55" s="943"/>
    </row>
    <row r="56" spans="1:20">
      <c r="A56" s="936"/>
      <c r="B56" s="936"/>
      <c r="C56" s="936"/>
      <c r="D56" s="936"/>
      <c r="E56" s="936"/>
      <c r="F56" s="936"/>
      <c r="G56" s="936"/>
      <c r="H56" s="936"/>
      <c r="I56" s="936"/>
      <c r="J56" s="936"/>
      <c r="K56" s="936"/>
      <c r="L56" s="936"/>
      <c r="M56" s="936"/>
      <c r="N56" s="936"/>
      <c r="O56" s="936"/>
      <c r="P56" s="936"/>
      <c r="Q56" s="936"/>
      <c r="R56" s="936"/>
      <c r="S56" s="936"/>
      <c r="T56" s="936"/>
    </row>
  </sheetData>
  <sheetProtection password="C511" sheet="1" objects="1" scenarios="1"/>
  <protectedRanges>
    <protectedRange sqref="Q23" name="Range1_4"/>
    <protectedRange sqref="E41" name="Range1"/>
    <protectedRange sqref="H9" name="Range1_1"/>
    <protectedRange sqref="H13" name="Range1_1_1"/>
    <protectedRange sqref="H12" name="Range1_1_1_1"/>
    <protectedRange sqref="H23" name="Range1_1_2"/>
    <protectedRange sqref="H19" name="Range1_1_3"/>
    <protectedRange sqref="H21:H22" name="Range1_1_4"/>
    <protectedRange sqref="B35" name="Range1_3"/>
    <protectedRange sqref="B34" name="Range1_5"/>
    <protectedRange sqref="E13" name="Range1_1_6"/>
    <protectedRange sqref="E19" name="Range1_1_7"/>
    <protectedRange sqref="N13" name="Range1_2"/>
  </protectedRanges>
  <mergeCells count="23">
    <mergeCell ref="A55:T55"/>
    <mergeCell ref="T39:T40"/>
    <mergeCell ref="A48:T48"/>
    <mergeCell ref="A49:T49"/>
    <mergeCell ref="A50:T50"/>
    <mergeCell ref="A51:T51"/>
    <mergeCell ref="A52:T52"/>
    <mergeCell ref="A56:T56"/>
    <mergeCell ref="Q6:S6"/>
    <mergeCell ref="B6:D6"/>
    <mergeCell ref="E6:G6"/>
    <mergeCell ref="H6:J6"/>
    <mergeCell ref="K6:M6"/>
    <mergeCell ref="N6:P6"/>
    <mergeCell ref="T17:T18"/>
    <mergeCell ref="B28:D28"/>
    <mergeCell ref="E28:G28"/>
    <mergeCell ref="H28:J28"/>
    <mergeCell ref="K28:M28"/>
    <mergeCell ref="N28:P28"/>
    <mergeCell ref="Q28:S28"/>
    <mergeCell ref="A53:T53"/>
    <mergeCell ref="A54:T54"/>
  </mergeCells>
  <printOptions horizontalCentered="1"/>
  <pageMargins left="0" right="0" top="0.74803921568627452" bottom="0.25" header="0.13" footer="0.1"/>
  <pageSetup scale="58" orientation="landscape" r:id="rId1"/>
  <headerFooter>
    <oddHeader>&amp;C&amp;"Arial,Bold"&amp;K000000Table I-1
Pacific Gas and Electric Company 
Interruptible and Price Responsive Programs
Subscription Statistics - Enrolled MW
December 2016</oddHeader>
    <oddFooter>&amp;L&amp;F&amp;CPage 3 of 11&amp;R&amp;A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view="pageLayout" zoomScale="70" zoomScaleNormal="100" zoomScalePageLayoutView="70" workbookViewId="0">
      <selection activeCell="M5" sqref="M5"/>
    </sheetView>
  </sheetViews>
  <sheetFormatPr defaultColWidth="9.453125" defaultRowHeight="12.5"/>
  <cols>
    <col min="1" max="1" width="33.54296875" style="39" customWidth="1"/>
    <col min="2" max="2" width="8.453125" style="39" bestFit="1" customWidth="1"/>
    <col min="3" max="3" width="9.453125" style="39" bestFit="1" customWidth="1"/>
    <col min="4" max="8" width="7.453125" style="39" bestFit="1" customWidth="1"/>
    <col min="9" max="9" width="8.453125" style="39" bestFit="1" customWidth="1"/>
    <col min="10" max="10" width="12.1796875" style="39" bestFit="1" customWidth="1"/>
    <col min="11" max="11" width="8.54296875" style="39" bestFit="1" customWidth="1"/>
    <col min="12" max="12" width="11.1796875" style="39" bestFit="1" customWidth="1"/>
    <col min="13" max="13" width="10.81640625" style="39" bestFit="1" customWidth="1"/>
    <col min="14" max="14" width="14.54296875" style="39" customWidth="1"/>
    <col min="15" max="15" width="64.453125" style="39" customWidth="1"/>
    <col min="16" max="16" width="15" style="39" bestFit="1" customWidth="1"/>
    <col min="17" max="17" width="10.54296875" style="39" customWidth="1"/>
    <col min="18" max="18" width="9.54296875" style="39" bestFit="1" customWidth="1"/>
    <col min="19" max="19" width="11.453125" style="39" customWidth="1"/>
    <col min="20" max="20" width="9.54296875" style="39" bestFit="1" customWidth="1"/>
    <col min="21" max="21" width="10.54296875" style="39" customWidth="1"/>
    <col min="22" max="22" width="12.453125" style="39" bestFit="1" customWidth="1"/>
    <col min="23" max="23" width="12.453125" style="39" customWidth="1"/>
    <col min="24" max="24" width="9.54296875" style="39" bestFit="1" customWidth="1"/>
    <col min="25" max="25" width="11.453125" style="39" customWidth="1"/>
    <col min="26" max="26" width="11.54296875" style="39" bestFit="1" customWidth="1"/>
    <col min="27" max="27" width="11.54296875" style="39" customWidth="1"/>
    <col min="28" max="16384" width="9.453125" style="39"/>
  </cols>
  <sheetData>
    <row r="1" spans="1:15" s="103" customFormat="1" ht="17.149999999999999" customHeight="1">
      <c r="A1" s="127" t="s">
        <v>48</v>
      </c>
      <c r="B1" s="417"/>
      <c r="C1" s="417"/>
      <c r="D1" s="417"/>
      <c r="E1" s="417"/>
      <c r="F1" s="417"/>
      <c r="G1" s="417"/>
      <c r="H1" s="417"/>
      <c r="I1" s="417"/>
      <c r="J1" s="417"/>
      <c r="K1" s="417"/>
      <c r="L1" s="417"/>
      <c r="M1" s="417"/>
      <c r="N1" s="417"/>
      <c r="O1" s="417"/>
    </row>
    <row r="2" spans="1:15" s="207" customFormat="1" ht="12.75" hidden="1" customHeight="1">
      <c r="A2" s="127"/>
      <c r="B2" s="418"/>
      <c r="C2" s="418"/>
      <c r="D2" s="418"/>
      <c r="E2" s="418"/>
      <c r="F2" s="418"/>
      <c r="G2" s="418"/>
      <c r="H2" s="418"/>
      <c r="I2" s="418"/>
      <c r="J2" s="418"/>
      <c r="K2" s="418"/>
      <c r="L2" s="418"/>
      <c r="M2" s="418"/>
      <c r="N2" s="418"/>
      <c r="O2" s="418"/>
    </row>
    <row r="3" spans="1:15" s="207" customFormat="1" ht="12.75" hidden="1" customHeight="1">
      <c r="A3" s="418"/>
      <c r="B3" s="418"/>
      <c r="C3" s="418"/>
      <c r="D3" s="418"/>
      <c r="E3" s="418"/>
      <c r="F3" s="418"/>
      <c r="G3" s="418"/>
      <c r="H3" s="418"/>
      <c r="I3" s="418"/>
      <c r="J3" s="418"/>
      <c r="K3" s="418"/>
      <c r="L3" s="418"/>
      <c r="M3" s="418"/>
      <c r="N3" s="418"/>
      <c r="O3" s="418"/>
    </row>
    <row r="4" spans="1:15" s="418" customFormat="1" ht="12.75" customHeight="1">
      <c r="A4" s="955" t="s">
        <v>49</v>
      </c>
      <c r="B4" s="952" t="s">
        <v>50</v>
      </c>
      <c r="C4" s="953"/>
      <c r="D4" s="953"/>
      <c r="E4" s="953"/>
      <c r="F4" s="953"/>
      <c r="G4" s="953"/>
      <c r="H4" s="953"/>
      <c r="I4" s="953"/>
      <c r="J4" s="953"/>
      <c r="K4" s="953"/>
      <c r="L4" s="953"/>
      <c r="M4" s="954"/>
      <c r="N4" s="955" t="s">
        <v>51</v>
      </c>
      <c r="O4" s="413"/>
    </row>
    <row r="5" spans="1:15" s="418" customFormat="1" ht="37.5" customHeight="1">
      <c r="A5" s="962"/>
      <c r="B5" s="414" t="s">
        <v>5</v>
      </c>
      <c r="C5" s="414" t="s">
        <v>6</v>
      </c>
      <c r="D5" s="414" t="s">
        <v>7</v>
      </c>
      <c r="E5" s="414" t="s">
        <v>8</v>
      </c>
      <c r="F5" s="414" t="s">
        <v>9</v>
      </c>
      <c r="G5" s="414" t="s">
        <v>10</v>
      </c>
      <c r="H5" s="414" t="s">
        <v>36</v>
      </c>
      <c r="I5" s="414" t="s">
        <v>52</v>
      </c>
      <c r="J5" s="414" t="s">
        <v>53</v>
      </c>
      <c r="K5" s="414" t="s">
        <v>39</v>
      </c>
      <c r="L5" s="414" t="s">
        <v>54</v>
      </c>
      <c r="M5" s="414" t="s">
        <v>41</v>
      </c>
      <c r="N5" s="956"/>
      <c r="O5" s="415" t="s">
        <v>55</v>
      </c>
    </row>
    <row r="6" spans="1:15" s="418" customFormat="1" ht="117" customHeight="1">
      <c r="A6" s="419" t="s">
        <v>17</v>
      </c>
      <c r="B6" s="420">
        <v>1077.5899999999999</v>
      </c>
      <c r="C6" s="420">
        <v>1118.18</v>
      </c>
      <c r="D6" s="420">
        <v>1124.2</v>
      </c>
      <c r="E6" s="420">
        <v>1159.8499999999999</v>
      </c>
      <c r="F6" s="420">
        <v>1150.95</v>
      </c>
      <c r="G6" s="420">
        <v>1211.56</v>
      </c>
      <c r="H6" s="420">
        <v>1206.8800000000001</v>
      </c>
      <c r="I6" s="420">
        <v>1226.31</v>
      </c>
      <c r="J6" s="420">
        <v>1207.72</v>
      </c>
      <c r="K6" s="420">
        <v>1225.3599999999999</v>
      </c>
      <c r="L6" s="420">
        <v>1106.95</v>
      </c>
      <c r="M6" s="420">
        <v>1081.58</v>
      </c>
      <c r="N6" s="421">
        <v>10795</v>
      </c>
      <c r="O6" s="416" t="s">
        <v>56</v>
      </c>
    </row>
    <row r="7" spans="1:15" s="418" customFormat="1" ht="62.5">
      <c r="A7" s="419" t="s">
        <v>18</v>
      </c>
      <c r="B7" s="420" t="s">
        <v>19</v>
      </c>
      <c r="C7" s="420" t="s">
        <v>19</v>
      </c>
      <c r="D7" s="420" t="s">
        <v>19</v>
      </c>
      <c r="E7" s="420" t="s">
        <v>19</v>
      </c>
      <c r="F7" s="420" t="s">
        <v>19</v>
      </c>
      <c r="G7" s="420" t="s">
        <v>19</v>
      </c>
      <c r="H7" s="420" t="s">
        <v>19</v>
      </c>
      <c r="I7" s="420" t="s">
        <v>19</v>
      </c>
      <c r="J7" s="420" t="s">
        <v>19</v>
      </c>
      <c r="K7" s="420" t="s">
        <v>19</v>
      </c>
      <c r="L7" s="420" t="s">
        <v>19</v>
      </c>
      <c r="M7" s="420" t="s">
        <v>19</v>
      </c>
      <c r="N7" s="421" t="s">
        <v>33</v>
      </c>
      <c r="O7" s="416" t="s">
        <v>57</v>
      </c>
    </row>
    <row r="8" spans="1:15" s="418" customFormat="1" ht="50">
      <c r="A8" s="419" t="s">
        <v>20</v>
      </c>
      <c r="B8" s="420" t="s">
        <v>19</v>
      </c>
      <c r="C8" s="420" t="s">
        <v>19</v>
      </c>
      <c r="D8" s="420" t="s">
        <v>19</v>
      </c>
      <c r="E8" s="420" t="s">
        <v>19</v>
      </c>
      <c r="F8" s="420" t="s">
        <v>19</v>
      </c>
      <c r="G8" s="420" t="s">
        <v>19</v>
      </c>
      <c r="H8" s="420" t="s">
        <v>19</v>
      </c>
      <c r="I8" s="420" t="s">
        <v>19</v>
      </c>
      <c r="J8" s="420" t="s">
        <v>19</v>
      </c>
      <c r="K8" s="420" t="s">
        <v>19</v>
      </c>
      <c r="L8" s="420" t="s">
        <v>19</v>
      </c>
      <c r="M8" s="420" t="s">
        <v>19</v>
      </c>
      <c r="N8" s="421" t="s">
        <v>33</v>
      </c>
      <c r="O8" s="416" t="s">
        <v>58</v>
      </c>
    </row>
    <row r="9" spans="1:15" s="418" customFormat="1" ht="37.5">
      <c r="A9" s="446" t="s">
        <v>21</v>
      </c>
      <c r="B9" s="422" t="s">
        <v>19</v>
      </c>
      <c r="C9" s="422" t="s">
        <v>19</v>
      </c>
      <c r="D9" s="422" t="s">
        <v>19</v>
      </c>
      <c r="E9" s="422" t="s">
        <v>19</v>
      </c>
      <c r="F9" s="422">
        <v>0.39</v>
      </c>
      <c r="G9" s="422">
        <v>0.62</v>
      </c>
      <c r="H9" s="422">
        <v>0.62</v>
      </c>
      <c r="I9" s="422">
        <v>0.61</v>
      </c>
      <c r="J9" s="422">
        <v>0.53</v>
      </c>
      <c r="K9" s="422">
        <v>0.3</v>
      </c>
      <c r="L9" s="422" t="s">
        <v>19</v>
      </c>
      <c r="M9" s="422" t="s">
        <v>19</v>
      </c>
      <c r="N9" s="483" t="s">
        <v>33</v>
      </c>
      <c r="O9" s="416" t="s">
        <v>59</v>
      </c>
    </row>
    <row r="10" spans="1:15" s="418" customFormat="1" ht="25">
      <c r="A10" s="447" t="s">
        <v>22</v>
      </c>
      <c r="B10" s="422" t="s">
        <v>19</v>
      </c>
      <c r="C10" s="422" t="s">
        <v>19</v>
      </c>
      <c r="D10" s="422" t="s">
        <v>19</v>
      </c>
      <c r="E10" s="422" t="s">
        <v>19</v>
      </c>
      <c r="F10" s="422">
        <v>0.28999999999999998</v>
      </c>
      <c r="G10" s="422">
        <v>0.49</v>
      </c>
      <c r="H10" s="422">
        <v>0.52</v>
      </c>
      <c r="I10" s="422">
        <v>0.48</v>
      </c>
      <c r="J10" s="422">
        <v>0.45</v>
      </c>
      <c r="K10" s="422">
        <v>0.18</v>
      </c>
      <c r="L10" s="422" t="s">
        <v>19</v>
      </c>
      <c r="M10" s="422" t="s">
        <v>19</v>
      </c>
      <c r="N10" s="421" t="s">
        <v>33</v>
      </c>
      <c r="O10" s="416" t="s">
        <v>60</v>
      </c>
    </row>
    <row r="11" spans="1:15" s="418" customFormat="1" ht="37.5">
      <c r="A11" s="419" t="s">
        <v>25</v>
      </c>
      <c r="B11" s="420" t="s">
        <v>19</v>
      </c>
      <c r="C11" s="420" t="s">
        <v>19</v>
      </c>
      <c r="D11" s="420" t="s">
        <v>19</v>
      </c>
      <c r="E11" s="420" t="s">
        <v>19</v>
      </c>
      <c r="F11" s="420">
        <v>55.07</v>
      </c>
      <c r="G11" s="420">
        <v>55.07</v>
      </c>
      <c r="H11" s="420">
        <v>55.07</v>
      </c>
      <c r="I11" s="420">
        <v>55.07</v>
      </c>
      <c r="J11" s="420">
        <v>55.07</v>
      </c>
      <c r="K11" s="420">
        <v>55.07</v>
      </c>
      <c r="L11" s="420" t="s">
        <v>19</v>
      </c>
      <c r="M11" s="420" t="s">
        <v>19</v>
      </c>
      <c r="N11" s="423">
        <v>599649</v>
      </c>
      <c r="O11" s="416" t="s">
        <v>61</v>
      </c>
    </row>
    <row r="12" spans="1:15" s="418" customFormat="1" ht="125">
      <c r="A12" s="419" t="s">
        <v>26</v>
      </c>
      <c r="B12" s="420" t="s">
        <v>19</v>
      </c>
      <c r="C12" s="420" t="s">
        <v>19</v>
      </c>
      <c r="D12" s="420" t="s">
        <v>19</v>
      </c>
      <c r="E12" s="420" t="s">
        <v>19</v>
      </c>
      <c r="F12" s="420">
        <v>120.94</v>
      </c>
      <c r="G12" s="420">
        <v>120.94</v>
      </c>
      <c r="H12" s="420">
        <v>120.94</v>
      </c>
      <c r="I12" s="420">
        <v>120.94</v>
      </c>
      <c r="J12" s="420">
        <v>120.94</v>
      </c>
      <c r="K12" s="420">
        <v>120.94</v>
      </c>
      <c r="L12" s="420" t="s">
        <v>19</v>
      </c>
      <c r="M12" s="420" t="s">
        <v>19</v>
      </c>
      <c r="N12" s="957">
        <v>599649</v>
      </c>
      <c r="O12" s="416" t="s">
        <v>62</v>
      </c>
    </row>
    <row r="13" spans="1:15" s="418" customFormat="1" ht="125">
      <c r="A13" s="419" t="s">
        <v>27</v>
      </c>
      <c r="B13" s="420" t="s">
        <v>19</v>
      </c>
      <c r="C13" s="420" t="s">
        <v>19</v>
      </c>
      <c r="D13" s="420" t="s">
        <v>19</v>
      </c>
      <c r="E13" s="420" t="s">
        <v>19</v>
      </c>
      <c r="F13" s="420">
        <v>28.05</v>
      </c>
      <c r="G13" s="420">
        <v>28.05</v>
      </c>
      <c r="H13" s="420">
        <v>28.05</v>
      </c>
      <c r="I13" s="420">
        <v>28.05</v>
      </c>
      <c r="J13" s="420">
        <v>28.05</v>
      </c>
      <c r="K13" s="420">
        <v>28.05</v>
      </c>
      <c r="L13" s="420" t="s">
        <v>19</v>
      </c>
      <c r="M13" s="420" t="s">
        <v>19</v>
      </c>
      <c r="N13" s="958"/>
      <c r="O13" s="416" t="s">
        <v>62</v>
      </c>
    </row>
    <row r="14" spans="1:15" s="418" customFormat="1" ht="150">
      <c r="A14" s="419" t="s">
        <v>28</v>
      </c>
      <c r="B14" s="420">
        <v>47.41</v>
      </c>
      <c r="C14" s="420">
        <v>47.45</v>
      </c>
      <c r="D14" s="420">
        <v>46.01</v>
      </c>
      <c r="E14" s="420">
        <v>52.99</v>
      </c>
      <c r="F14" s="420">
        <v>49.42</v>
      </c>
      <c r="G14" s="420">
        <v>51.84</v>
      </c>
      <c r="H14" s="420">
        <v>52.04</v>
      </c>
      <c r="I14" s="420">
        <v>54.18</v>
      </c>
      <c r="J14" s="420">
        <v>52.59</v>
      </c>
      <c r="K14" s="420">
        <v>50.85</v>
      </c>
      <c r="L14" s="420">
        <v>43.43</v>
      </c>
      <c r="M14" s="420">
        <v>50.96</v>
      </c>
      <c r="N14" s="424">
        <v>10795</v>
      </c>
      <c r="O14" s="416" t="s">
        <v>63</v>
      </c>
    </row>
    <row r="15" spans="1:15" s="418" customFormat="1">
      <c r="A15" s="419" t="s">
        <v>29</v>
      </c>
      <c r="B15" s="420">
        <v>5.77</v>
      </c>
      <c r="C15" s="420">
        <v>5.89</v>
      </c>
      <c r="D15" s="420">
        <v>6.69</v>
      </c>
      <c r="E15" s="420">
        <v>13</v>
      </c>
      <c r="F15" s="420">
        <v>13.56</v>
      </c>
      <c r="G15" s="420">
        <v>14.15</v>
      </c>
      <c r="H15" s="420">
        <v>13.69</v>
      </c>
      <c r="I15" s="420">
        <v>14.35</v>
      </c>
      <c r="J15" s="420">
        <v>14.53</v>
      </c>
      <c r="K15" s="420">
        <v>13.44</v>
      </c>
      <c r="L15" s="420">
        <v>6.99</v>
      </c>
      <c r="M15" s="420">
        <v>5.8</v>
      </c>
      <c r="N15" s="421">
        <v>5890</v>
      </c>
      <c r="O15" s="959" t="s">
        <v>64</v>
      </c>
    </row>
    <row r="16" spans="1:15" s="418" customFormat="1">
      <c r="A16" s="425" t="s">
        <v>30</v>
      </c>
      <c r="B16" s="420">
        <v>0.05</v>
      </c>
      <c r="C16" s="420">
        <v>0.05</v>
      </c>
      <c r="D16" s="420">
        <v>0.05</v>
      </c>
      <c r="E16" s="420">
        <v>0.14000000000000001</v>
      </c>
      <c r="F16" s="420">
        <v>0.16</v>
      </c>
      <c r="G16" s="420">
        <v>0.18</v>
      </c>
      <c r="H16" s="420">
        <v>0.18</v>
      </c>
      <c r="I16" s="420">
        <v>0.18</v>
      </c>
      <c r="J16" s="420">
        <v>0.17</v>
      </c>
      <c r="K16" s="420">
        <v>0.15</v>
      </c>
      <c r="L16" s="420">
        <v>0.06</v>
      </c>
      <c r="M16" s="420">
        <v>0.05</v>
      </c>
      <c r="N16" s="423">
        <v>81268</v>
      </c>
      <c r="O16" s="960"/>
    </row>
    <row r="17" spans="1:27" s="418" customFormat="1" ht="27.75" customHeight="1">
      <c r="A17" s="425" t="s">
        <v>31</v>
      </c>
      <c r="B17" s="420">
        <v>0</v>
      </c>
      <c r="C17" s="420">
        <v>0</v>
      </c>
      <c r="D17" s="420">
        <v>0</v>
      </c>
      <c r="E17" s="420">
        <v>0.01</v>
      </c>
      <c r="F17" s="420">
        <v>0.01</v>
      </c>
      <c r="G17" s="420">
        <v>0.01</v>
      </c>
      <c r="H17" s="420">
        <v>0.01</v>
      </c>
      <c r="I17" s="420">
        <v>0.01</v>
      </c>
      <c r="J17" s="420">
        <v>0.01</v>
      </c>
      <c r="K17" s="420">
        <v>0</v>
      </c>
      <c r="L17" s="420">
        <v>0</v>
      </c>
      <c r="M17" s="420">
        <v>0</v>
      </c>
      <c r="N17" s="421">
        <v>323351</v>
      </c>
      <c r="O17" s="961"/>
    </row>
    <row r="18" spans="1:27" s="418" customFormat="1" ht="37.5">
      <c r="A18" s="447" t="s">
        <v>32</v>
      </c>
      <c r="B18" s="420">
        <v>0.09</v>
      </c>
      <c r="C18" s="420">
        <v>0.09</v>
      </c>
      <c r="D18" s="420">
        <v>0.09</v>
      </c>
      <c r="E18" s="420">
        <v>0.09</v>
      </c>
      <c r="F18" s="420">
        <v>0.13</v>
      </c>
      <c r="G18" s="420">
        <v>0.23</v>
      </c>
      <c r="H18" s="420">
        <v>0.23</v>
      </c>
      <c r="I18" s="420">
        <v>0.24</v>
      </c>
      <c r="J18" s="420">
        <v>0.2</v>
      </c>
      <c r="K18" s="420">
        <v>0.12</v>
      </c>
      <c r="L18" s="420">
        <v>0.09</v>
      </c>
      <c r="M18" s="420">
        <v>0.09</v>
      </c>
      <c r="N18" s="421" t="s">
        <v>33</v>
      </c>
      <c r="O18" s="416" t="s">
        <v>65</v>
      </c>
    </row>
    <row r="19" spans="1:27" ht="28.5" customHeight="1">
      <c r="A19" s="950" t="s">
        <v>66</v>
      </c>
      <c r="B19" s="951"/>
      <c r="C19" s="951"/>
      <c r="D19" s="951"/>
      <c r="E19" s="951"/>
      <c r="F19" s="951"/>
      <c r="G19" s="951"/>
      <c r="H19" s="951"/>
      <c r="I19" s="951"/>
      <c r="J19" s="951"/>
      <c r="K19" s="951"/>
      <c r="L19" s="951"/>
      <c r="M19" s="951"/>
      <c r="N19" s="951"/>
      <c r="O19" s="951"/>
      <c r="P19" s="207"/>
      <c r="Q19" s="207"/>
      <c r="R19" s="207"/>
      <c r="S19" s="207"/>
      <c r="T19" s="207"/>
      <c r="U19" s="207"/>
      <c r="V19" s="207"/>
      <c r="W19" s="207"/>
      <c r="X19" s="207"/>
      <c r="Y19" s="207"/>
      <c r="Z19" s="207"/>
      <c r="AA19" s="207"/>
    </row>
    <row r="20" spans="1:27">
      <c r="A20" s="949" t="s">
        <v>2</v>
      </c>
      <c r="B20" s="949"/>
      <c r="C20" s="949"/>
      <c r="D20" s="949"/>
      <c r="E20" s="949"/>
      <c r="F20" s="949"/>
      <c r="G20" s="949"/>
      <c r="H20" s="949"/>
      <c r="I20" s="949"/>
      <c r="J20" s="949"/>
      <c r="K20" s="949"/>
      <c r="L20" s="949"/>
      <c r="M20" s="949"/>
      <c r="N20" s="949"/>
      <c r="O20" s="949"/>
      <c r="P20" s="207"/>
      <c r="Q20" s="207"/>
      <c r="R20" s="207"/>
      <c r="S20" s="207"/>
      <c r="T20" s="207"/>
      <c r="U20" s="207"/>
      <c r="V20" s="207"/>
      <c r="W20" s="207"/>
      <c r="X20" s="207"/>
      <c r="Y20" s="207"/>
      <c r="Z20" s="207"/>
      <c r="AA20" s="207"/>
    </row>
  </sheetData>
  <mergeCells count="7">
    <mergeCell ref="A20:O20"/>
    <mergeCell ref="A19:O19"/>
    <mergeCell ref="B4:M4"/>
    <mergeCell ref="N4:N5"/>
    <mergeCell ref="N12:N13"/>
    <mergeCell ref="O15:O17"/>
    <mergeCell ref="A4:A5"/>
  </mergeCells>
  <printOptions verticalCentered="1"/>
  <pageMargins left="0" right="0" top="0.68946078431372504" bottom="0.25" header="0.13" footer="0.1"/>
  <pageSetup scale="59" orientation="landscape" r:id="rId1"/>
  <headerFooter>
    <oddHeader>&amp;C&amp;"Arial,Bold"&amp;K000000
Pacific Gas and Electric Company 
Average Ex Ante Load Impact kW / Customer
December 2016</oddHeader>
    <oddFooter>&amp;L&amp;F&amp;CPage 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Layout" zoomScale="70" zoomScaleNormal="100" zoomScalePageLayoutView="70" workbookViewId="0">
      <selection activeCell="M5" sqref="M5"/>
    </sheetView>
  </sheetViews>
  <sheetFormatPr defaultColWidth="9.453125" defaultRowHeight="12.5"/>
  <cols>
    <col min="1" max="1" width="36.54296875" style="39" customWidth="1"/>
    <col min="2" max="2" width="9.453125" style="39" bestFit="1" customWidth="1"/>
    <col min="3" max="3" width="10" style="39" bestFit="1" customWidth="1"/>
    <col min="4" max="9" width="9.453125" style="39" customWidth="1"/>
    <col min="10" max="10" width="12.81640625" style="39" bestFit="1" customWidth="1"/>
    <col min="11" max="11" width="9.453125" style="39" customWidth="1"/>
    <col min="12" max="12" width="11.81640625" style="39" bestFit="1" customWidth="1"/>
    <col min="13" max="13" width="11.453125" style="39" bestFit="1" customWidth="1"/>
    <col min="14" max="14" width="15.81640625" style="39" customWidth="1"/>
    <col min="15" max="15" width="64.453125" style="101" customWidth="1"/>
    <col min="16" max="17" width="26.54296875" style="39" hidden="1" customWidth="1"/>
    <col min="18" max="18" width="46.453125" style="39" customWidth="1"/>
    <col min="19" max="19" width="10.54296875" style="39" customWidth="1"/>
    <col min="20" max="20" width="12.453125" style="39" bestFit="1" customWidth="1"/>
    <col min="21" max="21" width="12.453125" style="39" customWidth="1"/>
    <col min="22" max="22" width="9.54296875" style="39" bestFit="1" customWidth="1"/>
    <col min="23" max="23" width="11.453125" style="39" customWidth="1"/>
    <col min="24" max="24" width="11.54296875" style="39" bestFit="1" customWidth="1"/>
    <col min="25" max="25" width="11.54296875" style="39" customWidth="1"/>
    <col min="26" max="16384" width="9.453125" style="39"/>
  </cols>
  <sheetData>
    <row r="1" spans="1:15" s="103" customFormat="1" ht="16.5" customHeight="1">
      <c r="A1" s="127" t="s">
        <v>67</v>
      </c>
      <c r="B1" s="393"/>
      <c r="C1" s="169"/>
      <c r="D1" s="169"/>
      <c r="E1" s="169"/>
      <c r="F1" s="169"/>
      <c r="G1" s="169"/>
      <c r="H1" s="169"/>
      <c r="I1" s="169"/>
      <c r="J1" s="169"/>
      <c r="K1" s="169"/>
      <c r="L1" s="169"/>
      <c r="M1" s="169"/>
      <c r="N1" s="169"/>
      <c r="O1" s="169"/>
    </row>
    <row r="2" spans="1:15" ht="12.75" hidden="1" customHeight="1">
      <c r="A2" s="168"/>
      <c r="B2" s="170"/>
      <c r="C2" s="170"/>
      <c r="D2" s="170"/>
      <c r="E2" s="170"/>
      <c r="F2" s="170"/>
      <c r="G2" s="170"/>
      <c r="H2" s="170"/>
      <c r="I2" s="170"/>
      <c r="J2" s="170"/>
      <c r="K2" s="170"/>
      <c r="L2" s="170"/>
      <c r="M2" s="170"/>
      <c r="N2" s="170"/>
      <c r="O2" s="170"/>
    </row>
    <row r="3" spans="1:15" ht="12.75" hidden="1" customHeight="1">
      <c r="A3" s="170"/>
      <c r="B3" s="170"/>
      <c r="C3" s="170"/>
      <c r="D3" s="170"/>
      <c r="E3" s="170"/>
      <c r="F3" s="170"/>
      <c r="G3" s="170"/>
      <c r="H3" s="170"/>
      <c r="I3" s="170"/>
      <c r="J3" s="170"/>
      <c r="K3" s="170"/>
      <c r="L3" s="170"/>
      <c r="M3" s="170"/>
      <c r="N3" s="170"/>
      <c r="O3" s="170"/>
    </row>
    <row r="4" spans="1:15" s="418" customFormat="1" ht="12.75" customHeight="1">
      <c r="A4" s="955" t="s">
        <v>49</v>
      </c>
      <c r="B4" s="952" t="s">
        <v>68</v>
      </c>
      <c r="C4" s="965"/>
      <c r="D4" s="965"/>
      <c r="E4" s="965"/>
      <c r="F4" s="965"/>
      <c r="G4" s="965"/>
      <c r="H4" s="965"/>
      <c r="I4" s="965"/>
      <c r="J4" s="965"/>
      <c r="K4" s="965"/>
      <c r="L4" s="965"/>
      <c r="M4" s="966"/>
      <c r="N4" s="955" t="s">
        <v>51</v>
      </c>
      <c r="O4" s="413"/>
    </row>
    <row r="5" spans="1:15" s="417" customFormat="1" ht="26.5" customHeight="1">
      <c r="A5" s="967"/>
      <c r="B5" s="414" t="s">
        <v>5</v>
      </c>
      <c r="C5" s="414" t="s">
        <v>6</v>
      </c>
      <c r="D5" s="414" t="s">
        <v>7</v>
      </c>
      <c r="E5" s="414" t="s">
        <v>8</v>
      </c>
      <c r="F5" s="414" t="s">
        <v>9</v>
      </c>
      <c r="G5" s="414" t="s">
        <v>10</v>
      </c>
      <c r="H5" s="414" t="s">
        <v>36</v>
      </c>
      <c r="I5" s="414" t="s">
        <v>52</v>
      </c>
      <c r="J5" s="414" t="s">
        <v>53</v>
      </c>
      <c r="K5" s="414" t="s">
        <v>39</v>
      </c>
      <c r="L5" s="414" t="s">
        <v>54</v>
      </c>
      <c r="M5" s="414" t="s">
        <v>41</v>
      </c>
      <c r="N5" s="956"/>
      <c r="O5" s="415" t="s">
        <v>55</v>
      </c>
    </row>
    <row r="6" spans="1:15" s="429" customFormat="1" ht="27.75" customHeight="1">
      <c r="A6" s="419" t="s">
        <v>17</v>
      </c>
      <c r="B6" s="428">
        <v>1206.9000000000001</v>
      </c>
      <c r="C6" s="428">
        <v>1206.9000000000001</v>
      </c>
      <c r="D6" s="428">
        <v>1206.9000000000001</v>
      </c>
      <c r="E6" s="428">
        <v>1206.9000000000001</v>
      </c>
      <c r="F6" s="428">
        <v>1206.9000000000001</v>
      </c>
      <c r="G6" s="428">
        <v>1206.9000000000001</v>
      </c>
      <c r="H6" s="428">
        <v>1206.9000000000001</v>
      </c>
      <c r="I6" s="428">
        <v>1206.9000000000001</v>
      </c>
      <c r="J6" s="428">
        <v>1206.9000000000001</v>
      </c>
      <c r="K6" s="428">
        <v>1206.9000000000001</v>
      </c>
      <c r="L6" s="428">
        <v>1206.9000000000001</v>
      </c>
      <c r="M6" s="428">
        <v>1206.9000000000001</v>
      </c>
      <c r="N6" s="421">
        <v>10795</v>
      </c>
      <c r="O6" s="427" t="s">
        <v>69</v>
      </c>
    </row>
    <row r="7" spans="1:15" s="430" customFormat="1" ht="67.5" customHeight="1">
      <c r="A7" s="419" t="s">
        <v>18</v>
      </c>
      <c r="B7" s="422" t="s">
        <v>19</v>
      </c>
      <c r="C7" s="422" t="s">
        <v>19</v>
      </c>
      <c r="D7" s="422" t="s">
        <v>19</v>
      </c>
      <c r="E7" s="422" t="s">
        <v>19</v>
      </c>
      <c r="F7" s="422" t="s">
        <v>19</v>
      </c>
      <c r="G7" s="422" t="s">
        <v>19</v>
      </c>
      <c r="H7" s="422" t="s">
        <v>19</v>
      </c>
      <c r="I7" s="422" t="s">
        <v>19</v>
      </c>
      <c r="J7" s="422" t="s">
        <v>19</v>
      </c>
      <c r="K7" s="422" t="s">
        <v>19</v>
      </c>
      <c r="L7" s="422" t="s">
        <v>19</v>
      </c>
      <c r="M7" s="422" t="s">
        <v>19</v>
      </c>
      <c r="N7" s="421" t="s">
        <v>33</v>
      </c>
      <c r="O7" s="416" t="s">
        <v>57</v>
      </c>
    </row>
    <row r="8" spans="1:15" s="430" customFormat="1" ht="54" customHeight="1">
      <c r="A8" s="419" t="s">
        <v>20</v>
      </c>
      <c r="B8" s="428" t="s">
        <v>19</v>
      </c>
      <c r="C8" s="428" t="s">
        <v>19</v>
      </c>
      <c r="D8" s="428" t="s">
        <v>19</v>
      </c>
      <c r="E8" s="428" t="s">
        <v>19</v>
      </c>
      <c r="F8" s="428" t="s">
        <v>19</v>
      </c>
      <c r="G8" s="428" t="s">
        <v>19</v>
      </c>
      <c r="H8" s="428" t="s">
        <v>19</v>
      </c>
      <c r="I8" s="428" t="s">
        <v>19</v>
      </c>
      <c r="J8" s="428" t="s">
        <v>19</v>
      </c>
      <c r="K8" s="428" t="s">
        <v>19</v>
      </c>
      <c r="L8" s="428" t="s">
        <v>19</v>
      </c>
      <c r="M8" s="428" t="s">
        <v>19</v>
      </c>
      <c r="N8" s="421" t="s">
        <v>33</v>
      </c>
      <c r="O8" s="416" t="s">
        <v>58</v>
      </c>
    </row>
    <row r="9" spans="1:15" s="430" customFormat="1" ht="39" customHeight="1">
      <c r="A9" s="446" t="s">
        <v>21</v>
      </c>
      <c r="B9" s="428">
        <v>0.28999999999999998</v>
      </c>
      <c r="C9" s="428">
        <v>0.28999999999999998</v>
      </c>
      <c r="D9" s="428">
        <v>0.28999999999999998</v>
      </c>
      <c r="E9" s="428">
        <v>0.28999999999999998</v>
      </c>
      <c r="F9" s="428">
        <v>0.28999999999999998</v>
      </c>
      <c r="G9" s="428">
        <v>0.28999999999999998</v>
      </c>
      <c r="H9" s="428">
        <v>0.28999999999999998</v>
      </c>
      <c r="I9" s="428">
        <v>0.28999999999999998</v>
      </c>
      <c r="J9" s="428">
        <v>0.28999999999999998</v>
      </c>
      <c r="K9" s="428">
        <v>0.28999999999999998</v>
      </c>
      <c r="L9" s="428">
        <v>0.28999999999999998</v>
      </c>
      <c r="M9" s="428">
        <v>0.28999999999999998</v>
      </c>
      <c r="N9" s="483" t="s">
        <v>33</v>
      </c>
      <c r="O9" s="416" t="s">
        <v>59</v>
      </c>
    </row>
    <row r="10" spans="1:15" s="430" customFormat="1" ht="25">
      <c r="A10" s="447" t="s">
        <v>22</v>
      </c>
      <c r="B10" s="428">
        <v>0.46</v>
      </c>
      <c r="C10" s="428">
        <v>0.46</v>
      </c>
      <c r="D10" s="428">
        <v>0.46</v>
      </c>
      <c r="E10" s="428">
        <v>0.46</v>
      </c>
      <c r="F10" s="428">
        <v>0.46</v>
      </c>
      <c r="G10" s="428">
        <v>0.46</v>
      </c>
      <c r="H10" s="428">
        <v>0.46</v>
      </c>
      <c r="I10" s="428">
        <v>0.46</v>
      </c>
      <c r="J10" s="428">
        <v>0.46</v>
      </c>
      <c r="K10" s="428">
        <v>0.46</v>
      </c>
      <c r="L10" s="428">
        <v>0.46</v>
      </c>
      <c r="M10" s="428">
        <v>0.46</v>
      </c>
      <c r="N10" s="421" t="s">
        <v>33</v>
      </c>
      <c r="O10" s="416" t="s">
        <v>60</v>
      </c>
    </row>
    <row r="11" spans="1:15" s="430" customFormat="1" ht="54" customHeight="1">
      <c r="A11" s="419" t="s">
        <v>25</v>
      </c>
      <c r="B11" s="428">
        <v>67.3</v>
      </c>
      <c r="C11" s="428">
        <v>67.3</v>
      </c>
      <c r="D11" s="428">
        <v>67.3</v>
      </c>
      <c r="E11" s="428">
        <v>67.3</v>
      </c>
      <c r="F11" s="428">
        <v>67.3</v>
      </c>
      <c r="G11" s="428">
        <v>67.3</v>
      </c>
      <c r="H11" s="428">
        <v>67.3</v>
      </c>
      <c r="I11" s="428">
        <v>67.3</v>
      </c>
      <c r="J11" s="428">
        <v>67.3</v>
      </c>
      <c r="K11" s="428">
        <v>67.3</v>
      </c>
      <c r="L11" s="428">
        <v>67.3</v>
      </c>
      <c r="M11" s="428">
        <v>67.3</v>
      </c>
      <c r="N11" s="423">
        <v>599649</v>
      </c>
      <c r="O11" s="416" t="s">
        <v>61</v>
      </c>
    </row>
    <row r="12" spans="1:15" s="430" customFormat="1" ht="53.25" customHeight="1">
      <c r="A12" s="419" t="s">
        <v>26</v>
      </c>
      <c r="B12" s="428">
        <v>79.7</v>
      </c>
      <c r="C12" s="428">
        <v>79.7</v>
      </c>
      <c r="D12" s="428">
        <v>79.7</v>
      </c>
      <c r="E12" s="428">
        <v>79.7</v>
      </c>
      <c r="F12" s="428">
        <v>79.7</v>
      </c>
      <c r="G12" s="428">
        <v>79.7</v>
      </c>
      <c r="H12" s="428">
        <v>79.7</v>
      </c>
      <c r="I12" s="428">
        <v>79.7</v>
      </c>
      <c r="J12" s="428">
        <v>79.7</v>
      </c>
      <c r="K12" s="428">
        <v>79.7</v>
      </c>
      <c r="L12" s="428">
        <v>79.7</v>
      </c>
      <c r="M12" s="428">
        <v>79.7</v>
      </c>
      <c r="N12" s="957">
        <v>599649</v>
      </c>
      <c r="O12" s="416" t="s">
        <v>61</v>
      </c>
    </row>
    <row r="13" spans="1:15" s="430" customFormat="1" ht="54" customHeight="1">
      <c r="A13" s="419" t="s">
        <v>27</v>
      </c>
      <c r="B13" s="428">
        <v>34.700000000000003</v>
      </c>
      <c r="C13" s="428">
        <v>34.700000000000003</v>
      </c>
      <c r="D13" s="428">
        <v>34.700000000000003</v>
      </c>
      <c r="E13" s="428">
        <v>34.700000000000003</v>
      </c>
      <c r="F13" s="428">
        <v>34.700000000000003</v>
      </c>
      <c r="G13" s="428">
        <v>34.700000000000003</v>
      </c>
      <c r="H13" s="428">
        <v>34.700000000000003</v>
      </c>
      <c r="I13" s="428">
        <v>34.700000000000003</v>
      </c>
      <c r="J13" s="428">
        <v>34.700000000000003</v>
      </c>
      <c r="K13" s="428">
        <v>34.700000000000003</v>
      </c>
      <c r="L13" s="428">
        <v>34.700000000000003</v>
      </c>
      <c r="M13" s="428">
        <v>34.700000000000003</v>
      </c>
      <c r="N13" s="958"/>
      <c r="O13" s="416" t="s">
        <v>61</v>
      </c>
    </row>
    <row r="14" spans="1:15" s="430" customFormat="1" ht="81.75" customHeight="1">
      <c r="A14" s="419" t="s">
        <v>28</v>
      </c>
      <c r="B14" s="428">
        <v>37.9</v>
      </c>
      <c r="C14" s="428">
        <v>37.9</v>
      </c>
      <c r="D14" s="428">
        <v>37.9</v>
      </c>
      <c r="E14" s="428">
        <v>37.9</v>
      </c>
      <c r="F14" s="428">
        <v>37.9</v>
      </c>
      <c r="G14" s="428">
        <v>37.9</v>
      </c>
      <c r="H14" s="428">
        <v>37.9</v>
      </c>
      <c r="I14" s="428">
        <v>37.9</v>
      </c>
      <c r="J14" s="428">
        <v>37.9</v>
      </c>
      <c r="K14" s="428">
        <v>37.9</v>
      </c>
      <c r="L14" s="428">
        <v>37.9</v>
      </c>
      <c r="M14" s="428">
        <v>37.9</v>
      </c>
      <c r="N14" s="424">
        <v>10795</v>
      </c>
      <c r="O14" s="416" t="s">
        <v>70</v>
      </c>
    </row>
    <row r="15" spans="1:15" s="429" customFormat="1" ht="15" customHeight="1">
      <c r="A15" s="419" t="s">
        <v>29</v>
      </c>
      <c r="B15" s="428">
        <v>14.2</v>
      </c>
      <c r="C15" s="428">
        <v>14.2</v>
      </c>
      <c r="D15" s="428">
        <v>14.2</v>
      </c>
      <c r="E15" s="428">
        <v>14.2</v>
      </c>
      <c r="F15" s="428">
        <v>14.2</v>
      </c>
      <c r="G15" s="428">
        <v>14.2</v>
      </c>
      <c r="H15" s="428">
        <v>14.2</v>
      </c>
      <c r="I15" s="428">
        <v>14.2</v>
      </c>
      <c r="J15" s="428">
        <v>14.2</v>
      </c>
      <c r="K15" s="428">
        <v>14.2</v>
      </c>
      <c r="L15" s="428">
        <v>14.2</v>
      </c>
      <c r="M15" s="428">
        <v>14.2</v>
      </c>
      <c r="N15" s="431">
        <v>5890</v>
      </c>
      <c r="O15" s="959" t="s">
        <v>64</v>
      </c>
    </row>
    <row r="16" spans="1:15" s="429" customFormat="1" ht="19.5" customHeight="1">
      <c r="A16" s="425" t="s">
        <v>30</v>
      </c>
      <c r="B16" s="428">
        <v>0.23</v>
      </c>
      <c r="C16" s="428">
        <v>0.23</v>
      </c>
      <c r="D16" s="428">
        <v>0.23</v>
      </c>
      <c r="E16" s="428">
        <v>0.23</v>
      </c>
      <c r="F16" s="428">
        <v>0.23</v>
      </c>
      <c r="G16" s="428">
        <v>0.23</v>
      </c>
      <c r="H16" s="428">
        <v>0.23</v>
      </c>
      <c r="I16" s="428">
        <v>0.23</v>
      </c>
      <c r="J16" s="428">
        <v>0.23</v>
      </c>
      <c r="K16" s="428">
        <v>0.23</v>
      </c>
      <c r="L16" s="428">
        <v>0.23</v>
      </c>
      <c r="M16" s="428">
        <v>0.23</v>
      </c>
      <c r="N16" s="432">
        <v>81268</v>
      </c>
      <c r="O16" s="960"/>
    </row>
    <row r="17" spans="1:15" s="429" customFormat="1" ht="18" customHeight="1">
      <c r="A17" s="425" t="s">
        <v>31</v>
      </c>
      <c r="B17" s="428">
        <v>0.01</v>
      </c>
      <c r="C17" s="428">
        <v>0.01</v>
      </c>
      <c r="D17" s="428">
        <v>0.01</v>
      </c>
      <c r="E17" s="428">
        <v>0.01</v>
      </c>
      <c r="F17" s="428">
        <v>0.01</v>
      </c>
      <c r="G17" s="428">
        <v>0.01</v>
      </c>
      <c r="H17" s="428">
        <v>0.01</v>
      </c>
      <c r="I17" s="428">
        <v>0.01</v>
      </c>
      <c r="J17" s="428">
        <v>0.01</v>
      </c>
      <c r="K17" s="428">
        <v>0.01</v>
      </c>
      <c r="L17" s="428">
        <v>0.01</v>
      </c>
      <c r="M17" s="428">
        <v>0.01</v>
      </c>
      <c r="N17" s="432">
        <v>323351</v>
      </c>
      <c r="O17" s="961"/>
    </row>
    <row r="18" spans="1:15" s="430" customFormat="1" ht="40.5" customHeight="1">
      <c r="A18" s="447" t="s">
        <v>32</v>
      </c>
      <c r="B18" s="428">
        <v>0.31</v>
      </c>
      <c r="C18" s="428">
        <v>0.31</v>
      </c>
      <c r="D18" s="428">
        <v>0.31</v>
      </c>
      <c r="E18" s="428">
        <v>0.31</v>
      </c>
      <c r="F18" s="428">
        <v>0.31</v>
      </c>
      <c r="G18" s="428">
        <v>0.31</v>
      </c>
      <c r="H18" s="428">
        <v>0.31</v>
      </c>
      <c r="I18" s="428">
        <v>0.31</v>
      </c>
      <c r="J18" s="428">
        <v>0.31</v>
      </c>
      <c r="K18" s="428">
        <v>0.31</v>
      </c>
      <c r="L18" s="428">
        <v>0.31</v>
      </c>
      <c r="M18" s="428">
        <v>0.31</v>
      </c>
      <c r="N18" s="421" t="s">
        <v>33</v>
      </c>
      <c r="O18" s="416" t="s">
        <v>65</v>
      </c>
    </row>
    <row r="19" spans="1:15" s="430" customFormat="1">
      <c r="A19" s="963" t="s">
        <v>71</v>
      </c>
      <c r="B19" s="964"/>
      <c r="C19" s="964"/>
      <c r="D19" s="964"/>
      <c r="E19" s="964"/>
      <c r="F19" s="964"/>
      <c r="G19" s="964"/>
      <c r="H19" s="964"/>
      <c r="I19" s="964"/>
      <c r="J19" s="964"/>
      <c r="K19" s="964"/>
      <c r="L19" s="964"/>
      <c r="M19" s="964"/>
      <c r="N19" s="964"/>
      <c r="O19" s="964"/>
    </row>
    <row r="20" spans="1:15" s="426" customFormat="1" ht="36.75" customHeight="1">
      <c r="A20" s="949"/>
      <c r="B20" s="949"/>
      <c r="C20" s="949"/>
      <c r="D20" s="949"/>
      <c r="E20" s="949"/>
      <c r="F20" s="949"/>
      <c r="G20" s="949"/>
      <c r="H20" s="949"/>
      <c r="I20" s="949"/>
      <c r="J20" s="949"/>
      <c r="K20" s="949"/>
      <c r="L20" s="949"/>
      <c r="M20" s="949"/>
      <c r="N20" s="949"/>
      <c r="O20" s="949"/>
    </row>
    <row r="21" spans="1:15" s="126" customFormat="1" ht="18.75" customHeight="1">
      <c r="A21" s="946" t="s">
        <v>72</v>
      </c>
      <c r="B21" s="946"/>
      <c r="C21" s="946"/>
      <c r="D21" s="946"/>
      <c r="E21" s="946"/>
      <c r="F21" s="946"/>
      <c r="G21" s="946"/>
      <c r="H21" s="946"/>
      <c r="I21" s="946"/>
      <c r="J21" s="946"/>
      <c r="K21" s="946"/>
      <c r="L21" s="946"/>
      <c r="M21" s="946"/>
      <c r="N21" s="946"/>
      <c r="O21" s="946"/>
    </row>
  </sheetData>
  <mergeCells count="7">
    <mergeCell ref="A21:O21"/>
    <mergeCell ref="N4:N5"/>
    <mergeCell ref="O15:O17"/>
    <mergeCell ref="N12:N13"/>
    <mergeCell ref="A19:O20"/>
    <mergeCell ref="B4:M4"/>
    <mergeCell ref="A4:A5"/>
  </mergeCells>
  <pageMargins left="0" right="0" top="0.6875" bottom="0.25" header="0.13" footer="0.1"/>
  <pageSetup scale="58" orientation="landscape" r:id="rId1"/>
  <headerFooter>
    <oddHeader>&amp;C&amp;"Arial,Bold"&amp;K000000
Pacific Gas and Electric Company 
Average ExPost Load Impact kW / Customer
December 2016</oddHeader>
    <oddFooter>&amp;L&amp;F&amp;CPage 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Layout" topLeftCell="A19" zoomScale="70" zoomScaleNormal="70" zoomScalePageLayoutView="70" workbookViewId="0">
      <selection activeCell="R36" sqref="R36"/>
    </sheetView>
  </sheetViews>
  <sheetFormatPr defaultColWidth="9.453125" defaultRowHeight="11.5"/>
  <cols>
    <col min="1" max="1" width="35.54296875" style="5" customWidth="1"/>
    <col min="2" max="4" width="10" style="5" customWidth="1"/>
    <col min="5" max="5" width="12.54296875" style="5" customWidth="1"/>
    <col min="6" max="8" width="10" style="5" customWidth="1"/>
    <col min="9" max="9" width="12.54296875" style="5" customWidth="1"/>
    <col min="10" max="12" width="10" style="5" customWidth="1"/>
    <col min="13" max="13" width="11.54296875" style="5" customWidth="1"/>
    <col min="14" max="16" width="10" style="5" customWidth="1"/>
    <col min="17" max="17" width="12.453125" style="5" customWidth="1"/>
    <col min="18" max="20" width="10" style="5" customWidth="1"/>
    <col min="21" max="21" width="12.453125" style="5" customWidth="1"/>
    <col min="22" max="24" width="10" style="5" customWidth="1"/>
    <col min="25" max="25" width="12.453125" style="5" customWidth="1"/>
    <col min="26" max="16384" width="9.453125" style="5"/>
  </cols>
  <sheetData>
    <row r="1" spans="1:25">
      <c r="A1" s="322" t="s">
        <v>73</v>
      </c>
      <c r="B1" s="459"/>
      <c r="C1" s="459"/>
      <c r="D1" s="459"/>
      <c r="E1" s="459"/>
      <c r="F1" s="459"/>
      <c r="G1" s="459"/>
      <c r="H1" s="459"/>
      <c r="I1" s="459"/>
      <c r="J1" s="459"/>
      <c r="K1" s="459"/>
      <c r="L1" s="459"/>
      <c r="M1" s="459"/>
      <c r="N1" s="459"/>
      <c r="O1" s="459"/>
      <c r="P1" s="459"/>
      <c r="Q1" s="459"/>
      <c r="R1" s="459"/>
      <c r="S1" s="459"/>
      <c r="T1" s="459"/>
      <c r="U1" s="459"/>
      <c r="V1" s="459"/>
      <c r="W1" s="459"/>
      <c r="X1" s="459"/>
      <c r="Y1" s="460"/>
    </row>
    <row r="2" spans="1:25">
      <c r="A2" s="461"/>
      <c r="B2" s="7"/>
      <c r="C2" s="7"/>
      <c r="D2" s="7"/>
      <c r="E2" s="7"/>
      <c r="F2" s="7"/>
      <c r="G2" s="7"/>
      <c r="H2" s="7"/>
      <c r="I2" s="7"/>
      <c r="J2" s="7"/>
      <c r="K2" s="7"/>
      <c r="L2" s="7"/>
      <c r="M2" s="7"/>
      <c r="N2" s="7"/>
      <c r="O2" s="7"/>
      <c r="P2" s="7"/>
      <c r="Q2" s="7"/>
      <c r="R2" s="7"/>
      <c r="S2" s="7"/>
      <c r="T2" s="7"/>
      <c r="U2" s="7"/>
      <c r="V2" s="7"/>
      <c r="W2" s="7"/>
      <c r="X2" s="7"/>
      <c r="Y2" s="10"/>
    </row>
    <row r="3" spans="1:25" ht="21.75" customHeight="1">
      <c r="A3" s="484">
        <v>2016</v>
      </c>
      <c r="B3" s="973" t="s">
        <v>5</v>
      </c>
      <c r="C3" s="973"/>
      <c r="D3" s="973"/>
      <c r="E3" s="973"/>
      <c r="F3" s="973" t="s">
        <v>6</v>
      </c>
      <c r="G3" s="973"/>
      <c r="H3" s="973"/>
      <c r="I3" s="973"/>
      <c r="J3" s="973" t="s">
        <v>7</v>
      </c>
      <c r="K3" s="973"/>
      <c r="L3" s="973"/>
      <c r="M3" s="973"/>
      <c r="N3" s="973" t="s">
        <v>8</v>
      </c>
      <c r="O3" s="973"/>
      <c r="P3" s="973"/>
      <c r="Q3" s="973"/>
      <c r="R3" s="973" t="s">
        <v>9</v>
      </c>
      <c r="S3" s="973"/>
      <c r="T3" s="973"/>
      <c r="U3" s="973"/>
      <c r="V3" s="973" t="s">
        <v>10</v>
      </c>
      <c r="W3" s="973"/>
      <c r="X3" s="973"/>
      <c r="Y3" s="973"/>
    </row>
    <row r="4" spans="1:25" ht="44.25" customHeight="1">
      <c r="A4" s="484" t="s">
        <v>74</v>
      </c>
      <c r="B4" s="288" t="s">
        <v>75</v>
      </c>
      <c r="C4" s="288" t="s">
        <v>76</v>
      </c>
      <c r="D4" s="288" t="s">
        <v>77</v>
      </c>
      <c r="E4" s="288" t="s">
        <v>78</v>
      </c>
      <c r="F4" s="288" t="s">
        <v>75</v>
      </c>
      <c r="G4" s="288" t="s">
        <v>76</v>
      </c>
      <c r="H4" s="288" t="s">
        <v>77</v>
      </c>
      <c r="I4" s="288" t="s">
        <v>78</v>
      </c>
      <c r="J4" s="288" t="s">
        <v>75</v>
      </c>
      <c r="K4" s="288" t="s">
        <v>76</v>
      </c>
      <c r="L4" s="288" t="s">
        <v>77</v>
      </c>
      <c r="M4" s="288" t="s">
        <v>78</v>
      </c>
      <c r="N4" s="288" t="s">
        <v>75</v>
      </c>
      <c r="O4" s="288" t="s">
        <v>76</v>
      </c>
      <c r="P4" s="288" t="s">
        <v>77</v>
      </c>
      <c r="Q4" s="288" t="s">
        <v>78</v>
      </c>
      <c r="R4" s="288" t="s">
        <v>75</v>
      </c>
      <c r="S4" s="288" t="s">
        <v>76</v>
      </c>
      <c r="T4" s="288" t="s">
        <v>77</v>
      </c>
      <c r="U4" s="288" t="s">
        <v>78</v>
      </c>
      <c r="V4" s="288" t="s">
        <v>75</v>
      </c>
      <c r="W4" s="288" t="s">
        <v>76</v>
      </c>
      <c r="X4" s="288" t="s">
        <v>77</v>
      </c>
      <c r="Y4" s="288" t="s">
        <v>78</v>
      </c>
    </row>
    <row r="5" spans="1:25" ht="12" customHeight="1">
      <c r="A5" s="289" t="s">
        <v>25</v>
      </c>
      <c r="B5" s="290"/>
      <c r="C5" s="298">
        <f>SUM(160+41+91)/1000</f>
        <v>0.29199999999999998</v>
      </c>
      <c r="D5" s="291">
        <v>0</v>
      </c>
      <c r="E5" s="292">
        <f t="shared" ref="E5:E11" si="0">SUM(C5:D5)</f>
        <v>0.29199999999999998</v>
      </c>
      <c r="F5" s="293"/>
      <c r="G5" s="299">
        <f>SUM(C5+369)/1000</f>
        <v>0.36929199999999995</v>
      </c>
      <c r="H5" s="291">
        <v>0</v>
      </c>
      <c r="I5" s="294">
        <f t="shared" ref="I5:I12" si="1">SUM(G5:H5)</f>
        <v>0.36929199999999995</v>
      </c>
      <c r="J5" s="435" t="s">
        <v>2</v>
      </c>
      <c r="K5" s="294">
        <f>SUM(G5+0)</f>
        <v>0.36929199999999995</v>
      </c>
      <c r="L5" s="336">
        <f t="shared" ref="L5:L12" si="2">SUM(H5+0)</f>
        <v>0</v>
      </c>
      <c r="M5" s="294">
        <f>SUM(K5:L5)</f>
        <v>0.36929199999999995</v>
      </c>
      <c r="N5" s="306"/>
      <c r="O5" s="299">
        <f>SUM(K5+0)</f>
        <v>0.36929199999999995</v>
      </c>
      <c r="P5" s="336">
        <f t="shared" ref="P5:P12" si="3">SUM(L5+0)</f>
        <v>0</v>
      </c>
      <c r="Q5" s="294">
        <f>SUM(O5:P5)</f>
        <v>0.36929199999999995</v>
      </c>
      <c r="R5" s="306"/>
      <c r="S5" s="299">
        <f>SUM(O5+1309)/1000</f>
        <v>1.3093692920000002</v>
      </c>
      <c r="T5" s="336">
        <f t="shared" ref="T5:T12" si="4">SUM(P5+0)</f>
        <v>0</v>
      </c>
      <c r="U5" s="294">
        <f t="shared" ref="U5:U12" si="5">SUM(S5:T5)</f>
        <v>1.3093692920000002</v>
      </c>
      <c r="V5" s="306"/>
      <c r="W5" s="299">
        <v>1.3</v>
      </c>
      <c r="X5" s="336">
        <f t="shared" ref="X5:X12" si="6">SUM(T5+0)</f>
        <v>0</v>
      </c>
      <c r="Y5" s="294">
        <f t="shared" ref="Y5:Y12" si="7">SUM(W5:X5)</f>
        <v>1.3</v>
      </c>
    </row>
    <row r="6" spans="1:25" ht="12" customHeight="1">
      <c r="A6" s="289" t="s">
        <v>26</v>
      </c>
      <c r="B6" s="290"/>
      <c r="C6" s="291">
        <v>0</v>
      </c>
      <c r="D6" s="291">
        <v>0</v>
      </c>
      <c r="E6" s="292">
        <f t="shared" si="0"/>
        <v>0</v>
      </c>
      <c r="F6" s="293"/>
      <c r="G6" s="291">
        <v>0</v>
      </c>
      <c r="H6" s="291">
        <v>0</v>
      </c>
      <c r="I6" s="294">
        <f t="shared" si="1"/>
        <v>0</v>
      </c>
      <c r="J6" s="435"/>
      <c r="K6" s="306">
        <f>SUM(G6+0)</f>
        <v>0</v>
      </c>
      <c r="L6" s="306">
        <f t="shared" si="2"/>
        <v>0</v>
      </c>
      <c r="M6" s="294">
        <f t="shared" ref="M6" si="8">SUM(K6:L6)</f>
        <v>0</v>
      </c>
      <c r="N6" s="480"/>
      <c r="O6" s="336">
        <f t="shared" ref="O6" si="9">SUM(K6+0)</f>
        <v>0</v>
      </c>
      <c r="P6" s="336">
        <f t="shared" si="3"/>
        <v>0</v>
      </c>
      <c r="Q6" s="294">
        <f t="shared" ref="Q6" si="10">SUM(O6:P6)</f>
        <v>0</v>
      </c>
      <c r="R6" s="7"/>
      <c r="S6" s="336">
        <f>SUM(0)</f>
        <v>0</v>
      </c>
      <c r="T6" s="336">
        <f t="shared" si="4"/>
        <v>0</v>
      </c>
      <c r="U6" s="306">
        <f t="shared" si="5"/>
        <v>0</v>
      </c>
      <c r="V6" s="306"/>
      <c r="W6" s="336">
        <v>0</v>
      </c>
      <c r="X6" s="336">
        <f t="shared" si="6"/>
        <v>0</v>
      </c>
      <c r="Y6" s="294">
        <f t="shared" si="7"/>
        <v>0</v>
      </c>
    </row>
    <row r="7" spans="1:25" ht="12" customHeight="1">
      <c r="A7" s="289" t="s">
        <v>27</v>
      </c>
      <c r="B7" s="290"/>
      <c r="C7" s="291">
        <v>0</v>
      </c>
      <c r="D7" s="291">
        <v>0</v>
      </c>
      <c r="E7" s="292">
        <f t="shared" si="0"/>
        <v>0</v>
      </c>
      <c r="F7" s="293"/>
      <c r="G7" s="291">
        <v>0</v>
      </c>
      <c r="H7" s="291">
        <v>0</v>
      </c>
      <c r="I7" s="294">
        <f t="shared" si="1"/>
        <v>0</v>
      </c>
      <c r="J7" s="435"/>
      <c r="K7" s="306">
        <f t="shared" ref="K7:K12" si="11">SUM(G7+0)</f>
        <v>0</v>
      </c>
      <c r="L7" s="336">
        <f t="shared" si="2"/>
        <v>0</v>
      </c>
      <c r="M7" s="294">
        <f t="shared" ref="M7:M12" si="12">SUM(K7:L7)</f>
        <v>0</v>
      </c>
      <c r="N7" s="306"/>
      <c r="O7" s="336">
        <f t="shared" ref="O7:O12" si="13">SUM(K7+0)</f>
        <v>0</v>
      </c>
      <c r="P7" s="336">
        <f t="shared" si="3"/>
        <v>0</v>
      </c>
      <c r="Q7" s="294">
        <f t="shared" ref="Q7:Q12" si="14">SUM(O7:P7)</f>
        <v>0</v>
      </c>
      <c r="R7" s="296"/>
      <c r="S7" s="336">
        <f t="shared" ref="S7:S12" si="15">SUM(O7+0)</f>
        <v>0</v>
      </c>
      <c r="T7" s="336">
        <f t="shared" si="4"/>
        <v>0</v>
      </c>
      <c r="U7" s="306">
        <f t="shared" si="5"/>
        <v>0</v>
      </c>
      <c r="V7" s="306"/>
      <c r="W7" s="929">
        <v>0.1</v>
      </c>
      <c r="X7" s="336">
        <f t="shared" si="6"/>
        <v>0</v>
      </c>
      <c r="Y7" s="294">
        <f t="shared" si="7"/>
        <v>0.1</v>
      </c>
    </row>
    <row r="8" spans="1:25" ht="12" customHeight="1">
      <c r="A8" s="289" t="s">
        <v>28</v>
      </c>
      <c r="B8" s="290"/>
      <c r="C8" s="291">
        <v>0</v>
      </c>
      <c r="D8" s="291">
        <v>0</v>
      </c>
      <c r="E8" s="292">
        <f t="shared" si="0"/>
        <v>0</v>
      </c>
      <c r="F8" s="293"/>
      <c r="G8" s="291">
        <v>0</v>
      </c>
      <c r="H8" s="291">
        <v>0</v>
      </c>
      <c r="I8" s="294">
        <f t="shared" si="1"/>
        <v>0</v>
      </c>
      <c r="J8" s="435"/>
      <c r="K8" s="306">
        <f t="shared" si="11"/>
        <v>0</v>
      </c>
      <c r="L8" s="336">
        <f t="shared" si="2"/>
        <v>0</v>
      </c>
      <c r="M8" s="294">
        <f t="shared" si="12"/>
        <v>0</v>
      </c>
      <c r="N8" s="306"/>
      <c r="O8" s="336">
        <f t="shared" si="13"/>
        <v>0</v>
      </c>
      <c r="P8" s="336">
        <f t="shared" si="3"/>
        <v>0</v>
      </c>
      <c r="Q8" s="294">
        <f t="shared" si="14"/>
        <v>0</v>
      </c>
      <c r="R8" s="296"/>
      <c r="S8" s="336">
        <f t="shared" si="15"/>
        <v>0</v>
      </c>
      <c r="T8" s="336">
        <f t="shared" si="4"/>
        <v>0</v>
      </c>
      <c r="U8" s="306">
        <f t="shared" si="5"/>
        <v>0</v>
      </c>
      <c r="V8" s="306"/>
      <c r="W8" s="336">
        <v>0</v>
      </c>
      <c r="X8" s="336">
        <f t="shared" si="6"/>
        <v>0</v>
      </c>
      <c r="Y8" s="294">
        <f t="shared" si="7"/>
        <v>0</v>
      </c>
    </row>
    <row r="9" spans="1:25" ht="12" customHeight="1">
      <c r="A9" s="289" t="s">
        <v>79</v>
      </c>
      <c r="B9" s="290"/>
      <c r="C9" s="291">
        <v>0</v>
      </c>
      <c r="D9" s="291">
        <v>0</v>
      </c>
      <c r="E9" s="292">
        <f t="shared" si="0"/>
        <v>0</v>
      </c>
      <c r="F9" s="293"/>
      <c r="G9" s="291">
        <v>0</v>
      </c>
      <c r="H9" s="291">
        <v>0</v>
      </c>
      <c r="I9" s="294">
        <f t="shared" si="1"/>
        <v>0</v>
      </c>
      <c r="J9" s="435"/>
      <c r="K9" s="306">
        <f t="shared" si="11"/>
        <v>0</v>
      </c>
      <c r="L9" s="336">
        <f t="shared" si="2"/>
        <v>0</v>
      </c>
      <c r="M9" s="294">
        <f t="shared" si="12"/>
        <v>0</v>
      </c>
      <c r="N9" s="306"/>
      <c r="O9" s="336">
        <f t="shared" si="13"/>
        <v>0</v>
      </c>
      <c r="P9" s="336">
        <f t="shared" si="3"/>
        <v>0</v>
      </c>
      <c r="Q9" s="294">
        <f t="shared" si="14"/>
        <v>0</v>
      </c>
      <c r="R9" s="296"/>
      <c r="S9" s="299">
        <f>SUM(O9+19+80+115)/1000</f>
        <v>0.214</v>
      </c>
      <c r="T9" s="336">
        <f t="shared" si="4"/>
        <v>0</v>
      </c>
      <c r="U9" s="294">
        <f t="shared" si="5"/>
        <v>0.214</v>
      </c>
      <c r="V9" s="306"/>
      <c r="W9" s="299">
        <v>0.4</v>
      </c>
      <c r="X9" s="336">
        <f t="shared" si="6"/>
        <v>0</v>
      </c>
      <c r="Y9" s="294">
        <f t="shared" si="7"/>
        <v>0.4</v>
      </c>
    </row>
    <row r="10" spans="1:25" s="7" customFormat="1">
      <c r="A10" s="289" t="s">
        <v>80</v>
      </c>
      <c r="B10" s="290"/>
      <c r="C10" s="291">
        <v>0</v>
      </c>
      <c r="D10" s="291">
        <v>0</v>
      </c>
      <c r="E10" s="292">
        <f t="shared" si="0"/>
        <v>0</v>
      </c>
      <c r="F10" s="293"/>
      <c r="G10" s="291">
        <v>0</v>
      </c>
      <c r="H10" s="291">
        <v>0</v>
      </c>
      <c r="I10" s="294">
        <f t="shared" si="1"/>
        <v>0</v>
      </c>
      <c r="J10" s="435"/>
      <c r="K10" s="306">
        <f t="shared" si="11"/>
        <v>0</v>
      </c>
      <c r="L10" s="336">
        <f t="shared" si="2"/>
        <v>0</v>
      </c>
      <c r="M10" s="294">
        <f t="shared" si="12"/>
        <v>0</v>
      </c>
      <c r="N10" s="306"/>
      <c r="O10" s="336">
        <f t="shared" si="13"/>
        <v>0</v>
      </c>
      <c r="P10" s="336">
        <f t="shared" si="3"/>
        <v>0</v>
      </c>
      <c r="Q10" s="294">
        <f t="shared" si="14"/>
        <v>0</v>
      </c>
      <c r="R10" s="296"/>
      <c r="S10" s="336">
        <f t="shared" si="15"/>
        <v>0</v>
      </c>
      <c r="T10" s="336">
        <f t="shared" si="4"/>
        <v>0</v>
      </c>
      <c r="U10" s="306">
        <f t="shared" si="5"/>
        <v>0</v>
      </c>
      <c r="V10" s="306"/>
      <c r="W10" s="336">
        <v>0</v>
      </c>
      <c r="X10" s="336">
        <f t="shared" si="6"/>
        <v>0</v>
      </c>
      <c r="Y10" s="294">
        <f t="shared" si="7"/>
        <v>0</v>
      </c>
    </row>
    <row r="11" spans="1:25" s="7" customFormat="1">
      <c r="A11" s="289" t="s">
        <v>81</v>
      </c>
      <c r="B11" s="290"/>
      <c r="C11" s="291">
        <v>0</v>
      </c>
      <c r="D11" s="291">
        <v>0</v>
      </c>
      <c r="E11" s="292">
        <f t="shared" si="0"/>
        <v>0</v>
      </c>
      <c r="F11" s="296"/>
      <c r="G11" s="291">
        <v>0</v>
      </c>
      <c r="H11" s="291">
        <v>0</v>
      </c>
      <c r="I11" s="294">
        <f t="shared" si="1"/>
        <v>0</v>
      </c>
      <c r="J11" s="435"/>
      <c r="K11" s="306">
        <f t="shared" si="11"/>
        <v>0</v>
      </c>
      <c r="L11" s="336">
        <f t="shared" si="2"/>
        <v>0</v>
      </c>
      <c r="M11" s="294">
        <f t="shared" si="12"/>
        <v>0</v>
      </c>
      <c r="N11" s="306"/>
      <c r="O11" s="336">
        <f t="shared" si="13"/>
        <v>0</v>
      </c>
      <c r="P11" s="336">
        <f t="shared" si="3"/>
        <v>0</v>
      </c>
      <c r="Q11" s="294">
        <f t="shared" si="14"/>
        <v>0</v>
      </c>
      <c r="R11" s="296"/>
      <c r="S11" s="336">
        <f t="shared" si="15"/>
        <v>0</v>
      </c>
      <c r="T11" s="336">
        <f t="shared" si="4"/>
        <v>0</v>
      </c>
      <c r="U11" s="306">
        <f t="shared" si="5"/>
        <v>0</v>
      </c>
      <c r="V11" s="306"/>
      <c r="W11" s="336">
        <v>0</v>
      </c>
      <c r="X11" s="336">
        <f t="shared" si="6"/>
        <v>0</v>
      </c>
      <c r="Y11" s="318">
        <f t="shared" si="7"/>
        <v>0</v>
      </c>
    </row>
    <row r="12" spans="1:25" s="7" customFormat="1">
      <c r="A12" s="289" t="s">
        <v>82</v>
      </c>
      <c r="B12" s="290"/>
      <c r="C12" s="291">
        <v>0</v>
      </c>
      <c r="D12" s="291">
        <v>0</v>
      </c>
      <c r="E12" s="292">
        <f>SUM(C12:D12)</f>
        <v>0</v>
      </c>
      <c r="F12" s="296"/>
      <c r="G12" s="291">
        <v>0</v>
      </c>
      <c r="H12" s="291">
        <v>0</v>
      </c>
      <c r="I12" s="294">
        <f t="shared" si="1"/>
        <v>0</v>
      </c>
      <c r="J12" s="435"/>
      <c r="K12" s="306">
        <f t="shared" si="11"/>
        <v>0</v>
      </c>
      <c r="L12" s="336">
        <f t="shared" si="2"/>
        <v>0</v>
      </c>
      <c r="M12" s="294">
        <f t="shared" si="12"/>
        <v>0</v>
      </c>
      <c r="N12" s="306"/>
      <c r="O12" s="336">
        <f t="shared" si="13"/>
        <v>0</v>
      </c>
      <c r="P12" s="336">
        <f t="shared" si="3"/>
        <v>0</v>
      </c>
      <c r="Q12" s="294">
        <f t="shared" si="14"/>
        <v>0</v>
      </c>
      <c r="R12" s="296"/>
      <c r="S12" s="336">
        <f t="shared" si="15"/>
        <v>0</v>
      </c>
      <c r="T12" s="336">
        <f t="shared" si="4"/>
        <v>0</v>
      </c>
      <c r="U12" s="306">
        <f t="shared" si="5"/>
        <v>0</v>
      </c>
      <c r="V12" s="306"/>
      <c r="W12" s="336">
        <v>0</v>
      </c>
      <c r="X12" s="336">
        <f t="shared" si="6"/>
        <v>0</v>
      </c>
      <c r="Y12" s="318">
        <f t="shared" si="7"/>
        <v>0</v>
      </c>
    </row>
    <row r="13" spans="1:25" s="50" customFormat="1" ht="16.399999999999999" customHeight="1">
      <c r="A13" s="122" t="s">
        <v>83</v>
      </c>
      <c r="B13" s="123" t="s">
        <v>2</v>
      </c>
      <c r="C13" s="199">
        <f>SUM(C5:C12)</f>
        <v>0.29199999999999998</v>
      </c>
      <c r="D13" s="123">
        <f>SUM(D5:D12)</f>
        <v>0</v>
      </c>
      <c r="E13" s="123">
        <f>SUM(E5:E12)</f>
        <v>0.29199999999999998</v>
      </c>
      <c r="F13" s="179" t="s">
        <v>2</v>
      </c>
      <c r="G13" s="123">
        <f>SUM(G5:G12)</f>
        <v>0.36929199999999995</v>
      </c>
      <c r="H13" s="123">
        <f>SUM(H5:H12)</f>
        <v>0</v>
      </c>
      <c r="I13" s="123">
        <f>SUM(I5:I12)</f>
        <v>0.36929199999999995</v>
      </c>
      <c r="J13" s="436" t="s">
        <v>2</v>
      </c>
      <c r="K13" s="123">
        <f>SUM(K5:K12)</f>
        <v>0.36929199999999995</v>
      </c>
      <c r="L13" s="123">
        <f>SUM(L5:L12)</f>
        <v>0</v>
      </c>
      <c r="M13" s="123">
        <f>SUM(M5:M12)</f>
        <v>0.36929199999999995</v>
      </c>
      <c r="N13" s="436" t="s">
        <v>2</v>
      </c>
      <c r="O13" s="123">
        <f>SUM(O5:O12)</f>
        <v>0.36929199999999995</v>
      </c>
      <c r="P13" s="123">
        <f>SUM(P5:P12)</f>
        <v>0</v>
      </c>
      <c r="Q13" s="123">
        <f>SUM(Q5:Q12)</f>
        <v>0.36929199999999995</v>
      </c>
      <c r="R13" s="179" t="s">
        <v>2</v>
      </c>
      <c r="S13" s="436">
        <f>SUM(S5:S12)</f>
        <v>1.5233692920000002</v>
      </c>
      <c r="T13" s="436">
        <f>SUM(T5:T12)</f>
        <v>0</v>
      </c>
      <c r="U13" s="436">
        <f>SUM(U5:U12)</f>
        <v>1.5233692920000002</v>
      </c>
      <c r="V13" s="436" t="s">
        <v>2</v>
      </c>
      <c r="W13" s="436">
        <f>SUM(W5:W12)</f>
        <v>1.8000000000000003</v>
      </c>
      <c r="X13" s="436">
        <f>SUM(X5:X12)</f>
        <v>0</v>
      </c>
      <c r="Y13" s="436">
        <f>SUM(Y5:Y12)</f>
        <v>1.8000000000000003</v>
      </c>
    </row>
    <row r="14" spans="1:25" s="7" customFormat="1" ht="2.15" customHeight="1">
      <c r="A14" s="301"/>
      <c r="B14" s="302"/>
      <c r="C14" s="303"/>
      <c r="D14" s="303"/>
      <c r="E14" s="304"/>
      <c r="F14" s="305"/>
      <c r="G14" s="306"/>
      <c r="H14" s="306"/>
      <c r="I14" s="294"/>
      <c r="J14" s="434"/>
      <c r="K14" s="306"/>
      <c r="L14" s="321"/>
      <c r="M14" s="294"/>
      <c r="N14" s="434"/>
      <c r="O14" s="306"/>
      <c r="P14" s="321"/>
      <c r="Q14" s="294"/>
      <c r="R14" s="307"/>
      <c r="S14" s="296"/>
      <c r="T14" s="308"/>
      <c r="U14" s="295"/>
      <c r="V14" s="434"/>
      <c r="W14" s="306"/>
      <c r="X14" s="321"/>
      <c r="Y14" s="306"/>
    </row>
    <row r="15" spans="1:25" s="7" customFormat="1">
      <c r="A15" s="484" t="s">
        <v>16</v>
      </c>
      <c r="B15" s="309"/>
      <c r="C15" s="288"/>
      <c r="D15" s="288"/>
      <c r="E15" s="484"/>
      <c r="F15" s="310"/>
      <c r="G15" s="311"/>
      <c r="H15" s="312"/>
      <c r="I15" s="312"/>
      <c r="J15" s="437"/>
      <c r="K15" s="311"/>
      <c r="L15" s="312"/>
      <c r="M15" s="294"/>
      <c r="N15" s="437"/>
      <c r="O15" s="311"/>
      <c r="P15" s="312"/>
      <c r="Q15" s="294"/>
      <c r="R15" s="313"/>
      <c r="S15" s="311"/>
      <c r="T15" s="312"/>
      <c r="U15" s="294"/>
      <c r="V15" s="437"/>
      <c r="W15" s="311"/>
      <c r="X15" s="312"/>
      <c r="Y15" s="306"/>
    </row>
    <row r="16" spans="1:25">
      <c r="A16" s="289" t="s">
        <v>43</v>
      </c>
      <c r="B16" s="316"/>
      <c r="C16" s="291">
        <v>0</v>
      </c>
      <c r="D16" s="291">
        <v>0</v>
      </c>
      <c r="E16" s="292">
        <f>SUM(B16:D16)</f>
        <v>0</v>
      </c>
      <c r="F16" s="310"/>
      <c r="G16" s="291">
        <v>0</v>
      </c>
      <c r="H16" s="291">
        <v>0</v>
      </c>
      <c r="I16" s="292">
        <f>SUM(F16:H16)</f>
        <v>0</v>
      </c>
      <c r="J16" s="437"/>
      <c r="K16" s="306">
        <f>SUM(G1+0)</f>
        <v>0</v>
      </c>
      <c r="L16" s="336">
        <f>SUM(H15+0)</f>
        <v>0</v>
      </c>
      <c r="M16" s="294">
        <f>SUM(K16:L16)</f>
        <v>0</v>
      </c>
      <c r="N16" s="437"/>
      <c r="O16" s="336">
        <f>SUM(K16+0)</f>
        <v>0</v>
      </c>
      <c r="P16" s="336">
        <f>SUM(L16+0)</f>
        <v>0</v>
      </c>
      <c r="Q16" s="294">
        <f>SUM(O16:P16)</f>
        <v>0</v>
      </c>
      <c r="R16" s="313"/>
      <c r="S16" s="336">
        <f t="shared" ref="S16:S18" si="16">SUM(O16+0)</f>
        <v>0</v>
      </c>
      <c r="T16" s="481">
        <f t="shared" ref="T16:T18" si="17">SUM(P16+0)</f>
        <v>0</v>
      </c>
      <c r="U16" s="306">
        <f>SUM(S16:T16)</f>
        <v>0</v>
      </c>
      <c r="V16" s="490"/>
      <c r="W16" s="336">
        <f>(S16+0)</f>
        <v>0</v>
      </c>
      <c r="X16" s="336">
        <f t="shared" ref="X16:X18" si="18">SUM(T16+0)</f>
        <v>0</v>
      </c>
      <c r="Y16" s="318">
        <f>SUM(W16:X16)</f>
        <v>0</v>
      </c>
    </row>
    <row r="17" spans="1:25">
      <c r="A17" s="289" t="s">
        <v>18</v>
      </c>
      <c r="B17" s="316"/>
      <c r="C17" s="291">
        <v>0</v>
      </c>
      <c r="D17" s="291">
        <v>0</v>
      </c>
      <c r="E17" s="292">
        <f>SUM(B17:D17)</f>
        <v>0</v>
      </c>
      <c r="F17" s="310"/>
      <c r="G17" s="291">
        <v>0</v>
      </c>
      <c r="H17" s="291">
        <v>0</v>
      </c>
      <c r="I17" s="292">
        <f>SUM(F17:H17)</f>
        <v>0</v>
      </c>
      <c r="J17" s="437"/>
      <c r="K17" s="306">
        <f>SUM(G2+0)</f>
        <v>0</v>
      </c>
      <c r="L17" s="336">
        <f t="shared" ref="L17:L18" si="19">SUM(H16+0)</f>
        <v>0</v>
      </c>
      <c r="M17" s="294">
        <f>SUM(K17:L17)</f>
        <v>0</v>
      </c>
      <c r="N17" s="437"/>
      <c r="O17" s="336">
        <f t="shared" ref="O17:O18" si="20">SUM(K17+0)</f>
        <v>0</v>
      </c>
      <c r="P17" s="336">
        <f t="shared" ref="P17:P18" si="21">SUM(L17+0)</f>
        <v>0</v>
      </c>
      <c r="Q17" s="294">
        <f>SUM(O17:P17)</f>
        <v>0</v>
      </c>
      <c r="R17" s="313"/>
      <c r="S17" s="336">
        <f t="shared" si="16"/>
        <v>0</v>
      </c>
      <c r="T17" s="481">
        <f t="shared" si="17"/>
        <v>0</v>
      </c>
      <c r="U17" s="306">
        <f>SUM(S17:T17)</f>
        <v>0</v>
      </c>
      <c r="V17" s="490"/>
      <c r="W17" s="336">
        <f t="shared" ref="W17:W18" si="22">(S17+0)</f>
        <v>0</v>
      </c>
      <c r="X17" s="336">
        <f t="shared" si="18"/>
        <v>0</v>
      </c>
      <c r="Y17" s="318">
        <f>SUM(W17:X17)</f>
        <v>0</v>
      </c>
    </row>
    <row r="18" spans="1:25">
      <c r="A18" s="289" t="s">
        <v>20</v>
      </c>
      <c r="B18" s="316"/>
      <c r="C18" s="291">
        <v>0</v>
      </c>
      <c r="D18" s="291">
        <v>0</v>
      </c>
      <c r="E18" s="292">
        <f>SUM(B18:D18)</f>
        <v>0</v>
      </c>
      <c r="F18" s="293"/>
      <c r="G18" s="291">
        <v>0</v>
      </c>
      <c r="H18" s="291">
        <v>0</v>
      </c>
      <c r="I18" s="292">
        <f>SUM(F18:H18)</f>
        <v>0</v>
      </c>
      <c r="J18" s="306"/>
      <c r="K18" s="306">
        <f>SUM(G3+0)</f>
        <v>0</v>
      </c>
      <c r="L18" s="336">
        <f t="shared" si="19"/>
        <v>0</v>
      </c>
      <c r="M18" s="294">
        <f>SUM(K18:L18)</f>
        <v>0</v>
      </c>
      <c r="N18" s="306"/>
      <c r="O18" s="336">
        <f t="shared" si="20"/>
        <v>0</v>
      </c>
      <c r="P18" s="336">
        <f t="shared" si="21"/>
        <v>0</v>
      </c>
      <c r="Q18" s="294">
        <f>SUM(O18:P18)</f>
        <v>0</v>
      </c>
      <c r="R18" s="296"/>
      <c r="S18" s="336">
        <f t="shared" si="16"/>
        <v>0</v>
      </c>
      <c r="T18" s="481">
        <f t="shared" si="17"/>
        <v>0</v>
      </c>
      <c r="U18" s="306">
        <f>SUM(S18:T18)</f>
        <v>0</v>
      </c>
      <c r="V18" s="490"/>
      <c r="W18" s="336">
        <f t="shared" si="22"/>
        <v>0</v>
      </c>
      <c r="X18" s="336">
        <f t="shared" si="18"/>
        <v>0</v>
      </c>
      <c r="Y18" s="318">
        <f>SUM(W18:X18)</f>
        <v>0</v>
      </c>
    </row>
    <row r="19" spans="1:25" s="49" customFormat="1" ht="16.399999999999999" customHeight="1">
      <c r="A19" s="301" t="s">
        <v>83</v>
      </c>
      <c r="B19" s="317" t="s">
        <v>2</v>
      </c>
      <c r="C19" s="298">
        <f t="shared" ref="C19:C21" si="23">SUM(C16:C18)</f>
        <v>0</v>
      </c>
      <c r="D19" s="317">
        <f>SUM(D16:D18)</f>
        <v>0</v>
      </c>
      <c r="E19" s="317">
        <f>SUM(E16:E18)</f>
        <v>0</v>
      </c>
      <c r="F19" s="318" t="s">
        <v>2</v>
      </c>
      <c r="G19" s="299">
        <f>SUM(G16:G18)</f>
        <v>0</v>
      </c>
      <c r="H19" s="319">
        <f>SUM(H16:H18)</f>
        <v>0</v>
      </c>
      <c r="I19" s="292">
        <f>SUM(I16:I18)</f>
        <v>0</v>
      </c>
      <c r="J19" s="318" t="s">
        <v>2</v>
      </c>
      <c r="K19" s="317">
        <f>SUM(K16:K18)</f>
        <v>0</v>
      </c>
      <c r="L19" s="317">
        <f>SUM(L16:L18)</f>
        <v>0</v>
      </c>
      <c r="M19" s="317">
        <f>SUM(M16:M18)</f>
        <v>0</v>
      </c>
      <c r="N19" s="318" t="s">
        <v>2</v>
      </c>
      <c r="O19" s="317">
        <f>SUM(O16:O18)</f>
        <v>0</v>
      </c>
      <c r="P19" s="317">
        <f>SUM(P16:P18)</f>
        <v>0</v>
      </c>
      <c r="Q19" s="317">
        <f>SUM(Q16:Q18)</f>
        <v>0</v>
      </c>
      <c r="R19" s="300" t="s">
        <v>2</v>
      </c>
      <c r="S19" s="299">
        <f>SUM(S16:S18)</f>
        <v>0</v>
      </c>
      <c r="T19" s="482">
        <f>SUM(T16:T18)</f>
        <v>0</v>
      </c>
      <c r="U19" s="337">
        <f>SUM(U16:U18)</f>
        <v>0</v>
      </c>
      <c r="V19" s="491" t="s">
        <v>2</v>
      </c>
      <c r="W19" s="482">
        <f>SUM(W16:W18)</f>
        <v>0</v>
      </c>
      <c r="X19" s="482">
        <f>SUM(X16:X18)</f>
        <v>0</v>
      </c>
      <c r="Y19" s="338">
        <f>SUM(Y16:Y18)</f>
        <v>0</v>
      </c>
    </row>
    <row r="20" spans="1:25" ht="2.15" customHeight="1">
      <c r="A20" s="301"/>
      <c r="B20" s="302"/>
      <c r="C20" s="303">
        <f t="shared" si="23"/>
        <v>0</v>
      </c>
      <c r="D20" s="303"/>
      <c r="E20" s="304"/>
      <c r="F20" s="302"/>
      <c r="G20" s="306"/>
      <c r="H20" s="321"/>
      <c r="I20" s="318"/>
      <c r="J20" s="434"/>
      <c r="K20" s="433"/>
      <c r="L20" s="321"/>
      <c r="M20" s="294"/>
      <c r="N20" s="434"/>
      <c r="O20" s="306"/>
      <c r="P20" s="321"/>
      <c r="Q20" s="294"/>
      <c r="R20" s="307"/>
      <c r="S20" s="306"/>
      <c r="T20" s="321"/>
      <c r="U20" s="294"/>
      <c r="V20" s="434"/>
      <c r="W20" s="306"/>
      <c r="X20" s="321"/>
      <c r="Y20" s="294"/>
    </row>
    <row r="21" spans="1:25" s="49" customFormat="1" ht="11.9" customHeight="1">
      <c r="A21" s="301" t="s">
        <v>78</v>
      </c>
      <c r="B21" s="302" t="s">
        <v>2</v>
      </c>
      <c r="C21" s="317">
        <f t="shared" si="23"/>
        <v>0</v>
      </c>
      <c r="D21" s="317">
        <f>SUM(D13+D19)</f>
        <v>0</v>
      </c>
      <c r="E21" s="317">
        <f>E13+E19</f>
        <v>0.29199999999999998</v>
      </c>
      <c r="F21" s="302" t="s">
        <v>2</v>
      </c>
      <c r="G21" s="294">
        <f>SUM(G13+G19)</f>
        <v>0.36929199999999995</v>
      </c>
      <c r="H21" s="318">
        <f>SUM(H13+H19)</f>
        <v>0</v>
      </c>
      <c r="I21" s="294">
        <f>I13+I19</f>
        <v>0.36929199999999995</v>
      </c>
      <c r="J21" s="434" t="s">
        <v>2</v>
      </c>
      <c r="K21" s="294">
        <f>SUM(K13+K19)</f>
        <v>0.36929199999999995</v>
      </c>
      <c r="L21" s="318">
        <f>SUM(L13+L19)</f>
        <v>0</v>
      </c>
      <c r="M21" s="294">
        <f>M13+M19</f>
        <v>0.36929199999999995</v>
      </c>
      <c r="N21" s="434" t="s">
        <v>2</v>
      </c>
      <c r="O21" s="294">
        <f>SUM(O13+O19)</f>
        <v>0.36929199999999995</v>
      </c>
      <c r="P21" s="318">
        <f>SUM(P13+P19)</f>
        <v>0</v>
      </c>
      <c r="Q21" s="294">
        <f>Q13+Q19</f>
        <v>0.36929199999999995</v>
      </c>
      <c r="R21" s="307" t="s">
        <v>2</v>
      </c>
      <c r="S21" s="294">
        <f>SUM(S13+S19)</f>
        <v>1.5233692920000002</v>
      </c>
      <c r="T21" s="318">
        <f>SUM(T13+T19)</f>
        <v>0</v>
      </c>
      <c r="U21" s="294">
        <f>U13+U19</f>
        <v>1.5233692920000002</v>
      </c>
      <c r="V21" s="434" t="s">
        <v>2</v>
      </c>
      <c r="W21" s="294">
        <f>SUM(W13+W19)</f>
        <v>1.8000000000000003</v>
      </c>
      <c r="X21" s="318">
        <f>SUM(X13+X19)</f>
        <v>0</v>
      </c>
      <c r="Y21" s="294">
        <f>Y13+Y19</f>
        <v>1.8000000000000003</v>
      </c>
    </row>
    <row r="22" spans="1:25" ht="3.75" customHeight="1">
      <c r="A22" s="322"/>
      <c r="B22" s="462"/>
      <c r="C22" s="463"/>
      <c r="D22" s="463"/>
      <c r="E22" s="464"/>
      <c r="F22" s="462"/>
      <c r="G22" s="465"/>
      <c r="H22" s="466"/>
      <c r="I22" s="467"/>
      <c r="J22" s="467"/>
      <c r="K22" s="465"/>
      <c r="L22" s="466"/>
      <c r="M22" s="467"/>
      <c r="N22" s="467"/>
      <c r="O22" s="465"/>
      <c r="P22" s="466"/>
      <c r="Q22" s="467"/>
      <c r="R22" s="458"/>
      <c r="S22" s="468"/>
      <c r="T22" s="469"/>
      <c r="U22" s="458"/>
      <c r="V22" s="467"/>
      <c r="W22" s="465"/>
      <c r="X22" s="466"/>
      <c r="Y22" s="560"/>
    </row>
    <row r="23" spans="1:25">
      <c r="A23" s="484" t="s">
        <v>84</v>
      </c>
      <c r="B23" s="323"/>
      <c r="C23" s="324"/>
      <c r="D23" s="324"/>
      <c r="E23" s="325"/>
      <c r="F23" s="326"/>
      <c r="G23" s="327"/>
      <c r="H23" s="327"/>
      <c r="I23" s="328"/>
      <c r="J23" s="328"/>
      <c r="K23" s="327"/>
      <c r="L23" s="327"/>
      <c r="M23" s="328"/>
      <c r="N23" s="328"/>
      <c r="O23" s="327"/>
      <c r="P23" s="327"/>
      <c r="Q23" s="328"/>
      <c r="R23" s="329"/>
      <c r="S23" s="330"/>
      <c r="T23" s="330"/>
      <c r="U23" s="329"/>
      <c r="V23" s="328"/>
      <c r="W23" s="327"/>
      <c r="X23" s="327"/>
      <c r="Y23" s="561"/>
    </row>
    <row r="24" spans="1:25">
      <c r="A24" s="332" t="s">
        <v>85</v>
      </c>
      <c r="B24" s="291">
        <v>0</v>
      </c>
      <c r="C24" s="333"/>
      <c r="D24" s="333"/>
      <c r="E24" s="334"/>
      <c r="F24" s="335">
        <f>SUM(B24+0)</f>
        <v>0</v>
      </c>
      <c r="G24" s="336"/>
      <c r="H24" s="336"/>
      <c r="I24" s="306"/>
      <c r="J24" s="335">
        <f>SUM(F24+0)</f>
        <v>0</v>
      </c>
      <c r="K24" s="336" t="s">
        <v>2</v>
      </c>
      <c r="L24" s="336"/>
      <c r="M24" s="306"/>
      <c r="N24" s="336">
        <f>SUM(J24+0)</f>
        <v>0</v>
      </c>
      <c r="O24" s="471"/>
      <c r="P24" s="336"/>
      <c r="Q24" s="306"/>
      <c r="R24" s="306">
        <v>0</v>
      </c>
      <c r="S24" s="297"/>
      <c r="T24" s="297"/>
      <c r="U24" s="296"/>
      <c r="V24" s="306">
        <v>0</v>
      </c>
      <c r="W24" s="336"/>
      <c r="X24" s="336"/>
      <c r="Y24" s="306"/>
    </row>
    <row r="25" spans="1:25" s="49" customFormat="1" ht="15.65" customHeight="1">
      <c r="A25" s="301" t="s">
        <v>83</v>
      </c>
      <c r="B25" s="317">
        <f>SUM(B24:B24)</f>
        <v>0</v>
      </c>
      <c r="C25" s="337" t="s">
        <v>2</v>
      </c>
      <c r="D25" s="337" t="s">
        <v>2</v>
      </c>
      <c r="E25" s="337" t="s">
        <v>2</v>
      </c>
      <c r="F25" s="338">
        <f>SUM(F24:F24)</f>
        <v>0</v>
      </c>
      <c r="G25" s="337"/>
      <c r="H25" s="337"/>
      <c r="I25" s="337"/>
      <c r="J25" s="294">
        <f>SUM(F25+0)</f>
        <v>0</v>
      </c>
      <c r="K25" s="317" t="s">
        <v>2</v>
      </c>
      <c r="L25" s="317" t="s">
        <v>2</v>
      </c>
      <c r="M25" s="317" t="s">
        <v>2</v>
      </c>
      <c r="N25" s="294">
        <f>SUM(N24:N24)</f>
        <v>0</v>
      </c>
      <c r="O25" s="317"/>
      <c r="P25" s="317"/>
      <c r="Q25" s="317"/>
      <c r="R25" s="294">
        <f>SUM(R24:R24)</f>
        <v>0</v>
      </c>
      <c r="S25" s="320"/>
      <c r="T25" s="320"/>
      <c r="U25" s="320"/>
      <c r="V25" s="294">
        <f>SUM(V24:V24)</f>
        <v>0</v>
      </c>
      <c r="W25" s="317"/>
      <c r="X25" s="317"/>
      <c r="Y25" s="338"/>
    </row>
    <row r="26" spans="1:25" ht="2.15" customHeight="1">
      <c r="A26" s="302"/>
      <c r="B26" s="303"/>
      <c r="C26" s="303"/>
      <c r="D26" s="303"/>
      <c r="E26" s="339"/>
      <c r="F26" s="302"/>
      <c r="G26" s="306"/>
      <c r="H26" s="321"/>
      <c r="I26" s="306"/>
      <c r="J26" s="434"/>
      <c r="K26" s="306"/>
      <c r="L26" s="321"/>
      <c r="M26" s="306"/>
      <c r="N26" s="434"/>
      <c r="O26" s="306"/>
      <c r="P26" s="321"/>
      <c r="Q26" s="306"/>
      <c r="R26" s="434"/>
      <c r="S26" s="296"/>
      <c r="T26" s="308"/>
      <c r="U26" s="296"/>
      <c r="V26" s="434"/>
      <c r="W26" s="306"/>
      <c r="X26" s="321"/>
      <c r="Y26" s="306"/>
    </row>
    <row r="27" spans="1:25" s="49" customFormat="1">
      <c r="A27" s="302" t="s">
        <v>86</v>
      </c>
      <c r="B27" s="340">
        <f>SUM( B25)</f>
        <v>0</v>
      </c>
      <c r="C27" s="316" t="s">
        <v>19</v>
      </c>
      <c r="D27" s="316" t="s">
        <v>19</v>
      </c>
      <c r="E27" s="316" t="s">
        <v>19</v>
      </c>
      <c r="F27" s="338">
        <f>SUM( F25)</f>
        <v>0</v>
      </c>
      <c r="G27" s="316" t="s">
        <v>19</v>
      </c>
      <c r="H27" s="316" t="s">
        <v>19</v>
      </c>
      <c r="I27" s="316" t="s">
        <v>19</v>
      </c>
      <c r="J27" s="434">
        <f>SUM(F27+0)</f>
        <v>0</v>
      </c>
      <c r="K27" s="316" t="s">
        <v>19</v>
      </c>
      <c r="L27" s="316" t="s">
        <v>19</v>
      </c>
      <c r="M27" s="316" t="s">
        <v>19</v>
      </c>
      <c r="N27" s="434">
        <f>SUM( N25)</f>
        <v>0</v>
      </c>
      <c r="O27" s="316" t="s">
        <v>19</v>
      </c>
      <c r="P27" s="316" t="s">
        <v>19</v>
      </c>
      <c r="Q27" s="316" t="s">
        <v>19</v>
      </c>
      <c r="R27" s="434">
        <f>SUM( R25)</f>
        <v>0</v>
      </c>
      <c r="S27" s="316" t="s">
        <v>19</v>
      </c>
      <c r="T27" s="316" t="s">
        <v>19</v>
      </c>
      <c r="U27" s="316" t="s">
        <v>19</v>
      </c>
      <c r="V27" s="294">
        <f>SUM( V25)</f>
        <v>0</v>
      </c>
      <c r="W27" s="316" t="s">
        <v>19</v>
      </c>
      <c r="X27" s="316" t="s">
        <v>19</v>
      </c>
      <c r="Y27" s="562" t="s">
        <v>19</v>
      </c>
    </row>
    <row r="28" spans="1:25">
      <c r="A28" s="472"/>
      <c r="B28" s="50"/>
      <c r="C28" s="51"/>
      <c r="D28" s="51"/>
      <c r="E28" s="52"/>
      <c r="F28" s="50"/>
      <c r="G28" s="51"/>
      <c r="H28" s="52"/>
      <c r="I28" s="50"/>
      <c r="J28" s="50"/>
      <c r="K28" s="51"/>
      <c r="L28" s="52"/>
      <c r="M28" s="50"/>
      <c r="N28" s="50"/>
      <c r="O28" s="51"/>
      <c r="P28" s="52"/>
      <c r="Q28" s="50"/>
      <c r="R28" s="50"/>
      <c r="S28" s="51"/>
      <c r="T28" s="52"/>
      <c r="U28" s="50"/>
      <c r="V28" s="50"/>
      <c r="W28" s="51"/>
      <c r="X28" s="52"/>
      <c r="Y28" s="473"/>
    </row>
    <row r="29" spans="1:25">
      <c r="A29" s="461"/>
      <c r="B29" s="7"/>
      <c r="C29" s="7"/>
      <c r="D29" s="7"/>
      <c r="E29" s="7"/>
      <c r="F29" s="7"/>
      <c r="G29" s="7"/>
      <c r="H29" s="7"/>
      <c r="I29" s="7"/>
      <c r="J29" s="7"/>
      <c r="K29" s="7"/>
      <c r="L29" s="7"/>
      <c r="M29" s="7"/>
      <c r="N29" s="7"/>
      <c r="O29" s="7"/>
      <c r="P29" s="7"/>
      <c r="Q29" s="7"/>
      <c r="R29" s="7"/>
      <c r="S29" s="7"/>
      <c r="T29" s="7"/>
      <c r="U29" s="7"/>
      <c r="V29" s="7"/>
      <c r="W29" s="7"/>
      <c r="X29" s="7"/>
      <c r="Y29" s="10"/>
    </row>
    <row r="30" spans="1:25" ht="12" customHeight="1">
      <c r="A30" s="484">
        <v>2016</v>
      </c>
      <c r="B30" s="973" t="s">
        <v>36</v>
      </c>
      <c r="C30" s="973"/>
      <c r="D30" s="973"/>
      <c r="E30" s="973"/>
      <c r="F30" s="973" t="s">
        <v>37</v>
      </c>
      <c r="G30" s="973"/>
      <c r="H30" s="973"/>
      <c r="I30" s="973"/>
      <c r="J30" s="973" t="s">
        <v>38</v>
      </c>
      <c r="K30" s="973"/>
      <c r="L30" s="973"/>
      <c r="M30" s="973"/>
      <c r="N30" s="973" t="s">
        <v>39</v>
      </c>
      <c r="O30" s="973"/>
      <c r="P30" s="973"/>
      <c r="Q30" s="973"/>
      <c r="R30" s="973" t="s">
        <v>40</v>
      </c>
      <c r="S30" s="973"/>
      <c r="T30" s="973"/>
      <c r="U30" s="973"/>
      <c r="V30" s="972" t="s">
        <v>41</v>
      </c>
      <c r="W30" s="972"/>
      <c r="X30" s="972"/>
      <c r="Y30" s="972"/>
    </row>
    <row r="31" spans="1:25" s="7" customFormat="1" ht="34.5">
      <c r="A31" s="484" t="s">
        <v>74</v>
      </c>
      <c r="B31" s="288" t="s">
        <v>75</v>
      </c>
      <c r="C31" s="288" t="s">
        <v>76</v>
      </c>
      <c r="D31" s="288" t="s">
        <v>77</v>
      </c>
      <c r="E31" s="288" t="s">
        <v>78</v>
      </c>
      <c r="F31" s="288" t="s">
        <v>75</v>
      </c>
      <c r="G31" s="288" t="s">
        <v>76</v>
      </c>
      <c r="H31" s="288" t="s">
        <v>77</v>
      </c>
      <c r="I31" s="288" t="s">
        <v>78</v>
      </c>
      <c r="J31" s="288" t="s">
        <v>75</v>
      </c>
      <c r="K31" s="288" t="s">
        <v>76</v>
      </c>
      <c r="L31" s="288" t="s">
        <v>77</v>
      </c>
      <c r="M31" s="288" t="s">
        <v>78</v>
      </c>
      <c r="N31" s="288" t="s">
        <v>75</v>
      </c>
      <c r="O31" s="288" t="s">
        <v>76</v>
      </c>
      <c r="P31" s="288" t="s">
        <v>77</v>
      </c>
      <c r="Q31" s="288" t="s">
        <v>78</v>
      </c>
      <c r="R31" s="288" t="s">
        <v>75</v>
      </c>
      <c r="S31" s="288" t="s">
        <v>76</v>
      </c>
      <c r="T31" s="288" t="s">
        <v>77</v>
      </c>
      <c r="U31" s="288" t="s">
        <v>78</v>
      </c>
      <c r="V31" s="288" t="s">
        <v>75</v>
      </c>
      <c r="W31" s="288" t="s">
        <v>76</v>
      </c>
      <c r="X31" s="288" t="s">
        <v>77</v>
      </c>
      <c r="Y31" s="288" t="s">
        <v>78</v>
      </c>
    </row>
    <row r="32" spans="1:25" s="7" customFormat="1">
      <c r="A32" s="289" t="s">
        <v>25</v>
      </c>
      <c r="B32" s="288"/>
      <c r="C32" s="597">
        <f>SUM(W5+0)</f>
        <v>1.3</v>
      </c>
      <c r="D32" s="598">
        <f>SUM(T5+0)</f>
        <v>0</v>
      </c>
      <c r="E32" s="319">
        <f t="shared" ref="E32:E39" si="24">SUM(C32:D32)</f>
        <v>1.3</v>
      </c>
      <c r="F32" s="341"/>
      <c r="G32" s="597">
        <f>SUM(C32+1070/1000)</f>
        <v>2.37</v>
      </c>
      <c r="H32" s="598">
        <f>SUM(D32+0)</f>
        <v>0</v>
      </c>
      <c r="I32" s="319">
        <f t="shared" ref="I32:I39" si="25">SUM(G32:H32)</f>
        <v>2.37</v>
      </c>
      <c r="J32" s="288"/>
      <c r="K32" s="597">
        <f>SUM(G32+275/1000)</f>
        <v>2.645</v>
      </c>
      <c r="L32" s="598">
        <f>SUM(H32+0)</f>
        <v>0</v>
      </c>
      <c r="M32" s="319">
        <f t="shared" ref="M32:M39" si="26">SUM(K32:L32)</f>
        <v>2.645</v>
      </c>
      <c r="N32" s="306"/>
      <c r="O32" s="294">
        <f>SUM(K32+0)</f>
        <v>2.645</v>
      </c>
      <c r="P32" s="598">
        <f>SUM(L32+0)</f>
        <v>0</v>
      </c>
      <c r="Q32" s="319">
        <f t="shared" ref="Q32:Q39" si="27">SUM(O32:P32)</f>
        <v>2.645</v>
      </c>
      <c r="R32" s="874"/>
      <c r="S32" s="597">
        <f>0+O32</f>
        <v>2.645</v>
      </c>
      <c r="T32" s="598">
        <f>0+P32</f>
        <v>0</v>
      </c>
      <c r="U32" s="319">
        <f t="shared" ref="U32:U39" si="28">SUM(S32:T32)</f>
        <v>2.645</v>
      </c>
      <c r="V32" s="598"/>
      <c r="W32" s="299">
        <f>SUM(S32+0)</f>
        <v>2.645</v>
      </c>
      <c r="X32" s="921">
        <f>SUM(T32+0)</f>
        <v>0</v>
      </c>
      <c r="Y32" s="319">
        <f t="shared" ref="Y32:Y39" si="29">SUM(W32:X32)</f>
        <v>2.645</v>
      </c>
    </row>
    <row r="33" spans="1:25" s="7" customFormat="1">
      <c r="A33" s="289" t="s">
        <v>26</v>
      </c>
      <c r="B33" s="288"/>
      <c r="C33" s="598">
        <f>SUM(W6+0)</f>
        <v>0</v>
      </c>
      <c r="D33" s="598">
        <f t="shared" ref="D33:D39" si="30">SUM(T6+0)</f>
        <v>0</v>
      </c>
      <c r="E33" s="319">
        <f t="shared" si="24"/>
        <v>0</v>
      </c>
      <c r="F33" s="341"/>
      <c r="G33" s="598">
        <f>SUM(C33+0)</f>
        <v>0</v>
      </c>
      <c r="H33" s="598">
        <f t="shared" ref="H33:H39" si="31">SUM(D33+0)</f>
        <v>0</v>
      </c>
      <c r="I33" s="319">
        <f t="shared" si="25"/>
        <v>0</v>
      </c>
      <c r="J33" s="288"/>
      <c r="K33" s="598">
        <f>SUM(G33+0)</f>
        <v>0</v>
      </c>
      <c r="L33" s="598">
        <f t="shared" ref="L33:L39" si="32">SUM(H33+0)</f>
        <v>0</v>
      </c>
      <c r="M33" s="319">
        <f t="shared" si="26"/>
        <v>0</v>
      </c>
      <c r="N33" s="306"/>
      <c r="O33" s="306">
        <f t="shared" ref="O33:O39" si="33">SUM(K33+0)</f>
        <v>0</v>
      </c>
      <c r="P33" s="598">
        <f t="shared" ref="P33:P39" si="34">SUM(L33+0)</f>
        <v>0</v>
      </c>
      <c r="Q33" s="319">
        <f t="shared" si="27"/>
        <v>0</v>
      </c>
      <c r="R33" s="874"/>
      <c r="S33" s="598">
        <f t="shared" ref="S33:S39" si="35">0+O33</f>
        <v>0</v>
      </c>
      <c r="T33" s="598">
        <f t="shared" ref="T33:T39" si="36">0+P33</f>
        <v>0</v>
      </c>
      <c r="U33" s="319">
        <f t="shared" si="28"/>
        <v>0</v>
      </c>
      <c r="V33" s="598"/>
      <c r="W33" s="928">
        <f t="shared" ref="W33:W39" si="37">SUM(S33+0)</f>
        <v>0</v>
      </c>
      <c r="X33" s="921">
        <f t="shared" ref="X33:X39" si="38">SUM(T33+0)</f>
        <v>0</v>
      </c>
      <c r="Y33" s="319">
        <f t="shared" si="29"/>
        <v>0</v>
      </c>
    </row>
    <row r="34" spans="1:25" s="7" customFormat="1">
      <c r="A34" s="289" t="s">
        <v>27</v>
      </c>
      <c r="B34" s="288"/>
      <c r="C34" s="597">
        <f>SUM(W7+321/1000)</f>
        <v>0.42100000000000004</v>
      </c>
      <c r="D34" s="598">
        <f t="shared" si="30"/>
        <v>0</v>
      </c>
      <c r="E34" s="319">
        <f t="shared" si="24"/>
        <v>0.42100000000000004</v>
      </c>
      <c r="F34" s="341"/>
      <c r="G34" s="597">
        <f t="shared" ref="G34:G39" si="39">SUM(C34+0)</f>
        <v>0.42100000000000004</v>
      </c>
      <c r="H34" s="598">
        <f t="shared" si="31"/>
        <v>0</v>
      </c>
      <c r="I34" s="319">
        <f t="shared" si="25"/>
        <v>0.42100000000000004</v>
      </c>
      <c r="J34" s="288"/>
      <c r="K34" s="597">
        <f t="shared" ref="K34:K39" si="40">SUM(G34+0)</f>
        <v>0.42100000000000004</v>
      </c>
      <c r="L34" s="598">
        <f t="shared" si="32"/>
        <v>0</v>
      </c>
      <c r="M34" s="597">
        <f t="shared" si="26"/>
        <v>0.42100000000000004</v>
      </c>
      <c r="N34" s="306"/>
      <c r="O34" s="294">
        <f>SUM(K34+0)</f>
        <v>0.42100000000000004</v>
      </c>
      <c r="P34" s="598">
        <f t="shared" si="34"/>
        <v>0</v>
      </c>
      <c r="Q34" s="597">
        <f t="shared" si="27"/>
        <v>0.42100000000000004</v>
      </c>
      <c r="R34" s="874"/>
      <c r="S34" s="597">
        <f t="shared" si="35"/>
        <v>0.42100000000000004</v>
      </c>
      <c r="T34" s="598">
        <f t="shared" si="36"/>
        <v>0</v>
      </c>
      <c r="U34" s="319">
        <f t="shared" si="28"/>
        <v>0.42100000000000004</v>
      </c>
      <c r="V34" s="598"/>
      <c r="W34" s="929">
        <f>SUM(S34+499) / 1000</f>
        <v>0.499421</v>
      </c>
      <c r="X34" s="921">
        <f t="shared" si="38"/>
        <v>0</v>
      </c>
      <c r="Y34" s="319">
        <f t="shared" si="29"/>
        <v>0.499421</v>
      </c>
    </row>
    <row r="35" spans="1:25" s="7" customFormat="1">
      <c r="A35" s="289" t="s">
        <v>28</v>
      </c>
      <c r="B35" s="288"/>
      <c r="C35" s="598">
        <f>SUM(W8+0)</f>
        <v>0</v>
      </c>
      <c r="D35" s="598">
        <f t="shared" si="30"/>
        <v>0</v>
      </c>
      <c r="E35" s="319">
        <f t="shared" si="24"/>
        <v>0</v>
      </c>
      <c r="F35" s="341"/>
      <c r="G35" s="598">
        <f t="shared" si="39"/>
        <v>0</v>
      </c>
      <c r="H35" s="598">
        <f t="shared" si="31"/>
        <v>0</v>
      </c>
      <c r="I35" s="319">
        <f t="shared" si="25"/>
        <v>0</v>
      </c>
      <c r="J35" s="288"/>
      <c r="K35" s="598">
        <f t="shared" si="40"/>
        <v>0</v>
      </c>
      <c r="L35" s="598">
        <f t="shared" si="32"/>
        <v>0</v>
      </c>
      <c r="M35" s="319">
        <f t="shared" si="26"/>
        <v>0</v>
      </c>
      <c r="N35" s="306"/>
      <c r="O35" s="306">
        <f t="shared" si="33"/>
        <v>0</v>
      </c>
      <c r="P35" s="598">
        <f t="shared" si="34"/>
        <v>0</v>
      </c>
      <c r="Q35" s="319">
        <f t="shared" si="27"/>
        <v>0</v>
      </c>
      <c r="R35" s="874"/>
      <c r="S35" s="598">
        <f t="shared" si="35"/>
        <v>0</v>
      </c>
      <c r="T35" s="598">
        <f t="shared" si="36"/>
        <v>0</v>
      </c>
      <c r="U35" s="319">
        <f t="shared" si="28"/>
        <v>0</v>
      </c>
      <c r="V35" s="598"/>
      <c r="W35" s="929">
        <f>SUM(S35+334)/1000</f>
        <v>0.33400000000000002</v>
      </c>
      <c r="X35" s="921">
        <f t="shared" si="38"/>
        <v>0</v>
      </c>
      <c r="Y35" s="319">
        <f t="shared" si="29"/>
        <v>0.33400000000000002</v>
      </c>
    </row>
    <row r="36" spans="1:25" s="7" customFormat="1">
      <c r="A36" s="289" t="s">
        <v>79</v>
      </c>
      <c r="B36" s="288"/>
      <c r="C36" s="597">
        <f>SUM(W9+0)</f>
        <v>0.4</v>
      </c>
      <c r="D36" s="598">
        <f t="shared" si="30"/>
        <v>0</v>
      </c>
      <c r="E36" s="319">
        <f t="shared" si="24"/>
        <v>0.4</v>
      </c>
      <c r="F36" s="341"/>
      <c r="G36" s="597">
        <f t="shared" si="39"/>
        <v>0.4</v>
      </c>
      <c r="H36" s="598">
        <f t="shared" si="31"/>
        <v>0</v>
      </c>
      <c r="I36" s="319">
        <f t="shared" si="25"/>
        <v>0.4</v>
      </c>
      <c r="J36" s="288"/>
      <c r="K36" s="597">
        <f t="shared" si="40"/>
        <v>0.4</v>
      </c>
      <c r="L36" s="598">
        <f t="shared" si="32"/>
        <v>0</v>
      </c>
      <c r="M36" s="319">
        <f t="shared" si="26"/>
        <v>0.4</v>
      </c>
      <c r="N36" s="306"/>
      <c r="O36" s="294">
        <f>SUM(K36+529)/1000</f>
        <v>0.52939999999999998</v>
      </c>
      <c r="P36" s="598">
        <f t="shared" si="34"/>
        <v>0</v>
      </c>
      <c r="Q36" s="319">
        <f t="shared" si="27"/>
        <v>0.52939999999999998</v>
      </c>
      <c r="R36" s="874"/>
      <c r="S36" s="597">
        <f t="shared" si="35"/>
        <v>0.52939999999999998</v>
      </c>
      <c r="T36" s="598">
        <f t="shared" si="36"/>
        <v>0</v>
      </c>
      <c r="U36" s="319">
        <f t="shared" si="28"/>
        <v>0.52939999999999998</v>
      </c>
      <c r="V36" s="598"/>
      <c r="W36" s="299">
        <f t="shared" si="37"/>
        <v>0.52939999999999998</v>
      </c>
      <c r="X36" s="921">
        <f t="shared" si="38"/>
        <v>0</v>
      </c>
      <c r="Y36" s="319">
        <f t="shared" si="29"/>
        <v>0.52939999999999998</v>
      </c>
    </row>
    <row r="37" spans="1:25" s="7" customFormat="1">
      <c r="A37" s="289" t="s">
        <v>80</v>
      </c>
      <c r="B37" s="599"/>
      <c r="C37" s="598">
        <f>SUM(W10+0)</f>
        <v>0</v>
      </c>
      <c r="D37" s="598">
        <f t="shared" si="30"/>
        <v>0</v>
      </c>
      <c r="E37" s="319">
        <f t="shared" si="24"/>
        <v>0</v>
      </c>
      <c r="F37" s="296"/>
      <c r="G37" s="598">
        <f t="shared" si="39"/>
        <v>0</v>
      </c>
      <c r="H37" s="598">
        <f t="shared" si="31"/>
        <v>0</v>
      </c>
      <c r="I37" s="319">
        <f t="shared" si="25"/>
        <v>0</v>
      </c>
      <c r="J37" s="306"/>
      <c r="K37" s="598">
        <f t="shared" si="40"/>
        <v>0</v>
      </c>
      <c r="L37" s="598">
        <f t="shared" si="32"/>
        <v>0</v>
      </c>
      <c r="M37" s="319">
        <f t="shared" si="26"/>
        <v>0</v>
      </c>
      <c r="N37" s="306"/>
      <c r="O37" s="306">
        <f t="shared" si="33"/>
        <v>0</v>
      </c>
      <c r="P37" s="598">
        <f t="shared" si="34"/>
        <v>0</v>
      </c>
      <c r="Q37" s="319">
        <f t="shared" si="27"/>
        <v>0</v>
      </c>
      <c r="R37" s="335"/>
      <c r="S37" s="598">
        <f t="shared" si="35"/>
        <v>0</v>
      </c>
      <c r="T37" s="598">
        <f t="shared" si="36"/>
        <v>0</v>
      </c>
      <c r="U37" s="319">
        <f t="shared" si="28"/>
        <v>0</v>
      </c>
      <c r="V37" s="598"/>
      <c r="W37" s="336">
        <f t="shared" si="37"/>
        <v>0</v>
      </c>
      <c r="X37" s="921">
        <f t="shared" si="38"/>
        <v>0</v>
      </c>
      <c r="Y37" s="319">
        <f t="shared" si="29"/>
        <v>0</v>
      </c>
    </row>
    <row r="38" spans="1:25">
      <c r="A38" s="289" t="s">
        <v>81</v>
      </c>
      <c r="B38" s="599"/>
      <c r="C38" s="598">
        <f>SUM(W11+0)</f>
        <v>0</v>
      </c>
      <c r="D38" s="598">
        <f t="shared" si="30"/>
        <v>0</v>
      </c>
      <c r="E38" s="319">
        <f t="shared" si="24"/>
        <v>0</v>
      </c>
      <c r="F38" s="296"/>
      <c r="G38" s="598">
        <f t="shared" si="39"/>
        <v>0</v>
      </c>
      <c r="H38" s="598">
        <f t="shared" si="31"/>
        <v>0</v>
      </c>
      <c r="I38" s="319">
        <f t="shared" si="25"/>
        <v>0</v>
      </c>
      <c r="J38" s="306"/>
      <c r="K38" s="598">
        <f t="shared" si="40"/>
        <v>0</v>
      </c>
      <c r="L38" s="598">
        <f t="shared" si="32"/>
        <v>0</v>
      </c>
      <c r="M38" s="319">
        <f t="shared" si="26"/>
        <v>0</v>
      </c>
      <c r="N38" s="306"/>
      <c r="O38" s="306">
        <f t="shared" si="33"/>
        <v>0</v>
      </c>
      <c r="P38" s="598">
        <f t="shared" si="34"/>
        <v>0</v>
      </c>
      <c r="Q38" s="319">
        <f t="shared" si="27"/>
        <v>0</v>
      </c>
      <c r="R38" s="306"/>
      <c r="S38" s="598">
        <f t="shared" si="35"/>
        <v>0</v>
      </c>
      <c r="T38" s="598">
        <f t="shared" si="36"/>
        <v>0</v>
      </c>
      <c r="U38" s="319">
        <f t="shared" si="28"/>
        <v>0</v>
      </c>
      <c r="V38" s="598"/>
      <c r="W38" s="336">
        <f t="shared" si="37"/>
        <v>0</v>
      </c>
      <c r="X38" s="921">
        <f t="shared" si="38"/>
        <v>0</v>
      </c>
      <c r="Y38" s="319">
        <f t="shared" si="29"/>
        <v>0</v>
      </c>
    </row>
    <row r="39" spans="1:25">
      <c r="A39" s="289" t="s">
        <v>82</v>
      </c>
      <c r="B39" s="599"/>
      <c r="C39" s="598">
        <f>SUM(W12+0)</f>
        <v>0</v>
      </c>
      <c r="D39" s="598">
        <f t="shared" si="30"/>
        <v>0</v>
      </c>
      <c r="E39" s="319">
        <f t="shared" si="24"/>
        <v>0</v>
      </c>
      <c r="F39" s="296"/>
      <c r="G39" s="598">
        <f t="shared" si="39"/>
        <v>0</v>
      </c>
      <c r="H39" s="598">
        <f t="shared" si="31"/>
        <v>0</v>
      </c>
      <c r="I39" s="319">
        <f t="shared" si="25"/>
        <v>0</v>
      </c>
      <c r="J39" s="306"/>
      <c r="K39" s="598">
        <f t="shared" si="40"/>
        <v>0</v>
      </c>
      <c r="L39" s="598">
        <f t="shared" si="32"/>
        <v>0</v>
      </c>
      <c r="M39" s="319">
        <f t="shared" si="26"/>
        <v>0</v>
      </c>
      <c r="N39" s="306"/>
      <c r="O39" s="306">
        <f t="shared" si="33"/>
        <v>0</v>
      </c>
      <c r="P39" s="598">
        <f t="shared" si="34"/>
        <v>0</v>
      </c>
      <c r="Q39" s="319">
        <f t="shared" si="27"/>
        <v>0</v>
      </c>
      <c r="R39" s="306"/>
      <c r="S39" s="598">
        <f t="shared" si="35"/>
        <v>0</v>
      </c>
      <c r="T39" s="598">
        <f t="shared" si="36"/>
        <v>0</v>
      </c>
      <c r="U39" s="319">
        <f t="shared" si="28"/>
        <v>0</v>
      </c>
      <c r="V39" s="598"/>
      <c r="W39" s="336">
        <f t="shared" si="37"/>
        <v>0</v>
      </c>
      <c r="X39" s="921">
        <f t="shared" si="38"/>
        <v>0</v>
      </c>
      <c r="Y39" s="319">
        <f t="shared" si="29"/>
        <v>0</v>
      </c>
    </row>
    <row r="40" spans="1:25" s="49" customFormat="1" ht="16.399999999999999" customHeight="1">
      <c r="A40" s="302" t="s">
        <v>83</v>
      </c>
      <c r="B40" s="434" t="s">
        <v>2</v>
      </c>
      <c r="C40" s="434">
        <f>SUM(C32:C39)</f>
        <v>2.121</v>
      </c>
      <c r="D40" s="334">
        <f>SUM(D32:D39)</f>
        <v>0</v>
      </c>
      <c r="E40" s="434">
        <f>SUM(E32:E39)</f>
        <v>2.121</v>
      </c>
      <c r="F40" s="295"/>
      <c r="G40" s="597">
        <f>SUM(G32:G39)</f>
        <v>3.1910000000000003</v>
      </c>
      <c r="H40" s="597">
        <f>SUM(H32:H39)</f>
        <v>0</v>
      </c>
      <c r="I40" s="319">
        <f>SUM(I32:I39)</f>
        <v>3.1910000000000003</v>
      </c>
      <c r="J40" s="294"/>
      <c r="K40" s="434">
        <f>SUM(K32:K39)</f>
        <v>3.4659999999999997</v>
      </c>
      <c r="L40" s="434">
        <f>SUM(L32:L39)</f>
        <v>0</v>
      </c>
      <c r="M40" s="319">
        <f>SUM(M32:M39)</f>
        <v>3.4659999999999997</v>
      </c>
      <c r="N40" s="482"/>
      <c r="O40" s="434">
        <f>SUM(O32:O39)</f>
        <v>3.5953999999999997</v>
      </c>
      <c r="P40" s="434">
        <f>SUM(P32:P39)</f>
        <v>0</v>
      </c>
      <c r="Q40" s="319">
        <f>SUM(Q32:Q39)</f>
        <v>3.5953999999999997</v>
      </c>
      <c r="R40" s="294"/>
      <c r="S40" s="434">
        <f>SUM(S32:S39)</f>
        <v>3.5953999999999997</v>
      </c>
      <c r="T40" s="434">
        <f>SUM(T32:T39)</f>
        <v>0</v>
      </c>
      <c r="U40" s="434">
        <f>SUM(U32:U39)</f>
        <v>3.5953999999999997</v>
      </c>
      <c r="V40" s="294"/>
      <c r="W40" s="434">
        <f>SUM(W32:W39)</f>
        <v>4.0078209999999999</v>
      </c>
      <c r="X40" s="434">
        <f>SUM(X32:X39)</f>
        <v>0</v>
      </c>
      <c r="Y40" s="294">
        <f>SUM(Y32:Y39)</f>
        <v>4.0078209999999999</v>
      </c>
    </row>
    <row r="41" spans="1:25" ht="2.15" customHeight="1">
      <c r="A41" s="302"/>
      <c r="B41" s="434"/>
      <c r="C41" s="306"/>
      <c r="D41" s="306"/>
      <c r="E41" s="318"/>
      <c r="F41" s="307"/>
      <c r="G41" s="306"/>
      <c r="H41" s="434"/>
      <c r="I41" s="294"/>
      <c r="J41" s="434"/>
      <c r="K41" s="306"/>
      <c r="L41" s="321"/>
      <c r="M41" s="294"/>
      <c r="N41" s="434"/>
      <c r="O41" s="434"/>
      <c r="P41" s="434"/>
      <c r="Q41" s="434"/>
      <c r="R41" s="434"/>
      <c r="S41" s="306"/>
      <c r="T41" s="321"/>
      <c r="U41" s="294"/>
      <c r="V41" s="307"/>
      <c r="W41" s="296"/>
      <c r="X41" s="308"/>
      <c r="Y41" s="295"/>
    </row>
    <row r="42" spans="1:25">
      <c r="A42" s="309" t="s">
        <v>16</v>
      </c>
      <c r="B42" s="437"/>
      <c r="C42" s="311"/>
      <c r="D42" s="311"/>
      <c r="E42" s="312"/>
      <c r="F42" s="313"/>
      <c r="G42" s="311"/>
      <c r="H42" s="312"/>
      <c r="I42" s="294"/>
      <c r="J42" s="437"/>
      <c r="K42" s="311"/>
      <c r="L42" s="312"/>
      <c r="M42" s="294"/>
      <c r="N42" s="437"/>
      <c r="O42" s="311"/>
      <c r="P42" s="312"/>
      <c r="Q42" s="294"/>
      <c r="R42" s="437"/>
      <c r="S42" s="311"/>
      <c r="T42" s="312"/>
      <c r="U42" s="294"/>
      <c r="V42" s="313"/>
      <c r="W42" s="314"/>
      <c r="X42" s="315"/>
      <c r="Y42" s="295"/>
    </row>
    <row r="43" spans="1:25">
      <c r="A43" s="289" t="s">
        <v>43</v>
      </c>
      <c r="B43" s="437"/>
      <c r="C43" s="598">
        <f t="shared" ref="C43:D45" si="41">SUM(S16+0)</f>
        <v>0</v>
      </c>
      <c r="D43" s="598">
        <f t="shared" si="41"/>
        <v>0</v>
      </c>
      <c r="E43" s="319">
        <f>SUM(C43:D43)</f>
        <v>0</v>
      </c>
      <c r="F43" s="313"/>
      <c r="G43" s="598">
        <f>SUM(C43+0)</f>
        <v>0</v>
      </c>
      <c r="H43" s="598">
        <f>SUM(D43+0)</f>
        <v>0</v>
      </c>
      <c r="I43" s="319">
        <f>SUM(G43:H43)</f>
        <v>0</v>
      </c>
      <c r="J43" s="437"/>
      <c r="K43" s="598">
        <f>SUM(G43+0)</f>
        <v>0</v>
      </c>
      <c r="L43" s="598">
        <f>SUM(H43+0)</f>
        <v>0</v>
      </c>
      <c r="M43" s="319">
        <f t="shared" ref="M43:M46" si="42">SUM(K43:L43)</f>
        <v>0</v>
      </c>
      <c r="N43" s="437"/>
      <c r="O43" s="598">
        <f t="shared" ref="O43:O45" si="43">SUM(K43+0)</f>
        <v>0</v>
      </c>
      <c r="P43" s="598">
        <v>0</v>
      </c>
      <c r="Q43" s="319">
        <f t="shared" ref="Q43:Q46" si="44">SUM(O43:P43)</f>
        <v>0</v>
      </c>
      <c r="R43" s="437"/>
      <c r="S43" s="598">
        <f t="shared" ref="S43:S45" si="45">SUM(O43+0)</f>
        <v>0</v>
      </c>
      <c r="T43" s="598">
        <v>0</v>
      </c>
      <c r="U43" s="319">
        <f t="shared" ref="U43:U46" si="46">SUM(S43:T43)</f>
        <v>0</v>
      </c>
      <c r="V43" s="313"/>
      <c r="W43" s="336">
        <f t="shared" ref="W43" si="47">SUM(S43+0)</f>
        <v>0</v>
      </c>
      <c r="X43" s="336">
        <v>0</v>
      </c>
      <c r="Y43" s="319">
        <f t="shared" ref="Y43" si="48">SUM(W43:X43)</f>
        <v>0</v>
      </c>
    </row>
    <row r="44" spans="1:25">
      <c r="A44" s="289" t="s">
        <v>18</v>
      </c>
      <c r="B44" s="437"/>
      <c r="C44" s="598">
        <f t="shared" si="41"/>
        <v>0</v>
      </c>
      <c r="D44" s="598">
        <f t="shared" si="41"/>
        <v>0</v>
      </c>
      <c r="E44" s="319">
        <f>SUM(C44:D44)</f>
        <v>0</v>
      </c>
      <c r="F44" s="313"/>
      <c r="G44" s="598">
        <f t="shared" ref="G44:G45" si="49">SUM(C44+0)</f>
        <v>0</v>
      </c>
      <c r="H44" s="598">
        <f t="shared" ref="H44:H45" si="50">SUM(D44+0)</f>
        <v>0</v>
      </c>
      <c r="I44" s="319">
        <f>SUM(G44:H44)</f>
        <v>0</v>
      </c>
      <c r="J44" s="437"/>
      <c r="K44" s="598">
        <f t="shared" ref="K44:K45" si="51">SUM(G44+0)</f>
        <v>0</v>
      </c>
      <c r="L44" s="598">
        <f t="shared" ref="L44:L45" si="52">SUM(H44+0)</f>
        <v>0</v>
      </c>
      <c r="M44" s="319">
        <f t="shared" si="42"/>
        <v>0</v>
      </c>
      <c r="N44" s="437"/>
      <c r="O44" s="598">
        <f t="shared" si="43"/>
        <v>0</v>
      </c>
      <c r="P44" s="598">
        <v>0</v>
      </c>
      <c r="Q44" s="319">
        <f t="shared" si="44"/>
        <v>0</v>
      </c>
      <c r="R44" s="437"/>
      <c r="S44" s="598">
        <f t="shared" si="45"/>
        <v>0</v>
      </c>
      <c r="T44" s="598">
        <v>0</v>
      </c>
      <c r="U44" s="319">
        <f t="shared" si="46"/>
        <v>0</v>
      </c>
      <c r="V44" s="437"/>
      <c r="W44" s="336">
        <f t="shared" ref="W44:W45" si="53">SUM(S44+0)</f>
        <v>0</v>
      </c>
      <c r="X44" s="336">
        <v>0</v>
      </c>
      <c r="Y44" s="319">
        <f>SUM(W44:X44)</f>
        <v>0</v>
      </c>
    </row>
    <row r="45" spans="1:25">
      <c r="A45" s="289" t="s">
        <v>20</v>
      </c>
      <c r="B45" s="437"/>
      <c r="C45" s="598">
        <f t="shared" si="41"/>
        <v>0</v>
      </c>
      <c r="D45" s="598">
        <f t="shared" si="41"/>
        <v>0</v>
      </c>
      <c r="E45" s="319">
        <f>SUM(C45:D45)</f>
        <v>0</v>
      </c>
      <c r="F45" s="313"/>
      <c r="G45" s="598">
        <f t="shared" si="49"/>
        <v>0</v>
      </c>
      <c r="H45" s="598">
        <f t="shared" si="50"/>
        <v>0</v>
      </c>
      <c r="I45" s="319">
        <f>SUM(G45:H45)</f>
        <v>0</v>
      </c>
      <c r="J45" s="437"/>
      <c r="K45" s="598">
        <f t="shared" si="51"/>
        <v>0</v>
      </c>
      <c r="L45" s="598">
        <f t="shared" si="52"/>
        <v>0</v>
      </c>
      <c r="M45" s="319">
        <f t="shared" si="42"/>
        <v>0</v>
      </c>
      <c r="N45" s="437"/>
      <c r="O45" s="598">
        <f t="shared" si="43"/>
        <v>0</v>
      </c>
      <c r="P45" s="598">
        <v>0</v>
      </c>
      <c r="Q45" s="319">
        <f t="shared" si="44"/>
        <v>0</v>
      </c>
      <c r="R45" s="437"/>
      <c r="S45" s="598">
        <f t="shared" si="45"/>
        <v>0</v>
      </c>
      <c r="T45" s="598">
        <v>0</v>
      </c>
      <c r="U45" s="319">
        <f t="shared" si="46"/>
        <v>0</v>
      </c>
      <c r="V45" s="437"/>
      <c r="W45" s="336">
        <f t="shared" si="53"/>
        <v>0</v>
      </c>
      <c r="X45" s="336">
        <v>0</v>
      </c>
      <c r="Y45" s="319">
        <f>SUM(W45:X45)</f>
        <v>0</v>
      </c>
    </row>
    <row r="46" spans="1:25" s="49" customFormat="1" ht="16.399999999999999" customHeight="1">
      <c r="A46" s="302" t="s">
        <v>83</v>
      </c>
      <c r="B46" s="434" t="s">
        <v>2</v>
      </c>
      <c r="C46" s="434">
        <f>SUM(C43:C45)</f>
        <v>0</v>
      </c>
      <c r="D46" s="434">
        <f>SUM(D43:D45)</f>
        <v>0</v>
      </c>
      <c r="E46" s="434">
        <f>SUM(E43:E45)</f>
        <v>0</v>
      </c>
      <c r="F46" s="300"/>
      <c r="G46" s="597">
        <f>SUM(G43:G45)</f>
        <v>0</v>
      </c>
      <c r="H46" s="597">
        <f>SUM(H43:H45)</f>
        <v>0</v>
      </c>
      <c r="I46" s="434">
        <f>SUM(I43:I45)</f>
        <v>0</v>
      </c>
      <c r="J46" s="318"/>
      <c r="K46" s="597">
        <f>SUM(K43:K45)</f>
        <v>0</v>
      </c>
      <c r="L46" s="491">
        <f>SUM(L43:L45)</f>
        <v>0</v>
      </c>
      <c r="M46" s="319">
        <f t="shared" si="42"/>
        <v>0</v>
      </c>
      <c r="N46" s="318"/>
      <c r="O46" s="434">
        <f>SUM(O43:O45)</f>
        <v>0</v>
      </c>
      <c r="P46" s="434">
        <f>SUM(P43:P45)</f>
        <v>0</v>
      </c>
      <c r="Q46" s="434">
        <f t="shared" si="44"/>
        <v>0</v>
      </c>
      <c r="R46" s="318"/>
      <c r="S46" s="892">
        <f>SUM(S43:S45)</f>
        <v>0</v>
      </c>
      <c r="T46" s="482">
        <f>SUM(T43:T45)</f>
        <v>0</v>
      </c>
      <c r="U46" s="434">
        <f t="shared" si="46"/>
        <v>0</v>
      </c>
      <c r="V46" s="318" t="s">
        <v>2</v>
      </c>
      <c r="W46" s="336">
        <f>SUM(W43:W45)</f>
        <v>0</v>
      </c>
      <c r="X46" s="336">
        <f t="shared" ref="X46" si="54">SUM(V46:W46)</f>
        <v>0</v>
      </c>
      <c r="Y46" s="294">
        <f>SUM(W46:X46)</f>
        <v>0</v>
      </c>
    </row>
    <row r="47" spans="1:25" ht="2.15" customHeight="1">
      <c r="A47" s="302"/>
      <c r="B47" s="434"/>
      <c r="C47" s="306"/>
      <c r="D47" s="306"/>
      <c r="E47" s="318"/>
      <c r="F47" s="307"/>
      <c r="G47" s="306"/>
      <c r="H47" s="321"/>
      <c r="I47" s="294"/>
      <c r="J47" s="434"/>
      <c r="K47" s="481"/>
      <c r="L47" s="481"/>
      <c r="M47" s="482"/>
      <c r="N47" s="434"/>
      <c r="O47" s="306"/>
      <c r="P47" s="321"/>
      <c r="Q47" s="294"/>
      <c r="R47" s="434"/>
      <c r="S47" s="306"/>
      <c r="T47" s="321"/>
      <c r="U47" s="294"/>
      <c r="V47" s="434"/>
      <c r="W47" s="306"/>
      <c r="X47" s="321"/>
      <c r="Y47" s="294"/>
    </row>
    <row r="48" spans="1:25" ht="12.65" customHeight="1">
      <c r="A48" s="302" t="s">
        <v>78</v>
      </c>
      <c r="B48" s="434"/>
      <c r="C48" s="434">
        <f>SUM(C40+C46)</f>
        <v>2.121</v>
      </c>
      <c r="D48" s="434">
        <f>SUM(D40+D46)</f>
        <v>0</v>
      </c>
      <c r="E48" s="434">
        <f>E40+E46</f>
        <v>2.121</v>
      </c>
      <c r="F48" s="307"/>
      <c r="G48" s="294">
        <f>SUM(G40+G46)</f>
        <v>3.1910000000000003</v>
      </c>
      <c r="H48" s="318">
        <f>SUM(H40+H46)</f>
        <v>0</v>
      </c>
      <c r="I48" s="294">
        <f>I40+I46</f>
        <v>3.1910000000000003</v>
      </c>
      <c r="J48" s="434"/>
      <c r="K48" s="482">
        <f>SUM(K40+K46)</f>
        <v>3.4659999999999997</v>
      </c>
      <c r="L48" s="482">
        <f>SUM(L40+L46)</f>
        <v>0</v>
      </c>
      <c r="M48" s="482">
        <f>M40+M46</f>
        <v>3.4659999999999997</v>
      </c>
      <c r="N48" s="434"/>
      <c r="O48" s="294">
        <f>SUM(O40+O46)</f>
        <v>3.5953999999999997</v>
      </c>
      <c r="P48" s="318">
        <f>SUM(P40+P46)</f>
        <v>0</v>
      </c>
      <c r="Q48" s="294">
        <f>SUM(Q40+Q46)</f>
        <v>3.5953999999999997</v>
      </c>
      <c r="R48" s="434"/>
      <c r="S48" s="294">
        <f>SUM(S40+S46)</f>
        <v>3.5953999999999997</v>
      </c>
      <c r="T48" s="318">
        <f>SUM(T40+T46)</f>
        <v>0</v>
      </c>
      <c r="U48" s="294">
        <f>SUM(U40+U46)</f>
        <v>3.5953999999999997</v>
      </c>
      <c r="V48" s="434" t="s">
        <v>2</v>
      </c>
      <c r="W48" s="927">
        <f>SUM(W40+W46)</f>
        <v>4.0078209999999999</v>
      </c>
      <c r="X48" s="930">
        <f>SUM(X40+X46)</f>
        <v>0</v>
      </c>
      <c r="Y48" s="927">
        <f>Y40+Y46</f>
        <v>4.0078209999999999</v>
      </c>
    </row>
    <row r="49" spans="1:25" ht="2.25" customHeight="1">
      <c r="A49" s="322"/>
      <c r="B49" s="467"/>
      <c r="C49" s="465"/>
      <c r="D49" s="465"/>
      <c r="E49" s="600"/>
      <c r="F49" s="458"/>
      <c r="G49" s="465"/>
      <c r="H49" s="466"/>
      <c r="I49" s="467"/>
      <c r="J49" s="467"/>
      <c r="K49" s="465"/>
      <c r="L49" s="466"/>
      <c r="M49" s="467"/>
      <c r="N49" s="467"/>
      <c r="O49" s="465"/>
      <c r="P49" s="466"/>
      <c r="Q49" s="467"/>
      <c r="R49" s="467"/>
      <c r="S49" s="465"/>
      <c r="T49" s="466"/>
      <c r="U49" s="467"/>
      <c r="V49" s="458"/>
      <c r="W49" s="468"/>
      <c r="X49" s="469"/>
      <c r="Y49" s="470"/>
    </row>
    <row r="50" spans="1:25">
      <c r="A50" s="484" t="s">
        <v>84</v>
      </c>
      <c r="B50" s="601"/>
      <c r="C50" s="327"/>
      <c r="D50" s="327"/>
      <c r="E50" s="602"/>
      <c r="F50" s="329"/>
      <c r="G50" s="327"/>
      <c r="H50" s="327"/>
      <c r="I50" s="328"/>
      <c r="J50" s="328"/>
      <c r="K50" s="327"/>
      <c r="L50" s="327"/>
      <c r="M50" s="328"/>
      <c r="N50" s="328"/>
      <c r="O50" s="327"/>
      <c r="P50" s="327"/>
      <c r="Q50" s="328"/>
      <c r="R50" s="328"/>
      <c r="S50" s="327"/>
      <c r="T50" s="327"/>
      <c r="U50" s="328"/>
      <c r="V50" s="329"/>
      <c r="W50" s="330"/>
      <c r="X50" s="330"/>
      <c r="Y50" s="331"/>
    </row>
    <row r="51" spans="1:25">
      <c r="A51" s="332" t="s">
        <v>85</v>
      </c>
      <c r="B51" s="306">
        <v>0</v>
      </c>
      <c r="C51" s="599"/>
      <c r="D51" s="599"/>
      <c r="E51" s="299"/>
      <c r="F51" s="328">
        <v>0</v>
      </c>
      <c r="G51" s="599"/>
      <c r="H51" s="599"/>
      <c r="I51" s="299"/>
      <c r="J51" s="328">
        <f>SUM(F51,0)</f>
        <v>0</v>
      </c>
      <c r="K51" s="599"/>
      <c r="L51" s="599"/>
      <c r="M51" s="299"/>
      <c r="N51" s="328">
        <v>0</v>
      </c>
      <c r="O51" s="599"/>
      <c r="P51" s="599"/>
      <c r="Q51" s="328"/>
      <c r="R51" s="893">
        <v>0</v>
      </c>
      <c r="S51" s="599"/>
      <c r="T51" s="599"/>
      <c r="U51" s="299"/>
      <c r="V51" s="328">
        <v>0</v>
      </c>
      <c r="W51" s="481"/>
      <c r="X51" s="922"/>
      <c r="Y51" s="294"/>
    </row>
    <row r="52" spans="1:25" s="49" customFormat="1" ht="16.399999999999999" customHeight="1">
      <c r="A52" s="301" t="s">
        <v>83</v>
      </c>
      <c r="B52" s="434">
        <f>SUM(B51:B51)</f>
        <v>0</v>
      </c>
      <c r="C52" s="434"/>
      <c r="D52" s="434"/>
      <c r="E52" s="434"/>
      <c r="F52" s="434">
        <f>SUM(F51:F51)</f>
        <v>0</v>
      </c>
      <c r="G52" s="434"/>
      <c r="H52" s="434"/>
      <c r="I52" s="434"/>
      <c r="J52" s="434">
        <f>SUM(J51:J51)</f>
        <v>0</v>
      </c>
      <c r="K52" s="434"/>
      <c r="L52" s="434"/>
      <c r="M52" s="434"/>
      <c r="N52" s="434">
        <f>SUM(N51:N51)</f>
        <v>0</v>
      </c>
      <c r="O52" s="434"/>
      <c r="P52" s="434"/>
      <c r="Q52" s="434"/>
      <c r="R52" s="434">
        <f>SUM(R51:R51)</f>
        <v>0</v>
      </c>
      <c r="S52" s="434"/>
      <c r="T52" s="434"/>
      <c r="U52" s="434"/>
      <c r="V52" s="294">
        <f>SUM(V51:V51)</f>
        <v>0</v>
      </c>
      <c r="W52" s="434"/>
      <c r="X52" s="434"/>
      <c r="Y52" s="294"/>
    </row>
    <row r="53" spans="1:25" ht="1.5" customHeight="1">
      <c r="A53" s="302"/>
      <c r="B53" s="306"/>
      <c r="C53" s="306"/>
      <c r="D53" s="306"/>
      <c r="E53" s="318"/>
      <c r="F53" s="306"/>
      <c r="G53" s="306"/>
      <c r="H53" s="306"/>
      <c r="I53" s="318"/>
      <c r="J53" s="306"/>
      <c r="K53" s="306"/>
      <c r="L53" s="306"/>
      <c r="M53" s="318"/>
      <c r="N53" s="306"/>
      <c r="O53" s="306"/>
      <c r="P53" s="306"/>
      <c r="Q53" s="318"/>
      <c r="R53" s="306"/>
      <c r="S53" s="306"/>
      <c r="T53" s="306"/>
      <c r="U53" s="318"/>
      <c r="V53" s="294"/>
      <c r="W53" s="306"/>
      <c r="X53" s="306"/>
      <c r="Y53" s="318"/>
    </row>
    <row r="54" spans="1:25" s="53" customFormat="1">
      <c r="A54" s="302" t="s">
        <v>86</v>
      </c>
      <c r="B54" s="491">
        <f>SUM(B52)</f>
        <v>0</v>
      </c>
      <c r="C54" s="490" t="s">
        <v>19</v>
      </c>
      <c r="D54" s="490" t="s">
        <v>19</v>
      </c>
      <c r="E54" s="490" t="s">
        <v>19</v>
      </c>
      <c r="F54" s="491">
        <f>SUM(F52)</f>
        <v>0</v>
      </c>
      <c r="G54" s="490" t="s">
        <v>19</v>
      </c>
      <c r="H54" s="490" t="s">
        <v>19</v>
      </c>
      <c r="I54" s="490" t="s">
        <v>19</v>
      </c>
      <c r="J54" s="491">
        <f>SUM(J52)</f>
        <v>0</v>
      </c>
      <c r="K54" s="490" t="s">
        <v>19</v>
      </c>
      <c r="L54" s="490" t="s">
        <v>19</v>
      </c>
      <c r="M54" s="490" t="s">
        <v>19</v>
      </c>
      <c r="N54" s="491">
        <f>SUM(N52)</f>
        <v>0</v>
      </c>
      <c r="O54" s="490" t="s">
        <v>19</v>
      </c>
      <c r="P54" s="490" t="s">
        <v>19</v>
      </c>
      <c r="Q54" s="490" t="s">
        <v>19</v>
      </c>
      <c r="R54" s="491">
        <f>SUM(R52)</f>
        <v>0</v>
      </c>
      <c r="S54" s="490" t="s">
        <v>19</v>
      </c>
      <c r="T54" s="490" t="s">
        <v>19</v>
      </c>
      <c r="U54" s="490" t="s">
        <v>19</v>
      </c>
      <c r="V54" s="294">
        <f>SUM(V52)</f>
        <v>0</v>
      </c>
      <c r="W54" s="490" t="s">
        <v>19</v>
      </c>
      <c r="X54" s="490" t="s">
        <v>19</v>
      </c>
      <c r="Y54" s="481" t="s">
        <v>19</v>
      </c>
    </row>
    <row r="55" spans="1:25" ht="13.5" customHeight="1">
      <c r="A55" s="970" t="s">
        <v>87</v>
      </c>
      <c r="B55" s="971"/>
      <c r="C55" s="971"/>
      <c r="D55" s="971"/>
      <c r="E55" s="971"/>
      <c r="F55" s="971"/>
      <c r="G55" s="971"/>
      <c r="H55" s="971"/>
      <c r="I55" s="971"/>
      <c r="J55" s="971"/>
      <c r="K55" s="971"/>
      <c r="L55" s="971"/>
      <c r="M55" s="971"/>
      <c r="N55" s="971"/>
      <c r="O55" s="971"/>
      <c r="P55" s="971"/>
      <c r="Q55" s="971"/>
      <c r="R55" s="971"/>
      <c r="S55" s="971"/>
      <c r="T55" s="971"/>
      <c r="U55" s="971"/>
      <c r="V55" s="971"/>
      <c r="W55" s="971"/>
      <c r="X55" s="971"/>
      <c r="Y55" s="971"/>
    </row>
    <row r="56" spans="1:25" ht="12.5">
      <c r="A56" s="970" t="s">
        <v>88</v>
      </c>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row>
    <row r="57" spans="1:25" ht="12.5">
      <c r="A57" s="968"/>
      <c r="B57" s="969"/>
      <c r="C57" s="969"/>
      <c r="D57" s="969"/>
      <c r="E57" s="969"/>
      <c r="F57" s="969"/>
      <c r="G57" s="969"/>
      <c r="H57" s="969"/>
      <c r="I57" s="969"/>
      <c r="J57" s="969"/>
      <c r="K57" s="969"/>
      <c r="L57" s="969"/>
      <c r="M57" s="969"/>
      <c r="N57" s="969"/>
      <c r="O57" s="969"/>
      <c r="P57" s="969"/>
      <c r="Q57" s="969"/>
      <c r="R57" s="969"/>
      <c r="S57" s="969"/>
      <c r="T57" s="969"/>
      <c r="U57" s="969"/>
      <c r="V57" s="969"/>
      <c r="W57" s="969"/>
      <c r="X57" s="969"/>
      <c r="Y57" s="969"/>
    </row>
    <row r="59" spans="1:25">
      <c r="A59" s="50"/>
      <c r="B59" s="50"/>
      <c r="D59" s="52"/>
      <c r="G59" s="52"/>
      <c r="I59" s="50"/>
      <c r="K59" s="52"/>
      <c r="M59" s="50"/>
    </row>
    <row r="60" spans="1:25">
      <c r="A60" s="50"/>
      <c r="B60" s="50"/>
      <c r="D60" s="52"/>
      <c r="F60" s="54"/>
      <c r="I60" s="54"/>
      <c r="J60" s="54"/>
      <c r="M60" s="54"/>
      <c r="N60" s="54"/>
      <c r="Q60" s="54"/>
      <c r="R60" s="54"/>
      <c r="U60" s="54"/>
      <c r="V60" s="54"/>
      <c r="Y60" s="54"/>
    </row>
    <row r="61" spans="1:25">
      <c r="A61" s="50"/>
      <c r="B61" s="50"/>
      <c r="D61" s="52"/>
      <c r="G61" s="52"/>
      <c r="I61" s="50"/>
      <c r="K61" s="52"/>
      <c r="M61" s="50"/>
      <c r="N61" s="7"/>
      <c r="O61" s="52"/>
      <c r="P61" s="52"/>
      <c r="Q61" s="7"/>
      <c r="R61" s="7"/>
      <c r="S61" s="52"/>
      <c r="T61" s="52"/>
      <c r="U61" s="7"/>
      <c r="V61" s="7"/>
      <c r="W61" s="52"/>
      <c r="X61" s="52"/>
      <c r="Y61" s="7"/>
    </row>
    <row r="62" spans="1:25">
      <c r="A62" s="54"/>
      <c r="B62" s="54"/>
      <c r="F62" s="54"/>
      <c r="I62" s="54"/>
      <c r="J62" s="54"/>
      <c r="M62" s="54"/>
      <c r="N62" s="54"/>
      <c r="Q62" s="54"/>
      <c r="R62" s="54"/>
      <c r="U62" s="54"/>
      <c r="V62" s="54"/>
      <c r="Y62" s="54"/>
    </row>
    <row r="63" spans="1:25">
      <c r="A63" s="54"/>
      <c r="B63" s="54"/>
      <c r="F63" s="54"/>
      <c r="I63" s="54"/>
      <c r="J63" s="54"/>
      <c r="M63" s="54"/>
      <c r="N63" s="54"/>
      <c r="Q63" s="54"/>
      <c r="R63" s="54"/>
      <c r="U63" s="54"/>
      <c r="V63" s="54"/>
      <c r="Y63" s="54"/>
    </row>
    <row r="64" spans="1:25">
      <c r="A64" s="54"/>
      <c r="B64" s="54"/>
      <c r="F64" s="54"/>
      <c r="I64" s="54"/>
      <c r="J64" s="54"/>
      <c r="M64" s="54"/>
      <c r="N64" s="54"/>
      <c r="Q64" s="54"/>
      <c r="R64" s="54"/>
      <c r="U64" s="54"/>
      <c r="V64" s="54"/>
      <c r="Y64" s="54"/>
    </row>
    <row r="65" spans="1:25">
      <c r="A65" s="54"/>
      <c r="B65" s="54"/>
      <c r="F65" s="54"/>
      <c r="I65" s="54"/>
      <c r="J65" s="54"/>
      <c r="M65" s="54"/>
      <c r="N65" s="54"/>
      <c r="Q65" s="54"/>
      <c r="R65" s="54"/>
      <c r="U65" s="54"/>
      <c r="V65" s="54"/>
      <c r="Y65" s="54"/>
    </row>
  </sheetData>
  <sheetProtection password="C511" sheet="1" objects="1" scenarios="1"/>
  <mergeCells count="15">
    <mergeCell ref="A57:Y57"/>
    <mergeCell ref="A56:Y56"/>
    <mergeCell ref="A55:Y55"/>
    <mergeCell ref="V30:Y30"/>
    <mergeCell ref="B3:E3"/>
    <mergeCell ref="F3:I3"/>
    <mergeCell ref="J3:M3"/>
    <mergeCell ref="N3:Q3"/>
    <mergeCell ref="R3:U3"/>
    <mergeCell ref="V3:Y3"/>
    <mergeCell ref="B30:E30"/>
    <mergeCell ref="F30:I30"/>
    <mergeCell ref="J30:M30"/>
    <mergeCell ref="R30:U30"/>
    <mergeCell ref="N30:Q30"/>
  </mergeCells>
  <pageMargins left="0" right="0" top="0.74836309523809497" bottom="0.25" header="0.13" footer="0.1"/>
  <pageSetup scale="47" fitToHeight="0" orientation="landscape" r:id="rId1"/>
  <headerFooter>
    <oddHeader>&amp;C&amp;"Arial,Bold"&amp;K000000Table I-2
Pacific Gas and Electtric Company
Program Subscription Statistics
December 2016</oddHeader>
    <oddFooter>&amp;L&amp;F&amp;CPage 6 of 11&amp;R&amp;A</oddFooter>
  </headerFooter>
  <customProperties>
    <customPr name="_pios_id" r:id="rId2"/>
  </customProperties>
  <ignoredErrors>
    <ignoredError sqref="B26:E26 B25 J17:J18 E19 C24:E24 L24:M24 B23:C23 B28:D28 B27:E27 S27:U27 B42:B45 B22:E22 D31:F31 I31:J31 F40 J32:J36 B41 J41 M31 T31:V31 E16:E18 E20 D14:E15 F32 F41 F43 F44:F45 J44:J45 D29:E29 P29:Y29 K23:M23 F28:I28 E23 J22:M22 J14:J15 K26:M26 F42 J42 O26:U26 O27:Q27 W27:Y27 F37 G26:I26 G29:N29 K13:L13 M5 M16:M18 K28:Y28 O19:Q19 N25:N27 R25 W26:Y26 C40:D40 E32:E40 C46:C47 E47 D46 E43:E45 F34:F36 Q31 X31:Y31 Y48 E5:E12 I5:I12 Q5 U5:U12 C13:D13 K19:L19 F52 G46:H46 G40:H40 I32:I39 I43:I45 K40:L40 K46:L46 M32:M39 M43:M45 Q16:Q18 O40:P40 O46:P46 Q32:Q39 Q43:Q45 S13:T13 S19:T19 S40:T40 S46:T46 R52 U32:U39 U43:U45 U16:U18 W13:X13 W19:X19 W40:X40 W48:X48 V52 Y32:Y39 Y44:Y45 Y16:Y18 Y5:Y12 V25 G13:I13 I16:I18 G19:I19 L16 K16:K18 M7:M12 Q7:Q12" emptyCellReference="1"/>
    <ignoredError sqref="C21:D21 G21:I21 K21:M21 S5 S7:S9 C34 W35 O36" formula="1"/>
    <ignoredError sqref="E21" formula="1" emptyCellReference="1"/>
    <ignoredError sqref="Y46" formulaRange="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Layout" topLeftCell="C1" zoomScale="84" zoomScaleNormal="70" zoomScalePageLayoutView="84" workbookViewId="0">
      <selection activeCell="O5" sqref="O5"/>
    </sheetView>
  </sheetViews>
  <sheetFormatPr defaultRowHeight="11.5"/>
  <cols>
    <col min="1" max="1" width="0" style="5" hidden="1" customWidth="1"/>
    <col min="2" max="2" width="55.453125" style="5" customWidth="1"/>
    <col min="3" max="3" width="15.453125" style="5" customWidth="1"/>
    <col min="4" max="4" width="11.1796875" style="7" customWidth="1"/>
    <col min="5" max="5" width="10.54296875" style="7" customWidth="1"/>
    <col min="6" max="6" width="10.54296875" style="5" customWidth="1"/>
    <col min="7" max="7" width="11.54296875" style="5" customWidth="1"/>
    <col min="8" max="8" width="11.1796875" style="5" customWidth="1"/>
    <col min="9" max="9" width="10.54296875" style="5" customWidth="1"/>
    <col min="10" max="10" width="11.26953125" style="5" customWidth="1"/>
    <col min="11" max="11" width="11.453125" style="5" customWidth="1"/>
    <col min="12" max="13" width="10.54296875" style="5" customWidth="1"/>
    <col min="14" max="14" width="11" style="5" bestFit="1" customWidth="1"/>
    <col min="15" max="15" width="10.7265625" style="5" bestFit="1" customWidth="1"/>
    <col min="16" max="17" width="14.453125" style="5" customWidth="1"/>
    <col min="18" max="18" width="13.81640625" style="5" customWidth="1"/>
    <col min="19" max="19" width="14.54296875" style="5" customWidth="1"/>
    <col min="20" max="20" width="9.54296875" style="5" customWidth="1"/>
    <col min="21" max="256" width="8.81640625" style="5"/>
    <col min="257" max="257" width="0" style="5" hidden="1" customWidth="1"/>
    <col min="258" max="258" width="52" style="5" customWidth="1"/>
    <col min="259" max="259" width="0" style="5" hidden="1" customWidth="1"/>
    <col min="260" max="262" width="10.54296875" style="5" customWidth="1"/>
    <col min="263" max="263" width="11.54296875" style="5" customWidth="1"/>
    <col min="264" max="271" width="10.54296875" style="5" customWidth="1"/>
    <col min="272" max="273" width="14.453125" style="5" customWidth="1"/>
    <col min="274" max="274" width="13.453125" style="5" customWidth="1"/>
    <col min="275" max="275" width="14.453125" style="5" customWidth="1"/>
    <col min="276" max="276" width="9.54296875" style="5" customWidth="1"/>
    <col min="277" max="512" width="8.81640625" style="5"/>
    <col min="513" max="513" width="0" style="5" hidden="1" customWidth="1"/>
    <col min="514" max="514" width="52" style="5" customWidth="1"/>
    <col min="515" max="515" width="0" style="5" hidden="1" customWidth="1"/>
    <col min="516" max="518" width="10.54296875" style="5" customWidth="1"/>
    <col min="519" max="519" width="11.54296875" style="5" customWidth="1"/>
    <col min="520" max="527" width="10.54296875" style="5" customWidth="1"/>
    <col min="528" max="529" width="14.453125" style="5" customWidth="1"/>
    <col min="530" max="530" width="13.453125" style="5" customWidth="1"/>
    <col min="531" max="531" width="14.453125" style="5" customWidth="1"/>
    <col min="532" max="532" width="9.54296875" style="5" customWidth="1"/>
    <col min="533" max="768" width="8.81640625" style="5"/>
    <col min="769" max="769" width="0" style="5" hidden="1" customWidth="1"/>
    <col min="770" max="770" width="52" style="5" customWidth="1"/>
    <col min="771" max="771" width="0" style="5" hidden="1" customWidth="1"/>
    <col min="772" max="774" width="10.54296875" style="5" customWidth="1"/>
    <col min="775" max="775" width="11.54296875" style="5" customWidth="1"/>
    <col min="776" max="783" width="10.54296875" style="5" customWidth="1"/>
    <col min="784" max="785" width="14.453125" style="5" customWidth="1"/>
    <col min="786" max="786" width="13.453125" style="5" customWidth="1"/>
    <col min="787" max="787" width="14.453125" style="5" customWidth="1"/>
    <col min="788" max="788" width="9.54296875" style="5" customWidth="1"/>
    <col min="789" max="1024" width="8.81640625" style="5"/>
    <col min="1025" max="1025" width="0" style="5" hidden="1" customWidth="1"/>
    <col min="1026" max="1026" width="52" style="5" customWidth="1"/>
    <col min="1027" max="1027" width="0" style="5" hidden="1" customWidth="1"/>
    <col min="1028" max="1030" width="10.54296875" style="5" customWidth="1"/>
    <col min="1031" max="1031" width="11.54296875" style="5" customWidth="1"/>
    <col min="1032" max="1039" width="10.54296875" style="5" customWidth="1"/>
    <col min="1040" max="1041" width="14.453125" style="5" customWidth="1"/>
    <col min="1042" max="1042" width="13.453125" style="5" customWidth="1"/>
    <col min="1043" max="1043" width="14.453125" style="5" customWidth="1"/>
    <col min="1044" max="1044" width="9.54296875" style="5" customWidth="1"/>
    <col min="1045" max="1280" width="8.81640625" style="5"/>
    <col min="1281" max="1281" width="0" style="5" hidden="1" customWidth="1"/>
    <col min="1282" max="1282" width="52" style="5" customWidth="1"/>
    <col min="1283" max="1283" width="0" style="5" hidden="1" customWidth="1"/>
    <col min="1284" max="1286" width="10.54296875" style="5" customWidth="1"/>
    <col min="1287" max="1287" width="11.54296875" style="5" customWidth="1"/>
    <col min="1288" max="1295" width="10.54296875" style="5" customWidth="1"/>
    <col min="1296" max="1297" width="14.453125" style="5" customWidth="1"/>
    <col min="1298" max="1298" width="13.453125" style="5" customWidth="1"/>
    <col min="1299" max="1299" width="14.453125" style="5" customWidth="1"/>
    <col min="1300" max="1300" width="9.54296875" style="5" customWidth="1"/>
    <col min="1301" max="1536" width="8.81640625" style="5"/>
    <col min="1537" max="1537" width="0" style="5" hidden="1" customWidth="1"/>
    <col min="1538" max="1538" width="52" style="5" customWidth="1"/>
    <col min="1539" max="1539" width="0" style="5" hidden="1" customWidth="1"/>
    <col min="1540" max="1542" width="10.54296875" style="5" customWidth="1"/>
    <col min="1543" max="1543" width="11.54296875" style="5" customWidth="1"/>
    <col min="1544" max="1551" width="10.54296875" style="5" customWidth="1"/>
    <col min="1552" max="1553" width="14.453125" style="5" customWidth="1"/>
    <col min="1554" max="1554" width="13.453125" style="5" customWidth="1"/>
    <col min="1555" max="1555" width="14.453125" style="5" customWidth="1"/>
    <col min="1556" max="1556" width="9.54296875" style="5" customWidth="1"/>
    <col min="1557" max="1792" width="8.81640625" style="5"/>
    <col min="1793" max="1793" width="0" style="5" hidden="1" customWidth="1"/>
    <col min="1794" max="1794" width="52" style="5" customWidth="1"/>
    <col min="1795" max="1795" width="0" style="5" hidden="1" customWidth="1"/>
    <col min="1796" max="1798" width="10.54296875" style="5" customWidth="1"/>
    <col min="1799" max="1799" width="11.54296875" style="5" customWidth="1"/>
    <col min="1800" max="1807" width="10.54296875" style="5" customWidth="1"/>
    <col min="1808" max="1809" width="14.453125" style="5" customWidth="1"/>
    <col min="1810" max="1810" width="13.453125" style="5" customWidth="1"/>
    <col min="1811" max="1811" width="14.453125" style="5" customWidth="1"/>
    <col min="1812" max="1812" width="9.54296875" style="5" customWidth="1"/>
    <col min="1813" max="2048" width="8.81640625" style="5"/>
    <col min="2049" max="2049" width="0" style="5" hidden="1" customWidth="1"/>
    <col min="2050" max="2050" width="52" style="5" customWidth="1"/>
    <col min="2051" max="2051" width="0" style="5" hidden="1" customWidth="1"/>
    <col min="2052" max="2054" width="10.54296875" style="5" customWidth="1"/>
    <col min="2055" max="2055" width="11.54296875" style="5" customWidth="1"/>
    <col min="2056" max="2063" width="10.54296875" style="5" customWidth="1"/>
    <col min="2064" max="2065" width="14.453125" style="5" customWidth="1"/>
    <col min="2066" max="2066" width="13.453125" style="5" customWidth="1"/>
    <col min="2067" max="2067" width="14.453125" style="5" customWidth="1"/>
    <col min="2068" max="2068" width="9.54296875" style="5" customWidth="1"/>
    <col min="2069" max="2304" width="8.81640625" style="5"/>
    <col min="2305" max="2305" width="0" style="5" hidden="1" customWidth="1"/>
    <col min="2306" max="2306" width="52" style="5" customWidth="1"/>
    <col min="2307" max="2307" width="0" style="5" hidden="1" customWidth="1"/>
    <col min="2308" max="2310" width="10.54296875" style="5" customWidth="1"/>
    <col min="2311" max="2311" width="11.54296875" style="5" customWidth="1"/>
    <col min="2312" max="2319" width="10.54296875" style="5" customWidth="1"/>
    <col min="2320" max="2321" width="14.453125" style="5" customWidth="1"/>
    <col min="2322" max="2322" width="13.453125" style="5" customWidth="1"/>
    <col min="2323" max="2323" width="14.453125" style="5" customWidth="1"/>
    <col min="2324" max="2324" width="9.54296875" style="5" customWidth="1"/>
    <col min="2325" max="2560" width="8.81640625" style="5"/>
    <col min="2561" max="2561" width="0" style="5" hidden="1" customWidth="1"/>
    <col min="2562" max="2562" width="52" style="5" customWidth="1"/>
    <col min="2563" max="2563" width="0" style="5" hidden="1" customWidth="1"/>
    <col min="2564" max="2566" width="10.54296875" style="5" customWidth="1"/>
    <col min="2567" max="2567" width="11.54296875" style="5" customWidth="1"/>
    <col min="2568" max="2575" width="10.54296875" style="5" customWidth="1"/>
    <col min="2576" max="2577" width="14.453125" style="5" customWidth="1"/>
    <col min="2578" max="2578" width="13.453125" style="5" customWidth="1"/>
    <col min="2579" max="2579" width="14.453125" style="5" customWidth="1"/>
    <col min="2580" max="2580" width="9.54296875" style="5" customWidth="1"/>
    <col min="2581" max="2816" width="8.81640625" style="5"/>
    <col min="2817" max="2817" width="0" style="5" hidden="1" customWidth="1"/>
    <col min="2818" max="2818" width="52" style="5" customWidth="1"/>
    <col min="2819" max="2819" width="0" style="5" hidden="1" customWidth="1"/>
    <col min="2820" max="2822" width="10.54296875" style="5" customWidth="1"/>
    <col min="2823" max="2823" width="11.54296875" style="5" customWidth="1"/>
    <col min="2824" max="2831" width="10.54296875" style="5" customWidth="1"/>
    <col min="2832" max="2833" width="14.453125" style="5" customWidth="1"/>
    <col min="2834" max="2834" width="13.453125" style="5" customWidth="1"/>
    <col min="2835" max="2835" width="14.453125" style="5" customWidth="1"/>
    <col min="2836" max="2836" width="9.54296875" style="5" customWidth="1"/>
    <col min="2837" max="3072" width="8.81640625" style="5"/>
    <col min="3073" max="3073" width="0" style="5" hidden="1" customWidth="1"/>
    <col min="3074" max="3074" width="52" style="5" customWidth="1"/>
    <col min="3075" max="3075" width="0" style="5" hidden="1" customWidth="1"/>
    <col min="3076" max="3078" width="10.54296875" style="5" customWidth="1"/>
    <col min="3079" max="3079" width="11.54296875" style="5" customWidth="1"/>
    <col min="3080" max="3087" width="10.54296875" style="5" customWidth="1"/>
    <col min="3088" max="3089" width="14.453125" style="5" customWidth="1"/>
    <col min="3090" max="3090" width="13.453125" style="5" customWidth="1"/>
    <col min="3091" max="3091" width="14.453125" style="5" customWidth="1"/>
    <col min="3092" max="3092" width="9.54296875" style="5" customWidth="1"/>
    <col min="3093" max="3328" width="8.81640625" style="5"/>
    <col min="3329" max="3329" width="0" style="5" hidden="1" customWidth="1"/>
    <col min="3330" max="3330" width="52" style="5" customWidth="1"/>
    <col min="3331" max="3331" width="0" style="5" hidden="1" customWidth="1"/>
    <col min="3332" max="3334" width="10.54296875" style="5" customWidth="1"/>
    <col min="3335" max="3335" width="11.54296875" style="5" customWidth="1"/>
    <col min="3336" max="3343" width="10.54296875" style="5" customWidth="1"/>
    <col min="3344" max="3345" width="14.453125" style="5" customWidth="1"/>
    <col min="3346" max="3346" width="13.453125" style="5" customWidth="1"/>
    <col min="3347" max="3347" width="14.453125" style="5" customWidth="1"/>
    <col min="3348" max="3348" width="9.54296875" style="5" customWidth="1"/>
    <col min="3349" max="3584" width="8.81640625" style="5"/>
    <col min="3585" max="3585" width="0" style="5" hidden="1" customWidth="1"/>
    <col min="3586" max="3586" width="52" style="5" customWidth="1"/>
    <col min="3587" max="3587" width="0" style="5" hidden="1" customWidth="1"/>
    <col min="3588" max="3590" width="10.54296875" style="5" customWidth="1"/>
    <col min="3591" max="3591" width="11.54296875" style="5" customWidth="1"/>
    <col min="3592" max="3599" width="10.54296875" style="5" customWidth="1"/>
    <col min="3600" max="3601" width="14.453125" style="5" customWidth="1"/>
    <col min="3602" max="3602" width="13.453125" style="5" customWidth="1"/>
    <col min="3603" max="3603" width="14.453125" style="5" customWidth="1"/>
    <col min="3604" max="3604" width="9.54296875" style="5" customWidth="1"/>
    <col min="3605" max="3840" width="8.81640625" style="5"/>
    <col min="3841" max="3841" width="0" style="5" hidden="1" customWidth="1"/>
    <col min="3842" max="3842" width="52" style="5" customWidth="1"/>
    <col min="3843" max="3843" width="0" style="5" hidden="1" customWidth="1"/>
    <col min="3844" max="3846" width="10.54296875" style="5" customWidth="1"/>
    <col min="3847" max="3847" width="11.54296875" style="5" customWidth="1"/>
    <col min="3848" max="3855" width="10.54296875" style="5" customWidth="1"/>
    <col min="3856" max="3857" width="14.453125" style="5" customWidth="1"/>
    <col min="3858" max="3858" width="13.453125" style="5" customWidth="1"/>
    <col min="3859" max="3859" width="14.453125" style="5" customWidth="1"/>
    <col min="3860" max="3860" width="9.54296875" style="5" customWidth="1"/>
    <col min="3861" max="4096" width="8.81640625" style="5"/>
    <col min="4097" max="4097" width="0" style="5" hidden="1" customWidth="1"/>
    <col min="4098" max="4098" width="52" style="5" customWidth="1"/>
    <col min="4099" max="4099" width="0" style="5" hidden="1" customWidth="1"/>
    <col min="4100" max="4102" width="10.54296875" style="5" customWidth="1"/>
    <col min="4103" max="4103" width="11.54296875" style="5" customWidth="1"/>
    <col min="4104" max="4111" width="10.54296875" style="5" customWidth="1"/>
    <col min="4112" max="4113" width="14.453125" style="5" customWidth="1"/>
    <col min="4114" max="4114" width="13.453125" style="5" customWidth="1"/>
    <col min="4115" max="4115" width="14.453125" style="5" customWidth="1"/>
    <col min="4116" max="4116" width="9.54296875" style="5" customWidth="1"/>
    <col min="4117" max="4352" width="8.81640625" style="5"/>
    <col min="4353" max="4353" width="0" style="5" hidden="1" customWidth="1"/>
    <col min="4354" max="4354" width="52" style="5" customWidth="1"/>
    <col min="4355" max="4355" width="0" style="5" hidden="1" customWidth="1"/>
    <col min="4356" max="4358" width="10.54296875" style="5" customWidth="1"/>
    <col min="4359" max="4359" width="11.54296875" style="5" customWidth="1"/>
    <col min="4360" max="4367" width="10.54296875" style="5" customWidth="1"/>
    <col min="4368" max="4369" width="14.453125" style="5" customWidth="1"/>
    <col min="4370" max="4370" width="13.453125" style="5" customWidth="1"/>
    <col min="4371" max="4371" width="14.453125" style="5" customWidth="1"/>
    <col min="4372" max="4372" width="9.54296875" style="5" customWidth="1"/>
    <col min="4373" max="4608" width="8.81640625" style="5"/>
    <col min="4609" max="4609" width="0" style="5" hidden="1" customWidth="1"/>
    <col min="4610" max="4610" width="52" style="5" customWidth="1"/>
    <col min="4611" max="4611" width="0" style="5" hidden="1" customWidth="1"/>
    <col min="4612" max="4614" width="10.54296875" style="5" customWidth="1"/>
    <col min="4615" max="4615" width="11.54296875" style="5" customWidth="1"/>
    <col min="4616" max="4623" width="10.54296875" style="5" customWidth="1"/>
    <col min="4624" max="4625" width="14.453125" style="5" customWidth="1"/>
    <col min="4626" max="4626" width="13.453125" style="5" customWidth="1"/>
    <col min="4627" max="4627" width="14.453125" style="5" customWidth="1"/>
    <col min="4628" max="4628" width="9.54296875" style="5" customWidth="1"/>
    <col min="4629" max="4864" width="8.81640625" style="5"/>
    <col min="4865" max="4865" width="0" style="5" hidden="1" customWidth="1"/>
    <col min="4866" max="4866" width="52" style="5" customWidth="1"/>
    <col min="4867" max="4867" width="0" style="5" hidden="1" customWidth="1"/>
    <col min="4868" max="4870" width="10.54296875" style="5" customWidth="1"/>
    <col min="4871" max="4871" width="11.54296875" style="5" customWidth="1"/>
    <col min="4872" max="4879" width="10.54296875" style="5" customWidth="1"/>
    <col min="4880" max="4881" width="14.453125" style="5" customWidth="1"/>
    <col min="4882" max="4882" width="13.453125" style="5" customWidth="1"/>
    <col min="4883" max="4883" width="14.453125" style="5" customWidth="1"/>
    <col min="4884" max="4884" width="9.54296875" style="5" customWidth="1"/>
    <col min="4885" max="5120" width="8.81640625" style="5"/>
    <col min="5121" max="5121" width="0" style="5" hidden="1" customWidth="1"/>
    <col min="5122" max="5122" width="52" style="5" customWidth="1"/>
    <col min="5123" max="5123" width="0" style="5" hidden="1" customWidth="1"/>
    <col min="5124" max="5126" width="10.54296875" style="5" customWidth="1"/>
    <col min="5127" max="5127" width="11.54296875" style="5" customWidth="1"/>
    <col min="5128" max="5135" width="10.54296875" style="5" customWidth="1"/>
    <col min="5136" max="5137" width="14.453125" style="5" customWidth="1"/>
    <col min="5138" max="5138" width="13.453125" style="5" customWidth="1"/>
    <col min="5139" max="5139" width="14.453125" style="5" customWidth="1"/>
    <col min="5140" max="5140" width="9.54296875" style="5" customWidth="1"/>
    <col min="5141" max="5376" width="8.81640625" style="5"/>
    <col min="5377" max="5377" width="0" style="5" hidden="1" customWidth="1"/>
    <col min="5378" max="5378" width="52" style="5" customWidth="1"/>
    <col min="5379" max="5379" width="0" style="5" hidden="1" customWidth="1"/>
    <col min="5380" max="5382" width="10.54296875" style="5" customWidth="1"/>
    <col min="5383" max="5383" width="11.54296875" style="5" customWidth="1"/>
    <col min="5384" max="5391" width="10.54296875" style="5" customWidth="1"/>
    <col min="5392" max="5393" width="14.453125" style="5" customWidth="1"/>
    <col min="5394" max="5394" width="13.453125" style="5" customWidth="1"/>
    <col min="5395" max="5395" width="14.453125" style="5" customWidth="1"/>
    <col min="5396" max="5396" width="9.54296875" style="5" customWidth="1"/>
    <col min="5397" max="5632" width="8.81640625" style="5"/>
    <col min="5633" max="5633" width="0" style="5" hidden="1" customWidth="1"/>
    <col min="5634" max="5634" width="52" style="5" customWidth="1"/>
    <col min="5635" max="5635" width="0" style="5" hidden="1" customWidth="1"/>
    <col min="5636" max="5638" width="10.54296875" style="5" customWidth="1"/>
    <col min="5639" max="5639" width="11.54296875" style="5" customWidth="1"/>
    <col min="5640" max="5647" width="10.54296875" style="5" customWidth="1"/>
    <col min="5648" max="5649" width="14.453125" style="5" customWidth="1"/>
    <col min="5650" max="5650" width="13.453125" style="5" customWidth="1"/>
    <col min="5651" max="5651" width="14.453125" style="5" customWidth="1"/>
    <col min="5652" max="5652" width="9.54296875" style="5" customWidth="1"/>
    <col min="5653" max="5888" width="8.81640625" style="5"/>
    <col min="5889" max="5889" width="0" style="5" hidden="1" customWidth="1"/>
    <col min="5890" max="5890" width="52" style="5" customWidth="1"/>
    <col min="5891" max="5891" width="0" style="5" hidden="1" customWidth="1"/>
    <col min="5892" max="5894" width="10.54296875" style="5" customWidth="1"/>
    <col min="5895" max="5895" width="11.54296875" style="5" customWidth="1"/>
    <col min="5896" max="5903" width="10.54296875" style="5" customWidth="1"/>
    <col min="5904" max="5905" width="14.453125" style="5" customWidth="1"/>
    <col min="5906" max="5906" width="13.453125" style="5" customWidth="1"/>
    <col min="5907" max="5907" width="14.453125" style="5" customWidth="1"/>
    <col min="5908" max="5908" width="9.54296875" style="5" customWidth="1"/>
    <col min="5909" max="6144" width="8.81640625" style="5"/>
    <col min="6145" max="6145" width="0" style="5" hidden="1" customWidth="1"/>
    <col min="6146" max="6146" width="52" style="5" customWidth="1"/>
    <col min="6147" max="6147" width="0" style="5" hidden="1" customWidth="1"/>
    <col min="6148" max="6150" width="10.54296875" style="5" customWidth="1"/>
    <col min="6151" max="6151" width="11.54296875" style="5" customWidth="1"/>
    <col min="6152" max="6159" width="10.54296875" style="5" customWidth="1"/>
    <col min="6160" max="6161" width="14.453125" style="5" customWidth="1"/>
    <col min="6162" max="6162" width="13.453125" style="5" customWidth="1"/>
    <col min="6163" max="6163" width="14.453125" style="5" customWidth="1"/>
    <col min="6164" max="6164" width="9.54296875" style="5" customWidth="1"/>
    <col min="6165" max="6400" width="8.81640625" style="5"/>
    <col min="6401" max="6401" width="0" style="5" hidden="1" customWidth="1"/>
    <col min="6402" max="6402" width="52" style="5" customWidth="1"/>
    <col min="6403" max="6403" width="0" style="5" hidden="1" customWidth="1"/>
    <col min="6404" max="6406" width="10.54296875" style="5" customWidth="1"/>
    <col min="6407" max="6407" width="11.54296875" style="5" customWidth="1"/>
    <col min="6408" max="6415" width="10.54296875" style="5" customWidth="1"/>
    <col min="6416" max="6417" width="14.453125" style="5" customWidth="1"/>
    <col min="6418" max="6418" width="13.453125" style="5" customWidth="1"/>
    <col min="6419" max="6419" width="14.453125" style="5" customWidth="1"/>
    <col min="6420" max="6420" width="9.54296875" style="5" customWidth="1"/>
    <col min="6421" max="6656" width="8.81640625" style="5"/>
    <col min="6657" max="6657" width="0" style="5" hidden="1" customWidth="1"/>
    <col min="6658" max="6658" width="52" style="5" customWidth="1"/>
    <col min="6659" max="6659" width="0" style="5" hidden="1" customWidth="1"/>
    <col min="6660" max="6662" width="10.54296875" style="5" customWidth="1"/>
    <col min="6663" max="6663" width="11.54296875" style="5" customWidth="1"/>
    <col min="6664" max="6671" width="10.54296875" style="5" customWidth="1"/>
    <col min="6672" max="6673" width="14.453125" style="5" customWidth="1"/>
    <col min="6674" max="6674" width="13.453125" style="5" customWidth="1"/>
    <col min="6675" max="6675" width="14.453125" style="5" customWidth="1"/>
    <col min="6676" max="6676" width="9.54296875" style="5" customWidth="1"/>
    <col min="6677" max="6912" width="8.81640625" style="5"/>
    <col min="6913" max="6913" width="0" style="5" hidden="1" customWidth="1"/>
    <col min="6914" max="6914" width="52" style="5" customWidth="1"/>
    <col min="6915" max="6915" width="0" style="5" hidden="1" customWidth="1"/>
    <col min="6916" max="6918" width="10.54296875" style="5" customWidth="1"/>
    <col min="6919" max="6919" width="11.54296875" style="5" customWidth="1"/>
    <col min="6920" max="6927" width="10.54296875" style="5" customWidth="1"/>
    <col min="6928" max="6929" width="14.453125" style="5" customWidth="1"/>
    <col min="6930" max="6930" width="13.453125" style="5" customWidth="1"/>
    <col min="6931" max="6931" width="14.453125" style="5" customWidth="1"/>
    <col min="6932" max="6932" width="9.54296875" style="5" customWidth="1"/>
    <col min="6933" max="7168" width="8.81640625" style="5"/>
    <col min="7169" max="7169" width="0" style="5" hidden="1" customWidth="1"/>
    <col min="7170" max="7170" width="52" style="5" customWidth="1"/>
    <col min="7171" max="7171" width="0" style="5" hidden="1" customWidth="1"/>
    <col min="7172" max="7174" width="10.54296875" style="5" customWidth="1"/>
    <col min="7175" max="7175" width="11.54296875" style="5" customWidth="1"/>
    <col min="7176" max="7183" width="10.54296875" style="5" customWidth="1"/>
    <col min="7184" max="7185" width="14.453125" style="5" customWidth="1"/>
    <col min="7186" max="7186" width="13.453125" style="5" customWidth="1"/>
    <col min="7187" max="7187" width="14.453125" style="5" customWidth="1"/>
    <col min="7188" max="7188" width="9.54296875" style="5" customWidth="1"/>
    <col min="7189" max="7424" width="8.81640625" style="5"/>
    <col min="7425" max="7425" width="0" style="5" hidden="1" customWidth="1"/>
    <col min="7426" max="7426" width="52" style="5" customWidth="1"/>
    <col min="7427" max="7427" width="0" style="5" hidden="1" customWidth="1"/>
    <col min="7428" max="7430" width="10.54296875" style="5" customWidth="1"/>
    <col min="7431" max="7431" width="11.54296875" style="5" customWidth="1"/>
    <col min="7432" max="7439" width="10.54296875" style="5" customWidth="1"/>
    <col min="7440" max="7441" width="14.453125" style="5" customWidth="1"/>
    <col min="7442" max="7442" width="13.453125" style="5" customWidth="1"/>
    <col min="7443" max="7443" width="14.453125" style="5" customWidth="1"/>
    <col min="7444" max="7444" width="9.54296875" style="5" customWidth="1"/>
    <col min="7445" max="7680" width="8.81640625" style="5"/>
    <col min="7681" max="7681" width="0" style="5" hidden="1" customWidth="1"/>
    <col min="7682" max="7682" width="52" style="5" customWidth="1"/>
    <col min="7683" max="7683" width="0" style="5" hidden="1" customWidth="1"/>
    <col min="7684" max="7686" width="10.54296875" style="5" customWidth="1"/>
    <col min="7687" max="7687" width="11.54296875" style="5" customWidth="1"/>
    <col min="7688" max="7695" width="10.54296875" style="5" customWidth="1"/>
    <col min="7696" max="7697" width="14.453125" style="5" customWidth="1"/>
    <col min="7698" max="7698" width="13.453125" style="5" customWidth="1"/>
    <col min="7699" max="7699" width="14.453125" style="5" customWidth="1"/>
    <col min="7700" max="7700" width="9.54296875" style="5" customWidth="1"/>
    <col min="7701" max="7936" width="8.81640625" style="5"/>
    <col min="7937" max="7937" width="0" style="5" hidden="1" customWidth="1"/>
    <col min="7938" max="7938" width="52" style="5" customWidth="1"/>
    <col min="7939" max="7939" width="0" style="5" hidden="1" customWidth="1"/>
    <col min="7940" max="7942" width="10.54296875" style="5" customWidth="1"/>
    <col min="7943" max="7943" width="11.54296875" style="5" customWidth="1"/>
    <col min="7944" max="7951" width="10.54296875" style="5" customWidth="1"/>
    <col min="7952" max="7953" width="14.453125" style="5" customWidth="1"/>
    <col min="7954" max="7954" width="13.453125" style="5" customWidth="1"/>
    <col min="7955" max="7955" width="14.453125" style="5" customWidth="1"/>
    <col min="7956" max="7956" width="9.54296875" style="5" customWidth="1"/>
    <col min="7957" max="8192" width="8.81640625" style="5"/>
    <col min="8193" max="8193" width="0" style="5" hidden="1" customWidth="1"/>
    <col min="8194" max="8194" width="52" style="5" customWidth="1"/>
    <col min="8195" max="8195" width="0" style="5" hidden="1" customWidth="1"/>
    <col min="8196" max="8198" width="10.54296875" style="5" customWidth="1"/>
    <col min="8199" max="8199" width="11.54296875" style="5" customWidth="1"/>
    <col min="8200" max="8207" width="10.54296875" style="5" customWidth="1"/>
    <col min="8208" max="8209" width="14.453125" style="5" customWidth="1"/>
    <col min="8210" max="8210" width="13.453125" style="5" customWidth="1"/>
    <col min="8211" max="8211" width="14.453125" style="5" customWidth="1"/>
    <col min="8212" max="8212" width="9.54296875" style="5" customWidth="1"/>
    <col min="8213" max="8448" width="8.81640625" style="5"/>
    <col min="8449" max="8449" width="0" style="5" hidden="1" customWidth="1"/>
    <col min="8450" max="8450" width="52" style="5" customWidth="1"/>
    <col min="8451" max="8451" width="0" style="5" hidden="1" customWidth="1"/>
    <col min="8452" max="8454" width="10.54296875" style="5" customWidth="1"/>
    <col min="8455" max="8455" width="11.54296875" style="5" customWidth="1"/>
    <col min="8456" max="8463" width="10.54296875" style="5" customWidth="1"/>
    <col min="8464" max="8465" width="14.453125" style="5" customWidth="1"/>
    <col min="8466" max="8466" width="13.453125" style="5" customWidth="1"/>
    <col min="8467" max="8467" width="14.453125" style="5" customWidth="1"/>
    <col min="8468" max="8468" width="9.54296875" style="5" customWidth="1"/>
    <col min="8469" max="8704" width="8.81640625" style="5"/>
    <col min="8705" max="8705" width="0" style="5" hidden="1" customWidth="1"/>
    <col min="8706" max="8706" width="52" style="5" customWidth="1"/>
    <col min="8707" max="8707" width="0" style="5" hidden="1" customWidth="1"/>
    <col min="8708" max="8710" width="10.54296875" style="5" customWidth="1"/>
    <col min="8711" max="8711" width="11.54296875" style="5" customWidth="1"/>
    <col min="8712" max="8719" width="10.54296875" style="5" customWidth="1"/>
    <col min="8720" max="8721" width="14.453125" style="5" customWidth="1"/>
    <col min="8722" max="8722" width="13.453125" style="5" customWidth="1"/>
    <col min="8723" max="8723" width="14.453125" style="5" customWidth="1"/>
    <col min="8724" max="8724" width="9.54296875" style="5" customWidth="1"/>
    <col min="8725" max="8960" width="8.81640625" style="5"/>
    <col min="8961" max="8961" width="0" style="5" hidden="1" customWidth="1"/>
    <col min="8962" max="8962" width="52" style="5" customWidth="1"/>
    <col min="8963" max="8963" width="0" style="5" hidden="1" customWidth="1"/>
    <col min="8964" max="8966" width="10.54296875" style="5" customWidth="1"/>
    <col min="8967" max="8967" width="11.54296875" style="5" customWidth="1"/>
    <col min="8968" max="8975" width="10.54296875" style="5" customWidth="1"/>
    <col min="8976" max="8977" width="14.453125" style="5" customWidth="1"/>
    <col min="8978" max="8978" width="13.453125" style="5" customWidth="1"/>
    <col min="8979" max="8979" width="14.453125" style="5" customWidth="1"/>
    <col min="8980" max="8980" width="9.54296875" style="5" customWidth="1"/>
    <col min="8981" max="9216" width="8.81640625" style="5"/>
    <col min="9217" max="9217" width="0" style="5" hidden="1" customWidth="1"/>
    <col min="9218" max="9218" width="52" style="5" customWidth="1"/>
    <col min="9219" max="9219" width="0" style="5" hidden="1" customWidth="1"/>
    <col min="9220" max="9222" width="10.54296875" style="5" customWidth="1"/>
    <col min="9223" max="9223" width="11.54296875" style="5" customWidth="1"/>
    <col min="9224" max="9231" width="10.54296875" style="5" customWidth="1"/>
    <col min="9232" max="9233" width="14.453125" style="5" customWidth="1"/>
    <col min="9234" max="9234" width="13.453125" style="5" customWidth="1"/>
    <col min="9235" max="9235" width="14.453125" style="5" customWidth="1"/>
    <col min="9236" max="9236" width="9.54296875" style="5" customWidth="1"/>
    <col min="9237" max="9472" width="8.81640625" style="5"/>
    <col min="9473" max="9473" width="0" style="5" hidden="1" customWidth="1"/>
    <col min="9474" max="9474" width="52" style="5" customWidth="1"/>
    <col min="9475" max="9475" width="0" style="5" hidden="1" customWidth="1"/>
    <col min="9476" max="9478" width="10.54296875" style="5" customWidth="1"/>
    <col min="9479" max="9479" width="11.54296875" style="5" customWidth="1"/>
    <col min="9480" max="9487" width="10.54296875" style="5" customWidth="1"/>
    <col min="9488" max="9489" width="14.453125" style="5" customWidth="1"/>
    <col min="9490" max="9490" width="13.453125" style="5" customWidth="1"/>
    <col min="9491" max="9491" width="14.453125" style="5" customWidth="1"/>
    <col min="9492" max="9492" width="9.54296875" style="5" customWidth="1"/>
    <col min="9493" max="9728" width="8.81640625" style="5"/>
    <col min="9729" max="9729" width="0" style="5" hidden="1" customWidth="1"/>
    <col min="9730" max="9730" width="52" style="5" customWidth="1"/>
    <col min="9731" max="9731" width="0" style="5" hidden="1" customWidth="1"/>
    <col min="9732" max="9734" width="10.54296875" style="5" customWidth="1"/>
    <col min="9735" max="9735" width="11.54296875" style="5" customWidth="1"/>
    <col min="9736" max="9743" width="10.54296875" style="5" customWidth="1"/>
    <col min="9744" max="9745" width="14.453125" style="5" customWidth="1"/>
    <col min="9746" max="9746" width="13.453125" style="5" customWidth="1"/>
    <col min="9747" max="9747" width="14.453125" style="5" customWidth="1"/>
    <col min="9748" max="9748" width="9.54296875" style="5" customWidth="1"/>
    <col min="9749" max="9984" width="8.81640625" style="5"/>
    <col min="9985" max="9985" width="0" style="5" hidden="1" customWidth="1"/>
    <col min="9986" max="9986" width="52" style="5" customWidth="1"/>
    <col min="9987" max="9987" width="0" style="5" hidden="1" customWidth="1"/>
    <col min="9988" max="9990" width="10.54296875" style="5" customWidth="1"/>
    <col min="9991" max="9991" width="11.54296875" style="5" customWidth="1"/>
    <col min="9992" max="9999" width="10.54296875" style="5" customWidth="1"/>
    <col min="10000" max="10001" width="14.453125" style="5" customWidth="1"/>
    <col min="10002" max="10002" width="13.453125" style="5" customWidth="1"/>
    <col min="10003" max="10003" width="14.453125" style="5" customWidth="1"/>
    <col min="10004" max="10004" width="9.54296875" style="5" customWidth="1"/>
    <col min="10005" max="10240" width="8.81640625" style="5"/>
    <col min="10241" max="10241" width="0" style="5" hidden="1" customWidth="1"/>
    <col min="10242" max="10242" width="52" style="5" customWidth="1"/>
    <col min="10243" max="10243" width="0" style="5" hidden="1" customWidth="1"/>
    <col min="10244" max="10246" width="10.54296875" style="5" customWidth="1"/>
    <col min="10247" max="10247" width="11.54296875" style="5" customWidth="1"/>
    <col min="10248" max="10255" width="10.54296875" style="5" customWidth="1"/>
    <col min="10256" max="10257" width="14.453125" style="5" customWidth="1"/>
    <col min="10258" max="10258" width="13.453125" style="5" customWidth="1"/>
    <col min="10259" max="10259" width="14.453125" style="5" customWidth="1"/>
    <col min="10260" max="10260" width="9.54296875" style="5" customWidth="1"/>
    <col min="10261" max="10496" width="8.81640625" style="5"/>
    <col min="10497" max="10497" width="0" style="5" hidden="1" customWidth="1"/>
    <col min="10498" max="10498" width="52" style="5" customWidth="1"/>
    <col min="10499" max="10499" width="0" style="5" hidden="1" customWidth="1"/>
    <col min="10500" max="10502" width="10.54296875" style="5" customWidth="1"/>
    <col min="10503" max="10503" width="11.54296875" style="5" customWidth="1"/>
    <col min="10504" max="10511" width="10.54296875" style="5" customWidth="1"/>
    <col min="10512" max="10513" width="14.453125" style="5" customWidth="1"/>
    <col min="10514" max="10514" width="13.453125" style="5" customWidth="1"/>
    <col min="10515" max="10515" width="14.453125" style="5" customWidth="1"/>
    <col min="10516" max="10516" width="9.54296875" style="5" customWidth="1"/>
    <col min="10517" max="10752" width="8.81640625" style="5"/>
    <col min="10753" max="10753" width="0" style="5" hidden="1" customWidth="1"/>
    <col min="10754" max="10754" width="52" style="5" customWidth="1"/>
    <col min="10755" max="10755" width="0" style="5" hidden="1" customWidth="1"/>
    <col min="10756" max="10758" width="10.54296875" style="5" customWidth="1"/>
    <col min="10759" max="10759" width="11.54296875" style="5" customWidth="1"/>
    <col min="10760" max="10767" width="10.54296875" style="5" customWidth="1"/>
    <col min="10768" max="10769" width="14.453125" style="5" customWidth="1"/>
    <col min="10770" max="10770" width="13.453125" style="5" customWidth="1"/>
    <col min="10771" max="10771" width="14.453125" style="5" customWidth="1"/>
    <col min="10772" max="10772" width="9.54296875" style="5" customWidth="1"/>
    <col min="10773" max="11008" width="8.81640625" style="5"/>
    <col min="11009" max="11009" width="0" style="5" hidden="1" customWidth="1"/>
    <col min="11010" max="11010" width="52" style="5" customWidth="1"/>
    <col min="11011" max="11011" width="0" style="5" hidden="1" customWidth="1"/>
    <col min="11012" max="11014" width="10.54296875" style="5" customWidth="1"/>
    <col min="11015" max="11015" width="11.54296875" style="5" customWidth="1"/>
    <col min="11016" max="11023" width="10.54296875" style="5" customWidth="1"/>
    <col min="11024" max="11025" width="14.453125" style="5" customWidth="1"/>
    <col min="11026" max="11026" width="13.453125" style="5" customWidth="1"/>
    <col min="11027" max="11027" width="14.453125" style="5" customWidth="1"/>
    <col min="11028" max="11028" width="9.54296875" style="5" customWidth="1"/>
    <col min="11029" max="11264" width="8.81640625" style="5"/>
    <col min="11265" max="11265" width="0" style="5" hidden="1" customWidth="1"/>
    <col min="11266" max="11266" width="52" style="5" customWidth="1"/>
    <col min="11267" max="11267" width="0" style="5" hidden="1" customWidth="1"/>
    <col min="11268" max="11270" width="10.54296875" style="5" customWidth="1"/>
    <col min="11271" max="11271" width="11.54296875" style="5" customWidth="1"/>
    <col min="11272" max="11279" width="10.54296875" style="5" customWidth="1"/>
    <col min="11280" max="11281" width="14.453125" style="5" customWidth="1"/>
    <col min="11282" max="11282" width="13.453125" style="5" customWidth="1"/>
    <col min="11283" max="11283" width="14.453125" style="5" customWidth="1"/>
    <col min="11284" max="11284" width="9.54296875" style="5" customWidth="1"/>
    <col min="11285" max="11520" width="8.81640625" style="5"/>
    <col min="11521" max="11521" width="0" style="5" hidden="1" customWidth="1"/>
    <col min="11522" max="11522" width="52" style="5" customWidth="1"/>
    <col min="11523" max="11523" width="0" style="5" hidden="1" customWidth="1"/>
    <col min="11524" max="11526" width="10.54296875" style="5" customWidth="1"/>
    <col min="11527" max="11527" width="11.54296875" style="5" customWidth="1"/>
    <col min="11528" max="11535" width="10.54296875" style="5" customWidth="1"/>
    <col min="11536" max="11537" width="14.453125" style="5" customWidth="1"/>
    <col min="11538" max="11538" width="13.453125" style="5" customWidth="1"/>
    <col min="11539" max="11539" width="14.453125" style="5" customWidth="1"/>
    <col min="11540" max="11540" width="9.54296875" style="5" customWidth="1"/>
    <col min="11541" max="11776" width="8.81640625" style="5"/>
    <col min="11777" max="11777" width="0" style="5" hidden="1" customWidth="1"/>
    <col min="11778" max="11778" width="52" style="5" customWidth="1"/>
    <col min="11779" max="11779" width="0" style="5" hidden="1" customWidth="1"/>
    <col min="11780" max="11782" width="10.54296875" style="5" customWidth="1"/>
    <col min="11783" max="11783" width="11.54296875" style="5" customWidth="1"/>
    <col min="11784" max="11791" width="10.54296875" style="5" customWidth="1"/>
    <col min="11792" max="11793" width="14.453125" style="5" customWidth="1"/>
    <col min="11794" max="11794" width="13.453125" style="5" customWidth="1"/>
    <col min="11795" max="11795" width="14.453125" style="5" customWidth="1"/>
    <col min="11796" max="11796" width="9.54296875" style="5" customWidth="1"/>
    <col min="11797" max="12032" width="8.81640625" style="5"/>
    <col min="12033" max="12033" width="0" style="5" hidden="1" customWidth="1"/>
    <col min="12034" max="12034" width="52" style="5" customWidth="1"/>
    <col min="12035" max="12035" width="0" style="5" hidden="1" customWidth="1"/>
    <col min="12036" max="12038" width="10.54296875" style="5" customWidth="1"/>
    <col min="12039" max="12039" width="11.54296875" style="5" customWidth="1"/>
    <col min="12040" max="12047" width="10.54296875" style="5" customWidth="1"/>
    <col min="12048" max="12049" width="14.453125" style="5" customWidth="1"/>
    <col min="12050" max="12050" width="13.453125" style="5" customWidth="1"/>
    <col min="12051" max="12051" width="14.453125" style="5" customWidth="1"/>
    <col min="12052" max="12052" width="9.54296875" style="5" customWidth="1"/>
    <col min="12053" max="12288" width="8.81640625" style="5"/>
    <col min="12289" max="12289" width="0" style="5" hidden="1" customWidth="1"/>
    <col min="12290" max="12290" width="52" style="5" customWidth="1"/>
    <col min="12291" max="12291" width="0" style="5" hidden="1" customWidth="1"/>
    <col min="12292" max="12294" width="10.54296875" style="5" customWidth="1"/>
    <col min="12295" max="12295" width="11.54296875" style="5" customWidth="1"/>
    <col min="12296" max="12303" width="10.54296875" style="5" customWidth="1"/>
    <col min="12304" max="12305" width="14.453125" style="5" customWidth="1"/>
    <col min="12306" max="12306" width="13.453125" style="5" customWidth="1"/>
    <col min="12307" max="12307" width="14.453125" style="5" customWidth="1"/>
    <col min="12308" max="12308" width="9.54296875" style="5" customWidth="1"/>
    <col min="12309" max="12544" width="8.81640625" style="5"/>
    <col min="12545" max="12545" width="0" style="5" hidden="1" customWidth="1"/>
    <col min="12546" max="12546" width="52" style="5" customWidth="1"/>
    <col min="12547" max="12547" width="0" style="5" hidden="1" customWidth="1"/>
    <col min="12548" max="12550" width="10.54296875" style="5" customWidth="1"/>
    <col min="12551" max="12551" width="11.54296875" style="5" customWidth="1"/>
    <col min="12552" max="12559" width="10.54296875" style="5" customWidth="1"/>
    <col min="12560" max="12561" width="14.453125" style="5" customWidth="1"/>
    <col min="12562" max="12562" width="13.453125" style="5" customWidth="1"/>
    <col min="12563" max="12563" width="14.453125" style="5" customWidth="1"/>
    <col min="12564" max="12564" width="9.54296875" style="5" customWidth="1"/>
    <col min="12565" max="12800" width="8.81640625" style="5"/>
    <col min="12801" max="12801" width="0" style="5" hidden="1" customWidth="1"/>
    <col min="12802" max="12802" width="52" style="5" customWidth="1"/>
    <col min="12803" max="12803" width="0" style="5" hidden="1" customWidth="1"/>
    <col min="12804" max="12806" width="10.54296875" style="5" customWidth="1"/>
    <col min="12807" max="12807" width="11.54296875" style="5" customWidth="1"/>
    <col min="12808" max="12815" width="10.54296875" style="5" customWidth="1"/>
    <col min="12816" max="12817" width="14.453125" style="5" customWidth="1"/>
    <col min="12818" max="12818" width="13.453125" style="5" customWidth="1"/>
    <col min="12819" max="12819" width="14.453125" style="5" customWidth="1"/>
    <col min="12820" max="12820" width="9.54296875" style="5" customWidth="1"/>
    <col min="12821" max="13056" width="8.81640625" style="5"/>
    <col min="13057" max="13057" width="0" style="5" hidden="1" customWidth="1"/>
    <col min="13058" max="13058" width="52" style="5" customWidth="1"/>
    <col min="13059" max="13059" width="0" style="5" hidden="1" customWidth="1"/>
    <col min="13060" max="13062" width="10.54296875" style="5" customWidth="1"/>
    <col min="13063" max="13063" width="11.54296875" style="5" customWidth="1"/>
    <col min="13064" max="13071" width="10.54296875" style="5" customWidth="1"/>
    <col min="13072" max="13073" width="14.453125" style="5" customWidth="1"/>
    <col min="13074" max="13074" width="13.453125" style="5" customWidth="1"/>
    <col min="13075" max="13075" width="14.453125" style="5" customWidth="1"/>
    <col min="13076" max="13076" width="9.54296875" style="5" customWidth="1"/>
    <col min="13077" max="13312" width="8.81640625" style="5"/>
    <col min="13313" max="13313" width="0" style="5" hidden="1" customWidth="1"/>
    <col min="13314" max="13314" width="52" style="5" customWidth="1"/>
    <col min="13315" max="13315" width="0" style="5" hidden="1" customWidth="1"/>
    <col min="13316" max="13318" width="10.54296875" style="5" customWidth="1"/>
    <col min="13319" max="13319" width="11.54296875" style="5" customWidth="1"/>
    <col min="13320" max="13327" width="10.54296875" style="5" customWidth="1"/>
    <col min="13328" max="13329" width="14.453125" style="5" customWidth="1"/>
    <col min="13330" max="13330" width="13.453125" style="5" customWidth="1"/>
    <col min="13331" max="13331" width="14.453125" style="5" customWidth="1"/>
    <col min="13332" max="13332" width="9.54296875" style="5" customWidth="1"/>
    <col min="13333" max="13568" width="8.81640625" style="5"/>
    <col min="13569" max="13569" width="0" style="5" hidden="1" customWidth="1"/>
    <col min="13570" max="13570" width="52" style="5" customWidth="1"/>
    <col min="13571" max="13571" width="0" style="5" hidden="1" customWidth="1"/>
    <col min="13572" max="13574" width="10.54296875" style="5" customWidth="1"/>
    <col min="13575" max="13575" width="11.54296875" style="5" customWidth="1"/>
    <col min="13576" max="13583" width="10.54296875" style="5" customWidth="1"/>
    <col min="13584" max="13585" width="14.453125" style="5" customWidth="1"/>
    <col min="13586" max="13586" width="13.453125" style="5" customWidth="1"/>
    <col min="13587" max="13587" width="14.453125" style="5" customWidth="1"/>
    <col min="13588" max="13588" width="9.54296875" style="5" customWidth="1"/>
    <col min="13589" max="13824" width="8.81640625" style="5"/>
    <col min="13825" max="13825" width="0" style="5" hidden="1" customWidth="1"/>
    <col min="13826" max="13826" width="52" style="5" customWidth="1"/>
    <col min="13827" max="13827" width="0" style="5" hidden="1" customWidth="1"/>
    <col min="13828" max="13830" width="10.54296875" style="5" customWidth="1"/>
    <col min="13831" max="13831" width="11.54296875" style="5" customWidth="1"/>
    <col min="13832" max="13839" width="10.54296875" style="5" customWidth="1"/>
    <col min="13840" max="13841" width="14.453125" style="5" customWidth="1"/>
    <col min="13842" max="13842" width="13.453125" style="5" customWidth="1"/>
    <col min="13843" max="13843" width="14.453125" style="5" customWidth="1"/>
    <col min="13844" max="13844" width="9.54296875" style="5" customWidth="1"/>
    <col min="13845" max="14080" width="8.81640625" style="5"/>
    <col min="14081" max="14081" width="0" style="5" hidden="1" customWidth="1"/>
    <col min="14082" max="14082" width="52" style="5" customWidth="1"/>
    <col min="14083" max="14083" width="0" style="5" hidden="1" customWidth="1"/>
    <col min="14084" max="14086" width="10.54296875" style="5" customWidth="1"/>
    <col min="14087" max="14087" width="11.54296875" style="5" customWidth="1"/>
    <col min="14088" max="14095" width="10.54296875" style="5" customWidth="1"/>
    <col min="14096" max="14097" width="14.453125" style="5" customWidth="1"/>
    <col min="14098" max="14098" width="13.453125" style="5" customWidth="1"/>
    <col min="14099" max="14099" width="14.453125" style="5" customWidth="1"/>
    <col min="14100" max="14100" width="9.54296875" style="5" customWidth="1"/>
    <col min="14101" max="14336" width="8.81640625" style="5"/>
    <col min="14337" max="14337" width="0" style="5" hidden="1" customWidth="1"/>
    <col min="14338" max="14338" width="52" style="5" customWidth="1"/>
    <col min="14339" max="14339" width="0" style="5" hidden="1" customWidth="1"/>
    <col min="14340" max="14342" width="10.54296875" style="5" customWidth="1"/>
    <col min="14343" max="14343" width="11.54296875" style="5" customWidth="1"/>
    <col min="14344" max="14351" width="10.54296875" style="5" customWidth="1"/>
    <col min="14352" max="14353" width="14.453125" style="5" customWidth="1"/>
    <col min="14354" max="14354" width="13.453125" style="5" customWidth="1"/>
    <col min="14355" max="14355" width="14.453125" style="5" customWidth="1"/>
    <col min="14356" max="14356" width="9.54296875" style="5" customWidth="1"/>
    <col min="14357" max="14592" width="8.81640625" style="5"/>
    <col min="14593" max="14593" width="0" style="5" hidden="1" customWidth="1"/>
    <col min="14594" max="14594" width="52" style="5" customWidth="1"/>
    <col min="14595" max="14595" width="0" style="5" hidden="1" customWidth="1"/>
    <col min="14596" max="14598" width="10.54296875" style="5" customWidth="1"/>
    <col min="14599" max="14599" width="11.54296875" style="5" customWidth="1"/>
    <col min="14600" max="14607" width="10.54296875" style="5" customWidth="1"/>
    <col min="14608" max="14609" width="14.453125" style="5" customWidth="1"/>
    <col min="14610" max="14610" width="13.453125" style="5" customWidth="1"/>
    <col min="14611" max="14611" width="14.453125" style="5" customWidth="1"/>
    <col min="14612" max="14612" width="9.54296875" style="5" customWidth="1"/>
    <col min="14613" max="14848" width="8.81640625" style="5"/>
    <col min="14849" max="14849" width="0" style="5" hidden="1" customWidth="1"/>
    <col min="14850" max="14850" width="52" style="5" customWidth="1"/>
    <col min="14851" max="14851" width="0" style="5" hidden="1" customWidth="1"/>
    <col min="14852" max="14854" width="10.54296875" style="5" customWidth="1"/>
    <col min="14855" max="14855" width="11.54296875" style="5" customWidth="1"/>
    <col min="14856" max="14863" width="10.54296875" style="5" customWidth="1"/>
    <col min="14864" max="14865" width="14.453125" style="5" customWidth="1"/>
    <col min="14866" max="14866" width="13.453125" style="5" customWidth="1"/>
    <col min="14867" max="14867" width="14.453125" style="5" customWidth="1"/>
    <col min="14868" max="14868" width="9.54296875" style="5" customWidth="1"/>
    <col min="14869" max="15104" width="8.81640625" style="5"/>
    <col min="15105" max="15105" width="0" style="5" hidden="1" customWidth="1"/>
    <col min="15106" max="15106" width="52" style="5" customWidth="1"/>
    <col min="15107" max="15107" width="0" style="5" hidden="1" customWidth="1"/>
    <col min="15108" max="15110" width="10.54296875" style="5" customWidth="1"/>
    <col min="15111" max="15111" width="11.54296875" style="5" customWidth="1"/>
    <col min="15112" max="15119" width="10.54296875" style="5" customWidth="1"/>
    <col min="15120" max="15121" width="14.453125" style="5" customWidth="1"/>
    <col min="15122" max="15122" width="13.453125" style="5" customWidth="1"/>
    <col min="15123" max="15123" width="14.453125" style="5" customWidth="1"/>
    <col min="15124" max="15124" width="9.54296875" style="5" customWidth="1"/>
    <col min="15125" max="15360" width="8.81640625" style="5"/>
    <col min="15361" max="15361" width="0" style="5" hidden="1" customWidth="1"/>
    <col min="15362" max="15362" width="52" style="5" customWidth="1"/>
    <col min="15363" max="15363" width="0" style="5" hidden="1" customWidth="1"/>
    <col min="15364" max="15366" width="10.54296875" style="5" customWidth="1"/>
    <col min="15367" max="15367" width="11.54296875" style="5" customWidth="1"/>
    <col min="15368" max="15375" width="10.54296875" style="5" customWidth="1"/>
    <col min="15376" max="15377" width="14.453125" style="5" customWidth="1"/>
    <col min="15378" max="15378" width="13.453125" style="5" customWidth="1"/>
    <col min="15379" max="15379" width="14.453125" style="5" customWidth="1"/>
    <col min="15380" max="15380" width="9.54296875" style="5" customWidth="1"/>
    <col min="15381" max="15616" width="8.81640625" style="5"/>
    <col min="15617" max="15617" width="0" style="5" hidden="1" customWidth="1"/>
    <col min="15618" max="15618" width="52" style="5" customWidth="1"/>
    <col min="15619" max="15619" width="0" style="5" hidden="1" customWidth="1"/>
    <col min="15620" max="15622" width="10.54296875" style="5" customWidth="1"/>
    <col min="15623" max="15623" width="11.54296875" style="5" customWidth="1"/>
    <col min="15624" max="15631" width="10.54296875" style="5" customWidth="1"/>
    <col min="15632" max="15633" width="14.453125" style="5" customWidth="1"/>
    <col min="15634" max="15634" width="13.453125" style="5" customWidth="1"/>
    <col min="15635" max="15635" width="14.453125" style="5" customWidth="1"/>
    <col min="15636" max="15636" width="9.54296875" style="5" customWidth="1"/>
    <col min="15637" max="15872" width="8.81640625" style="5"/>
    <col min="15873" max="15873" width="0" style="5" hidden="1" customWidth="1"/>
    <col min="15874" max="15874" width="52" style="5" customWidth="1"/>
    <col min="15875" max="15875" width="0" style="5" hidden="1" customWidth="1"/>
    <col min="15876" max="15878" width="10.54296875" style="5" customWidth="1"/>
    <col min="15879" max="15879" width="11.54296875" style="5" customWidth="1"/>
    <col min="15880" max="15887" width="10.54296875" style="5" customWidth="1"/>
    <col min="15888" max="15889" width="14.453125" style="5" customWidth="1"/>
    <col min="15890" max="15890" width="13.453125" style="5" customWidth="1"/>
    <col min="15891" max="15891" width="14.453125" style="5" customWidth="1"/>
    <col min="15892" max="15892" width="9.54296875" style="5" customWidth="1"/>
    <col min="15893" max="16128" width="8.81640625" style="5"/>
    <col min="16129" max="16129" width="0" style="5" hidden="1" customWidth="1"/>
    <col min="16130" max="16130" width="52" style="5" customWidth="1"/>
    <col min="16131" max="16131" width="0" style="5" hidden="1" customWidth="1"/>
    <col min="16132" max="16134" width="10.54296875" style="5" customWidth="1"/>
    <col min="16135" max="16135" width="11.54296875" style="5" customWidth="1"/>
    <col min="16136" max="16143" width="10.54296875" style="5" customWidth="1"/>
    <col min="16144" max="16145" width="14.453125" style="5" customWidth="1"/>
    <col min="16146" max="16146" width="13.453125" style="5" customWidth="1"/>
    <col min="16147" max="16147" width="14.453125" style="5" customWidth="1"/>
    <col min="16148" max="16148" width="9.54296875" style="5" customWidth="1"/>
    <col min="16149" max="16383" width="8.81640625" style="5"/>
    <col min="16384" max="16384" width="9.1796875" style="5" customWidth="1"/>
  </cols>
  <sheetData>
    <row r="1" spans="1:25" s="6" customFormat="1" ht="25.5" customHeight="1">
      <c r="B1" s="191" t="s">
        <v>89</v>
      </c>
      <c r="C1" s="191"/>
    </row>
    <row r="2" spans="1:25" s="7" customFormat="1" ht="5.25" customHeight="1" thickBot="1"/>
    <row r="3" spans="1:25" ht="5.15" hidden="1" customHeight="1">
      <c r="B3" s="8"/>
      <c r="C3" s="231"/>
      <c r="D3" s="9"/>
      <c r="E3" s="9"/>
      <c r="F3" s="9"/>
      <c r="G3" s="9"/>
      <c r="H3" s="9"/>
      <c r="I3" s="9"/>
      <c r="J3" s="9"/>
      <c r="K3" s="9"/>
      <c r="L3" s="9"/>
      <c r="M3" s="9"/>
      <c r="N3" s="9"/>
      <c r="O3" s="7"/>
      <c r="P3" s="7"/>
      <c r="Q3" s="7"/>
      <c r="R3" s="10"/>
      <c r="S3" s="10"/>
      <c r="T3" s="11"/>
    </row>
    <row r="4" spans="1:25" s="9" customFormat="1" ht="5.15" hidden="1" customHeight="1">
      <c r="A4" s="7"/>
      <c r="B4" s="12"/>
      <c r="C4" s="50"/>
      <c r="D4" s="459"/>
      <c r="E4" s="459"/>
      <c r="F4" s="7"/>
      <c r="G4" s="7"/>
      <c r="H4" s="7"/>
      <c r="I4" s="7"/>
      <c r="J4" s="7"/>
      <c r="K4" s="7"/>
      <c r="L4" s="7"/>
      <c r="M4" s="7"/>
      <c r="N4" s="7"/>
      <c r="O4" s="459"/>
      <c r="P4" s="459"/>
      <c r="Q4" s="459"/>
      <c r="R4" s="460"/>
      <c r="S4" s="460"/>
      <c r="T4" s="223"/>
    </row>
    <row r="5" spans="1:25" ht="50.15" customHeight="1">
      <c r="B5" s="13" t="s">
        <v>90</v>
      </c>
      <c r="C5" s="217" t="s">
        <v>91</v>
      </c>
      <c r="D5" s="200" t="s">
        <v>92</v>
      </c>
      <c r="E5" s="831" t="s">
        <v>351</v>
      </c>
      <c r="F5" s="14" t="s">
        <v>7</v>
      </c>
      <c r="G5" s="14" t="s">
        <v>8</v>
      </c>
      <c r="H5" s="14" t="s">
        <v>9</v>
      </c>
      <c r="I5" s="14" t="s">
        <v>10</v>
      </c>
      <c r="J5" s="14" t="s">
        <v>36</v>
      </c>
      <c r="K5" s="14" t="s">
        <v>37</v>
      </c>
      <c r="L5" s="831" t="s">
        <v>352</v>
      </c>
      <c r="M5" s="831" t="s">
        <v>363</v>
      </c>
      <c r="N5" s="14" t="s">
        <v>40</v>
      </c>
      <c r="O5" s="14" t="s">
        <v>41</v>
      </c>
      <c r="P5" s="217" t="s">
        <v>93</v>
      </c>
      <c r="Q5" s="217" t="s">
        <v>94</v>
      </c>
      <c r="R5" s="224" t="s">
        <v>95</v>
      </c>
      <c r="S5" s="217" t="s">
        <v>96</v>
      </c>
      <c r="T5" s="15" t="s">
        <v>97</v>
      </c>
    </row>
    <row r="6" spans="1:25">
      <c r="B6" s="16" t="s">
        <v>98</v>
      </c>
      <c r="C6" s="211"/>
      <c r="D6" s="17"/>
      <c r="E6" s="17"/>
      <c r="F6" s="17"/>
      <c r="G6" s="17"/>
      <c r="H6" s="17"/>
      <c r="I6" s="17"/>
      <c r="J6" s="17"/>
      <c r="K6" s="17"/>
      <c r="L6" s="17"/>
      <c r="M6" s="17"/>
      <c r="N6" s="17"/>
      <c r="O6" s="486"/>
      <c r="P6" s="225"/>
      <c r="Q6" s="211"/>
      <c r="R6" s="486"/>
      <c r="S6" s="212"/>
      <c r="T6" s="18"/>
    </row>
    <row r="7" spans="1:25" ht="12.5">
      <c r="A7" s="208" t="s">
        <v>99</v>
      </c>
      <c r="B7" s="19" t="s">
        <v>100</v>
      </c>
      <c r="C7" s="212">
        <v>139467.25</v>
      </c>
      <c r="D7" s="17">
        <v>14182.7</v>
      </c>
      <c r="E7" s="17">
        <v>13680.869999999997</v>
      </c>
      <c r="F7" s="17">
        <v>13592.04</v>
      </c>
      <c r="G7" s="17">
        <v>14514.57</v>
      </c>
      <c r="H7" s="17">
        <v>13081.79</v>
      </c>
      <c r="I7" s="17">
        <v>13141.48</v>
      </c>
      <c r="J7" s="17">
        <v>13283.46</v>
      </c>
      <c r="K7" s="17">
        <v>9487.99</v>
      </c>
      <c r="L7" s="17">
        <v>12401.5</v>
      </c>
      <c r="M7" s="17">
        <v>14671.75</v>
      </c>
      <c r="N7" s="17">
        <v>7017.52</v>
      </c>
      <c r="O7" s="913">
        <v>11613.07</v>
      </c>
      <c r="P7" s="205">
        <f>SUM(D7:O7)</f>
        <v>150668.74000000002</v>
      </c>
      <c r="Q7" s="212">
        <f>+P7+C7</f>
        <v>290135.99</v>
      </c>
      <c r="R7" s="226">
        <v>537137</v>
      </c>
      <c r="S7" s="20"/>
      <c r="T7" s="21">
        <f>Q7/R7</f>
        <v>0.54015267985634952</v>
      </c>
      <c r="Y7" s="208"/>
    </row>
    <row r="8" spans="1:25" ht="23">
      <c r="A8" s="208" t="s">
        <v>101</v>
      </c>
      <c r="B8" s="22" t="s">
        <v>102</v>
      </c>
      <c r="C8" s="210">
        <v>15521.96</v>
      </c>
      <c r="D8" s="23">
        <v>1115.0899999999999</v>
      </c>
      <c r="E8" s="17">
        <v>1263.27</v>
      </c>
      <c r="F8" s="23">
        <v>1011.51</v>
      </c>
      <c r="G8" s="23">
        <v>861.46</v>
      </c>
      <c r="H8" s="23">
        <v>973.26</v>
      </c>
      <c r="I8" s="23">
        <v>1197.21</v>
      </c>
      <c r="J8" s="23">
        <v>884.48</v>
      </c>
      <c r="K8" s="23">
        <v>795.02</v>
      </c>
      <c r="L8" s="23">
        <v>809.44</v>
      </c>
      <c r="M8" s="23">
        <v>1014.21</v>
      </c>
      <c r="N8" s="23">
        <v>316.92</v>
      </c>
      <c r="O8" s="913">
        <v>623.15</v>
      </c>
      <c r="P8" s="227">
        <f>SUM(D8:O8)</f>
        <v>10865.02</v>
      </c>
      <c r="Q8" s="212">
        <f>+P8+C8</f>
        <v>26386.98</v>
      </c>
      <c r="R8" s="226">
        <v>304304</v>
      </c>
      <c r="S8" s="24"/>
      <c r="T8" s="26">
        <f>Q8/R8</f>
        <v>8.6712563752037439E-2</v>
      </c>
      <c r="Y8" s="208"/>
    </row>
    <row r="9" spans="1:25" ht="12.5">
      <c r="A9" s="208"/>
      <c r="B9" s="569" t="s">
        <v>103</v>
      </c>
      <c r="C9" s="342">
        <f>SUM(C7:C8)</f>
        <v>154989.21</v>
      </c>
      <c r="D9" s="343">
        <f>SUM(D7:D8)</f>
        <v>15297.79</v>
      </c>
      <c r="E9" s="343">
        <f t="shared" ref="E9:S9" si="0">SUM(E7:E8)</f>
        <v>14944.139999999998</v>
      </c>
      <c r="F9" s="343">
        <f t="shared" si="0"/>
        <v>14603.550000000001</v>
      </c>
      <c r="G9" s="343">
        <f t="shared" si="0"/>
        <v>15376.029999999999</v>
      </c>
      <c r="H9" s="343">
        <f t="shared" si="0"/>
        <v>14055.050000000001</v>
      </c>
      <c r="I9" s="343">
        <f t="shared" si="0"/>
        <v>14338.689999999999</v>
      </c>
      <c r="J9" s="343">
        <f t="shared" si="0"/>
        <v>14167.939999999999</v>
      </c>
      <c r="K9" s="343">
        <f t="shared" si="0"/>
        <v>10283.01</v>
      </c>
      <c r="L9" s="343">
        <f t="shared" si="0"/>
        <v>13210.94</v>
      </c>
      <c r="M9" s="343">
        <f t="shared" si="0"/>
        <v>15685.96</v>
      </c>
      <c r="N9" s="343">
        <f t="shared" ref="N9" si="1">SUM(N7:N8)</f>
        <v>7334.4400000000005</v>
      </c>
      <c r="O9" s="344">
        <f t="shared" si="0"/>
        <v>12236.22</v>
      </c>
      <c r="P9" s="344">
        <f t="shared" si="0"/>
        <v>161533.76000000001</v>
      </c>
      <c r="Q9" s="342">
        <f t="shared" si="0"/>
        <v>316522.96999999997</v>
      </c>
      <c r="R9" s="344">
        <f t="shared" si="0"/>
        <v>841441</v>
      </c>
      <c r="S9" s="344">
        <f t="shared" si="0"/>
        <v>0</v>
      </c>
      <c r="T9" s="21">
        <f>Q9/R9</f>
        <v>0.37616775270042696</v>
      </c>
      <c r="Y9" s="208"/>
    </row>
    <row r="10" spans="1:25" s="7" customFormat="1" ht="3.75" customHeight="1">
      <c r="A10" s="208"/>
      <c r="B10" s="25"/>
      <c r="C10" s="345"/>
      <c r="D10" s="17"/>
      <c r="E10" s="17"/>
      <c r="F10" s="17"/>
      <c r="G10" s="17"/>
      <c r="H10" s="17"/>
      <c r="I10" s="17"/>
      <c r="J10" s="17"/>
      <c r="K10" s="17"/>
      <c r="L10" s="17"/>
      <c r="M10" s="17"/>
      <c r="N10" s="17"/>
      <c r="O10" s="486"/>
      <c r="P10" s="486"/>
      <c r="Q10" s="345"/>
      <c r="R10" s="486"/>
      <c r="S10" s="345"/>
      <c r="T10" s="346"/>
      <c r="Y10" s="208"/>
    </row>
    <row r="11" spans="1:25" s="7" customFormat="1" ht="12.5">
      <c r="A11" s="208"/>
      <c r="B11" s="16" t="s">
        <v>104</v>
      </c>
      <c r="C11" s="212"/>
      <c r="D11" s="17"/>
      <c r="E11" s="17"/>
      <c r="F11" s="17"/>
      <c r="G11" s="17"/>
      <c r="H11" s="17"/>
      <c r="I11" s="17"/>
      <c r="J11" s="17"/>
      <c r="K11" s="17"/>
      <c r="L11" s="17"/>
      <c r="M11" s="17"/>
      <c r="N11" s="17"/>
      <c r="O11" s="205"/>
      <c r="P11" s="205"/>
      <c r="Q11" s="212"/>
      <c r="R11" s="205"/>
      <c r="S11" s="212"/>
      <c r="T11" s="18"/>
      <c r="Y11" s="208"/>
    </row>
    <row r="12" spans="1:25" ht="12.5">
      <c r="A12" s="208" t="s">
        <v>105</v>
      </c>
      <c r="B12" s="19" t="s">
        <v>106</v>
      </c>
      <c r="C12" s="212">
        <v>206214.8</v>
      </c>
      <c r="D12" s="17">
        <v>11330.23</v>
      </c>
      <c r="E12" s="17">
        <v>13505.380000000023</v>
      </c>
      <c r="F12" s="17">
        <v>10934.65</v>
      </c>
      <c r="G12" s="17">
        <v>9706.9500000000007</v>
      </c>
      <c r="H12" s="17">
        <v>9770.1</v>
      </c>
      <c r="I12" s="17">
        <v>10941.87</v>
      </c>
      <c r="J12" s="17">
        <v>10741.53</v>
      </c>
      <c r="K12" s="17">
        <v>10089.219999999999</v>
      </c>
      <c r="L12" s="17">
        <v>13203.18</v>
      </c>
      <c r="M12" s="17">
        <v>10056.98</v>
      </c>
      <c r="N12" s="17">
        <v>5724.9799999999814</v>
      </c>
      <c r="O12" s="913">
        <v>10934.59</v>
      </c>
      <c r="P12" s="205">
        <f>SUM(D12:O12)</f>
        <v>126939.65999999999</v>
      </c>
      <c r="Q12" s="212">
        <f>+P12+C12</f>
        <v>333154.45999999996</v>
      </c>
      <c r="R12" s="205">
        <v>1161150</v>
      </c>
      <c r="S12" s="212"/>
      <c r="T12" s="21">
        <f>Q12/R12</f>
        <v>0.28691767644145888</v>
      </c>
      <c r="Y12" s="208"/>
    </row>
    <row r="13" spans="1:25" ht="12.5">
      <c r="A13" s="208" t="s">
        <v>107</v>
      </c>
      <c r="B13" s="19" t="s">
        <v>108</v>
      </c>
      <c r="C13" s="210">
        <v>249656.81000000006</v>
      </c>
      <c r="D13" s="17">
        <v>19348.63</v>
      </c>
      <c r="E13" s="17">
        <v>18956.359999999986</v>
      </c>
      <c r="F13" s="17">
        <v>19046.38</v>
      </c>
      <c r="G13" s="17">
        <v>20074.010000000002</v>
      </c>
      <c r="H13" s="17">
        <v>19770.62000000001</v>
      </c>
      <c r="I13" s="17">
        <v>18596</v>
      </c>
      <c r="J13" s="17">
        <v>18940.660000000003</v>
      </c>
      <c r="K13" s="17">
        <v>20749.98000000004</v>
      </c>
      <c r="L13" s="17">
        <v>17121.690000000002</v>
      </c>
      <c r="M13" s="17">
        <v>22280.579999999998</v>
      </c>
      <c r="N13" s="17">
        <v>12004.569999999992</v>
      </c>
      <c r="O13" s="913">
        <v>14238.9</v>
      </c>
      <c r="P13" s="227">
        <f>SUM(D13:O13)</f>
        <v>221128.38000000003</v>
      </c>
      <c r="Q13" s="212">
        <f>+P13+C13</f>
        <v>470785.19000000006</v>
      </c>
      <c r="R13" s="205">
        <v>4887754</v>
      </c>
      <c r="S13" s="212"/>
      <c r="T13" s="21">
        <f>Q13/R13</f>
        <v>9.6319329900809256E-2</v>
      </c>
      <c r="Y13" s="208"/>
    </row>
    <row r="14" spans="1:25" ht="13.5">
      <c r="A14" s="208"/>
      <c r="B14" s="19" t="s">
        <v>262</v>
      </c>
      <c r="C14" s="212">
        <v>3893693.9099999997</v>
      </c>
      <c r="D14" s="31">
        <v>491227.72</v>
      </c>
      <c r="E14" s="17">
        <v>462806.74</v>
      </c>
      <c r="F14" s="17">
        <v>128703.77</v>
      </c>
      <c r="G14" s="17">
        <v>619779.62</v>
      </c>
      <c r="H14" s="17">
        <v>375549.37</v>
      </c>
      <c r="I14" s="17">
        <v>528578.44999999995</v>
      </c>
      <c r="J14" s="17">
        <v>814727.31</v>
      </c>
      <c r="K14" s="17">
        <v>576439.01</v>
      </c>
      <c r="L14" s="17">
        <v>534085.56999999995</v>
      </c>
      <c r="M14" s="17">
        <v>529594.60000000009</v>
      </c>
      <c r="N14" s="17">
        <v>64299.670000000006</v>
      </c>
      <c r="O14" s="913">
        <v>596754.04</v>
      </c>
      <c r="P14" s="205">
        <f>SUM(D14:O14)</f>
        <v>5722545.8700000001</v>
      </c>
      <c r="Q14" s="212">
        <f>+P14+C14</f>
        <v>9616239.7799999993</v>
      </c>
      <c r="R14" s="205">
        <v>13336338</v>
      </c>
      <c r="S14" s="212"/>
      <c r="T14" s="21">
        <f>Q14/R14</f>
        <v>0.72105549364450716</v>
      </c>
      <c r="Y14" s="208"/>
    </row>
    <row r="15" spans="1:25" ht="12.5">
      <c r="A15" s="208"/>
      <c r="B15" s="569" t="s">
        <v>109</v>
      </c>
      <c r="C15" s="342">
        <f>SUM(C12:C14)</f>
        <v>4349565.5199999996</v>
      </c>
      <c r="D15" s="343">
        <f t="shared" ref="D15:S15" si="2">SUM(D12:D14)</f>
        <v>521906.57999999996</v>
      </c>
      <c r="E15" s="343">
        <f t="shared" si="2"/>
        <v>495268.48</v>
      </c>
      <c r="F15" s="343">
        <f t="shared" si="2"/>
        <v>158684.79999999999</v>
      </c>
      <c r="G15" s="343">
        <f t="shared" si="2"/>
        <v>649560.57999999996</v>
      </c>
      <c r="H15" s="343">
        <f t="shared" si="2"/>
        <v>405090.09</v>
      </c>
      <c r="I15" s="343">
        <f t="shared" si="2"/>
        <v>558116.31999999995</v>
      </c>
      <c r="J15" s="343">
        <f t="shared" si="2"/>
        <v>844409.5</v>
      </c>
      <c r="K15" s="343">
        <f t="shared" si="2"/>
        <v>607278.21000000008</v>
      </c>
      <c r="L15" s="343">
        <f t="shared" si="2"/>
        <v>564410.43999999994</v>
      </c>
      <c r="M15" s="343">
        <f t="shared" si="2"/>
        <v>561932.16000000015</v>
      </c>
      <c r="N15" s="343">
        <f t="shared" ref="N15" si="3">SUM(N12:N14)</f>
        <v>82029.219999999972</v>
      </c>
      <c r="O15" s="343">
        <f t="shared" si="2"/>
        <v>621927.53</v>
      </c>
      <c r="P15" s="342">
        <f t="shared" si="2"/>
        <v>6070613.9100000001</v>
      </c>
      <c r="Q15" s="342">
        <f t="shared" si="2"/>
        <v>10420179.43</v>
      </c>
      <c r="R15" s="344">
        <f t="shared" si="2"/>
        <v>19385242</v>
      </c>
      <c r="S15" s="344">
        <f t="shared" si="2"/>
        <v>0</v>
      </c>
      <c r="T15" s="570">
        <f>Q15/R15</f>
        <v>0.53753156292812854</v>
      </c>
      <c r="Y15" s="208"/>
    </row>
    <row r="16" spans="1:25" ht="5.15" customHeight="1">
      <c r="A16" s="208"/>
      <c r="B16" s="12"/>
      <c r="C16" s="212"/>
      <c r="D16" s="17"/>
      <c r="E16" s="17"/>
      <c r="F16" s="17"/>
      <c r="G16" s="17"/>
      <c r="H16" s="17"/>
      <c r="I16" s="17"/>
      <c r="J16" s="17"/>
      <c r="K16" s="17"/>
      <c r="L16" s="17"/>
      <c r="M16" s="17"/>
      <c r="N16" s="17"/>
      <c r="O16" s="486"/>
      <c r="P16" s="205"/>
      <c r="Q16" s="212"/>
      <c r="R16" s="205"/>
      <c r="S16" s="212"/>
      <c r="T16" s="27"/>
      <c r="Y16" s="208"/>
    </row>
    <row r="17" spans="1:25" ht="12.5">
      <c r="A17" s="208"/>
      <c r="B17" s="56" t="s">
        <v>110</v>
      </c>
      <c r="C17" s="212"/>
      <c r="D17" s="17"/>
      <c r="E17" s="17"/>
      <c r="F17" s="17"/>
      <c r="G17" s="17"/>
      <c r="H17" s="17"/>
      <c r="I17" s="17"/>
      <c r="J17" s="17"/>
      <c r="K17" s="17"/>
      <c r="L17" s="17"/>
      <c r="M17" s="17"/>
      <c r="N17" s="17"/>
      <c r="O17" s="205"/>
      <c r="P17" s="205"/>
      <c r="Q17" s="212"/>
      <c r="R17" s="205"/>
      <c r="S17" s="28"/>
      <c r="T17" s="27"/>
      <c r="Y17" s="208"/>
    </row>
    <row r="18" spans="1:25" ht="12.5">
      <c r="A18" s="208" t="s">
        <v>111</v>
      </c>
      <c r="B18" s="19" t="s">
        <v>112</v>
      </c>
      <c r="C18" s="212">
        <v>283875.42000000004</v>
      </c>
      <c r="D18" s="17">
        <v>21442.54</v>
      </c>
      <c r="E18" s="17">
        <v>21281.109999999997</v>
      </c>
      <c r="F18" s="17">
        <v>21919.07</v>
      </c>
      <c r="G18" s="17">
        <v>24964.13</v>
      </c>
      <c r="H18" s="17">
        <v>23588.61</v>
      </c>
      <c r="I18" s="17">
        <v>22754.46</v>
      </c>
      <c r="J18" s="17">
        <v>24273.4</v>
      </c>
      <c r="K18" s="17">
        <v>24701.05</v>
      </c>
      <c r="L18" s="17">
        <v>20517.830000000002</v>
      </c>
      <c r="M18" s="17">
        <v>27975.74</v>
      </c>
      <c r="N18" s="17">
        <v>15087.98</v>
      </c>
      <c r="O18" s="913">
        <v>17668.45</v>
      </c>
      <c r="P18" s="205">
        <f>SUM(D18:O18)</f>
        <v>266174.36999999994</v>
      </c>
      <c r="Q18" s="212">
        <f>+P18+C18</f>
        <v>550049.79</v>
      </c>
      <c r="R18" s="228">
        <v>944506</v>
      </c>
      <c r="S18" s="30"/>
      <c r="T18" s="26">
        <f>Q18/R18</f>
        <v>0.58236770332851251</v>
      </c>
      <c r="Y18" s="208"/>
    </row>
    <row r="19" spans="1:25" ht="12.5">
      <c r="A19" s="208"/>
      <c r="B19" s="569" t="s">
        <v>113</v>
      </c>
      <c r="C19" s="342">
        <f>C18</f>
        <v>283875.42000000004</v>
      </c>
      <c r="D19" s="343">
        <f>D18</f>
        <v>21442.54</v>
      </c>
      <c r="E19" s="343">
        <f>E18</f>
        <v>21281.109999999997</v>
      </c>
      <c r="F19" s="343">
        <f t="shared" ref="F19:R19" si="4">F18</f>
        <v>21919.07</v>
      </c>
      <c r="G19" s="343">
        <f t="shared" si="4"/>
        <v>24964.13</v>
      </c>
      <c r="H19" s="343">
        <f t="shared" si="4"/>
        <v>23588.61</v>
      </c>
      <c r="I19" s="343">
        <f t="shared" si="4"/>
        <v>22754.46</v>
      </c>
      <c r="J19" s="343">
        <f t="shared" si="4"/>
        <v>24273.4</v>
      </c>
      <c r="K19" s="343">
        <f t="shared" si="4"/>
        <v>24701.05</v>
      </c>
      <c r="L19" s="343">
        <f t="shared" si="4"/>
        <v>20517.830000000002</v>
      </c>
      <c r="M19" s="343">
        <f t="shared" si="4"/>
        <v>27975.74</v>
      </c>
      <c r="N19" s="343">
        <f t="shared" si="4"/>
        <v>15087.98</v>
      </c>
      <c r="O19" s="343">
        <f t="shared" si="4"/>
        <v>17668.45</v>
      </c>
      <c r="P19" s="342">
        <f t="shared" si="4"/>
        <v>266174.36999999994</v>
      </c>
      <c r="Q19" s="342">
        <f t="shared" si="4"/>
        <v>550049.79</v>
      </c>
      <c r="R19" s="344">
        <f t="shared" si="4"/>
        <v>944506</v>
      </c>
      <c r="S19" s="344">
        <f>S18</f>
        <v>0</v>
      </c>
      <c r="T19" s="21">
        <f>Q19/R19</f>
        <v>0.58236770332851251</v>
      </c>
      <c r="Y19" s="208"/>
    </row>
    <row r="20" spans="1:25" ht="3" customHeight="1">
      <c r="A20" s="208"/>
      <c r="B20" s="19"/>
      <c r="C20" s="212"/>
      <c r="D20" s="17"/>
      <c r="E20" s="17"/>
      <c r="F20" s="17"/>
      <c r="G20" s="17"/>
      <c r="H20" s="17"/>
      <c r="I20" s="17"/>
      <c r="J20" s="17"/>
      <c r="K20" s="99"/>
      <c r="L20" s="17"/>
      <c r="M20" s="17"/>
      <c r="N20" s="17"/>
      <c r="O20" s="486"/>
      <c r="P20" s="205"/>
      <c r="Q20" s="212"/>
      <c r="R20" s="226"/>
      <c r="S20" s="20"/>
      <c r="T20" s="347"/>
      <c r="Y20" s="208"/>
    </row>
    <row r="21" spans="1:25" ht="12.5">
      <c r="A21" s="208"/>
      <c r="B21" s="16" t="s">
        <v>114</v>
      </c>
      <c r="C21" s="212"/>
      <c r="D21" s="17"/>
      <c r="E21" s="17"/>
      <c r="F21" s="17"/>
      <c r="G21" s="17"/>
      <c r="H21" s="17"/>
      <c r="I21" s="17"/>
      <c r="J21" s="17"/>
      <c r="K21" s="17"/>
      <c r="L21" s="17"/>
      <c r="M21" s="17"/>
      <c r="N21" s="17"/>
      <c r="O21" s="205"/>
      <c r="P21" s="205"/>
      <c r="Q21" s="212"/>
      <c r="R21" s="205"/>
      <c r="S21" s="212"/>
      <c r="T21" s="18"/>
      <c r="Y21" s="208"/>
    </row>
    <row r="22" spans="1:25" ht="13.5">
      <c r="A22" s="208" t="s">
        <v>115</v>
      </c>
      <c r="B22" s="19" t="s">
        <v>364</v>
      </c>
      <c r="C22" s="212">
        <v>1989906.4100000001</v>
      </c>
      <c r="D22" s="17">
        <v>75317.740000000005</v>
      </c>
      <c r="E22" s="17">
        <v>410340.65</v>
      </c>
      <c r="F22" s="32">
        <v>303022.11</v>
      </c>
      <c r="G22" s="17">
        <v>234847.76</v>
      </c>
      <c r="H22" s="17">
        <v>240934.65999999997</v>
      </c>
      <c r="I22" s="17">
        <v>243184.39</v>
      </c>
      <c r="J22" s="17">
        <v>218408.89</v>
      </c>
      <c r="K22" s="17">
        <v>215802.33000000002</v>
      </c>
      <c r="L22" s="17">
        <v>295828.39</v>
      </c>
      <c r="M22" s="17">
        <v>274965.19</v>
      </c>
      <c r="N22" s="17">
        <v>215964.83000000002</v>
      </c>
      <c r="O22" s="913">
        <v>397976.41000000003</v>
      </c>
      <c r="P22" s="205">
        <f>SUM(D22:O22)</f>
        <v>3126593.3500000006</v>
      </c>
      <c r="Q22" s="212">
        <f>+P22+C22</f>
        <v>5116499.7600000007</v>
      </c>
      <c r="R22" s="205">
        <v>17870739</v>
      </c>
      <c r="S22" s="212"/>
      <c r="T22" s="21">
        <f>Q22/R22</f>
        <v>0.28630599775420595</v>
      </c>
      <c r="Y22" s="208"/>
    </row>
    <row r="23" spans="1:25" ht="12.5">
      <c r="A23" s="208" t="s">
        <v>116</v>
      </c>
      <c r="B23" s="19" t="s">
        <v>117</v>
      </c>
      <c r="C23" s="212">
        <v>911820.28</v>
      </c>
      <c r="D23" s="17">
        <v>35165.75</v>
      </c>
      <c r="E23" s="17">
        <v>95340.390000000029</v>
      </c>
      <c r="F23" s="17">
        <v>84687.32</v>
      </c>
      <c r="G23" s="17">
        <v>93522.78</v>
      </c>
      <c r="H23" s="17">
        <v>57495.519999999997</v>
      </c>
      <c r="I23" s="17">
        <v>117479.92</v>
      </c>
      <c r="J23" s="17">
        <v>126108.2</v>
      </c>
      <c r="K23" s="17">
        <v>137969.20000000001</v>
      </c>
      <c r="L23" s="17">
        <v>-20.52</v>
      </c>
      <c r="M23" s="17">
        <v>90957.37</v>
      </c>
      <c r="N23" s="17">
        <v>100380.7</v>
      </c>
      <c r="O23" s="913">
        <v>104161.58</v>
      </c>
      <c r="P23" s="205">
        <f>SUM(D23:O23)</f>
        <v>1043248.21</v>
      </c>
      <c r="Q23" s="212">
        <f>+P23+C23</f>
        <v>1955068.49</v>
      </c>
      <c r="R23" s="229">
        <v>2809056</v>
      </c>
      <c r="S23" s="29"/>
      <c r="T23" s="21">
        <f>Q23/R23</f>
        <v>0.69598772327785563</v>
      </c>
      <c r="Y23" s="208"/>
    </row>
    <row r="24" spans="1:25" ht="12.5">
      <c r="A24" s="208"/>
      <c r="B24" s="569" t="s">
        <v>118</v>
      </c>
      <c r="C24" s="342">
        <f>SUM(C22:C23)</f>
        <v>2901726.6900000004</v>
      </c>
      <c r="D24" s="343">
        <f>SUM(D22:D23)</f>
        <v>110483.49</v>
      </c>
      <c r="E24" s="343">
        <f>SUM(E22:E23)</f>
        <v>505681.04000000004</v>
      </c>
      <c r="F24" s="343">
        <f t="shared" ref="F24:S24" si="5">SUM(F22:F23)</f>
        <v>387709.43</v>
      </c>
      <c r="G24" s="343">
        <f t="shared" si="5"/>
        <v>328370.54000000004</v>
      </c>
      <c r="H24" s="343">
        <f t="shared" si="5"/>
        <v>298430.18</v>
      </c>
      <c r="I24" s="343">
        <f t="shared" si="5"/>
        <v>360664.31</v>
      </c>
      <c r="J24" s="343">
        <f t="shared" si="5"/>
        <v>344517.09</v>
      </c>
      <c r="K24" s="343">
        <f t="shared" si="5"/>
        <v>353771.53</v>
      </c>
      <c r="L24" s="343">
        <f t="shared" si="5"/>
        <v>295807.87</v>
      </c>
      <c r="M24" s="343">
        <f t="shared" si="5"/>
        <v>365922.56</v>
      </c>
      <c r="N24" s="343">
        <f t="shared" ref="N24" si="6">SUM(N22:N23)</f>
        <v>316345.53000000003</v>
      </c>
      <c r="O24" s="343">
        <f t="shared" si="5"/>
        <v>502137.99000000005</v>
      </c>
      <c r="P24" s="342">
        <f t="shared" si="5"/>
        <v>4169841.5600000005</v>
      </c>
      <c r="Q24" s="342">
        <f t="shared" si="5"/>
        <v>7071568.2500000009</v>
      </c>
      <c r="R24" s="344">
        <f t="shared" si="5"/>
        <v>20679795</v>
      </c>
      <c r="S24" s="342">
        <f t="shared" si="5"/>
        <v>0</v>
      </c>
      <c r="T24" s="570">
        <f>Q24/R24</f>
        <v>0.34195543282706625</v>
      </c>
      <c r="Y24" s="208"/>
    </row>
    <row r="25" spans="1:25" ht="3" customHeight="1">
      <c r="A25" s="208"/>
      <c r="B25" s="19"/>
      <c r="C25" s="212"/>
      <c r="D25" s="17"/>
      <c r="E25" s="17"/>
      <c r="F25" s="17"/>
      <c r="G25" s="17"/>
      <c r="H25" s="17"/>
      <c r="I25" s="17"/>
      <c r="J25" s="17"/>
      <c r="K25" s="17"/>
      <c r="L25" s="17"/>
      <c r="M25" s="17"/>
      <c r="N25" s="17"/>
      <c r="O25" s="486"/>
      <c r="P25" s="205"/>
      <c r="Q25" s="212"/>
      <c r="R25" s="205"/>
      <c r="S25" s="212"/>
      <c r="T25" s="27"/>
      <c r="Y25" s="208"/>
    </row>
    <row r="26" spans="1:25" ht="12.5">
      <c r="A26" s="208"/>
      <c r="B26" s="41" t="s">
        <v>119</v>
      </c>
      <c r="C26" s="212"/>
      <c r="D26" s="17"/>
      <c r="E26" s="17"/>
      <c r="F26" s="17"/>
      <c r="G26" s="17"/>
      <c r="H26" s="17"/>
      <c r="I26" s="17"/>
      <c r="J26" s="17"/>
      <c r="K26" s="17"/>
      <c r="L26" s="17"/>
      <c r="M26" s="17"/>
      <c r="N26" s="17"/>
      <c r="O26" s="205"/>
      <c r="P26" s="205"/>
      <c r="Q26" s="212"/>
      <c r="R26" s="205"/>
      <c r="S26" s="212"/>
      <c r="T26" s="27"/>
      <c r="Y26" s="208"/>
    </row>
    <row r="27" spans="1:25" ht="12.5">
      <c r="A27" s="208" t="s">
        <v>120</v>
      </c>
      <c r="B27" s="19" t="s">
        <v>121</v>
      </c>
      <c r="C27" s="212">
        <v>756309.28000000014</v>
      </c>
      <c r="D27" s="17">
        <v>-472.67000000000007</v>
      </c>
      <c r="E27" s="17">
        <f>39066.61-3312</f>
        <v>35754.61</v>
      </c>
      <c r="F27" s="17">
        <v>78514.95</v>
      </c>
      <c r="G27" s="17">
        <v>46278.37</v>
      </c>
      <c r="H27" s="17">
        <v>46503.55</v>
      </c>
      <c r="I27" s="17">
        <v>38313.410000000003</v>
      </c>
      <c r="J27" s="17">
        <v>35073.11</v>
      </c>
      <c r="K27" s="17">
        <v>48032.55</v>
      </c>
      <c r="L27" s="17">
        <v>38889</v>
      </c>
      <c r="M27" s="17">
        <v>37771.24</v>
      </c>
      <c r="N27" s="17">
        <v>24314.57</v>
      </c>
      <c r="O27" s="913">
        <v>50637.27</v>
      </c>
      <c r="P27" s="205">
        <f>SUM(D27:O27)</f>
        <v>479609.96</v>
      </c>
      <c r="Q27" s="212">
        <f>+P27+C27</f>
        <v>1235919.2400000002</v>
      </c>
      <c r="R27" s="205">
        <v>2511198</v>
      </c>
      <c r="S27" s="212"/>
      <c r="T27" s="21">
        <f>Q27/R27</f>
        <v>0.49216319860082725</v>
      </c>
      <c r="Y27" s="208"/>
    </row>
    <row r="28" spans="1:25" ht="12.5">
      <c r="A28" s="208"/>
      <c r="B28" s="19" t="s">
        <v>122</v>
      </c>
      <c r="C28" s="212">
        <v>493857.29000000004</v>
      </c>
      <c r="D28" s="17">
        <v>64669.32</v>
      </c>
      <c r="E28" s="17">
        <v>8107.7999999999965</v>
      </c>
      <c r="F28" s="17">
        <v>7226.14</v>
      </c>
      <c r="G28" s="17">
        <v>49352.44</v>
      </c>
      <c r="H28" s="17">
        <v>86000.72</v>
      </c>
      <c r="I28" s="17">
        <v>112642.57</v>
      </c>
      <c r="J28" s="17">
        <v>69412.33</v>
      </c>
      <c r="K28" s="17">
        <v>100075.83</v>
      </c>
      <c r="L28" s="17">
        <v>179753.97</v>
      </c>
      <c r="M28" s="17">
        <v>28816.67</v>
      </c>
      <c r="N28" s="17">
        <v>62670.83</v>
      </c>
      <c r="O28" s="913">
        <v>45559.75</v>
      </c>
      <c r="P28" s="205">
        <f>SUM(D28:O28)</f>
        <v>814288.37</v>
      </c>
      <c r="Q28" s="212">
        <f>+P28+C28</f>
        <v>1308145.6600000001</v>
      </c>
      <c r="R28" s="205">
        <v>1698036</v>
      </c>
      <c r="S28" s="212"/>
      <c r="T28" s="21">
        <f>Q28/R28</f>
        <v>0.77038747117257833</v>
      </c>
      <c r="Y28" s="208"/>
    </row>
    <row r="29" spans="1:25" ht="12.5">
      <c r="A29" s="571" t="s">
        <v>123</v>
      </c>
      <c r="B29" s="19" t="s">
        <v>124</v>
      </c>
      <c r="C29" s="212">
        <v>385279.07999999996</v>
      </c>
      <c r="D29" s="17">
        <v>30990.799999999999</v>
      </c>
      <c r="E29" s="17">
        <v>26720.76999999999</v>
      </c>
      <c r="F29" s="17">
        <v>83941.34</v>
      </c>
      <c r="G29" s="17">
        <v>33854.49</v>
      </c>
      <c r="H29" s="17">
        <v>35906.83</v>
      </c>
      <c r="I29" s="17">
        <v>27123.53</v>
      </c>
      <c r="J29" s="17">
        <v>22595.11</v>
      </c>
      <c r="K29" s="17">
        <v>30332.11</v>
      </c>
      <c r="L29" s="17">
        <v>26623.07</v>
      </c>
      <c r="M29" s="17">
        <v>25797.84</v>
      </c>
      <c r="N29" s="17">
        <v>12317.21</v>
      </c>
      <c r="O29" s="913">
        <v>50933.66</v>
      </c>
      <c r="P29" s="205">
        <f>SUM(D29:O29)</f>
        <v>407136.76</v>
      </c>
      <c r="Q29" s="212">
        <f>+P29+C29</f>
        <v>792415.84</v>
      </c>
      <c r="R29" s="205">
        <v>1199842</v>
      </c>
      <c r="S29" s="212"/>
      <c r="T29" s="21">
        <f>Q29/R29</f>
        <v>0.66043349040957056</v>
      </c>
      <c r="Y29" s="208"/>
    </row>
    <row r="30" spans="1:25" ht="12.5">
      <c r="A30" s="208"/>
      <c r="B30" s="569" t="s">
        <v>125</v>
      </c>
      <c r="C30" s="342">
        <f>SUM(C27:C29)</f>
        <v>1635445.6500000004</v>
      </c>
      <c r="D30" s="343">
        <f t="shared" ref="D30:S30" si="7">SUM(D27:D29)</f>
        <v>95187.45</v>
      </c>
      <c r="E30" s="343">
        <f t="shared" si="7"/>
        <v>70583.179999999993</v>
      </c>
      <c r="F30" s="343">
        <f t="shared" si="7"/>
        <v>169682.43</v>
      </c>
      <c r="G30" s="343">
        <f t="shared" si="7"/>
        <v>129485.29999999999</v>
      </c>
      <c r="H30" s="343">
        <f t="shared" si="7"/>
        <v>168411.10000000003</v>
      </c>
      <c r="I30" s="343">
        <f t="shared" si="7"/>
        <v>178079.51</v>
      </c>
      <c r="J30" s="343">
        <f t="shared" si="7"/>
        <v>127080.55</v>
      </c>
      <c r="K30" s="343">
        <f t="shared" si="7"/>
        <v>178440.49</v>
      </c>
      <c r="L30" s="343">
        <f t="shared" si="7"/>
        <v>245266.04</v>
      </c>
      <c r="M30" s="343">
        <f t="shared" si="7"/>
        <v>92385.75</v>
      </c>
      <c r="N30" s="343">
        <f t="shared" ref="N30" si="8">SUM(N27:N29)</f>
        <v>99302.609999999986</v>
      </c>
      <c r="O30" s="344">
        <f t="shared" si="7"/>
        <v>147130.68</v>
      </c>
      <c r="P30" s="344">
        <f t="shared" si="7"/>
        <v>1701035.09</v>
      </c>
      <c r="Q30" s="342">
        <f t="shared" si="7"/>
        <v>3336480.74</v>
      </c>
      <c r="R30" s="344">
        <f t="shared" si="7"/>
        <v>5409076</v>
      </c>
      <c r="S30" s="342">
        <f t="shared" si="7"/>
        <v>0</v>
      </c>
      <c r="T30" s="570">
        <f>Q30/R30</f>
        <v>0.61683007227112363</v>
      </c>
      <c r="Y30" s="208"/>
    </row>
    <row r="31" spans="1:25" ht="3" customHeight="1">
      <c r="A31" s="208"/>
      <c r="B31" s="19"/>
      <c r="C31" s="212"/>
      <c r="D31" s="17"/>
      <c r="E31" s="17"/>
      <c r="F31" s="17"/>
      <c r="G31" s="17"/>
      <c r="H31" s="17"/>
      <c r="I31" s="17"/>
      <c r="J31" s="17"/>
      <c r="K31" s="17"/>
      <c r="L31" s="17"/>
      <c r="M31" s="17"/>
      <c r="N31" s="17"/>
      <c r="O31" s="486"/>
      <c r="P31" s="205"/>
      <c r="Q31" s="212"/>
      <c r="R31" s="205"/>
      <c r="S31" s="212"/>
      <c r="T31" s="27"/>
      <c r="Y31" s="208"/>
    </row>
    <row r="32" spans="1:25" ht="12.75" customHeight="1">
      <c r="A32" s="208"/>
      <c r="B32" s="56" t="s">
        <v>126</v>
      </c>
      <c r="C32" s="212"/>
      <c r="D32" s="17"/>
      <c r="E32" s="17"/>
      <c r="F32" s="17"/>
      <c r="G32" s="17"/>
      <c r="H32" s="17"/>
      <c r="I32" s="17"/>
      <c r="J32" s="17"/>
      <c r="K32" s="17"/>
      <c r="L32" s="17"/>
      <c r="M32" s="17"/>
      <c r="N32" s="17"/>
      <c r="O32" s="205"/>
      <c r="P32" s="205"/>
      <c r="Q32" s="212"/>
      <c r="R32" s="205"/>
      <c r="S32" s="212"/>
      <c r="T32" s="27"/>
      <c r="Y32" s="208"/>
    </row>
    <row r="33" spans="1:25" ht="12.5">
      <c r="A33" s="571" t="s">
        <v>127</v>
      </c>
      <c r="B33" s="19" t="s">
        <v>128</v>
      </c>
      <c r="C33" s="212">
        <v>1345426.81</v>
      </c>
      <c r="D33" s="17">
        <v>274702.02</v>
      </c>
      <c r="E33" s="17">
        <v>396980.76000000024</v>
      </c>
      <c r="F33" s="32">
        <v>207874.69</v>
      </c>
      <c r="G33" s="17">
        <v>358018.54</v>
      </c>
      <c r="H33" s="17">
        <v>144730.29</v>
      </c>
      <c r="I33" s="17">
        <v>82075.990000000005</v>
      </c>
      <c r="J33" s="17">
        <v>171860.96</v>
      </c>
      <c r="K33" s="17">
        <v>144086.06</v>
      </c>
      <c r="L33" s="17">
        <v>139142.20000000001</v>
      </c>
      <c r="M33" s="17">
        <v>428833.5</v>
      </c>
      <c r="N33" s="17">
        <v>370900</v>
      </c>
      <c r="O33" s="913">
        <v>482708</v>
      </c>
      <c r="P33" s="205">
        <f>SUM(D33:O33)</f>
        <v>3201913.0100000002</v>
      </c>
      <c r="Q33" s="212">
        <f>+P33+C33</f>
        <v>4547339.82</v>
      </c>
      <c r="R33" s="205">
        <v>8885397</v>
      </c>
      <c r="S33" s="212"/>
      <c r="T33" s="21">
        <f>Q33/R33</f>
        <v>0.51177677485879358</v>
      </c>
      <c r="Y33" s="208"/>
    </row>
    <row r="34" spans="1:25" ht="12.5">
      <c r="A34" s="208"/>
      <c r="B34" s="569" t="s">
        <v>129</v>
      </c>
      <c r="C34" s="342">
        <f>SUM(C33:C33)</f>
        <v>1345426.81</v>
      </c>
      <c r="D34" s="343">
        <f t="shared" ref="D34:S34" si="9">SUM(D33:D33)</f>
        <v>274702.02</v>
      </c>
      <c r="E34" s="343">
        <f t="shared" si="9"/>
        <v>396980.76000000024</v>
      </c>
      <c r="F34" s="343">
        <f t="shared" si="9"/>
        <v>207874.69</v>
      </c>
      <c r="G34" s="343">
        <f t="shared" si="9"/>
        <v>358018.54</v>
      </c>
      <c r="H34" s="343">
        <f t="shared" si="9"/>
        <v>144730.29</v>
      </c>
      <c r="I34" s="343">
        <f t="shared" si="9"/>
        <v>82075.990000000005</v>
      </c>
      <c r="J34" s="343">
        <f t="shared" si="9"/>
        <v>171860.96</v>
      </c>
      <c r="K34" s="343">
        <f t="shared" si="9"/>
        <v>144086.06</v>
      </c>
      <c r="L34" s="343">
        <f t="shared" si="9"/>
        <v>139142.20000000001</v>
      </c>
      <c r="M34" s="343">
        <f t="shared" si="9"/>
        <v>428833.5</v>
      </c>
      <c r="N34" s="343">
        <f t="shared" ref="N34" si="10">SUM(N33:N33)</f>
        <v>370900</v>
      </c>
      <c r="O34" s="343">
        <f t="shared" si="9"/>
        <v>482708</v>
      </c>
      <c r="P34" s="342">
        <f t="shared" si="9"/>
        <v>3201913.0100000002</v>
      </c>
      <c r="Q34" s="342">
        <f t="shared" si="9"/>
        <v>4547339.82</v>
      </c>
      <c r="R34" s="344">
        <f t="shared" si="9"/>
        <v>8885397</v>
      </c>
      <c r="S34" s="342">
        <f t="shared" si="9"/>
        <v>0</v>
      </c>
      <c r="T34" s="570">
        <f>Q34/R34</f>
        <v>0.51177677485879358</v>
      </c>
      <c r="Y34" s="208"/>
    </row>
    <row r="35" spans="1:25" ht="3" customHeight="1">
      <c r="A35" s="208"/>
      <c r="B35" s="19"/>
      <c r="C35" s="212"/>
      <c r="D35" s="17"/>
      <c r="E35" s="17"/>
      <c r="F35" s="17"/>
      <c r="G35" s="17"/>
      <c r="H35" s="17"/>
      <c r="I35" s="17"/>
      <c r="J35" s="17"/>
      <c r="K35" s="17"/>
      <c r="L35" s="17"/>
      <c r="M35" s="17"/>
      <c r="N35" s="17"/>
      <c r="O35" s="486"/>
      <c r="P35" s="205"/>
      <c r="Q35" s="212"/>
      <c r="R35" s="226"/>
      <c r="S35" s="20"/>
      <c r="T35" s="34"/>
      <c r="Y35" s="208"/>
    </row>
    <row r="36" spans="1:25" ht="12.75" customHeight="1">
      <c r="A36" s="208"/>
      <c r="B36" s="16" t="s">
        <v>130</v>
      </c>
      <c r="C36" s="212"/>
      <c r="D36" s="17"/>
      <c r="E36" s="17"/>
      <c r="F36" s="171"/>
      <c r="G36" s="17"/>
      <c r="H36" s="17"/>
      <c r="I36" s="17"/>
      <c r="J36" s="17"/>
      <c r="K36" s="17"/>
      <c r="L36" s="17"/>
      <c r="M36" s="17"/>
      <c r="N36" s="17"/>
      <c r="O36" s="205"/>
      <c r="P36" s="205"/>
      <c r="Q36" s="212"/>
      <c r="R36" s="205"/>
      <c r="S36" s="212"/>
      <c r="T36" s="33"/>
      <c r="Y36" s="208"/>
    </row>
    <row r="37" spans="1:25" ht="13.5">
      <c r="A37" s="208" t="s">
        <v>131</v>
      </c>
      <c r="B37" s="19" t="s">
        <v>132</v>
      </c>
      <c r="C37" s="212">
        <v>1057376.8499999999</v>
      </c>
      <c r="D37" s="17">
        <v>48974.34</v>
      </c>
      <c r="E37" s="17">
        <v>45688.179999999993</v>
      </c>
      <c r="F37" s="17">
        <v>48076.27</v>
      </c>
      <c r="G37" s="17">
        <v>113229.03</v>
      </c>
      <c r="H37" s="17">
        <v>60951.74</v>
      </c>
      <c r="I37" s="17">
        <v>112904.31</v>
      </c>
      <c r="J37" s="17">
        <v>234800.2</v>
      </c>
      <c r="K37" s="17">
        <v>63882.31</v>
      </c>
      <c r="L37" s="17">
        <v>74461.570000000007</v>
      </c>
      <c r="M37" s="17">
        <v>47093.05</v>
      </c>
      <c r="N37" s="17">
        <v>92013.49</v>
      </c>
      <c r="O37" s="913">
        <v>119900.22</v>
      </c>
      <c r="P37" s="205">
        <f>SUM(D37:O37)</f>
        <v>1061974.7100000002</v>
      </c>
      <c r="Q37" s="212">
        <f>+P37+C37</f>
        <v>2119351.56</v>
      </c>
      <c r="R37" s="205">
        <v>9142336</v>
      </c>
      <c r="S37" s="212"/>
      <c r="T37" s="33">
        <f>(Q37+Q38)/R37</f>
        <v>0.79330904049030804</v>
      </c>
      <c r="Y37" s="208"/>
    </row>
    <row r="38" spans="1:25" ht="13.5">
      <c r="A38" s="208"/>
      <c r="B38" s="19" t="s">
        <v>133</v>
      </c>
      <c r="C38" s="212">
        <v>3109604.0999999996</v>
      </c>
      <c r="D38" s="17">
        <v>365934.23</v>
      </c>
      <c r="E38" s="17">
        <v>-213290.91999999963</v>
      </c>
      <c r="F38" s="17">
        <v>353515.21</v>
      </c>
      <c r="G38" s="17">
        <v>353134.74</v>
      </c>
      <c r="H38" s="17">
        <v>417064.81</v>
      </c>
      <c r="I38" s="17">
        <v>105399.77</v>
      </c>
      <c r="J38" s="17">
        <v>120633.97</v>
      </c>
      <c r="K38" s="17">
        <v>208233.69</v>
      </c>
      <c r="L38" s="17">
        <v>54989.23</v>
      </c>
      <c r="M38" s="17">
        <v>99653.91</v>
      </c>
      <c r="N38" s="17">
        <v>80691.19</v>
      </c>
      <c r="O38" s="913">
        <v>77782.31</v>
      </c>
      <c r="P38" s="205">
        <f>SUM(D38:O38)</f>
        <v>2023742.1400000001</v>
      </c>
      <c r="Q38" s="212">
        <f>+P38+C38</f>
        <v>5133346.24</v>
      </c>
      <c r="R38" s="205"/>
      <c r="S38" s="212"/>
      <c r="T38" s="33"/>
      <c r="Y38" s="208"/>
    </row>
    <row r="39" spans="1:25" ht="12.5">
      <c r="A39" s="208" t="s">
        <v>134</v>
      </c>
      <c r="B39" s="19" t="s">
        <v>135</v>
      </c>
      <c r="C39" s="212">
        <v>131663.43999999997</v>
      </c>
      <c r="D39" s="17">
        <v>8815.67</v>
      </c>
      <c r="E39" s="17">
        <v>6526.4100000000044</v>
      </c>
      <c r="F39" s="17">
        <v>25781.02</v>
      </c>
      <c r="G39" s="17">
        <v>13313.46</v>
      </c>
      <c r="H39" s="17">
        <v>8541.11</v>
      </c>
      <c r="I39" s="17">
        <v>10900.27</v>
      </c>
      <c r="J39" s="17">
        <v>6641.5</v>
      </c>
      <c r="K39" s="17">
        <v>10739.89</v>
      </c>
      <c r="L39" s="17">
        <v>5733.29</v>
      </c>
      <c r="M39" s="17">
        <v>7145.82</v>
      </c>
      <c r="N39" s="17">
        <v>4765.3599999999997</v>
      </c>
      <c r="O39" s="913">
        <v>7647.65</v>
      </c>
      <c r="P39" s="205">
        <f>SUM(D39:O39)</f>
        <v>116551.45</v>
      </c>
      <c r="Q39" s="212">
        <f>+P39+C39</f>
        <v>248214.88999999996</v>
      </c>
      <c r="R39" s="205">
        <v>529889</v>
      </c>
      <c r="S39" s="212"/>
      <c r="T39" s="21">
        <f>Q39/R39</f>
        <v>0.46842808588213752</v>
      </c>
      <c r="Y39" s="208"/>
    </row>
    <row r="40" spans="1:25" ht="12.5">
      <c r="A40" s="208"/>
      <c r="B40" s="569" t="s">
        <v>136</v>
      </c>
      <c r="C40" s="342">
        <f>SUM(C37:C39)</f>
        <v>4298644.3899999997</v>
      </c>
      <c r="D40" s="343">
        <f t="shared" ref="D40:S40" si="11">SUM(D37:D39)</f>
        <v>423724.23999999993</v>
      </c>
      <c r="E40" s="343">
        <f t="shared" si="11"/>
        <v>-161076.32999999964</v>
      </c>
      <c r="F40" s="343">
        <f t="shared" si="11"/>
        <v>427372.50000000006</v>
      </c>
      <c r="G40" s="343">
        <f t="shared" si="11"/>
        <v>479677.23000000004</v>
      </c>
      <c r="H40" s="343">
        <f t="shared" si="11"/>
        <v>486557.66</v>
      </c>
      <c r="I40" s="343">
        <f t="shared" si="11"/>
        <v>229204.35</v>
      </c>
      <c r="J40" s="343">
        <f t="shared" si="11"/>
        <v>362075.67000000004</v>
      </c>
      <c r="K40" s="343">
        <f t="shared" si="11"/>
        <v>282855.89</v>
      </c>
      <c r="L40" s="343">
        <f t="shared" si="11"/>
        <v>135184.09000000003</v>
      </c>
      <c r="M40" s="343">
        <f t="shared" si="11"/>
        <v>153892.78000000003</v>
      </c>
      <c r="N40" s="343">
        <f t="shared" si="11"/>
        <v>177470.03999999998</v>
      </c>
      <c r="O40" s="343">
        <f t="shared" si="11"/>
        <v>205330.18</v>
      </c>
      <c r="P40" s="342">
        <f t="shared" si="11"/>
        <v>3202268.3000000007</v>
      </c>
      <c r="Q40" s="342">
        <f t="shared" si="11"/>
        <v>7500912.6900000004</v>
      </c>
      <c r="R40" s="343">
        <f t="shared" si="11"/>
        <v>9672225</v>
      </c>
      <c r="S40" s="342">
        <f t="shared" si="11"/>
        <v>0</v>
      </c>
      <c r="T40" s="570">
        <f>Q40/R40</f>
        <v>0.77551056659662077</v>
      </c>
      <c r="Y40" s="208"/>
    </row>
    <row r="41" spans="1:25" ht="5.25" customHeight="1">
      <c r="A41" s="208"/>
      <c r="B41" s="19"/>
      <c r="C41" s="212"/>
      <c r="D41" s="32"/>
      <c r="E41" s="32"/>
      <c r="F41" s="32"/>
      <c r="G41" s="32"/>
      <c r="H41" s="32"/>
      <c r="I41" s="32"/>
      <c r="J41" s="32"/>
      <c r="K41" s="32"/>
      <c r="L41" s="32"/>
      <c r="M41" s="32"/>
      <c r="N41" s="32"/>
      <c r="O41" s="486"/>
      <c r="P41" s="205"/>
      <c r="Q41" s="212"/>
      <c r="R41" s="205"/>
      <c r="S41" s="212"/>
      <c r="T41" s="33"/>
      <c r="Y41" s="208"/>
    </row>
    <row r="42" spans="1:25" ht="12.5">
      <c r="A42" s="208"/>
      <c r="B42" s="16" t="s">
        <v>137</v>
      </c>
      <c r="C42" s="212"/>
      <c r="D42" s="17"/>
      <c r="E42" s="17"/>
      <c r="F42" s="17"/>
      <c r="G42" s="17"/>
      <c r="H42" s="17"/>
      <c r="I42" s="17"/>
      <c r="J42" s="17"/>
      <c r="K42" s="17"/>
      <c r="L42" s="17"/>
      <c r="M42" s="17"/>
      <c r="N42" s="17"/>
      <c r="O42" s="205"/>
      <c r="P42" s="205"/>
      <c r="Q42" s="212"/>
      <c r="R42" s="205"/>
      <c r="S42" s="212"/>
      <c r="T42" s="33"/>
      <c r="Y42" s="208"/>
    </row>
    <row r="43" spans="1:25" ht="12.5">
      <c r="A43" s="208" t="s">
        <v>138</v>
      </c>
      <c r="B43" s="19" t="s">
        <v>139</v>
      </c>
      <c r="C43" s="212">
        <v>2922481.69</v>
      </c>
      <c r="D43" s="17">
        <v>142383.32</v>
      </c>
      <c r="E43" s="17">
        <v>145603.48000000013</v>
      </c>
      <c r="F43" s="32">
        <v>333785.13</v>
      </c>
      <c r="G43" s="17">
        <v>197174.41</v>
      </c>
      <c r="H43" s="17">
        <v>222540.37</v>
      </c>
      <c r="I43" s="17">
        <v>292750.06</v>
      </c>
      <c r="J43" s="17">
        <v>205442.98</v>
      </c>
      <c r="K43" s="17">
        <v>337314.36</v>
      </c>
      <c r="L43" s="17">
        <v>320554.99</v>
      </c>
      <c r="M43" s="17">
        <v>268344</v>
      </c>
      <c r="N43" s="17">
        <v>218586.07</v>
      </c>
      <c r="O43" s="913">
        <v>240001</v>
      </c>
      <c r="P43" s="205">
        <f>SUM(D43:O43)</f>
        <v>2924480.1700000004</v>
      </c>
      <c r="Q43" s="212">
        <f>+P43+C43</f>
        <v>5846961.8600000003</v>
      </c>
      <c r="R43" s="205">
        <f>9974090.49+S43</f>
        <v>6974090.4900000002</v>
      </c>
      <c r="S43" s="212">
        <v>-3000000</v>
      </c>
      <c r="T43" s="21">
        <f>Q43/R43</f>
        <v>0.83838342338457383</v>
      </c>
      <c r="Y43" s="208"/>
    </row>
    <row r="44" spans="1:25" ht="12.5">
      <c r="A44" s="208" t="s">
        <v>140</v>
      </c>
      <c r="B44" s="19" t="s">
        <v>141</v>
      </c>
      <c r="C44" s="212">
        <v>3457526.96</v>
      </c>
      <c r="D44" s="17">
        <v>249616.7</v>
      </c>
      <c r="E44" s="17">
        <v>413818.07999999967</v>
      </c>
      <c r="F44" s="32">
        <v>378488.69</v>
      </c>
      <c r="G44" s="17">
        <v>536470.06000000006</v>
      </c>
      <c r="H44" s="17">
        <v>971905.8</v>
      </c>
      <c r="I44" s="17">
        <v>794039.06</v>
      </c>
      <c r="J44" s="17">
        <v>918100.66</v>
      </c>
      <c r="K44" s="17">
        <v>767917.94</v>
      </c>
      <c r="L44" s="17">
        <v>934918.41</v>
      </c>
      <c r="M44" s="17">
        <v>790780.51</v>
      </c>
      <c r="N44" s="17">
        <v>1006452.54</v>
      </c>
      <c r="O44" s="913">
        <v>837355.43</v>
      </c>
      <c r="P44" s="205">
        <f>SUM(D44:O44)</f>
        <v>8599863.8800000008</v>
      </c>
      <c r="Q44" s="212">
        <f>+P44+C44</f>
        <v>12057390.84</v>
      </c>
      <c r="R44" s="205">
        <f>10874287.01+S44</f>
        <v>13874287.01</v>
      </c>
      <c r="S44" s="212">
        <v>3000000</v>
      </c>
      <c r="T44" s="21">
        <f>Q44/R44</f>
        <v>0.86904579898841228</v>
      </c>
      <c r="Y44" s="208"/>
    </row>
    <row r="45" spans="1:25" ht="12.5">
      <c r="A45" s="208"/>
      <c r="B45" s="19" t="s">
        <v>142</v>
      </c>
      <c r="C45" s="212">
        <v>2491204.0099999998</v>
      </c>
      <c r="D45" s="17">
        <v>42106.87</v>
      </c>
      <c r="E45" s="17">
        <v>170163.09000000008</v>
      </c>
      <c r="F45" s="32">
        <v>70661.89</v>
      </c>
      <c r="G45" s="17">
        <v>71613.88</v>
      </c>
      <c r="H45" s="17">
        <v>99310.06</v>
      </c>
      <c r="I45" s="17">
        <v>125035.23</v>
      </c>
      <c r="J45" s="17">
        <v>89793.4</v>
      </c>
      <c r="K45" s="17">
        <v>55166.01</v>
      </c>
      <c r="L45" s="17">
        <v>66460.84</v>
      </c>
      <c r="M45" s="17">
        <v>45415.97</v>
      </c>
      <c r="N45" s="17">
        <v>36350.07</v>
      </c>
      <c r="O45" s="913">
        <v>37535.15</v>
      </c>
      <c r="P45" s="205">
        <f>SUM(D45:O45)</f>
        <v>909612.46000000008</v>
      </c>
      <c r="Q45" s="212">
        <f>+P45+C45</f>
        <v>3400816.4699999997</v>
      </c>
      <c r="R45" s="205">
        <v>5473744</v>
      </c>
      <c r="S45" s="212"/>
      <c r="T45" s="21">
        <f>Q45/R45</f>
        <v>0.62129622247587757</v>
      </c>
      <c r="Y45" s="208"/>
    </row>
    <row r="46" spans="1:25" ht="12.5">
      <c r="A46" s="208"/>
      <c r="B46" s="19" t="s">
        <v>143</v>
      </c>
      <c r="C46" s="212">
        <v>1366094.5999999999</v>
      </c>
      <c r="D46" s="17">
        <v>84480.34</v>
      </c>
      <c r="E46" s="17">
        <v>125226.4500000002</v>
      </c>
      <c r="F46" s="32">
        <v>117048.55</v>
      </c>
      <c r="G46" s="17">
        <v>106310.39</v>
      </c>
      <c r="H46" s="17">
        <v>111009.27</v>
      </c>
      <c r="I46" s="17">
        <v>109870.94</v>
      </c>
      <c r="J46" s="17">
        <v>101702.17</v>
      </c>
      <c r="K46" s="17">
        <v>117924.21</v>
      </c>
      <c r="L46" s="17">
        <v>115232.92</v>
      </c>
      <c r="M46" s="31">
        <v>97067.85</v>
      </c>
      <c r="N46" s="31">
        <v>41012.17</v>
      </c>
      <c r="O46" s="913">
        <v>63409.89</v>
      </c>
      <c r="P46" s="205">
        <f>SUM(D46:O46)</f>
        <v>1190295.1500000001</v>
      </c>
      <c r="Q46" s="212">
        <f>+P46+C46</f>
        <v>2556389.75</v>
      </c>
      <c r="R46" s="205">
        <v>3207039</v>
      </c>
      <c r="S46" s="212"/>
      <c r="T46" s="21">
        <f>Q46/R46</f>
        <v>0.79711838552633751</v>
      </c>
      <c r="Y46" s="208"/>
    </row>
    <row r="47" spans="1:25" ht="12.5">
      <c r="A47" s="208"/>
      <c r="B47" s="569" t="s">
        <v>144</v>
      </c>
      <c r="C47" s="342">
        <f>SUM(C43:C46)</f>
        <v>10237307.26</v>
      </c>
      <c r="D47" s="343">
        <f>SUM(D43:D46)</f>
        <v>518587.23</v>
      </c>
      <c r="E47" s="343">
        <f>SUM(E43:E46)</f>
        <v>854811.10000000009</v>
      </c>
      <c r="F47" s="343">
        <f t="shared" ref="F47:R47" si="12">SUM(F43:F46)</f>
        <v>899984.26000000013</v>
      </c>
      <c r="G47" s="343">
        <f t="shared" si="12"/>
        <v>911568.74000000011</v>
      </c>
      <c r="H47" s="343">
        <f t="shared" si="12"/>
        <v>1404765.5</v>
      </c>
      <c r="I47" s="343">
        <f t="shared" si="12"/>
        <v>1321695.29</v>
      </c>
      <c r="J47" s="343">
        <f t="shared" si="12"/>
        <v>1315039.21</v>
      </c>
      <c r="K47" s="343">
        <f t="shared" si="12"/>
        <v>1278322.5199999998</v>
      </c>
      <c r="L47" s="343">
        <f t="shared" si="12"/>
        <v>1437167.16</v>
      </c>
      <c r="M47" s="343">
        <f t="shared" si="12"/>
        <v>1201608.33</v>
      </c>
      <c r="N47" s="343">
        <f t="shared" si="12"/>
        <v>1302400.8500000001</v>
      </c>
      <c r="O47" s="343">
        <f t="shared" si="12"/>
        <v>1178301.47</v>
      </c>
      <c r="P47" s="342">
        <f t="shared" si="12"/>
        <v>13624251.660000002</v>
      </c>
      <c r="Q47" s="342">
        <f t="shared" si="12"/>
        <v>23861558.919999998</v>
      </c>
      <c r="R47" s="343">
        <f t="shared" si="12"/>
        <v>29529160.5</v>
      </c>
      <c r="S47" s="342">
        <f>SUM(S43:S46)</f>
        <v>0</v>
      </c>
      <c r="T47" s="570">
        <f>Q47/R47</f>
        <v>0.80806763605758447</v>
      </c>
      <c r="Y47" s="208"/>
    </row>
    <row r="48" spans="1:25" ht="5.15" customHeight="1">
      <c r="A48" s="208"/>
      <c r="B48" s="348"/>
      <c r="C48" s="212"/>
      <c r="D48" s="17"/>
      <c r="E48" s="17"/>
      <c r="F48" s="17"/>
      <c r="G48" s="17"/>
      <c r="H48" s="17"/>
      <c r="I48" s="17"/>
      <c r="J48" s="17"/>
      <c r="K48" s="17"/>
      <c r="L48" s="17"/>
      <c r="M48" s="17"/>
      <c r="N48" s="17"/>
      <c r="O48" s="486"/>
      <c r="P48" s="205"/>
      <c r="Q48" s="212"/>
      <c r="R48" s="205"/>
      <c r="S48" s="212"/>
      <c r="T48" s="33"/>
      <c r="Y48" s="208"/>
    </row>
    <row r="49" spans="1:25" ht="26.25" customHeight="1">
      <c r="A49" s="208"/>
      <c r="B49" s="16" t="s">
        <v>145</v>
      </c>
      <c r="C49" s="212"/>
      <c r="D49" s="17"/>
      <c r="E49" s="17"/>
      <c r="F49" s="17"/>
      <c r="G49" s="17"/>
      <c r="H49" s="17"/>
      <c r="I49" s="17"/>
      <c r="J49" s="17"/>
      <c r="K49" s="17"/>
      <c r="L49" s="17"/>
      <c r="M49" s="17"/>
      <c r="N49" s="17"/>
      <c r="O49" s="205"/>
      <c r="P49" s="205"/>
      <c r="Q49" s="212"/>
      <c r="R49" s="205"/>
      <c r="S49" s="212"/>
      <c r="T49" s="33"/>
      <c r="Y49" s="208"/>
    </row>
    <row r="50" spans="1:25" ht="13.5">
      <c r="A50" s="208" t="s">
        <v>146</v>
      </c>
      <c r="B50" s="19" t="s">
        <v>147</v>
      </c>
      <c r="C50" s="212">
        <v>521715.12</v>
      </c>
      <c r="D50" s="17">
        <v>3358.72</v>
      </c>
      <c r="E50" s="17">
        <v>58987.420000000006</v>
      </c>
      <c r="F50" s="17">
        <v>56606.42</v>
      </c>
      <c r="G50" s="17">
        <v>53511.67</v>
      </c>
      <c r="H50" s="17">
        <v>106496.89</v>
      </c>
      <c r="I50" s="17">
        <v>72.84</v>
      </c>
      <c r="J50" s="17">
        <v>5729.49</v>
      </c>
      <c r="K50" s="17">
        <v>48559.89</v>
      </c>
      <c r="L50" s="17">
        <v>40569.769999999997</v>
      </c>
      <c r="M50" s="17">
        <v>-19676.16</v>
      </c>
      <c r="N50" s="17">
        <v>34007.620000000003</v>
      </c>
      <c r="O50" s="913">
        <v>5506.2000000000007</v>
      </c>
      <c r="P50" s="205">
        <f>SUM(D50:O50)</f>
        <v>393730.77000000008</v>
      </c>
      <c r="Q50" s="212">
        <f>+P50+C50</f>
        <v>915445.89000000013</v>
      </c>
      <c r="R50" s="205">
        <v>4051540</v>
      </c>
      <c r="S50" s="212"/>
      <c r="T50" s="21">
        <f>Q50/R50</f>
        <v>0.22595010539202381</v>
      </c>
      <c r="Y50" s="208"/>
    </row>
    <row r="51" spans="1:25" ht="13.5">
      <c r="A51" s="208" t="s">
        <v>148</v>
      </c>
      <c r="B51" s="19" t="s">
        <v>149</v>
      </c>
      <c r="C51" s="212">
        <v>892505.95000000007</v>
      </c>
      <c r="D51" s="17">
        <v>-1148.0899999999999</v>
      </c>
      <c r="E51" s="17">
        <v>4038.2</v>
      </c>
      <c r="F51" s="17">
        <v>2603.6799999999998</v>
      </c>
      <c r="G51" s="17">
        <v>24422.94</v>
      </c>
      <c r="H51" s="17">
        <v>18113.07</v>
      </c>
      <c r="I51" s="17">
        <v>27897.26</v>
      </c>
      <c r="J51" s="17">
        <v>14544.79</v>
      </c>
      <c r="K51" s="17">
        <v>14826.95</v>
      </c>
      <c r="L51" s="17">
        <v>20437.759999999998</v>
      </c>
      <c r="M51" s="17">
        <v>19077.849999999999</v>
      </c>
      <c r="N51" s="17">
        <v>27847.05</v>
      </c>
      <c r="O51" s="913">
        <v>7960.2</v>
      </c>
      <c r="P51" s="205">
        <f>SUM(D51:O51)</f>
        <v>180621.66</v>
      </c>
      <c r="Q51" s="212">
        <f>+P51+C51</f>
        <v>1073127.6100000001</v>
      </c>
      <c r="R51" s="205">
        <v>2550462</v>
      </c>
      <c r="S51" s="158"/>
      <c r="T51" s="21">
        <f>Q51/R51</f>
        <v>0.42075812539061552</v>
      </c>
      <c r="Y51" s="208"/>
    </row>
    <row r="52" spans="1:25" s="7" customFormat="1" ht="13.4" customHeight="1">
      <c r="B52" s="569" t="s">
        <v>150</v>
      </c>
      <c r="C52" s="342">
        <f>SUM(C50:C51)</f>
        <v>1414221.07</v>
      </c>
      <c r="D52" s="343">
        <f t="shared" ref="D52:S52" si="13">SUM(D50:D51)</f>
        <v>2210.63</v>
      </c>
      <c r="E52" s="343">
        <f t="shared" si="13"/>
        <v>63025.62</v>
      </c>
      <c r="F52" s="343">
        <f t="shared" si="13"/>
        <v>59210.1</v>
      </c>
      <c r="G52" s="343">
        <f t="shared" si="13"/>
        <v>77934.61</v>
      </c>
      <c r="H52" s="343">
        <f t="shared" si="13"/>
        <v>124609.95999999999</v>
      </c>
      <c r="I52" s="343">
        <f t="shared" si="13"/>
        <v>27970.1</v>
      </c>
      <c r="J52" s="343">
        <f t="shared" si="13"/>
        <v>20274.28</v>
      </c>
      <c r="K52" s="343">
        <f t="shared" si="13"/>
        <v>63386.84</v>
      </c>
      <c r="L52" s="343">
        <f t="shared" si="13"/>
        <v>61007.53</v>
      </c>
      <c r="M52" s="343">
        <f t="shared" si="13"/>
        <v>-598.31000000000131</v>
      </c>
      <c r="N52" s="343">
        <f t="shared" si="13"/>
        <v>61854.67</v>
      </c>
      <c r="O52" s="343">
        <f t="shared" si="13"/>
        <v>13466.400000000001</v>
      </c>
      <c r="P52" s="342">
        <f t="shared" si="13"/>
        <v>574352.43000000005</v>
      </c>
      <c r="Q52" s="342">
        <f t="shared" si="13"/>
        <v>1988573.5000000002</v>
      </c>
      <c r="R52" s="344">
        <f t="shared" si="13"/>
        <v>6602002</v>
      </c>
      <c r="S52" s="342">
        <f t="shared" si="13"/>
        <v>0</v>
      </c>
      <c r="T52" s="570">
        <f>Q52/R52</f>
        <v>0.30120764883136969</v>
      </c>
    </row>
    <row r="53" spans="1:25" ht="3" customHeight="1">
      <c r="A53" s="208"/>
      <c r="B53" s="19"/>
      <c r="C53" s="212"/>
      <c r="D53" s="17"/>
      <c r="E53" s="17"/>
      <c r="F53" s="17"/>
      <c r="G53" s="17"/>
      <c r="H53" s="17"/>
      <c r="I53" s="17"/>
      <c r="J53" s="17"/>
      <c r="K53" s="17"/>
      <c r="L53" s="17"/>
      <c r="M53" s="17"/>
      <c r="N53" s="17"/>
      <c r="O53" s="486"/>
      <c r="P53" s="205"/>
      <c r="Q53" s="212"/>
      <c r="R53" s="205"/>
      <c r="S53" s="212"/>
      <c r="T53" s="27"/>
      <c r="Y53" s="208"/>
    </row>
    <row r="54" spans="1:25" ht="11.25" customHeight="1">
      <c r="A54" s="208"/>
      <c r="B54" s="16" t="s">
        <v>151</v>
      </c>
      <c r="C54" s="212"/>
      <c r="D54" s="17"/>
      <c r="E54" s="17"/>
      <c r="F54" s="17"/>
      <c r="G54" s="17"/>
      <c r="H54" s="17"/>
      <c r="I54" s="17"/>
      <c r="J54" s="17"/>
      <c r="K54" s="17"/>
      <c r="L54" s="17"/>
      <c r="M54" s="17"/>
      <c r="N54" s="17"/>
      <c r="O54" s="205"/>
      <c r="P54" s="205"/>
      <c r="Q54" s="212"/>
      <c r="R54" s="205"/>
      <c r="S54" s="212"/>
      <c r="T54" s="27"/>
      <c r="Y54" s="208"/>
    </row>
    <row r="55" spans="1:25" ht="12.5">
      <c r="A55" s="208" t="s">
        <v>152</v>
      </c>
      <c r="B55" s="19" t="s">
        <v>153</v>
      </c>
      <c r="C55" s="212">
        <v>431129.04000000004</v>
      </c>
      <c r="D55" s="17">
        <v>38901.82</v>
      </c>
      <c r="E55" s="17">
        <v>45619.679999999978</v>
      </c>
      <c r="F55" s="17">
        <v>40307.46</v>
      </c>
      <c r="G55" s="17">
        <v>46047.83</v>
      </c>
      <c r="H55" s="17">
        <v>33963.43</v>
      </c>
      <c r="I55" s="17">
        <v>50333.32</v>
      </c>
      <c r="J55" s="17">
        <v>31417.260000000009</v>
      </c>
      <c r="K55" s="17">
        <v>28904.6</v>
      </c>
      <c r="L55" s="17">
        <v>30457.29</v>
      </c>
      <c r="M55" s="17">
        <v>27481.49</v>
      </c>
      <c r="N55" s="17">
        <v>26349.599999999999</v>
      </c>
      <c r="O55" s="913">
        <v>10585.09</v>
      </c>
      <c r="P55" s="205">
        <f>SUM(D55:O55)</f>
        <v>410368.86999999994</v>
      </c>
      <c r="Q55" s="212">
        <f>+P55+C55</f>
        <v>841497.90999999992</v>
      </c>
      <c r="R55" s="229">
        <f>10128288+S55</f>
        <v>3128288</v>
      </c>
      <c r="S55" s="29">
        <v>-7000000</v>
      </c>
      <c r="T55" s="21">
        <f>Q55/R55</f>
        <v>0.26899630404873204</v>
      </c>
      <c r="Y55" s="208"/>
    </row>
    <row r="56" spans="1:25" ht="14.5">
      <c r="A56" s="208"/>
      <c r="B56" s="19" t="s">
        <v>252</v>
      </c>
      <c r="C56" s="212">
        <v>104555.93</v>
      </c>
      <c r="D56" s="17">
        <v>11132.6</v>
      </c>
      <c r="E56" s="17">
        <v>-3818.56</v>
      </c>
      <c r="F56" s="17">
        <v>0</v>
      </c>
      <c r="G56" s="17">
        <v>2619.58</v>
      </c>
      <c r="H56" s="17">
        <v>6335.0199999999968</v>
      </c>
      <c r="I56" s="17">
        <v>29464.359999999997</v>
      </c>
      <c r="J56" s="17">
        <v>-13936.189999999999</v>
      </c>
      <c r="K56" s="17">
        <v>7163.6399999999967</v>
      </c>
      <c r="L56" s="17">
        <v>10275.74</v>
      </c>
      <c r="M56" s="17">
        <v>12280.27</v>
      </c>
      <c r="N56" s="17">
        <v>9544.4</v>
      </c>
      <c r="O56" s="913">
        <v>12610.71</v>
      </c>
      <c r="P56" s="205">
        <f>SUM(D56:O56)</f>
        <v>83671.569999999978</v>
      </c>
      <c r="Q56" s="212">
        <f>+P56+C56</f>
        <v>188227.49999999997</v>
      </c>
      <c r="R56" s="229">
        <f>0+S56</f>
        <v>2000000</v>
      </c>
      <c r="S56" s="29">
        <v>2000000</v>
      </c>
      <c r="T56" s="21">
        <f>Q56/R56</f>
        <v>9.4113749999999982E-2</v>
      </c>
      <c r="Y56" s="208"/>
    </row>
    <row r="57" spans="1:25" ht="14.5">
      <c r="A57" s="208"/>
      <c r="B57" s="19" t="s">
        <v>253</v>
      </c>
      <c r="C57" s="212">
        <v>0</v>
      </c>
      <c r="D57" s="17">
        <v>13383.130000000001</v>
      </c>
      <c r="E57" s="17">
        <v>36025.269999999982</v>
      </c>
      <c r="F57" s="17">
        <v>26784.550000000003</v>
      </c>
      <c r="G57" s="17">
        <v>28841.029999999995</v>
      </c>
      <c r="H57" s="17">
        <v>17540.64</v>
      </c>
      <c r="I57" s="17">
        <v>21788.589999999997</v>
      </c>
      <c r="J57" s="17">
        <v>30969.870000000003</v>
      </c>
      <c r="K57" s="17">
        <v>4645.8500000000004</v>
      </c>
      <c r="L57" s="17">
        <v>19490.660000000003</v>
      </c>
      <c r="M57" s="17">
        <v>29369.75</v>
      </c>
      <c r="N57" s="17">
        <v>9444.41</v>
      </c>
      <c r="O57" s="913">
        <v>7465.4500000000007</v>
      </c>
      <c r="P57" s="205">
        <f>SUM(D57:O57)</f>
        <v>245749.19999999998</v>
      </c>
      <c r="Q57" s="212">
        <f>+P57+C57</f>
        <v>245749.19999999998</v>
      </c>
      <c r="R57" s="229">
        <f>0+S57</f>
        <v>5000000</v>
      </c>
      <c r="S57" s="29">
        <v>5000000</v>
      </c>
      <c r="T57" s="21">
        <f>Q57/R57</f>
        <v>4.9149839999999993E-2</v>
      </c>
      <c r="Y57" s="208"/>
    </row>
    <row r="58" spans="1:25" ht="12.5">
      <c r="A58" s="208"/>
      <c r="B58" s="569" t="s">
        <v>154</v>
      </c>
      <c r="C58" s="342">
        <f>SUM(C55:C57)</f>
        <v>535684.97</v>
      </c>
      <c r="D58" s="343">
        <f t="shared" ref="D58:I58" si="14">SUM(D55:D57)</f>
        <v>63417.55</v>
      </c>
      <c r="E58" s="343">
        <f t="shared" si="14"/>
        <v>77826.389999999956</v>
      </c>
      <c r="F58" s="343">
        <f t="shared" si="14"/>
        <v>67092.010000000009</v>
      </c>
      <c r="G58" s="343">
        <f t="shared" si="14"/>
        <v>77508.44</v>
      </c>
      <c r="H58" s="343">
        <f t="shared" si="14"/>
        <v>57839.09</v>
      </c>
      <c r="I58" s="343">
        <f t="shared" si="14"/>
        <v>101586.26999999999</v>
      </c>
      <c r="J58" s="343">
        <f>SUM(J55:J57)</f>
        <v>48450.940000000017</v>
      </c>
      <c r="K58" s="343">
        <f t="shared" ref="K58:O58" si="15">SUM(K55:K57)</f>
        <v>40714.089999999997</v>
      </c>
      <c r="L58" s="343">
        <f t="shared" si="15"/>
        <v>60223.69</v>
      </c>
      <c r="M58" s="343">
        <f t="shared" si="15"/>
        <v>69131.510000000009</v>
      </c>
      <c r="N58" s="343">
        <f t="shared" ref="N58" si="16">SUM(N55:N57)</f>
        <v>45338.41</v>
      </c>
      <c r="O58" s="343">
        <f t="shared" si="15"/>
        <v>30661.25</v>
      </c>
      <c r="P58" s="342">
        <f>SUM(P55:P57)</f>
        <v>739789.6399999999</v>
      </c>
      <c r="Q58" s="342">
        <f>SUM(Q55:Q57)</f>
        <v>1275474.6099999999</v>
      </c>
      <c r="R58" s="343">
        <f>SUM(R55:R57)</f>
        <v>10128288</v>
      </c>
      <c r="S58" s="349">
        <f>SUM(S55:S57)</f>
        <v>0</v>
      </c>
      <c r="T58" s="570">
        <f>Q58/R58</f>
        <v>0.12593190576729255</v>
      </c>
      <c r="Y58" s="208"/>
    </row>
    <row r="59" spans="1:25" s="7" customFormat="1" ht="7.5" customHeight="1">
      <c r="B59" s="12"/>
      <c r="C59" s="342"/>
      <c r="D59" s="343"/>
      <c r="E59" s="343"/>
      <c r="F59" s="17"/>
      <c r="G59" s="17"/>
      <c r="H59" s="17"/>
      <c r="I59" s="17"/>
      <c r="J59" s="17"/>
      <c r="K59" s="17"/>
      <c r="L59" s="17"/>
      <c r="M59" s="17"/>
      <c r="N59" s="17"/>
      <c r="O59" s="205"/>
      <c r="P59" s="342"/>
      <c r="Q59" s="342"/>
      <c r="R59" s="205"/>
      <c r="S59" s="212"/>
      <c r="T59" s="33"/>
    </row>
    <row r="60" spans="1:25" s="7" customFormat="1" ht="35" thickBot="1">
      <c r="B60" s="350" t="s">
        <v>155</v>
      </c>
      <c r="C60" s="212">
        <v>3272979.24</v>
      </c>
      <c r="D60" s="343">
        <v>271946.06</v>
      </c>
      <c r="E60" s="31">
        <v>208555.32</v>
      </c>
      <c r="F60" s="343">
        <v>140973.59</v>
      </c>
      <c r="G60" s="343">
        <v>206116.27000000002</v>
      </c>
      <c r="H60" s="343">
        <v>205354.91999999998</v>
      </c>
      <c r="I60" s="343">
        <v>204593.57</v>
      </c>
      <c r="J60" s="343">
        <v>203429.7</v>
      </c>
      <c r="K60" s="343">
        <v>201992.22999999998</v>
      </c>
      <c r="L60" s="343">
        <v>203287.7</v>
      </c>
      <c r="M60" s="343">
        <v>200469.81</v>
      </c>
      <c r="N60" s="343">
        <f>65935.14+133773.31</f>
        <v>199708.45</v>
      </c>
      <c r="O60" s="914">
        <v>197505.14</v>
      </c>
      <c r="P60" s="205">
        <f>SUM(D60:O60)</f>
        <v>2443932.7600000002</v>
      </c>
      <c r="Q60" s="212">
        <f>+P60+C60</f>
        <v>5716912</v>
      </c>
      <c r="R60" s="344"/>
      <c r="S60" s="342">
        <f>SUM(S58:S59)</f>
        <v>0</v>
      </c>
      <c r="T60" s="351" t="s">
        <v>19</v>
      </c>
    </row>
    <row r="61" spans="1:25" s="7" customFormat="1" ht="15" customHeight="1" thickBot="1">
      <c r="B61" s="164" t="s">
        <v>156</v>
      </c>
      <c r="C61" s="157">
        <f>C9+C15+C19+C24+C30+C34+C40+C47+C52+C58+C60</f>
        <v>30429866.230000004</v>
      </c>
      <c r="D61" s="209">
        <f t="shared" ref="D61:S61" si="17">D9+D15+D19+D24+D30+D34+D40+D47+D52+D58+D60</f>
        <v>2318905.5799999996</v>
      </c>
      <c r="E61" s="35">
        <f t="shared" si="17"/>
        <v>2547880.8100000005</v>
      </c>
      <c r="F61" s="35">
        <f t="shared" si="17"/>
        <v>2555106.4299999997</v>
      </c>
      <c r="G61" s="35">
        <f t="shared" si="17"/>
        <v>3258580.41</v>
      </c>
      <c r="H61" s="35">
        <f t="shared" si="17"/>
        <v>3333432.4499999997</v>
      </c>
      <c r="I61" s="35">
        <f t="shared" si="17"/>
        <v>3101078.86</v>
      </c>
      <c r="J61" s="35">
        <f t="shared" si="17"/>
        <v>3475579.2399999998</v>
      </c>
      <c r="K61" s="35">
        <f t="shared" si="17"/>
        <v>3185831.9199999995</v>
      </c>
      <c r="L61" s="35">
        <f t="shared" si="17"/>
        <v>3175225.4899999998</v>
      </c>
      <c r="M61" s="35">
        <f t="shared" si="17"/>
        <v>3117239.7900000005</v>
      </c>
      <c r="N61" s="35">
        <f t="shared" si="17"/>
        <v>2677772.2000000002</v>
      </c>
      <c r="O61" s="35">
        <f t="shared" si="17"/>
        <v>3409073.3099999996</v>
      </c>
      <c r="P61" s="157">
        <f t="shared" si="17"/>
        <v>36155706.490000002</v>
      </c>
      <c r="Q61" s="157">
        <f t="shared" si="17"/>
        <v>66585572.719999999</v>
      </c>
      <c r="R61" s="35">
        <f t="shared" si="17"/>
        <v>112077132.5</v>
      </c>
      <c r="S61" s="157">
        <f t="shared" si="17"/>
        <v>0</v>
      </c>
      <c r="T61" s="156">
        <f>Q61/R61</f>
        <v>0.59410489218217644</v>
      </c>
    </row>
    <row r="62" spans="1:25" ht="8.25" customHeight="1" thickBot="1">
      <c r="B62" s="36"/>
      <c r="C62" s="125"/>
      <c r="D62" s="17"/>
      <c r="E62" s="17"/>
      <c r="F62" s="17"/>
      <c r="G62" s="17"/>
      <c r="H62" s="17"/>
      <c r="I62" s="17"/>
      <c r="J62" s="17"/>
      <c r="K62" s="17"/>
      <c r="L62" s="17"/>
      <c r="M62" s="17"/>
      <c r="N62" s="17"/>
      <c r="O62" s="17"/>
      <c r="P62" s="17"/>
      <c r="Q62" s="17"/>
      <c r="R62" s="17"/>
      <c r="S62" s="17"/>
      <c r="T62" s="17"/>
    </row>
    <row r="63" spans="1:25" ht="23.5" thickBot="1">
      <c r="B63" s="147" t="s">
        <v>391</v>
      </c>
      <c r="C63" s="173">
        <v>0</v>
      </c>
      <c r="E63" s="17"/>
      <c r="F63" s="17"/>
      <c r="G63" s="17"/>
      <c r="H63" s="17"/>
      <c r="I63" s="17"/>
      <c r="J63" s="17"/>
      <c r="O63" s="17"/>
      <c r="P63" s="17"/>
      <c r="Q63" s="17"/>
      <c r="R63" s="17"/>
      <c r="S63" s="17"/>
      <c r="T63" s="17"/>
    </row>
    <row r="64" spans="1:25" s="7" customFormat="1" ht="6.65" customHeight="1">
      <c r="B64" s="125"/>
      <c r="C64" s="125"/>
      <c r="D64" s="17"/>
      <c r="E64" s="17"/>
      <c r="F64" s="17"/>
      <c r="G64" s="17"/>
      <c r="H64" s="17"/>
      <c r="I64" s="17"/>
      <c r="J64" s="17"/>
      <c r="K64" s="17"/>
      <c r="L64" s="17"/>
      <c r="M64" s="17"/>
      <c r="N64" s="17"/>
      <c r="O64" s="17"/>
      <c r="P64" s="17"/>
      <c r="Q64" s="17"/>
      <c r="R64" s="17"/>
      <c r="S64" s="17"/>
      <c r="T64" s="17"/>
    </row>
    <row r="65" spans="1:20" s="148" customFormat="1" ht="25.5" customHeight="1">
      <c r="A65" s="581"/>
      <c r="B65" s="976" t="s">
        <v>388</v>
      </c>
      <c r="C65" s="976"/>
      <c r="D65" s="977"/>
      <c r="E65" s="977"/>
      <c r="F65" s="977"/>
      <c r="G65" s="977"/>
      <c r="H65" s="977"/>
      <c r="I65" s="977"/>
      <c r="J65" s="977"/>
      <c r="K65" s="977"/>
      <c r="L65" s="977"/>
      <c r="M65" s="977"/>
      <c r="N65" s="977"/>
      <c r="O65" s="977"/>
      <c r="P65" s="977"/>
      <c r="Q65" s="977"/>
      <c r="R65" s="946"/>
      <c r="S65" s="946"/>
      <c r="T65" s="946"/>
    </row>
    <row r="66" spans="1:20" s="148" customFormat="1" ht="27" customHeight="1">
      <c r="A66" s="581"/>
      <c r="B66" s="976" t="s">
        <v>157</v>
      </c>
      <c r="C66" s="976"/>
      <c r="D66" s="977"/>
      <c r="E66" s="977"/>
      <c r="F66" s="977"/>
      <c r="G66" s="977"/>
      <c r="H66" s="977"/>
      <c r="I66" s="977"/>
      <c r="J66" s="977"/>
      <c r="K66" s="977"/>
      <c r="L66" s="977"/>
      <c r="M66" s="977"/>
      <c r="N66" s="977"/>
      <c r="O66" s="977"/>
      <c r="P66" s="977"/>
      <c r="Q66" s="977"/>
      <c r="R66" s="946"/>
      <c r="S66" s="946"/>
      <c r="T66" s="946"/>
    </row>
    <row r="67" spans="1:20" ht="13.5" customHeight="1">
      <c r="A67" s="583"/>
      <c r="B67" s="978" t="s">
        <v>366</v>
      </c>
      <c r="C67" s="978"/>
      <c r="D67" s="978"/>
      <c r="E67" s="978"/>
      <c r="F67" s="978"/>
      <c r="G67" s="978"/>
      <c r="H67" s="978"/>
      <c r="I67" s="978"/>
      <c r="J67" s="978"/>
      <c r="K67" s="978"/>
      <c r="L67" s="978"/>
      <c r="M67" s="978"/>
      <c r="N67" s="978"/>
      <c r="O67" s="978"/>
      <c r="P67" s="978"/>
      <c r="Q67" s="978"/>
      <c r="R67" s="978"/>
      <c r="S67" s="978"/>
      <c r="T67" s="979"/>
    </row>
    <row r="68" spans="1:20" ht="26.15" customHeight="1">
      <c r="A68" s="583"/>
      <c r="B68" s="975" t="s">
        <v>380</v>
      </c>
      <c r="C68" s="975"/>
      <c r="D68" s="975"/>
      <c r="E68" s="975"/>
      <c r="F68" s="975"/>
      <c r="G68" s="975"/>
      <c r="H68" s="975"/>
      <c r="I68" s="975"/>
      <c r="J68" s="975"/>
      <c r="K68" s="975"/>
      <c r="L68" s="975"/>
      <c r="M68" s="975"/>
      <c r="N68" s="975"/>
      <c r="O68" s="975"/>
      <c r="P68" s="975"/>
      <c r="Q68" s="975"/>
      <c r="R68" s="949"/>
      <c r="S68" s="949"/>
      <c r="T68" s="949"/>
    </row>
    <row r="69" spans="1:20" ht="13.5" customHeight="1">
      <c r="A69" s="583"/>
      <c r="B69" s="975" t="s">
        <v>158</v>
      </c>
      <c r="C69" s="975"/>
      <c r="D69" s="975"/>
      <c r="E69" s="975"/>
      <c r="F69" s="975"/>
      <c r="G69" s="975"/>
      <c r="H69" s="975"/>
      <c r="I69" s="975"/>
      <c r="J69" s="975"/>
      <c r="K69" s="975"/>
      <c r="L69" s="975"/>
      <c r="M69" s="975"/>
      <c r="N69" s="975"/>
      <c r="O69" s="975"/>
      <c r="P69" s="975"/>
      <c r="Q69" s="975"/>
      <c r="R69" s="979"/>
      <c r="S69" s="979"/>
      <c r="T69" s="979"/>
    </row>
    <row r="70" spans="1:20" ht="12.75" customHeight="1">
      <c r="A70" s="583"/>
      <c r="B70" s="975" t="s">
        <v>291</v>
      </c>
      <c r="C70" s="975"/>
      <c r="D70" s="975"/>
      <c r="E70" s="975"/>
      <c r="F70" s="975"/>
      <c r="G70" s="975"/>
      <c r="H70" s="975"/>
      <c r="I70" s="975"/>
      <c r="J70" s="975"/>
      <c r="K70" s="975"/>
      <c r="L70" s="975"/>
      <c r="M70" s="975"/>
      <c r="N70" s="975"/>
      <c r="O70" s="975"/>
      <c r="P70" s="975"/>
      <c r="Q70" s="975"/>
      <c r="R70" s="949"/>
      <c r="S70" s="949"/>
      <c r="T70" s="949"/>
    </row>
    <row r="71" spans="1:20" ht="15" customHeight="1">
      <c r="A71" s="975" t="s">
        <v>361</v>
      </c>
      <c r="B71" s="949"/>
      <c r="C71" s="949"/>
      <c r="D71" s="949"/>
      <c r="E71" s="949"/>
      <c r="F71" s="949"/>
      <c r="G71" s="949"/>
      <c r="H71" s="949"/>
      <c r="I71" s="949"/>
      <c r="J71" s="949"/>
      <c r="K71" s="949"/>
      <c r="L71" s="949"/>
      <c r="M71" s="949"/>
      <c r="N71" s="949"/>
      <c r="O71" s="949"/>
      <c r="P71" s="949"/>
      <c r="Q71" s="949"/>
      <c r="R71" s="949"/>
      <c r="S71" s="949"/>
      <c r="T71" s="949"/>
    </row>
    <row r="72" spans="1:20" ht="13.5" customHeight="1">
      <c r="A72" s="583"/>
      <c r="B72" s="975" t="s">
        <v>159</v>
      </c>
      <c r="C72" s="975"/>
      <c r="D72" s="975"/>
      <c r="E72" s="975"/>
      <c r="F72" s="975"/>
      <c r="G72" s="975"/>
      <c r="H72" s="975"/>
      <c r="I72" s="975"/>
      <c r="J72" s="975"/>
      <c r="K72" s="975"/>
      <c r="L72" s="975"/>
      <c r="M72" s="975"/>
      <c r="N72" s="975"/>
      <c r="O72" s="975"/>
      <c r="P72" s="975"/>
      <c r="Q72" s="975"/>
      <c r="R72" s="949"/>
      <c r="S72" s="949"/>
      <c r="T72" s="949"/>
    </row>
    <row r="73" spans="1:20" ht="15" customHeight="1">
      <c r="A73" s="583"/>
      <c r="B73" s="975" t="s">
        <v>304</v>
      </c>
      <c r="C73" s="975"/>
      <c r="D73" s="975"/>
      <c r="E73" s="975"/>
      <c r="F73" s="975"/>
      <c r="G73" s="975"/>
      <c r="H73" s="975"/>
      <c r="I73" s="975"/>
      <c r="J73" s="975"/>
      <c r="K73" s="975"/>
      <c r="L73" s="975"/>
      <c r="M73" s="975"/>
      <c r="N73" s="975"/>
      <c r="O73" s="975"/>
      <c r="P73" s="975"/>
      <c r="Q73" s="975"/>
      <c r="R73" s="949"/>
      <c r="S73" s="949"/>
      <c r="T73" s="949"/>
    </row>
    <row r="74" spans="1:20" ht="15" customHeight="1">
      <c r="B74" s="975" t="s">
        <v>393</v>
      </c>
      <c r="C74" s="975"/>
      <c r="D74" s="975"/>
      <c r="E74" s="975"/>
      <c r="F74" s="975"/>
      <c r="G74" s="975"/>
      <c r="H74" s="975"/>
      <c r="I74" s="975"/>
      <c r="J74" s="975"/>
      <c r="K74" s="975"/>
      <c r="L74" s="975"/>
      <c r="M74" s="975"/>
      <c r="N74" s="975"/>
      <c r="O74" s="975"/>
      <c r="P74" s="975"/>
      <c r="Q74" s="582"/>
      <c r="R74" s="192"/>
      <c r="S74" s="192"/>
      <c r="T74" s="192"/>
    </row>
    <row r="75" spans="1:20" ht="11.9" customHeight="1">
      <c r="B75" s="974"/>
      <c r="C75" s="974"/>
      <c r="D75" s="974"/>
      <c r="E75" s="974"/>
      <c r="F75" s="974"/>
      <c r="G75" s="974"/>
      <c r="H75" s="974"/>
      <c r="I75" s="974"/>
      <c r="J75" s="974"/>
      <c r="K75" s="974"/>
      <c r="L75" s="974"/>
      <c r="M75" s="974"/>
      <c r="N75" s="974"/>
      <c r="O75" s="974"/>
      <c r="P75" s="974"/>
      <c r="Q75" s="582"/>
      <c r="R75" s="192"/>
      <c r="S75" s="192"/>
      <c r="T75" s="192"/>
    </row>
    <row r="76" spans="1:20">
      <c r="B76" s="974"/>
      <c r="C76" s="974"/>
      <c r="D76" s="974"/>
      <c r="E76" s="974"/>
      <c r="F76" s="974"/>
      <c r="G76" s="974"/>
      <c r="H76" s="974"/>
      <c r="I76" s="974"/>
      <c r="J76" s="974"/>
      <c r="K76" s="974"/>
      <c r="L76" s="974"/>
      <c r="M76" s="974"/>
      <c r="N76" s="974"/>
      <c r="O76" s="974"/>
      <c r="P76" s="974"/>
      <c r="Q76" s="582"/>
      <c r="R76" s="192"/>
      <c r="S76" s="192"/>
      <c r="T76" s="192"/>
    </row>
  </sheetData>
  <sheetProtection password="C511" sheet="1" objects="1" scenarios="1"/>
  <mergeCells count="12">
    <mergeCell ref="B76:P76"/>
    <mergeCell ref="B70:T70"/>
    <mergeCell ref="B65:T65"/>
    <mergeCell ref="B66:T66"/>
    <mergeCell ref="B67:T67"/>
    <mergeCell ref="B68:T68"/>
    <mergeCell ref="B69:T69"/>
    <mergeCell ref="A71:T71"/>
    <mergeCell ref="B72:T72"/>
    <mergeCell ref="B73:T73"/>
    <mergeCell ref="B74:P74"/>
    <mergeCell ref="B75:P75"/>
  </mergeCells>
  <printOptions horizontalCentered="1"/>
  <pageMargins left="0" right="0" top="0.78844246031746035" bottom="0.25" header="0.13" footer="0.1"/>
  <pageSetup scale="51" orientation="landscape" r:id="rId1"/>
  <headerFooter>
    <oddHeader>&amp;C&amp;"Arial,Bold"&amp;K000000Table I-3a
Pacific Gas and Electric Company 
Demand Response Programs and Activities
2015-2016 Incremental Cost Funding
December 2016</oddHeader>
    <oddFooter>&amp;L&amp;F&amp;CPage 7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view="pageLayout" topLeftCell="B1" zoomScale="70" zoomScaleNormal="70" zoomScalePageLayoutView="70" workbookViewId="0">
      <selection activeCell="F46" sqref="F46"/>
    </sheetView>
  </sheetViews>
  <sheetFormatPr defaultRowHeight="11.5"/>
  <cols>
    <col min="1" max="1" width="0" style="5" hidden="1" customWidth="1"/>
    <col min="2" max="2" width="52" style="5" customWidth="1"/>
    <col min="3" max="3" width="14.1796875" style="789" customWidth="1"/>
    <col min="4" max="5" width="10.54296875" style="758" customWidth="1"/>
    <col min="6" max="6" width="10.54296875" style="789" customWidth="1"/>
    <col min="7" max="7" width="11.54296875" style="789" customWidth="1"/>
    <col min="8" max="10" width="10.54296875" style="789" customWidth="1"/>
    <col min="11" max="11" width="11.453125" style="789" customWidth="1"/>
    <col min="12" max="15" width="10.54296875" style="789" customWidth="1"/>
    <col min="16" max="17" width="14.453125" style="789" customWidth="1"/>
    <col min="18" max="253" width="8.7265625" style="5"/>
    <col min="254" max="254" width="0" style="5" hidden="1" customWidth="1"/>
    <col min="255" max="255" width="52" style="5" customWidth="1"/>
    <col min="256" max="256" width="0" style="5" hidden="1" customWidth="1"/>
    <col min="257" max="259" width="10.54296875" style="5" customWidth="1"/>
    <col min="260" max="260" width="11.54296875" style="5" customWidth="1"/>
    <col min="261" max="268" width="10.54296875" style="5" customWidth="1"/>
    <col min="269" max="270" width="14.453125" style="5" customWidth="1"/>
    <col min="271" max="271" width="13.453125" style="5" customWidth="1"/>
    <col min="272" max="272" width="14.453125" style="5" customWidth="1"/>
    <col min="273" max="273" width="9.54296875" style="5" customWidth="1"/>
    <col min="274" max="509" width="8.7265625" style="5"/>
    <col min="510" max="510" width="0" style="5" hidden="1" customWidth="1"/>
    <col min="511" max="511" width="52" style="5" customWidth="1"/>
    <col min="512" max="512" width="0" style="5" hidden="1" customWidth="1"/>
    <col min="513" max="515" width="10.54296875" style="5" customWidth="1"/>
    <col min="516" max="516" width="11.54296875" style="5" customWidth="1"/>
    <col min="517" max="524" width="10.54296875" style="5" customWidth="1"/>
    <col min="525" max="526" width="14.453125" style="5" customWidth="1"/>
    <col min="527" max="527" width="13.453125" style="5" customWidth="1"/>
    <col min="528" max="528" width="14.453125" style="5" customWidth="1"/>
    <col min="529" max="529" width="9.54296875" style="5" customWidth="1"/>
    <col min="530" max="765" width="8.7265625" style="5"/>
    <col min="766" max="766" width="0" style="5" hidden="1" customWidth="1"/>
    <col min="767" max="767" width="52" style="5" customWidth="1"/>
    <col min="768" max="768" width="0" style="5" hidden="1" customWidth="1"/>
    <col min="769" max="771" width="10.54296875" style="5" customWidth="1"/>
    <col min="772" max="772" width="11.54296875" style="5" customWidth="1"/>
    <col min="773" max="780" width="10.54296875" style="5" customWidth="1"/>
    <col min="781" max="782" width="14.453125" style="5" customWidth="1"/>
    <col min="783" max="783" width="13.453125" style="5" customWidth="1"/>
    <col min="784" max="784" width="14.453125" style="5" customWidth="1"/>
    <col min="785" max="785" width="9.54296875" style="5" customWidth="1"/>
    <col min="786" max="1021" width="8.7265625" style="5"/>
    <col min="1022" max="1022" width="0" style="5" hidden="1" customWidth="1"/>
    <col min="1023" max="1023" width="52" style="5" customWidth="1"/>
    <col min="1024" max="1024" width="0" style="5" hidden="1" customWidth="1"/>
    <col min="1025" max="1027" width="10.54296875" style="5" customWidth="1"/>
    <col min="1028" max="1028" width="11.54296875" style="5" customWidth="1"/>
    <col min="1029" max="1036" width="10.54296875" style="5" customWidth="1"/>
    <col min="1037" max="1038" width="14.453125" style="5" customWidth="1"/>
    <col min="1039" max="1039" width="13.453125" style="5" customWidth="1"/>
    <col min="1040" max="1040" width="14.453125" style="5" customWidth="1"/>
    <col min="1041" max="1041" width="9.54296875" style="5" customWidth="1"/>
    <col min="1042" max="1277" width="8.7265625" style="5"/>
    <col min="1278" max="1278" width="0" style="5" hidden="1" customWidth="1"/>
    <col min="1279" max="1279" width="52" style="5" customWidth="1"/>
    <col min="1280" max="1280" width="0" style="5" hidden="1" customWidth="1"/>
    <col min="1281" max="1283" width="10.54296875" style="5" customWidth="1"/>
    <col min="1284" max="1284" width="11.54296875" style="5" customWidth="1"/>
    <col min="1285" max="1292" width="10.54296875" style="5" customWidth="1"/>
    <col min="1293" max="1294" width="14.453125" style="5" customWidth="1"/>
    <col min="1295" max="1295" width="13.453125" style="5" customWidth="1"/>
    <col min="1296" max="1296" width="14.453125" style="5" customWidth="1"/>
    <col min="1297" max="1297" width="9.54296875" style="5" customWidth="1"/>
    <col min="1298" max="1533" width="8.7265625" style="5"/>
    <col min="1534" max="1534" width="0" style="5" hidden="1" customWidth="1"/>
    <col min="1535" max="1535" width="52" style="5" customWidth="1"/>
    <col min="1536" max="1536" width="0" style="5" hidden="1" customWidth="1"/>
    <col min="1537" max="1539" width="10.54296875" style="5" customWidth="1"/>
    <col min="1540" max="1540" width="11.54296875" style="5" customWidth="1"/>
    <col min="1541" max="1548" width="10.54296875" style="5" customWidth="1"/>
    <col min="1549" max="1550" width="14.453125" style="5" customWidth="1"/>
    <col min="1551" max="1551" width="13.453125" style="5" customWidth="1"/>
    <col min="1552" max="1552" width="14.453125" style="5" customWidth="1"/>
    <col min="1553" max="1553" width="9.54296875" style="5" customWidth="1"/>
    <col min="1554" max="1789" width="8.7265625" style="5"/>
    <col min="1790" max="1790" width="0" style="5" hidden="1" customWidth="1"/>
    <col min="1791" max="1791" width="52" style="5" customWidth="1"/>
    <col min="1792" max="1792" width="0" style="5" hidden="1" customWidth="1"/>
    <col min="1793" max="1795" width="10.54296875" style="5" customWidth="1"/>
    <col min="1796" max="1796" width="11.54296875" style="5" customWidth="1"/>
    <col min="1797" max="1804" width="10.54296875" style="5" customWidth="1"/>
    <col min="1805" max="1806" width="14.453125" style="5" customWidth="1"/>
    <col min="1807" max="1807" width="13.453125" style="5" customWidth="1"/>
    <col min="1808" max="1808" width="14.453125" style="5" customWidth="1"/>
    <col min="1809" max="1809" width="9.54296875" style="5" customWidth="1"/>
    <col min="1810" max="2045" width="8.7265625" style="5"/>
    <col min="2046" max="2046" width="0" style="5" hidden="1" customWidth="1"/>
    <col min="2047" max="2047" width="52" style="5" customWidth="1"/>
    <col min="2048" max="2048" width="0" style="5" hidden="1" customWidth="1"/>
    <col min="2049" max="2051" width="10.54296875" style="5" customWidth="1"/>
    <col min="2052" max="2052" width="11.54296875" style="5" customWidth="1"/>
    <col min="2053" max="2060" width="10.54296875" style="5" customWidth="1"/>
    <col min="2061" max="2062" width="14.453125" style="5" customWidth="1"/>
    <col min="2063" max="2063" width="13.453125" style="5" customWidth="1"/>
    <col min="2064" max="2064" width="14.453125" style="5" customWidth="1"/>
    <col min="2065" max="2065" width="9.54296875" style="5" customWidth="1"/>
    <col min="2066" max="2301" width="8.7265625" style="5"/>
    <col min="2302" max="2302" width="0" style="5" hidden="1" customWidth="1"/>
    <col min="2303" max="2303" width="52" style="5" customWidth="1"/>
    <col min="2304" max="2304" width="0" style="5" hidden="1" customWidth="1"/>
    <col min="2305" max="2307" width="10.54296875" style="5" customWidth="1"/>
    <col min="2308" max="2308" width="11.54296875" style="5" customWidth="1"/>
    <col min="2309" max="2316" width="10.54296875" style="5" customWidth="1"/>
    <col min="2317" max="2318" width="14.453125" style="5" customWidth="1"/>
    <col min="2319" max="2319" width="13.453125" style="5" customWidth="1"/>
    <col min="2320" max="2320" width="14.453125" style="5" customWidth="1"/>
    <col min="2321" max="2321" width="9.54296875" style="5" customWidth="1"/>
    <col min="2322" max="2557" width="8.7265625" style="5"/>
    <col min="2558" max="2558" width="0" style="5" hidden="1" customWidth="1"/>
    <col min="2559" max="2559" width="52" style="5" customWidth="1"/>
    <col min="2560" max="2560" width="0" style="5" hidden="1" customWidth="1"/>
    <col min="2561" max="2563" width="10.54296875" style="5" customWidth="1"/>
    <col min="2564" max="2564" width="11.54296875" style="5" customWidth="1"/>
    <col min="2565" max="2572" width="10.54296875" style="5" customWidth="1"/>
    <col min="2573" max="2574" width="14.453125" style="5" customWidth="1"/>
    <col min="2575" max="2575" width="13.453125" style="5" customWidth="1"/>
    <col min="2576" max="2576" width="14.453125" style="5" customWidth="1"/>
    <col min="2577" max="2577" width="9.54296875" style="5" customWidth="1"/>
    <col min="2578" max="2813" width="8.7265625" style="5"/>
    <col min="2814" max="2814" width="0" style="5" hidden="1" customWidth="1"/>
    <col min="2815" max="2815" width="52" style="5" customWidth="1"/>
    <col min="2816" max="2816" width="0" style="5" hidden="1" customWidth="1"/>
    <col min="2817" max="2819" width="10.54296875" style="5" customWidth="1"/>
    <col min="2820" max="2820" width="11.54296875" style="5" customWidth="1"/>
    <col min="2821" max="2828" width="10.54296875" style="5" customWidth="1"/>
    <col min="2829" max="2830" width="14.453125" style="5" customWidth="1"/>
    <col min="2831" max="2831" width="13.453125" style="5" customWidth="1"/>
    <col min="2832" max="2832" width="14.453125" style="5" customWidth="1"/>
    <col min="2833" max="2833" width="9.54296875" style="5" customWidth="1"/>
    <col min="2834" max="3069" width="8.7265625" style="5"/>
    <col min="3070" max="3070" width="0" style="5" hidden="1" customWidth="1"/>
    <col min="3071" max="3071" width="52" style="5" customWidth="1"/>
    <col min="3072" max="3072" width="0" style="5" hidden="1" customWidth="1"/>
    <col min="3073" max="3075" width="10.54296875" style="5" customWidth="1"/>
    <col min="3076" max="3076" width="11.54296875" style="5" customWidth="1"/>
    <col min="3077" max="3084" width="10.54296875" style="5" customWidth="1"/>
    <col min="3085" max="3086" width="14.453125" style="5" customWidth="1"/>
    <col min="3087" max="3087" width="13.453125" style="5" customWidth="1"/>
    <col min="3088" max="3088" width="14.453125" style="5" customWidth="1"/>
    <col min="3089" max="3089" width="9.54296875" style="5" customWidth="1"/>
    <col min="3090" max="3325" width="8.7265625" style="5"/>
    <col min="3326" max="3326" width="0" style="5" hidden="1" customWidth="1"/>
    <col min="3327" max="3327" width="52" style="5" customWidth="1"/>
    <col min="3328" max="3328" width="0" style="5" hidden="1" customWidth="1"/>
    <col min="3329" max="3331" width="10.54296875" style="5" customWidth="1"/>
    <col min="3332" max="3332" width="11.54296875" style="5" customWidth="1"/>
    <col min="3333" max="3340" width="10.54296875" style="5" customWidth="1"/>
    <col min="3341" max="3342" width="14.453125" style="5" customWidth="1"/>
    <col min="3343" max="3343" width="13.453125" style="5" customWidth="1"/>
    <col min="3344" max="3344" width="14.453125" style="5" customWidth="1"/>
    <col min="3345" max="3345" width="9.54296875" style="5" customWidth="1"/>
    <col min="3346" max="3581" width="8.7265625" style="5"/>
    <col min="3582" max="3582" width="0" style="5" hidden="1" customWidth="1"/>
    <col min="3583" max="3583" width="52" style="5" customWidth="1"/>
    <col min="3584" max="3584" width="0" style="5" hidden="1" customWidth="1"/>
    <col min="3585" max="3587" width="10.54296875" style="5" customWidth="1"/>
    <col min="3588" max="3588" width="11.54296875" style="5" customWidth="1"/>
    <col min="3589" max="3596" width="10.54296875" style="5" customWidth="1"/>
    <col min="3597" max="3598" width="14.453125" style="5" customWidth="1"/>
    <col min="3599" max="3599" width="13.453125" style="5" customWidth="1"/>
    <col min="3600" max="3600" width="14.453125" style="5" customWidth="1"/>
    <col min="3601" max="3601" width="9.54296875" style="5" customWidth="1"/>
    <col min="3602" max="3837" width="8.7265625" style="5"/>
    <col min="3838" max="3838" width="0" style="5" hidden="1" customWidth="1"/>
    <col min="3839" max="3839" width="52" style="5" customWidth="1"/>
    <col min="3840" max="3840" width="0" style="5" hidden="1" customWidth="1"/>
    <col min="3841" max="3843" width="10.54296875" style="5" customWidth="1"/>
    <col min="3844" max="3844" width="11.54296875" style="5" customWidth="1"/>
    <col min="3845" max="3852" width="10.54296875" style="5" customWidth="1"/>
    <col min="3853" max="3854" width="14.453125" style="5" customWidth="1"/>
    <col min="3855" max="3855" width="13.453125" style="5" customWidth="1"/>
    <col min="3856" max="3856" width="14.453125" style="5" customWidth="1"/>
    <col min="3857" max="3857" width="9.54296875" style="5" customWidth="1"/>
    <col min="3858" max="4093" width="8.7265625" style="5"/>
    <col min="4094" max="4094" width="0" style="5" hidden="1" customWidth="1"/>
    <col min="4095" max="4095" width="52" style="5" customWidth="1"/>
    <col min="4096" max="4096" width="0" style="5" hidden="1" customWidth="1"/>
    <col min="4097" max="4099" width="10.54296875" style="5" customWidth="1"/>
    <col min="4100" max="4100" width="11.54296875" style="5" customWidth="1"/>
    <col min="4101" max="4108" width="10.54296875" style="5" customWidth="1"/>
    <col min="4109" max="4110" width="14.453125" style="5" customWidth="1"/>
    <col min="4111" max="4111" width="13.453125" style="5" customWidth="1"/>
    <col min="4112" max="4112" width="14.453125" style="5" customWidth="1"/>
    <col min="4113" max="4113" width="9.54296875" style="5" customWidth="1"/>
    <col min="4114" max="4349" width="8.7265625" style="5"/>
    <col min="4350" max="4350" width="0" style="5" hidden="1" customWidth="1"/>
    <col min="4351" max="4351" width="52" style="5" customWidth="1"/>
    <col min="4352" max="4352" width="0" style="5" hidden="1" customWidth="1"/>
    <col min="4353" max="4355" width="10.54296875" style="5" customWidth="1"/>
    <col min="4356" max="4356" width="11.54296875" style="5" customWidth="1"/>
    <col min="4357" max="4364" width="10.54296875" style="5" customWidth="1"/>
    <col min="4365" max="4366" width="14.453125" style="5" customWidth="1"/>
    <col min="4367" max="4367" width="13.453125" style="5" customWidth="1"/>
    <col min="4368" max="4368" width="14.453125" style="5" customWidth="1"/>
    <col min="4369" max="4369" width="9.54296875" style="5" customWidth="1"/>
    <col min="4370" max="4605" width="8.7265625" style="5"/>
    <col min="4606" max="4606" width="0" style="5" hidden="1" customWidth="1"/>
    <col min="4607" max="4607" width="52" style="5" customWidth="1"/>
    <col min="4608" max="4608" width="0" style="5" hidden="1" customWidth="1"/>
    <col min="4609" max="4611" width="10.54296875" style="5" customWidth="1"/>
    <col min="4612" max="4612" width="11.54296875" style="5" customWidth="1"/>
    <col min="4613" max="4620" width="10.54296875" style="5" customWidth="1"/>
    <col min="4621" max="4622" width="14.453125" style="5" customWidth="1"/>
    <col min="4623" max="4623" width="13.453125" style="5" customWidth="1"/>
    <col min="4624" max="4624" width="14.453125" style="5" customWidth="1"/>
    <col min="4625" max="4625" width="9.54296875" style="5" customWidth="1"/>
    <col min="4626" max="4861" width="8.7265625" style="5"/>
    <col min="4862" max="4862" width="0" style="5" hidden="1" customWidth="1"/>
    <col min="4863" max="4863" width="52" style="5" customWidth="1"/>
    <col min="4864" max="4864" width="0" style="5" hidden="1" customWidth="1"/>
    <col min="4865" max="4867" width="10.54296875" style="5" customWidth="1"/>
    <col min="4868" max="4868" width="11.54296875" style="5" customWidth="1"/>
    <col min="4869" max="4876" width="10.54296875" style="5" customWidth="1"/>
    <col min="4877" max="4878" width="14.453125" style="5" customWidth="1"/>
    <col min="4879" max="4879" width="13.453125" style="5" customWidth="1"/>
    <col min="4880" max="4880" width="14.453125" style="5" customWidth="1"/>
    <col min="4881" max="4881" width="9.54296875" style="5" customWidth="1"/>
    <col min="4882" max="5117" width="8.7265625" style="5"/>
    <col min="5118" max="5118" width="0" style="5" hidden="1" customWidth="1"/>
    <col min="5119" max="5119" width="52" style="5" customWidth="1"/>
    <col min="5120" max="5120" width="0" style="5" hidden="1" customWidth="1"/>
    <col min="5121" max="5123" width="10.54296875" style="5" customWidth="1"/>
    <col min="5124" max="5124" width="11.54296875" style="5" customWidth="1"/>
    <col min="5125" max="5132" width="10.54296875" style="5" customWidth="1"/>
    <col min="5133" max="5134" width="14.453125" style="5" customWidth="1"/>
    <col min="5135" max="5135" width="13.453125" style="5" customWidth="1"/>
    <col min="5136" max="5136" width="14.453125" style="5" customWidth="1"/>
    <col min="5137" max="5137" width="9.54296875" style="5" customWidth="1"/>
    <col min="5138" max="5373" width="8.7265625" style="5"/>
    <col min="5374" max="5374" width="0" style="5" hidden="1" customWidth="1"/>
    <col min="5375" max="5375" width="52" style="5" customWidth="1"/>
    <col min="5376" max="5376" width="0" style="5" hidden="1" customWidth="1"/>
    <col min="5377" max="5379" width="10.54296875" style="5" customWidth="1"/>
    <col min="5380" max="5380" width="11.54296875" style="5" customWidth="1"/>
    <col min="5381" max="5388" width="10.54296875" style="5" customWidth="1"/>
    <col min="5389" max="5390" width="14.453125" style="5" customWidth="1"/>
    <col min="5391" max="5391" width="13.453125" style="5" customWidth="1"/>
    <col min="5392" max="5392" width="14.453125" style="5" customWidth="1"/>
    <col min="5393" max="5393" width="9.54296875" style="5" customWidth="1"/>
    <col min="5394" max="5629" width="8.7265625" style="5"/>
    <col min="5630" max="5630" width="0" style="5" hidden="1" customWidth="1"/>
    <col min="5631" max="5631" width="52" style="5" customWidth="1"/>
    <col min="5632" max="5632" width="0" style="5" hidden="1" customWidth="1"/>
    <col min="5633" max="5635" width="10.54296875" style="5" customWidth="1"/>
    <col min="5636" max="5636" width="11.54296875" style="5" customWidth="1"/>
    <col min="5637" max="5644" width="10.54296875" style="5" customWidth="1"/>
    <col min="5645" max="5646" width="14.453125" style="5" customWidth="1"/>
    <col min="5647" max="5647" width="13.453125" style="5" customWidth="1"/>
    <col min="5648" max="5648" width="14.453125" style="5" customWidth="1"/>
    <col min="5649" max="5649" width="9.54296875" style="5" customWidth="1"/>
    <col min="5650" max="5885" width="8.7265625" style="5"/>
    <col min="5886" max="5886" width="0" style="5" hidden="1" customWidth="1"/>
    <col min="5887" max="5887" width="52" style="5" customWidth="1"/>
    <col min="5888" max="5888" width="0" style="5" hidden="1" customWidth="1"/>
    <col min="5889" max="5891" width="10.54296875" style="5" customWidth="1"/>
    <col min="5892" max="5892" width="11.54296875" style="5" customWidth="1"/>
    <col min="5893" max="5900" width="10.54296875" style="5" customWidth="1"/>
    <col min="5901" max="5902" width="14.453125" style="5" customWidth="1"/>
    <col min="5903" max="5903" width="13.453125" style="5" customWidth="1"/>
    <col min="5904" max="5904" width="14.453125" style="5" customWidth="1"/>
    <col min="5905" max="5905" width="9.54296875" style="5" customWidth="1"/>
    <col min="5906" max="6141" width="8.7265625" style="5"/>
    <col min="6142" max="6142" width="0" style="5" hidden="1" customWidth="1"/>
    <col min="6143" max="6143" width="52" style="5" customWidth="1"/>
    <col min="6144" max="6144" width="0" style="5" hidden="1" customWidth="1"/>
    <col min="6145" max="6147" width="10.54296875" style="5" customWidth="1"/>
    <col min="6148" max="6148" width="11.54296875" style="5" customWidth="1"/>
    <col min="6149" max="6156" width="10.54296875" style="5" customWidth="1"/>
    <col min="6157" max="6158" width="14.453125" style="5" customWidth="1"/>
    <col min="6159" max="6159" width="13.453125" style="5" customWidth="1"/>
    <col min="6160" max="6160" width="14.453125" style="5" customWidth="1"/>
    <col min="6161" max="6161" width="9.54296875" style="5" customWidth="1"/>
    <col min="6162" max="6397" width="8.7265625" style="5"/>
    <col min="6398" max="6398" width="0" style="5" hidden="1" customWidth="1"/>
    <col min="6399" max="6399" width="52" style="5" customWidth="1"/>
    <col min="6400" max="6400" width="0" style="5" hidden="1" customWidth="1"/>
    <col min="6401" max="6403" width="10.54296875" style="5" customWidth="1"/>
    <col min="6404" max="6404" width="11.54296875" style="5" customWidth="1"/>
    <col min="6405" max="6412" width="10.54296875" style="5" customWidth="1"/>
    <col min="6413" max="6414" width="14.453125" style="5" customWidth="1"/>
    <col min="6415" max="6415" width="13.453125" style="5" customWidth="1"/>
    <col min="6416" max="6416" width="14.453125" style="5" customWidth="1"/>
    <col min="6417" max="6417" width="9.54296875" style="5" customWidth="1"/>
    <col min="6418" max="6653" width="8.7265625" style="5"/>
    <col min="6654" max="6654" width="0" style="5" hidden="1" customWidth="1"/>
    <col min="6655" max="6655" width="52" style="5" customWidth="1"/>
    <col min="6656" max="6656" width="0" style="5" hidden="1" customWidth="1"/>
    <col min="6657" max="6659" width="10.54296875" style="5" customWidth="1"/>
    <col min="6660" max="6660" width="11.54296875" style="5" customWidth="1"/>
    <col min="6661" max="6668" width="10.54296875" style="5" customWidth="1"/>
    <col min="6669" max="6670" width="14.453125" style="5" customWidth="1"/>
    <col min="6671" max="6671" width="13.453125" style="5" customWidth="1"/>
    <col min="6672" max="6672" width="14.453125" style="5" customWidth="1"/>
    <col min="6673" max="6673" width="9.54296875" style="5" customWidth="1"/>
    <col min="6674" max="6909" width="8.7265625" style="5"/>
    <col min="6910" max="6910" width="0" style="5" hidden="1" customWidth="1"/>
    <col min="6911" max="6911" width="52" style="5" customWidth="1"/>
    <col min="6912" max="6912" width="0" style="5" hidden="1" customWidth="1"/>
    <col min="6913" max="6915" width="10.54296875" style="5" customWidth="1"/>
    <col min="6916" max="6916" width="11.54296875" style="5" customWidth="1"/>
    <col min="6917" max="6924" width="10.54296875" style="5" customWidth="1"/>
    <col min="6925" max="6926" width="14.453125" style="5" customWidth="1"/>
    <col min="6927" max="6927" width="13.453125" style="5" customWidth="1"/>
    <col min="6928" max="6928" width="14.453125" style="5" customWidth="1"/>
    <col min="6929" max="6929" width="9.54296875" style="5" customWidth="1"/>
    <col min="6930" max="7165" width="8.7265625" style="5"/>
    <col min="7166" max="7166" width="0" style="5" hidden="1" customWidth="1"/>
    <col min="7167" max="7167" width="52" style="5" customWidth="1"/>
    <col min="7168" max="7168" width="0" style="5" hidden="1" customWidth="1"/>
    <col min="7169" max="7171" width="10.54296875" style="5" customWidth="1"/>
    <col min="7172" max="7172" width="11.54296875" style="5" customWidth="1"/>
    <col min="7173" max="7180" width="10.54296875" style="5" customWidth="1"/>
    <col min="7181" max="7182" width="14.453125" style="5" customWidth="1"/>
    <col min="7183" max="7183" width="13.453125" style="5" customWidth="1"/>
    <col min="7184" max="7184" width="14.453125" style="5" customWidth="1"/>
    <col min="7185" max="7185" width="9.54296875" style="5" customWidth="1"/>
    <col min="7186" max="7421" width="8.7265625" style="5"/>
    <col min="7422" max="7422" width="0" style="5" hidden="1" customWidth="1"/>
    <col min="7423" max="7423" width="52" style="5" customWidth="1"/>
    <col min="7424" max="7424" width="0" style="5" hidden="1" customWidth="1"/>
    <col min="7425" max="7427" width="10.54296875" style="5" customWidth="1"/>
    <col min="7428" max="7428" width="11.54296875" style="5" customWidth="1"/>
    <col min="7429" max="7436" width="10.54296875" style="5" customWidth="1"/>
    <col min="7437" max="7438" width="14.453125" style="5" customWidth="1"/>
    <col min="7439" max="7439" width="13.453125" style="5" customWidth="1"/>
    <col min="7440" max="7440" width="14.453125" style="5" customWidth="1"/>
    <col min="7441" max="7441" width="9.54296875" style="5" customWidth="1"/>
    <col min="7442" max="7677" width="8.7265625" style="5"/>
    <col min="7678" max="7678" width="0" style="5" hidden="1" customWidth="1"/>
    <col min="7679" max="7679" width="52" style="5" customWidth="1"/>
    <col min="7680" max="7680" width="0" style="5" hidden="1" customWidth="1"/>
    <col min="7681" max="7683" width="10.54296875" style="5" customWidth="1"/>
    <col min="7684" max="7684" width="11.54296875" style="5" customWidth="1"/>
    <col min="7685" max="7692" width="10.54296875" style="5" customWidth="1"/>
    <col min="7693" max="7694" width="14.453125" style="5" customWidth="1"/>
    <col min="7695" max="7695" width="13.453125" style="5" customWidth="1"/>
    <col min="7696" max="7696" width="14.453125" style="5" customWidth="1"/>
    <col min="7697" max="7697" width="9.54296875" style="5" customWidth="1"/>
    <col min="7698" max="7933" width="8.7265625" style="5"/>
    <col min="7934" max="7934" width="0" style="5" hidden="1" customWidth="1"/>
    <col min="7935" max="7935" width="52" style="5" customWidth="1"/>
    <col min="7936" max="7936" width="0" style="5" hidden="1" customWidth="1"/>
    <col min="7937" max="7939" width="10.54296875" style="5" customWidth="1"/>
    <col min="7940" max="7940" width="11.54296875" style="5" customWidth="1"/>
    <col min="7941" max="7948" width="10.54296875" style="5" customWidth="1"/>
    <col min="7949" max="7950" width="14.453125" style="5" customWidth="1"/>
    <col min="7951" max="7951" width="13.453125" style="5" customWidth="1"/>
    <col min="7952" max="7952" width="14.453125" style="5" customWidth="1"/>
    <col min="7953" max="7953" width="9.54296875" style="5" customWidth="1"/>
    <col min="7954" max="8189" width="8.7265625" style="5"/>
    <col min="8190" max="8190" width="0" style="5" hidden="1" customWidth="1"/>
    <col min="8191" max="8191" width="52" style="5" customWidth="1"/>
    <col min="8192" max="8192" width="0" style="5" hidden="1" customWidth="1"/>
    <col min="8193" max="8195" width="10.54296875" style="5" customWidth="1"/>
    <col min="8196" max="8196" width="11.54296875" style="5" customWidth="1"/>
    <col min="8197" max="8204" width="10.54296875" style="5" customWidth="1"/>
    <col min="8205" max="8206" width="14.453125" style="5" customWidth="1"/>
    <col min="8207" max="8207" width="13.453125" style="5" customWidth="1"/>
    <col min="8208" max="8208" width="14.453125" style="5" customWidth="1"/>
    <col min="8209" max="8209" width="9.54296875" style="5" customWidth="1"/>
    <col min="8210" max="8445" width="8.7265625" style="5"/>
    <col min="8446" max="8446" width="0" style="5" hidden="1" customWidth="1"/>
    <col min="8447" max="8447" width="52" style="5" customWidth="1"/>
    <col min="8448" max="8448" width="0" style="5" hidden="1" customWidth="1"/>
    <col min="8449" max="8451" width="10.54296875" style="5" customWidth="1"/>
    <col min="8452" max="8452" width="11.54296875" style="5" customWidth="1"/>
    <col min="8453" max="8460" width="10.54296875" style="5" customWidth="1"/>
    <col min="8461" max="8462" width="14.453125" style="5" customWidth="1"/>
    <col min="8463" max="8463" width="13.453125" style="5" customWidth="1"/>
    <col min="8464" max="8464" width="14.453125" style="5" customWidth="1"/>
    <col min="8465" max="8465" width="9.54296875" style="5" customWidth="1"/>
    <col min="8466" max="8701" width="8.7265625" style="5"/>
    <col min="8702" max="8702" width="0" style="5" hidden="1" customWidth="1"/>
    <col min="8703" max="8703" width="52" style="5" customWidth="1"/>
    <col min="8704" max="8704" width="0" style="5" hidden="1" customWidth="1"/>
    <col min="8705" max="8707" width="10.54296875" style="5" customWidth="1"/>
    <col min="8708" max="8708" width="11.54296875" style="5" customWidth="1"/>
    <col min="8709" max="8716" width="10.54296875" style="5" customWidth="1"/>
    <col min="8717" max="8718" width="14.453125" style="5" customWidth="1"/>
    <col min="8719" max="8719" width="13.453125" style="5" customWidth="1"/>
    <col min="8720" max="8720" width="14.453125" style="5" customWidth="1"/>
    <col min="8721" max="8721" width="9.54296875" style="5" customWidth="1"/>
    <col min="8722" max="8957" width="8.7265625" style="5"/>
    <col min="8958" max="8958" width="0" style="5" hidden="1" customWidth="1"/>
    <col min="8959" max="8959" width="52" style="5" customWidth="1"/>
    <col min="8960" max="8960" width="0" style="5" hidden="1" customWidth="1"/>
    <col min="8961" max="8963" width="10.54296875" style="5" customWidth="1"/>
    <col min="8964" max="8964" width="11.54296875" style="5" customWidth="1"/>
    <col min="8965" max="8972" width="10.54296875" style="5" customWidth="1"/>
    <col min="8973" max="8974" width="14.453125" style="5" customWidth="1"/>
    <col min="8975" max="8975" width="13.453125" style="5" customWidth="1"/>
    <col min="8976" max="8976" width="14.453125" style="5" customWidth="1"/>
    <col min="8977" max="8977" width="9.54296875" style="5" customWidth="1"/>
    <col min="8978" max="9213" width="8.7265625" style="5"/>
    <col min="9214" max="9214" width="0" style="5" hidden="1" customWidth="1"/>
    <col min="9215" max="9215" width="52" style="5" customWidth="1"/>
    <col min="9216" max="9216" width="0" style="5" hidden="1" customWidth="1"/>
    <col min="9217" max="9219" width="10.54296875" style="5" customWidth="1"/>
    <col min="9220" max="9220" width="11.54296875" style="5" customWidth="1"/>
    <col min="9221" max="9228" width="10.54296875" style="5" customWidth="1"/>
    <col min="9229" max="9230" width="14.453125" style="5" customWidth="1"/>
    <col min="9231" max="9231" width="13.453125" style="5" customWidth="1"/>
    <col min="9232" max="9232" width="14.453125" style="5" customWidth="1"/>
    <col min="9233" max="9233" width="9.54296875" style="5" customWidth="1"/>
    <col min="9234" max="9469" width="8.7265625" style="5"/>
    <col min="9470" max="9470" width="0" style="5" hidden="1" customWidth="1"/>
    <col min="9471" max="9471" width="52" style="5" customWidth="1"/>
    <col min="9472" max="9472" width="0" style="5" hidden="1" customWidth="1"/>
    <col min="9473" max="9475" width="10.54296875" style="5" customWidth="1"/>
    <col min="9476" max="9476" width="11.54296875" style="5" customWidth="1"/>
    <col min="9477" max="9484" width="10.54296875" style="5" customWidth="1"/>
    <col min="9485" max="9486" width="14.453125" style="5" customWidth="1"/>
    <col min="9487" max="9487" width="13.453125" style="5" customWidth="1"/>
    <col min="9488" max="9488" width="14.453125" style="5" customWidth="1"/>
    <col min="9489" max="9489" width="9.54296875" style="5" customWidth="1"/>
    <col min="9490" max="9725" width="8.7265625" style="5"/>
    <col min="9726" max="9726" width="0" style="5" hidden="1" customWidth="1"/>
    <col min="9727" max="9727" width="52" style="5" customWidth="1"/>
    <col min="9728" max="9728" width="0" style="5" hidden="1" customWidth="1"/>
    <col min="9729" max="9731" width="10.54296875" style="5" customWidth="1"/>
    <col min="9732" max="9732" width="11.54296875" style="5" customWidth="1"/>
    <col min="9733" max="9740" width="10.54296875" style="5" customWidth="1"/>
    <col min="9741" max="9742" width="14.453125" style="5" customWidth="1"/>
    <col min="9743" max="9743" width="13.453125" style="5" customWidth="1"/>
    <col min="9744" max="9744" width="14.453125" style="5" customWidth="1"/>
    <col min="9745" max="9745" width="9.54296875" style="5" customWidth="1"/>
    <col min="9746" max="9981" width="8.7265625" style="5"/>
    <col min="9982" max="9982" width="0" style="5" hidden="1" customWidth="1"/>
    <col min="9983" max="9983" width="52" style="5" customWidth="1"/>
    <col min="9984" max="9984" width="0" style="5" hidden="1" customWidth="1"/>
    <col min="9985" max="9987" width="10.54296875" style="5" customWidth="1"/>
    <col min="9988" max="9988" width="11.54296875" style="5" customWidth="1"/>
    <col min="9989" max="9996" width="10.54296875" style="5" customWidth="1"/>
    <col min="9997" max="9998" width="14.453125" style="5" customWidth="1"/>
    <col min="9999" max="9999" width="13.453125" style="5" customWidth="1"/>
    <col min="10000" max="10000" width="14.453125" style="5" customWidth="1"/>
    <col min="10001" max="10001" width="9.54296875" style="5" customWidth="1"/>
    <col min="10002" max="10237" width="8.7265625" style="5"/>
    <col min="10238" max="10238" width="0" style="5" hidden="1" customWidth="1"/>
    <col min="10239" max="10239" width="52" style="5" customWidth="1"/>
    <col min="10240" max="10240" width="0" style="5" hidden="1" customWidth="1"/>
    <col min="10241" max="10243" width="10.54296875" style="5" customWidth="1"/>
    <col min="10244" max="10244" width="11.54296875" style="5" customWidth="1"/>
    <col min="10245" max="10252" width="10.54296875" style="5" customWidth="1"/>
    <col min="10253" max="10254" width="14.453125" style="5" customWidth="1"/>
    <col min="10255" max="10255" width="13.453125" style="5" customWidth="1"/>
    <col min="10256" max="10256" width="14.453125" style="5" customWidth="1"/>
    <col min="10257" max="10257" width="9.54296875" style="5" customWidth="1"/>
    <col min="10258" max="10493" width="8.7265625" style="5"/>
    <col min="10494" max="10494" width="0" style="5" hidden="1" customWidth="1"/>
    <col min="10495" max="10495" width="52" style="5" customWidth="1"/>
    <col min="10496" max="10496" width="0" style="5" hidden="1" customWidth="1"/>
    <col min="10497" max="10499" width="10.54296875" style="5" customWidth="1"/>
    <col min="10500" max="10500" width="11.54296875" style="5" customWidth="1"/>
    <col min="10501" max="10508" width="10.54296875" style="5" customWidth="1"/>
    <col min="10509" max="10510" width="14.453125" style="5" customWidth="1"/>
    <col min="10511" max="10511" width="13.453125" style="5" customWidth="1"/>
    <col min="10512" max="10512" width="14.453125" style="5" customWidth="1"/>
    <col min="10513" max="10513" width="9.54296875" style="5" customWidth="1"/>
    <col min="10514" max="10749" width="8.7265625" style="5"/>
    <col min="10750" max="10750" width="0" style="5" hidden="1" customWidth="1"/>
    <col min="10751" max="10751" width="52" style="5" customWidth="1"/>
    <col min="10752" max="10752" width="0" style="5" hidden="1" customWidth="1"/>
    <col min="10753" max="10755" width="10.54296875" style="5" customWidth="1"/>
    <col min="10756" max="10756" width="11.54296875" style="5" customWidth="1"/>
    <col min="10757" max="10764" width="10.54296875" style="5" customWidth="1"/>
    <col min="10765" max="10766" width="14.453125" style="5" customWidth="1"/>
    <col min="10767" max="10767" width="13.453125" style="5" customWidth="1"/>
    <col min="10768" max="10768" width="14.453125" style="5" customWidth="1"/>
    <col min="10769" max="10769" width="9.54296875" style="5" customWidth="1"/>
    <col min="10770" max="11005" width="8.7265625" style="5"/>
    <col min="11006" max="11006" width="0" style="5" hidden="1" customWidth="1"/>
    <col min="11007" max="11007" width="52" style="5" customWidth="1"/>
    <col min="11008" max="11008" width="0" style="5" hidden="1" customWidth="1"/>
    <col min="11009" max="11011" width="10.54296875" style="5" customWidth="1"/>
    <col min="11012" max="11012" width="11.54296875" style="5" customWidth="1"/>
    <col min="11013" max="11020" width="10.54296875" style="5" customWidth="1"/>
    <col min="11021" max="11022" width="14.453125" style="5" customWidth="1"/>
    <col min="11023" max="11023" width="13.453125" style="5" customWidth="1"/>
    <col min="11024" max="11024" width="14.453125" style="5" customWidth="1"/>
    <col min="11025" max="11025" width="9.54296875" style="5" customWidth="1"/>
    <col min="11026" max="11261" width="8.7265625" style="5"/>
    <col min="11262" max="11262" width="0" style="5" hidden="1" customWidth="1"/>
    <col min="11263" max="11263" width="52" style="5" customWidth="1"/>
    <col min="11264" max="11264" width="0" style="5" hidden="1" customWidth="1"/>
    <col min="11265" max="11267" width="10.54296875" style="5" customWidth="1"/>
    <col min="11268" max="11268" width="11.54296875" style="5" customWidth="1"/>
    <col min="11269" max="11276" width="10.54296875" style="5" customWidth="1"/>
    <col min="11277" max="11278" width="14.453125" style="5" customWidth="1"/>
    <col min="11279" max="11279" width="13.453125" style="5" customWidth="1"/>
    <col min="11280" max="11280" width="14.453125" style="5" customWidth="1"/>
    <col min="11281" max="11281" width="9.54296875" style="5" customWidth="1"/>
    <col min="11282" max="11517" width="8.7265625" style="5"/>
    <col min="11518" max="11518" width="0" style="5" hidden="1" customWidth="1"/>
    <col min="11519" max="11519" width="52" style="5" customWidth="1"/>
    <col min="11520" max="11520" width="0" style="5" hidden="1" customWidth="1"/>
    <col min="11521" max="11523" width="10.54296875" style="5" customWidth="1"/>
    <col min="11524" max="11524" width="11.54296875" style="5" customWidth="1"/>
    <col min="11525" max="11532" width="10.54296875" style="5" customWidth="1"/>
    <col min="11533" max="11534" width="14.453125" style="5" customWidth="1"/>
    <col min="11535" max="11535" width="13.453125" style="5" customWidth="1"/>
    <col min="11536" max="11536" width="14.453125" style="5" customWidth="1"/>
    <col min="11537" max="11537" width="9.54296875" style="5" customWidth="1"/>
    <col min="11538" max="11773" width="8.7265625" style="5"/>
    <col min="11774" max="11774" width="0" style="5" hidden="1" customWidth="1"/>
    <col min="11775" max="11775" width="52" style="5" customWidth="1"/>
    <col min="11776" max="11776" width="0" style="5" hidden="1" customWidth="1"/>
    <col min="11777" max="11779" width="10.54296875" style="5" customWidth="1"/>
    <col min="11780" max="11780" width="11.54296875" style="5" customWidth="1"/>
    <col min="11781" max="11788" width="10.54296875" style="5" customWidth="1"/>
    <col min="11789" max="11790" width="14.453125" style="5" customWidth="1"/>
    <col min="11791" max="11791" width="13.453125" style="5" customWidth="1"/>
    <col min="11792" max="11792" width="14.453125" style="5" customWidth="1"/>
    <col min="11793" max="11793" width="9.54296875" style="5" customWidth="1"/>
    <col min="11794" max="12029" width="8.7265625" style="5"/>
    <col min="12030" max="12030" width="0" style="5" hidden="1" customWidth="1"/>
    <col min="12031" max="12031" width="52" style="5" customWidth="1"/>
    <col min="12032" max="12032" width="0" style="5" hidden="1" customWidth="1"/>
    <col min="12033" max="12035" width="10.54296875" style="5" customWidth="1"/>
    <col min="12036" max="12036" width="11.54296875" style="5" customWidth="1"/>
    <col min="12037" max="12044" width="10.54296875" style="5" customWidth="1"/>
    <col min="12045" max="12046" width="14.453125" style="5" customWidth="1"/>
    <col min="12047" max="12047" width="13.453125" style="5" customWidth="1"/>
    <col min="12048" max="12048" width="14.453125" style="5" customWidth="1"/>
    <col min="12049" max="12049" width="9.54296875" style="5" customWidth="1"/>
    <col min="12050" max="12285" width="8.7265625" style="5"/>
    <col min="12286" max="12286" width="0" style="5" hidden="1" customWidth="1"/>
    <col min="12287" max="12287" width="52" style="5" customWidth="1"/>
    <col min="12288" max="12288" width="0" style="5" hidden="1" customWidth="1"/>
    <col min="12289" max="12291" width="10.54296875" style="5" customWidth="1"/>
    <col min="12292" max="12292" width="11.54296875" style="5" customWidth="1"/>
    <col min="12293" max="12300" width="10.54296875" style="5" customWidth="1"/>
    <col min="12301" max="12302" width="14.453125" style="5" customWidth="1"/>
    <col min="12303" max="12303" width="13.453125" style="5" customWidth="1"/>
    <col min="12304" max="12304" width="14.453125" style="5" customWidth="1"/>
    <col min="12305" max="12305" width="9.54296875" style="5" customWidth="1"/>
    <col min="12306" max="12541" width="8.7265625" style="5"/>
    <col min="12542" max="12542" width="0" style="5" hidden="1" customWidth="1"/>
    <col min="12543" max="12543" width="52" style="5" customWidth="1"/>
    <col min="12544" max="12544" width="0" style="5" hidden="1" customWidth="1"/>
    <col min="12545" max="12547" width="10.54296875" style="5" customWidth="1"/>
    <col min="12548" max="12548" width="11.54296875" style="5" customWidth="1"/>
    <col min="12549" max="12556" width="10.54296875" style="5" customWidth="1"/>
    <col min="12557" max="12558" width="14.453125" style="5" customWidth="1"/>
    <col min="12559" max="12559" width="13.453125" style="5" customWidth="1"/>
    <col min="12560" max="12560" width="14.453125" style="5" customWidth="1"/>
    <col min="12561" max="12561" width="9.54296875" style="5" customWidth="1"/>
    <col min="12562" max="12797" width="8.7265625" style="5"/>
    <col min="12798" max="12798" width="0" style="5" hidden="1" customWidth="1"/>
    <col min="12799" max="12799" width="52" style="5" customWidth="1"/>
    <col min="12800" max="12800" width="0" style="5" hidden="1" customWidth="1"/>
    <col min="12801" max="12803" width="10.54296875" style="5" customWidth="1"/>
    <col min="12804" max="12804" width="11.54296875" style="5" customWidth="1"/>
    <col min="12805" max="12812" width="10.54296875" style="5" customWidth="1"/>
    <col min="12813" max="12814" width="14.453125" style="5" customWidth="1"/>
    <col min="12815" max="12815" width="13.453125" style="5" customWidth="1"/>
    <col min="12816" max="12816" width="14.453125" style="5" customWidth="1"/>
    <col min="12817" max="12817" width="9.54296875" style="5" customWidth="1"/>
    <col min="12818" max="13053" width="8.7265625" style="5"/>
    <col min="13054" max="13054" width="0" style="5" hidden="1" customWidth="1"/>
    <col min="13055" max="13055" width="52" style="5" customWidth="1"/>
    <col min="13056" max="13056" width="0" style="5" hidden="1" customWidth="1"/>
    <col min="13057" max="13059" width="10.54296875" style="5" customWidth="1"/>
    <col min="13060" max="13060" width="11.54296875" style="5" customWidth="1"/>
    <col min="13061" max="13068" width="10.54296875" style="5" customWidth="1"/>
    <col min="13069" max="13070" width="14.453125" style="5" customWidth="1"/>
    <col min="13071" max="13071" width="13.453125" style="5" customWidth="1"/>
    <col min="13072" max="13072" width="14.453125" style="5" customWidth="1"/>
    <col min="13073" max="13073" width="9.54296875" style="5" customWidth="1"/>
    <col min="13074" max="13309" width="8.7265625" style="5"/>
    <col min="13310" max="13310" width="0" style="5" hidden="1" customWidth="1"/>
    <col min="13311" max="13311" width="52" style="5" customWidth="1"/>
    <col min="13312" max="13312" width="0" style="5" hidden="1" customWidth="1"/>
    <col min="13313" max="13315" width="10.54296875" style="5" customWidth="1"/>
    <col min="13316" max="13316" width="11.54296875" style="5" customWidth="1"/>
    <col min="13317" max="13324" width="10.54296875" style="5" customWidth="1"/>
    <col min="13325" max="13326" width="14.453125" style="5" customWidth="1"/>
    <col min="13327" max="13327" width="13.453125" style="5" customWidth="1"/>
    <col min="13328" max="13328" width="14.453125" style="5" customWidth="1"/>
    <col min="13329" max="13329" width="9.54296875" style="5" customWidth="1"/>
    <col min="13330" max="13565" width="8.7265625" style="5"/>
    <col min="13566" max="13566" width="0" style="5" hidden="1" customWidth="1"/>
    <col min="13567" max="13567" width="52" style="5" customWidth="1"/>
    <col min="13568" max="13568" width="0" style="5" hidden="1" customWidth="1"/>
    <col min="13569" max="13571" width="10.54296875" style="5" customWidth="1"/>
    <col min="13572" max="13572" width="11.54296875" style="5" customWidth="1"/>
    <col min="13573" max="13580" width="10.54296875" style="5" customWidth="1"/>
    <col min="13581" max="13582" width="14.453125" style="5" customWidth="1"/>
    <col min="13583" max="13583" width="13.453125" style="5" customWidth="1"/>
    <col min="13584" max="13584" width="14.453125" style="5" customWidth="1"/>
    <col min="13585" max="13585" width="9.54296875" style="5" customWidth="1"/>
    <col min="13586" max="13821" width="8.7265625" style="5"/>
    <col min="13822" max="13822" width="0" style="5" hidden="1" customWidth="1"/>
    <col min="13823" max="13823" width="52" style="5" customWidth="1"/>
    <col min="13824" max="13824" width="0" style="5" hidden="1" customWidth="1"/>
    <col min="13825" max="13827" width="10.54296875" style="5" customWidth="1"/>
    <col min="13828" max="13828" width="11.54296875" style="5" customWidth="1"/>
    <col min="13829" max="13836" width="10.54296875" style="5" customWidth="1"/>
    <col min="13837" max="13838" width="14.453125" style="5" customWidth="1"/>
    <col min="13839" max="13839" width="13.453125" style="5" customWidth="1"/>
    <col min="13840" max="13840" width="14.453125" style="5" customWidth="1"/>
    <col min="13841" max="13841" width="9.54296875" style="5" customWidth="1"/>
    <col min="13842" max="14077" width="8.7265625" style="5"/>
    <col min="14078" max="14078" width="0" style="5" hidden="1" customWidth="1"/>
    <col min="14079" max="14079" width="52" style="5" customWidth="1"/>
    <col min="14080" max="14080" width="0" style="5" hidden="1" customWidth="1"/>
    <col min="14081" max="14083" width="10.54296875" style="5" customWidth="1"/>
    <col min="14084" max="14084" width="11.54296875" style="5" customWidth="1"/>
    <col min="14085" max="14092" width="10.54296875" style="5" customWidth="1"/>
    <col min="14093" max="14094" width="14.453125" style="5" customWidth="1"/>
    <col min="14095" max="14095" width="13.453125" style="5" customWidth="1"/>
    <col min="14096" max="14096" width="14.453125" style="5" customWidth="1"/>
    <col min="14097" max="14097" width="9.54296875" style="5" customWidth="1"/>
    <col min="14098" max="14333" width="8.7265625" style="5"/>
    <col min="14334" max="14334" width="0" style="5" hidden="1" customWidth="1"/>
    <col min="14335" max="14335" width="52" style="5" customWidth="1"/>
    <col min="14336" max="14336" width="0" style="5" hidden="1" customWidth="1"/>
    <col min="14337" max="14339" width="10.54296875" style="5" customWidth="1"/>
    <col min="14340" max="14340" width="11.54296875" style="5" customWidth="1"/>
    <col min="14341" max="14348" width="10.54296875" style="5" customWidth="1"/>
    <col min="14349" max="14350" width="14.453125" style="5" customWidth="1"/>
    <col min="14351" max="14351" width="13.453125" style="5" customWidth="1"/>
    <col min="14352" max="14352" width="14.453125" style="5" customWidth="1"/>
    <col min="14353" max="14353" width="9.54296875" style="5" customWidth="1"/>
    <col min="14354" max="14589" width="8.7265625" style="5"/>
    <col min="14590" max="14590" width="0" style="5" hidden="1" customWidth="1"/>
    <col min="14591" max="14591" width="52" style="5" customWidth="1"/>
    <col min="14592" max="14592" width="0" style="5" hidden="1" customWidth="1"/>
    <col min="14593" max="14595" width="10.54296875" style="5" customWidth="1"/>
    <col min="14596" max="14596" width="11.54296875" style="5" customWidth="1"/>
    <col min="14597" max="14604" width="10.54296875" style="5" customWidth="1"/>
    <col min="14605" max="14606" width="14.453125" style="5" customWidth="1"/>
    <col min="14607" max="14607" width="13.453125" style="5" customWidth="1"/>
    <col min="14608" max="14608" width="14.453125" style="5" customWidth="1"/>
    <col min="14609" max="14609" width="9.54296875" style="5" customWidth="1"/>
    <col min="14610" max="14845" width="8.7265625" style="5"/>
    <col min="14846" max="14846" width="0" style="5" hidden="1" customWidth="1"/>
    <col min="14847" max="14847" width="52" style="5" customWidth="1"/>
    <col min="14848" max="14848" width="0" style="5" hidden="1" customWidth="1"/>
    <col min="14849" max="14851" width="10.54296875" style="5" customWidth="1"/>
    <col min="14852" max="14852" width="11.54296875" style="5" customWidth="1"/>
    <col min="14853" max="14860" width="10.54296875" style="5" customWidth="1"/>
    <col min="14861" max="14862" width="14.453125" style="5" customWidth="1"/>
    <col min="14863" max="14863" width="13.453125" style="5" customWidth="1"/>
    <col min="14864" max="14864" width="14.453125" style="5" customWidth="1"/>
    <col min="14865" max="14865" width="9.54296875" style="5" customWidth="1"/>
    <col min="14866" max="15101" width="8.7265625" style="5"/>
    <col min="15102" max="15102" width="0" style="5" hidden="1" customWidth="1"/>
    <col min="15103" max="15103" width="52" style="5" customWidth="1"/>
    <col min="15104" max="15104" width="0" style="5" hidden="1" customWidth="1"/>
    <col min="15105" max="15107" width="10.54296875" style="5" customWidth="1"/>
    <col min="15108" max="15108" width="11.54296875" style="5" customWidth="1"/>
    <col min="15109" max="15116" width="10.54296875" style="5" customWidth="1"/>
    <col min="15117" max="15118" width="14.453125" style="5" customWidth="1"/>
    <col min="15119" max="15119" width="13.453125" style="5" customWidth="1"/>
    <col min="15120" max="15120" width="14.453125" style="5" customWidth="1"/>
    <col min="15121" max="15121" width="9.54296875" style="5" customWidth="1"/>
    <col min="15122" max="15357" width="8.7265625" style="5"/>
    <col min="15358" max="15358" width="0" style="5" hidden="1" customWidth="1"/>
    <col min="15359" max="15359" width="52" style="5" customWidth="1"/>
    <col min="15360" max="15360" width="0" style="5" hidden="1" customWidth="1"/>
    <col min="15361" max="15363" width="10.54296875" style="5" customWidth="1"/>
    <col min="15364" max="15364" width="11.54296875" style="5" customWidth="1"/>
    <col min="15365" max="15372" width="10.54296875" style="5" customWidth="1"/>
    <col min="15373" max="15374" width="14.453125" style="5" customWidth="1"/>
    <col min="15375" max="15375" width="13.453125" style="5" customWidth="1"/>
    <col min="15376" max="15376" width="14.453125" style="5" customWidth="1"/>
    <col min="15377" max="15377" width="9.54296875" style="5" customWidth="1"/>
    <col min="15378" max="15613" width="8.7265625" style="5"/>
    <col min="15614" max="15614" width="0" style="5" hidden="1" customWidth="1"/>
    <col min="15615" max="15615" width="52" style="5" customWidth="1"/>
    <col min="15616" max="15616" width="0" style="5" hidden="1" customWidth="1"/>
    <col min="15617" max="15619" width="10.54296875" style="5" customWidth="1"/>
    <col min="15620" max="15620" width="11.54296875" style="5" customWidth="1"/>
    <col min="15621" max="15628" width="10.54296875" style="5" customWidth="1"/>
    <col min="15629" max="15630" width="14.453125" style="5" customWidth="1"/>
    <col min="15631" max="15631" width="13.453125" style="5" customWidth="1"/>
    <col min="15632" max="15632" width="14.453125" style="5" customWidth="1"/>
    <col min="15633" max="15633" width="9.54296875" style="5" customWidth="1"/>
    <col min="15634" max="15869" width="8.7265625" style="5"/>
    <col min="15870" max="15870" width="0" style="5" hidden="1" customWidth="1"/>
    <col min="15871" max="15871" width="52" style="5" customWidth="1"/>
    <col min="15872" max="15872" width="0" style="5" hidden="1" customWidth="1"/>
    <col min="15873" max="15875" width="10.54296875" style="5" customWidth="1"/>
    <col min="15876" max="15876" width="11.54296875" style="5" customWidth="1"/>
    <col min="15877" max="15884" width="10.54296875" style="5" customWidth="1"/>
    <col min="15885" max="15886" width="14.453125" style="5" customWidth="1"/>
    <col min="15887" max="15887" width="13.453125" style="5" customWidth="1"/>
    <col min="15888" max="15888" width="14.453125" style="5" customWidth="1"/>
    <col min="15889" max="15889" width="9.54296875" style="5" customWidth="1"/>
    <col min="15890" max="16125" width="8.7265625" style="5"/>
    <col min="16126" max="16126" width="0" style="5" hidden="1" customWidth="1"/>
    <col min="16127" max="16127" width="52" style="5" customWidth="1"/>
    <col min="16128" max="16128" width="0" style="5" hidden="1" customWidth="1"/>
    <col min="16129" max="16131" width="10.54296875" style="5" customWidth="1"/>
    <col min="16132" max="16132" width="11.54296875" style="5" customWidth="1"/>
    <col min="16133" max="16140" width="10.54296875" style="5" customWidth="1"/>
    <col min="16141" max="16142" width="14.453125" style="5" customWidth="1"/>
    <col min="16143" max="16143" width="13.453125" style="5" customWidth="1"/>
    <col min="16144" max="16144" width="14.453125" style="5" customWidth="1"/>
    <col min="16145" max="16145" width="9.54296875" style="5" customWidth="1"/>
    <col min="16146" max="16380" width="8.7265625" style="5"/>
    <col min="16381" max="16384" width="9.453125" style="5" customWidth="1"/>
  </cols>
  <sheetData>
    <row r="1" spans="1:22" s="6" customFormat="1" ht="10.5" customHeight="1">
      <c r="B1" s="191"/>
      <c r="C1" s="756"/>
      <c r="D1" s="757"/>
      <c r="E1" s="757"/>
      <c r="F1" s="757"/>
      <c r="G1" s="757"/>
      <c r="H1" s="757"/>
      <c r="I1" s="757"/>
      <c r="J1" s="757"/>
      <c r="K1" s="757"/>
      <c r="L1" s="757"/>
      <c r="M1" s="757"/>
      <c r="N1" s="757"/>
      <c r="O1" s="757"/>
      <c r="P1" s="757"/>
      <c r="Q1" s="757"/>
    </row>
    <row r="2" spans="1:22" s="7" customFormat="1" ht="5.25" customHeight="1" thickBot="1">
      <c r="C2" s="758"/>
      <c r="D2" s="758"/>
      <c r="E2" s="758"/>
      <c r="F2" s="758"/>
      <c r="G2" s="758"/>
      <c r="H2" s="758"/>
      <c r="I2" s="758"/>
      <c r="J2" s="758"/>
      <c r="K2" s="758"/>
      <c r="L2" s="758"/>
      <c r="M2" s="758"/>
      <c r="N2" s="758"/>
      <c r="O2" s="758"/>
      <c r="P2" s="758"/>
      <c r="Q2" s="758"/>
    </row>
    <row r="3" spans="1:22" ht="5.15" hidden="1" customHeight="1">
      <c r="B3" s="8"/>
      <c r="C3" s="759"/>
      <c r="D3" s="760"/>
      <c r="E3" s="760"/>
      <c r="F3" s="760"/>
      <c r="G3" s="760"/>
      <c r="H3" s="760"/>
      <c r="I3" s="760"/>
      <c r="J3" s="760"/>
      <c r="K3" s="760"/>
      <c r="L3" s="760"/>
      <c r="M3" s="760"/>
      <c r="N3" s="760"/>
      <c r="O3" s="758"/>
      <c r="P3" s="758"/>
      <c r="Q3" s="758"/>
    </row>
    <row r="4" spans="1:22" s="9" customFormat="1" ht="5.15" hidden="1" customHeight="1">
      <c r="A4" s="7"/>
      <c r="B4" s="12"/>
      <c r="C4" s="761"/>
      <c r="D4" s="762"/>
      <c r="E4" s="762"/>
      <c r="F4" s="758"/>
      <c r="G4" s="758"/>
      <c r="H4" s="758"/>
      <c r="I4" s="758"/>
      <c r="J4" s="758"/>
      <c r="K4" s="758"/>
      <c r="L4" s="758"/>
      <c r="M4" s="758"/>
      <c r="N4" s="758"/>
      <c r="O4" s="762"/>
      <c r="P4" s="762"/>
      <c r="Q4" s="762"/>
    </row>
    <row r="5" spans="1:22" ht="50.25" customHeight="1">
      <c r="B5" s="13" t="s">
        <v>310</v>
      </c>
      <c r="C5" s="763" t="s">
        <v>311</v>
      </c>
      <c r="D5" s="764" t="s">
        <v>5</v>
      </c>
      <c r="E5" s="764" t="s">
        <v>6</v>
      </c>
      <c r="F5" s="764" t="s">
        <v>7</v>
      </c>
      <c r="G5" s="764" t="s">
        <v>8</v>
      </c>
      <c r="H5" s="764" t="s">
        <v>9</v>
      </c>
      <c r="I5" s="765" t="s">
        <v>10</v>
      </c>
      <c r="J5" s="764" t="s">
        <v>36</v>
      </c>
      <c r="K5" s="764" t="s">
        <v>37</v>
      </c>
      <c r="L5" s="764" t="s">
        <v>38</v>
      </c>
      <c r="M5" s="764" t="s">
        <v>39</v>
      </c>
      <c r="N5" s="764" t="s">
        <v>40</v>
      </c>
      <c r="O5" s="766" t="s">
        <v>41</v>
      </c>
      <c r="P5" s="763" t="s">
        <v>312</v>
      </c>
      <c r="Q5" s="763" t="s">
        <v>313</v>
      </c>
    </row>
    <row r="6" spans="1:22">
      <c r="B6" s="16" t="s">
        <v>98</v>
      </c>
      <c r="C6" s="767"/>
      <c r="F6" s="758"/>
      <c r="G6" s="758"/>
      <c r="H6" s="758"/>
      <c r="I6" s="758"/>
      <c r="J6" s="758"/>
      <c r="K6" s="758"/>
      <c r="L6" s="758"/>
      <c r="M6" s="758"/>
      <c r="N6" s="758"/>
      <c r="O6" s="767"/>
      <c r="P6" s="768"/>
      <c r="Q6" s="769" t="s">
        <v>2</v>
      </c>
    </row>
    <row r="7" spans="1:22" ht="12.5">
      <c r="A7" s="208" t="s">
        <v>99</v>
      </c>
      <c r="B7" s="19" t="s">
        <v>100</v>
      </c>
      <c r="C7" s="770">
        <v>296.75</v>
      </c>
      <c r="D7" s="758">
        <v>0</v>
      </c>
      <c r="E7" s="758">
        <v>0</v>
      </c>
      <c r="F7" s="758">
        <v>0</v>
      </c>
      <c r="G7" s="758">
        <v>0</v>
      </c>
      <c r="H7" s="758">
        <v>0</v>
      </c>
      <c r="I7" s="758">
        <v>0</v>
      </c>
      <c r="J7" s="758">
        <v>0</v>
      </c>
      <c r="K7" s="758">
        <v>0</v>
      </c>
      <c r="L7" s="758">
        <v>0</v>
      </c>
      <c r="M7" s="758">
        <v>0</v>
      </c>
      <c r="N7" s="758">
        <v>0</v>
      </c>
      <c r="O7" s="770">
        <v>0</v>
      </c>
      <c r="P7" s="758">
        <f>SUM(D7:O7)</f>
        <v>0</v>
      </c>
      <c r="Q7" s="771">
        <f>+C7+P7</f>
        <v>296.75</v>
      </c>
      <c r="V7" s="208"/>
    </row>
    <row r="8" spans="1:22" ht="23">
      <c r="A8" s="208" t="s">
        <v>101</v>
      </c>
      <c r="B8" s="22" t="s">
        <v>102</v>
      </c>
      <c r="C8" s="770">
        <v>293.64000000000004</v>
      </c>
      <c r="D8" s="758">
        <v>0</v>
      </c>
      <c r="E8" s="758">
        <v>0</v>
      </c>
      <c r="F8" s="758">
        <v>0</v>
      </c>
      <c r="G8" s="758">
        <v>0</v>
      </c>
      <c r="H8" s="758">
        <v>0</v>
      </c>
      <c r="I8" s="758">
        <v>0</v>
      </c>
      <c r="J8" s="758">
        <v>0</v>
      </c>
      <c r="K8" s="758">
        <v>0</v>
      </c>
      <c r="L8" s="758">
        <v>0</v>
      </c>
      <c r="M8" s="758">
        <v>0</v>
      </c>
      <c r="N8" s="758">
        <v>0</v>
      </c>
      <c r="O8" s="770">
        <v>0</v>
      </c>
      <c r="P8" s="772">
        <f>SUM(D8:O8)</f>
        <v>0</v>
      </c>
      <c r="Q8" s="771">
        <f>+C8+P8</f>
        <v>293.64000000000004</v>
      </c>
      <c r="V8" s="208"/>
    </row>
    <row r="9" spans="1:22" s="49" customFormat="1" ht="13">
      <c r="A9" s="773"/>
      <c r="B9" s="875" t="s">
        <v>103</v>
      </c>
      <c r="C9" s="876">
        <v>590.3900000000001</v>
      </c>
      <c r="D9" s="877">
        <f>SUM(D7:D8)</f>
        <v>0</v>
      </c>
      <c r="E9" s="877">
        <f t="shared" ref="E9:Q9" si="0">SUM(E7:E8)</f>
        <v>0</v>
      </c>
      <c r="F9" s="877">
        <f t="shared" si="0"/>
        <v>0</v>
      </c>
      <c r="G9" s="877">
        <f t="shared" si="0"/>
        <v>0</v>
      </c>
      <c r="H9" s="877">
        <f t="shared" si="0"/>
        <v>0</v>
      </c>
      <c r="I9" s="877">
        <f t="shared" si="0"/>
        <v>0</v>
      </c>
      <c r="J9" s="877">
        <f t="shared" si="0"/>
        <v>0</v>
      </c>
      <c r="K9" s="877">
        <f t="shared" si="0"/>
        <v>0</v>
      </c>
      <c r="L9" s="877">
        <f t="shared" si="0"/>
        <v>0</v>
      </c>
      <c r="M9" s="877">
        <f t="shared" si="0"/>
        <v>0</v>
      </c>
      <c r="N9" s="877">
        <f t="shared" si="0"/>
        <v>0</v>
      </c>
      <c r="O9" s="876">
        <f t="shared" si="0"/>
        <v>0</v>
      </c>
      <c r="P9" s="877">
        <f t="shared" si="0"/>
        <v>0</v>
      </c>
      <c r="Q9" s="878">
        <f t="shared" si="0"/>
        <v>590.3900000000001</v>
      </c>
      <c r="V9" s="773"/>
    </row>
    <row r="10" spans="1:22" s="7" customFormat="1" ht="3.75" customHeight="1">
      <c r="A10" s="208"/>
      <c r="B10" s="25"/>
      <c r="C10" s="770"/>
      <c r="D10" s="758"/>
      <c r="E10" s="758"/>
      <c r="F10" s="758"/>
      <c r="G10" s="758"/>
      <c r="H10" s="758"/>
      <c r="I10" s="758"/>
      <c r="J10" s="758"/>
      <c r="K10" s="758"/>
      <c r="L10" s="758"/>
      <c r="M10" s="758"/>
      <c r="N10" s="758"/>
      <c r="O10" s="879"/>
      <c r="P10" s="879"/>
      <c r="Q10" s="880"/>
      <c r="V10" s="208"/>
    </row>
    <row r="11" spans="1:22" s="7" customFormat="1" ht="12.5">
      <c r="A11" s="208"/>
      <c r="B11" s="16" t="s">
        <v>104</v>
      </c>
      <c r="C11" s="770"/>
      <c r="D11" s="758"/>
      <c r="E11" s="758"/>
      <c r="F11" s="758"/>
      <c r="G11" s="758"/>
      <c r="H11" s="758"/>
      <c r="I11" s="758"/>
      <c r="J11" s="758"/>
      <c r="K11" s="758"/>
      <c r="L11" s="758"/>
      <c r="M11" s="758"/>
      <c r="N11" s="758"/>
      <c r="O11" s="770"/>
      <c r="P11" s="770"/>
      <c r="Q11" s="771"/>
      <c r="V11" s="208"/>
    </row>
    <row r="12" spans="1:22" ht="12.5">
      <c r="A12" s="208" t="s">
        <v>105</v>
      </c>
      <c r="B12" s="19" t="s">
        <v>106</v>
      </c>
      <c r="C12" s="770">
        <v>272.45</v>
      </c>
      <c r="D12" s="758">
        <v>0</v>
      </c>
      <c r="E12" s="758">
        <v>0</v>
      </c>
      <c r="F12" s="758">
        <v>0</v>
      </c>
      <c r="G12" s="758">
        <v>0</v>
      </c>
      <c r="H12" s="758">
        <v>0</v>
      </c>
      <c r="I12" s="758">
        <v>0</v>
      </c>
      <c r="J12" s="758">
        <v>0</v>
      </c>
      <c r="K12" s="758">
        <v>0</v>
      </c>
      <c r="L12" s="758">
        <v>0</v>
      </c>
      <c r="M12" s="758">
        <v>0</v>
      </c>
      <c r="N12" s="758">
        <v>0</v>
      </c>
      <c r="O12" s="770">
        <v>0</v>
      </c>
      <c r="P12" s="758">
        <f>SUM(D12:O12)</f>
        <v>0</v>
      </c>
      <c r="Q12" s="771">
        <f>+C12+P12</f>
        <v>272.45</v>
      </c>
      <c r="V12" s="208"/>
    </row>
    <row r="13" spans="1:22" ht="12.5">
      <c r="A13" s="208" t="s">
        <v>107</v>
      </c>
      <c r="B13" s="19" t="s">
        <v>108</v>
      </c>
      <c r="C13" s="770">
        <v>430.99</v>
      </c>
      <c r="D13" s="758">
        <v>0</v>
      </c>
      <c r="E13" s="758">
        <v>0</v>
      </c>
      <c r="F13" s="758">
        <v>0</v>
      </c>
      <c r="G13" s="758">
        <v>0</v>
      </c>
      <c r="H13" s="758">
        <v>0</v>
      </c>
      <c r="I13" s="758">
        <v>0</v>
      </c>
      <c r="J13" s="758">
        <v>0</v>
      </c>
      <c r="K13" s="758">
        <v>0</v>
      </c>
      <c r="L13" s="758">
        <v>0</v>
      </c>
      <c r="M13" s="758">
        <v>0</v>
      </c>
      <c r="N13" s="758">
        <v>0</v>
      </c>
      <c r="O13" s="770">
        <v>0</v>
      </c>
      <c r="P13" s="758">
        <f>SUM(D13:O13)</f>
        <v>0</v>
      </c>
      <c r="Q13" s="771">
        <f>+C13+P13</f>
        <v>430.99</v>
      </c>
      <c r="V13" s="208"/>
    </row>
    <row r="14" spans="1:22" s="192" customFormat="1" ht="12.5">
      <c r="A14" s="774" t="s">
        <v>314</v>
      </c>
      <c r="B14" s="19" t="s">
        <v>315</v>
      </c>
      <c r="C14" s="770">
        <v>0</v>
      </c>
      <c r="D14" s="758">
        <v>0</v>
      </c>
      <c r="E14" s="758">
        <v>0</v>
      </c>
      <c r="F14" s="758">
        <v>0</v>
      </c>
      <c r="G14" s="758">
        <v>0</v>
      </c>
      <c r="H14" s="758">
        <v>0</v>
      </c>
      <c r="I14" s="758">
        <v>0</v>
      </c>
      <c r="J14" s="758">
        <v>0</v>
      </c>
      <c r="K14" s="758">
        <v>0</v>
      </c>
      <c r="L14" s="758">
        <v>0</v>
      </c>
      <c r="M14" s="758">
        <v>0</v>
      </c>
      <c r="N14" s="758">
        <v>0</v>
      </c>
      <c r="O14" s="770">
        <v>0</v>
      </c>
      <c r="P14" s="758">
        <f>SUM(D14:O14)</f>
        <v>0</v>
      </c>
      <c r="Q14" s="771">
        <f>+C14+P14</f>
        <v>0</v>
      </c>
      <c r="V14" s="774"/>
    </row>
    <row r="15" spans="1:22" ht="13.5">
      <c r="A15" s="208"/>
      <c r="B15" s="19" t="s">
        <v>316</v>
      </c>
      <c r="C15" s="770">
        <v>392585.12</v>
      </c>
      <c r="D15" s="758">
        <v>0</v>
      </c>
      <c r="E15" s="758">
        <v>-128.54</v>
      </c>
      <c r="F15" s="758">
        <v>0</v>
      </c>
      <c r="G15" s="758">
        <v>0</v>
      </c>
      <c r="H15" s="758">
        <v>0</v>
      </c>
      <c r="I15" s="758">
        <v>0</v>
      </c>
      <c r="J15" s="758">
        <v>0</v>
      </c>
      <c r="K15" s="758">
        <v>0</v>
      </c>
      <c r="L15" s="758">
        <v>0</v>
      </c>
      <c r="M15" s="758">
        <v>0</v>
      </c>
      <c r="N15" s="758">
        <v>0</v>
      </c>
      <c r="O15" s="770">
        <v>0</v>
      </c>
      <c r="P15" s="758">
        <f>SUM(D15:O15)</f>
        <v>-128.54</v>
      </c>
      <c r="Q15" s="771">
        <f>+C15+P15</f>
        <v>392456.58</v>
      </c>
      <c r="V15" s="208"/>
    </row>
    <row r="16" spans="1:22" ht="12.5">
      <c r="A16" s="208"/>
      <c r="B16" s="19" t="s">
        <v>317</v>
      </c>
      <c r="C16" s="770">
        <v>0</v>
      </c>
      <c r="D16" s="758">
        <v>0</v>
      </c>
      <c r="E16" s="758">
        <v>0</v>
      </c>
      <c r="F16" s="758">
        <v>0</v>
      </c>
      <c r="G16" s="758">
        <v>0</v>
      </c>
      <c r="H16" s="758">
        <v>0</v>
      </c>
      <c r="I16" s="758">
        <v>0</v>
      </c>
      <c r="J16" s="758">
        <v>0</v>
      </c>
      <c r="K16" s="758">
        <v>0</v>
      </c>
      <c r="L16" s="758">
        <v>0</v>
      </c>
      <c r="M16" s="758">
        <v>0</v>
      </c>
      <c r="N16" s="758">
        <v>0</v>
      </c>
      <c r="O16" s="775">
        <v>0</v>
      </c>
      <c r="P16" s="758">
        <f>SUM(D16:O16)</f>
        <v>0</v>
      </c>
      <c r="Q16" s="771">
        <f>+C16+P16</f>
        <v>0</v>
      </c>
      <c r="V16" s="208"/>
    </row>
    <row r="17" spans="1:22" s="49" customFormat="1" ht="13">
      <c r="A17" s="773"/>
      <c r="B17" s="875" t="s">
        <v>109</v>
      </c>
      <c r="C17" s="876">
        <v>393288.56</v>
      </c>
      <c r="D17" s="877">
        <f>SUM(D12:D16)</f>
        <v>0</v>
      </c>
      <c r="E17" s="877">
        <f t="shared" ref="E17:O17" si="1">SUM(E12:E16)</f>
        <v>-128.54</v>
      </c>
      <c r="F17" s="877">
        <f t="shared" si="1"/>
        <v>0</v>
      </c>
      <c r="G17" s="877">
        <f t="shared" si="1"/>
        <v>0</v>
      </c>
      <c r="H17" s="877">
        <f t="shared" si="1"/>
        <v>0</v>
      </c>
      <c r="I17" s="877">
        <f t="shared" si="1"/>
        <v>0</v>
      </c>
      <c r="J17" s="877">
        <f t="shared" si="1"/>
        <v>0</v>
      </c>
      <c r="K17" s="877">
        <f t="shared" si="1"/>
        <v>0</v>
      </c>
      <c r="L17" s="877">
        <f t="shared" si="1"/>
        <v>0</v>
      </c>
      <c r="M17" s="877">
        <f t="shared" si="1"/>
        <v>0</v>
      </c>
      <c r="N17" s="877">
        <f t="shared" si="1"/>
        <v>0</v>
      </c>
      <c r="O17" s="876">
        <f t="shared" si="1"/>
        <v>0</v>
      </c>
      <c r="P17" s="877">
        <f>SUM(P12:P16)</f>
        <v>-128.54</v>
      </c>
      <c r="Q17" s="878">
        <f>SUM(Q12:Q16)</f>
        <v>393160.02</v>
      </c>
      <c r="V17" s="773"/>
    </row>
    <row r="18" spans="1:22" ht="5.15" customHeight="1">
      <c r="A18" s="208"/>
      <c r="B18" s="12"/>
      <c r="C18" s="770"/>
      <c r="F18" s="758"/>
      <c r="G18" s="758"/>
      <c r="H18" s="758"/>
      <c r="I18" s="758"/>
      <c r="J18" s="758"/>
      <c r="K18" s="758"/>
      <c r="L18" s="758"/>
      <c r="M18" s="758"/>
      <c r="N18" s="758"/>
      <c r="O18" s="879"/>
      <c r="P18" s="770"/>
      <c r="Q18" s="771"/>
      <c r="V18" s="208"/>
    </row>
    <row r="19" spans="1:22" ht="12.5">
      <c r="A19" s="208"/>
      <c r="B19" s="56" t="s">
        <v>110</v>
      </c>
      <c r="C19" s="770"/>
      <c r="F19" s="758"/>
      <c r="G19" s="758"/>
      <c r="H19" s="758"/>
      <c r="I19" s="758"/>
      <c r="J19" s="758"/>
      <c r="K19" s="758"/>
      <c r="L19" s="758"/>
      <c r="M19" s="758"/>
      <c r="N19" s="758"/>
      <c r="O19" s="770"/>
      <c r="P19" s="770"/>
      <c r="Q19" s="771"/>
      <c r="V19" s="208"/>
    </row>
    <row r="20" spans="1:22" ht="12.5">
      <c r="A20" s="208" t="s">
        <v>111</v>
      </c>
      <c r="B20" s="19" t="s">
        <v>112</v>
      </c>
      <c r="C20" s="770">
        <v>303.15999999999997</v>
      </c>
      <c r="D20" s="758">
        <v>0</v>
      </c>
      <c r="E20" s="758">
        <v>0</v>
      </c>
      <c r="F20" s="758">
        <v>0</v>
      </c>
      <c r="G20" s="758">
        <v>0</v>
      </c>
      <c r="H20" s="758">
        <v>0</v>
      </c>
      <c r="I20" s="758">
        <v>0</v>
      </c>
      <c r="J20" s="758">
        <v>0</v>
      </c>
      <c r="K20" s="758">
        <v>0</v>
      </c>
      <c r="L20" s="758">
        <v>0</v>
      </c>
      <c r="M20" s="758">
        <v>0</v>
      </c>
      <c r="N20" s="758">
        <v>0</v>
      </c>
      <c r="O20" s="770">
        <v>0</v>
      </c>
      <c r="P20" s="758">
        <f>SUM(D20:O20)</f>
        <v>0</v>
      </c>
      <c r="Q20" s="771">
        <f>+C20+P20</f>
        <v>303.15999999999997</v>
      </c>
      <c r="V20" s="208"/>
    </row>
    <row r="21" spans="1:22" s="49" customFormat="1" ht="13">
      <c r="A21" s="773"/>
      <c r="B21" s="875" t="s">
        <v>113</v>
      </c>
      <c r="C21" s="876">
        <v>303.15999999999997</v>
      </c>
      <c r="D21" s="877">
        <f>D20</f>
        <v>0</v>
      </c>
      <c r="E21" s="877">
        <f>E20</f>
        <v>0</v>
      </c>
      <c r="F21" s="877">
        <f t="shared" ref="F21:Q21" si="2">F20</f>
        <v>0</v>
      </c>
      <c r="G21" s="877">
        <f t="shared" si="2"/>
        <v>0</v>
      </c>
      <c r="H21" s="877">
        <f t="shared" si="2"/>
        <v>0</v>
      </c>
      <c r="I21" s="877">
        <f t="shared" si="2"/>
        <v>0</v>
      </c>
      <c r="J21" s="877">
        <f t="shared" si="2"/>
        <v>0</v>
      </c>
      <c r="K21" s="877">
        <f t="shared" si="2"/>
        <v>0</v>
      </c>
      <c r="L21" s="877">
        <f t="shared" si="2"/>
        <v>0</v>
      </c>
      <c r="M21" s="877">
        <f t="shared" si="2"/>
        <v>0</v>
      </c>
      <c r="N21" s="877">
        <f t="shared" si="2"/>
        <v>0</v>
      </c>
      <c r="O21" s="876">
        <f t="shared" si="2"/>
        <v>0</v>
      </c>
      <c r="P21" s="876">
        <f t="shared" si="2"/>
        <v>0</v>
      </c>
      <c r="Q21" s="876">
        <f t="shared" si="2"/>
        <v>303.15999999999997</v>
      </c>
      <c r="V21" s="773"/>
    </row>
    <row r="22" spans="1:22" ht="3" customHeight="1">
      <c r="A22" s="208"/>
      <c r="B22" s="19"/>
      <c r="C22" s="770"/>
      <c r="F22" s="758"/>
      <c r="G22" s="758"/>
      <c r="H22" s="758"/>
      <c r="I22" s="758"/>
      <c r="J22" s="758"/>
      <c r="K22" s="776"/>
      <c r="L22" s="758"/>
      <c r="M22" s="758"/>
      <c r="N22" s="758"/>
      <c r="O22" s="879"/>
      <c r="P22" s="770"/>
      <c r="Q22" s="771"/>
      <c r="V22" s="208"/>
    </row>
    <row r="23" spans="1:22" ht="12.5">
      <c r="A23" s="208"/>
      <c r="B23" s="16" t="s">
        <v>114</v>
      </c>
      <c r="C23" s="770"/>
      <c r="F23" s="758"/>
      <c r="G23" s="758"/>
      <c r="H23" s="758"/>
      <c r="I23" s="758"/>
      <c r="J23" s="758"/>
      <c r="K23" s="758"/>
      <c r="L23" s="758"/>
      <c r="M23" s="758"/>
      <c r="N23" s="758"/>
      <c r="O23" s="770"/>
      <c r="P23" s="770"/>
      <c r="Q23" s="771"/>
      <c r="V23" s="208"/>
    </row>
    <row r="24" spans="1:22" s="778" customFormat="1" ht="12.5">
      <c r="A24" s="777" t="s">
        <v>115</v>
      </c>
      <c r="B24" s="19" t="s">
        <v>318</v>
      </c>
      <c r="C24" s="770">
        <v>769268.92</v>
      </c>
      <c r="D24" s="758">
        <v>11189.280000000004</v>
      </c>
      <c r="E24" s="758">
        <v>22887.170000000006</v>
      </c>
      <c r="F24" s="758">
        <v>-34076.480000000003</v>
      </c>
      <c r="G24" s="758">
        <v>0</v>
      </c>
      <c r="H24" s="758">
        <v>0</v>
      </c>
      <c r="I24" s="758">
        <v>0</v>
      </c>
      <c r="J24" s="758">
        <v>0</v>
      </c>
      <c r="K24" s="758">
        <v>0</v>
      </c>
      <c r="L24" s="758">
        <v>0</v>
      </c>
      <c r="M24" s="758">
        <v>0</v>
      </c>
      <c r="N24" s="758">
        <v>0</v>
      </c>
      <c r="O24" s="770">
        <v>0</v>
      </c>
      <c r="P24" s="758">
        <f>SUM(D24:O24)</f>
        <v>-2.9999999991559889E-2</v>
      </c>
      <c r="Q24" s="771">
        <f>+C24+P24</f>
        <v>769268.89</v>
      </c>
      <c r="V24" s="777"/>
    </row>
    <row r="25" spans="1:22" ht="12.5">
      <c r="A25" s="208" t="s">
        <v>116</v>
      </c>
      <c r="B25" s="19" t="s">
        <v>117</v>
      </c>
      <c r="C25" s="770">
        <v>68122.2</v>
      </c>
      <c r="D25" s="758">
        <v>0</v>
      </c>
      <c r="E25" s="758">
        <v>0</v>
      </c>
      <c r="F25" s="758">
        <v>-6124</v>
      </c>
      <c r="G25" s="758">
        <v>0</v>
      </c>
      <c r="H25" s="758">
        <v>0</v>
      </c>
      <c r="I25" s="758">
        <v>0</v>
      </c>
      <c r="J25" s="758">
        <v>0</v>
      </c>
      <c r="K25" s="758">
        <v>0</v>
      </c>
      <c r="L25" s="758">
        <v>0</v>
      </c>
      <c r="M25" s="758">
        <v>0</v>
      </c>
      <c r="N25" s="758">
        <v>0</v>
      </c>
      <c r="O25" s="770">
        <v>0</v>
      </c>
      <c r="P25" s="758">
        <f>SUM(D25:O25)</f>
        <v>-6124</v>
      </c>
      <c r="Q25" s="771">
        <f>+C25+P25</f>
        <v>61998.2</v>
      </c>
      <c r="V25" s="208"/>
    </row>
    <row r="26" spans="1:22" s="49" customFormat="1" ht="13">
      <c r="A26" s="773"/>
      <c r="B26" s="875" t="s">
        <v>118</v>
      </c>
      <c r="C26" s="876">
        <v>837391.12</v>
      </c>
      <c r="D26" s="877">
        <f>SUM(D24:D25)</f>
        <v>11189.280000000004</v>
      </c>
      <c r="E26" s="877">
        <f>SUM(E24:E25)</f>
        <v>22887.170000000006</v>
      </c>
      <c r="F26" s="877">
        <f t="shared" ref="F26:Q26" si="3">SUM(F24:F25)</f>
        <v>-40200.480000000003</v>
      </c>
      <c r="G26" s="877">
        <f t="shared" si="3"/>
        <v>0</v>
      </c>
      <c r="H26" s="877">
        <f t="shared" si="3"/>
        <v>0</v>
      </c>
      <c r="I26" s="877">
        <f t="shared" si="3"/>
        <v>0</v>
      </c>
      <c r="J26" s="877">
        <f t="shared" si="3"/>
        <v>0</v>
      </c>
      <c r="K26" s="877">
        <f t="shared" si="3"/>
        <v>0</v>
      </c>
      <c r="L26" s="877">
        <f t="shared" si="3"/>
        <v>0</v>
      </c>
      <c r="M26" s="877">
        <f t="shared" si="3"/>
        <v>0</v>
      </c>
      <c r="N26" s="877">
        <f t="shared" si="3"/>
        <v>0</v>
      </c>
      <c r="O26" s="876">
        <f t="shared" si="3"/>
        <v>0</v>
      </c>
      <c r="P26" s="876">
        <f t="shared" si="3"/>
        <v>-6124.0299999999916</v>
      </c>
      <c r="Q26" s="878">
        <f t="shared" si="3"/>
        <v>831267.09</v>
      </c>
      <c r="V26" s="773"/>
    </row>
    <row r="27" spans="1:22" ht="3" customHeight="1">
      <c r="A27" s="208"/>
      <c r="B27" s="19"/>
      <c r="C27" s="770"/>
      <c r="F27" s="758"/>
      <c r="G27" s="758"/>
      <c r="H27" s="758"/>
      <c r="I27" s="758"/>
      <c r="J27" s="758"/>
      <c r="K27" s="758"/>
      <c r="L27" s="758"/>
      <c r="M27" s="758"/>
      <c r="N27" s="758"/>
      <c r="O27" s="879"/>
      <c r="P27" s="770"/>
      <c r="Q27" s="771"/>
      <c r="V27" s="208"/>
    </row>
    <row r="28" spans="1:22" ht="12.5">
      <c r="A28" s="208"/>
      <c r="B28" s="41" t="s">
        <v>119</v>
      </c>
      <c r="C28" s="770"/>
      <c r="F28" s="758"/>
      <c r="G28" s="758"/>
      <c r="H28" s="758"/>
      <c r="I28" s="758"/>
      <c r="J28" s="758"/>
      <c r="K28" s="758"/>
      <c r="L28" s="758"/>
      <c r="M28" s="758"/>
      <c r="N28" s="758"/>
      <c r="O28" s="770"/>
      <c r="P28" s="770"/>
      <c r="Q28" s="771"/>
      <c r="V28" s="208"/>
    </row>
    <row r="29" spans="1:22" ht="12.5">
      <c r="A29" s="208" t="s">
        <v>120</v>
      </c>
      <c r="B29" s="19" t="s">
        <v>319</v>
      </c>
      <c r="C29" s="770">
        <v>17618.77</v>
      </c>
      <c r="D29" s="758">
        <v>0</v>
      </c>
      <c r="E29" s="758">
        <v>0</v>
      </c>
      <c r="F29" s="758">
        <v>0</v>
      </c>
      <c r="G29" s="758">
        <v>0</v>
      </c>
      <c r="H29" s="758">
        <v>0</v>
      </c>
      <c r="I29" s="758">
        <v>0</v>
      </c>
      <c r="J29" s="758">
        <v>0</v>
      </c>
      <c r="K29" s="758">
        <v>0</v>
      </c>
      <c r="L29" s="758">
        <v>0</v>
      </c>
      <c r="M29" s="758">
        <v>0</v>
      </c>
      <c r="N29" s="758">
        <v>0</v>
      </c>
      <c r="O29" s="770">
        <v>0</v>
      </c>
      <c r="P29" s="770">
        <f>SUM(D29:O29)</f>
        <v>0</v>
      </c>
      <c r="Q29" s="771">
        <f t="shared" ref="Q29:Q31" si="4">+C29+P29</f>
        <v>17618.77</v>
      </c>
      <c r="V29" s="208"/>
    </row>
    <row r="30" spans="1:22" ht="12.5">
      <c r="A30" s="208"/>
      <c r="B30" s="19" t="s">
        <v>122</v>
      </c>
      <c r="C30" s="770">
        <v>64769.3</v>
      </c>
      <c r="D30" s="758">
        <v>0</v>
      </c>
      <c r="E30" s="758">
        <v>0</v>
      </c>
      <c r="F30" s="758">
        <v>0</v>
      </c>
      <c r="G30" s="758">
        <v>0</v>
      </c>
      <c r="H30" s="758">
        <v>0</v>
      </c>
      <c r="I30" s="758">
        <v>0</v>
      </c>
      <c r="J30" s="758">
        <v>0</v>
      </c>
      <c r="K30" s="758">
        <v>0</v>
      </c>
      <c r="L30" s="758">
        <v>0</v>
      </c>
      <c r="M30" s="758">
        <v>0</v>
      </c>
      <c r="N30" s="758">
        <v>0</v>
      </c>
      <c r="O30" s="770">
        <v>0</v>
      </c>
      <c r="P30" s="770">
        <f>SUM(D30:O30)</f>
        <v>0</v>
      </c>
      <c r="Q30" s="771">
        <f t="shared" si="4"/>
        <v>64769.3</v>
      </c>
      <c r="V30" s="208"/>
    </row>
    <row r="31" spans="1:22" ht="12.5">
      <c r="A31" s="881" t="s">
        <v>123</v>
      </c>
      <c r="B31" s="19" t="s">
        <v>320</v>
      </c>
      <c r="C31" s="770">
        <v>1033566.8499999993</v>
      </c>
      <c r="D31" s="758">
        <v>4291.5300000000007</v>
      </c>
      <c r="E31" s="758">
        <v>70407.97</v>
      </c>
      <c r="F31" s="758">
        <v>-14322.660000000002</v>
      </c>
      <c r="G31" s="758">
        <v>8304.7500000000018</v>
      </c>
      <c r="H31" s="758">
        <v>41115.590000000004</v>
      </c>
      <c r="I31" s="758">
        <v>34034.010000000009</v>
      </c>
      <c r="J31" s="758">
        <v>7384.8400000000011</v>
      </c>
      <c r="K31" s="758">
        <v>35971.57</v>
      </c>
      <c r="L31" s="758">
        <v>0</v>
      </c>
      <c r="M31" s="758">
        <v>35868.379999999997</v>
      </c>
      <c r="N31" s="758">
        <v>27268.82</v>
      </c>
      <c r="O31" s="770">
        <v>63224.63</v>
      </c>
      <c r="P31" s="770">
        <f>SUM(D31:O31)</f>
        <v>313549.43</v>
      </c>
      <c r="Q31" s="771">
        <f t="shared" si="4"/>
        <v>1347116.2799999993</v>
      </c>
      <c r="V31" s="208"/>
    </row>
    <row r="32" spans="1:22" s="49" customFormat="1" ht="13">
      <c r="A32" s="773"/>
      <c r="B32" s="875" t="s">
        <v>125</v>
      </c>
      <c r="C32" s="876">
        <v>1115954.9199999992</v>
      </c>
      <c r="D32" s="877">
        <f t="shared" ref="D32:Q32" si="5">SUM(D29:D31)</f>
        <v>4291.5300000000007</v>
      </c>
      <c r="E32" s="877">
        <f t="shared" si="5"/>
        <v>70407.97</v>
      </c>
      <c r="F32" s="877">
        <f t="shared" si="5"/>
        <v>-14322.660000000002</v>
      </c>
      <c r="G32" s="877">
        <f t="shared" si="5"/>
        <v>8304.7500000000018</v>
      </c>
      <c r="H32" s="877">
        <f t="shared" si="5"/>
        <v>41115.590000000004</v>
      </c>
      <c r="I32" s="877">
        <f t="shared" si="5"/>
        <v>34034.010000000009</v>
      </c>
      <c r="J32" s="877">
        <f t="shared" si="5"/>
        <v>7384.8400000000011</v>
      </c>
      <c r="K32" s="877">
        <f t="shared" si="5"/>
        <v>35971.57</v>
      </c>
      <c r="L32" s="877">
        <f t="shared" si="5"/>
        <v>0</v>
      </c>
      <c r="M32" s="877">
        <f t="shared" si="5"/>
        <v>35868.379999999997</v>
      </c>
      <c r="N32" s="877">
        <f t="shared" si="5"/>
        <v>27268.82</v>
      </c>
      <c r="O32" s="876">
        <f t="shared" si="5"/>
        <v>63224.63</v>
      </c>
      <c r="P32" s="876">
        <f t="shared" si="5"/>
        <v>313549.43</v>
      </c>
      <c r="Q32" s="878">
        <f t="shared" si="5"/>
        <v>1429504.3499999994</v>
      </c>
      <c r="V32" s="773"/>
    </row>
    <row r="33" spans="1:22" ht="3" customHeight="1">
      <c r="A33" s="208"/>
      <c r="B33" s="19"/>
      <c r="C33" s="770"/>
      <c r="F33" s="758"/>
      <c r="G33" s="758"/>
      <c r="H33" s="758"/>
      <c r="I33" s="758"/>
      <c r="J33" s="758"/>
      <c r="K33" s="758"/>
      <c r="L33" s="758"/>
      <c r="M33" s="758"/>
      <c r="N33" s="758"/>
      <c r="O33" s="879"/>
      <c r="P33" s="770"/>
      <c r="Q33" s="771"/>
      <c r="V33" s="208"/>
    </row>
    <row r="34" spans="1:22" ht="12.75" customHeight="1">
      <c r="A34" s="208"/>
      <c r="B34" s="56" t="s">
        <v>126</v>
      </c>
      <c r="C34" s="770"/>
      <c r="F34" s="758"/>
      <c r="G34" s="758"/>
      <c r="H34" s="758"/>
      <c r="I34" s="758"/>
      <c r="J34" s="758"/>
      <c r="K34" s="758"/>
      <c r="L34" s="758"/>
      <c r="M34" s="758"/>
      <c r="N34" s="758"/>
      <c r="O34" s="770"/>
      <c r="P34" s="770"/>
      <c r="Q34" s="771"/>
      <c r="V34" s="208"/>
    </row>
    <row r="35" spans="1:22" ht="12.5">
      <c r="A35" s="881" t="s">
        <v>127</v>
      </c>
      <c r="B35" s="19" t="s">
        <v>128</v>
      </c>
      <c r="C35" s="770">
        <v>2309747.0800000005</v>
      </c>
      <c r="D35" s="758">
        <v>87978.08</v>
      </c>
      <c r="E35" s="758">
        <v>-182988.94999999998</v>
      </c>
      <c r="F35" s="758">
        <v>51860.44</v>
      </c>
      <c r="G35" s="758">
        <v>-56098.159999999996</v>
      </c>
      <c r="H35" s="758">
        <v>50650.080000000002</v>
      </c>
      <c r="I35" s="758">
        <v>29723.700000000004</v>
      </c>
      <c r="J35" s="758">
        <v>-99056.450000000012</v>
      </c>
      <c r="K35" s="758">
        <v>95782.489999999991</v>
      </c>
      <c r="L35" s="758">
        <v>6438.5999999999995</v>
      </c>
      <c r="M35" s="758">
        <v>-5537.32</v>
      </c>
      <c r="N35" s="758">
        <v>-1245.9000000000001</v>
      </c>
      <c r="O35" s="770">
        <v>-764.26</v>
      </c>
      <c r="P35" s="758">
        <f>SUM(D35:O35)</f>
        <v>-23257.649999999991</v>
      </c>
      <c r="Q35" s="771">
        <f>+C35+P35</f>
        <v>2286489.4300000006</v>
      </c>
      <c r="V35" s="208"/>
    </row>
    <row r="36" spans="1:22" ht="12.5">
      <c r="A36" s="881"/>
      <c r="B36" s="19" t="s">
        <v>321</v>
      </c>
      <c r="C36" s="770">
        <v>0</v>
      </c>
      <c r="D36" s="758">
        <v>0</v>
      </c>
      <c r="E36" s="758">
        <v>92000</v>
      </c>
      <c r="F36" s="758">
        <v>184000</v>
      </c>
      <c r="G36" s="758">
        <v>184879.26</v>
      </c>
      <c r="H36" s="758">
        <v>7709.94</v>
      </c>
      <c r="I36" s="758">
        <v>190851.75</v>
      </c>
      <c r="J36" s="758">
        <v>97321.49</v>
      </c>
      <c r="K36" s="758">
        <v>67452.27</v>
      </c>
      <c r="L36" s="758">
        <v>90408.85</v>
      </c>
      <c r="M36" s="758">
        <v>20000</v>
      </c>
      <c r="N36" s="758">
        <v>0</v>
      </c>
      <c r="O36" s="775">
        <v>46402.48</v>
      </c>
      <c r="P36" s="775">
        <f>SUM(D36:O36)</f>
        <v>981026.03999999992</v>
      </c>
      <c r="Q36" s="771">
        <f>+C36+P36</f>
        <v>981026.03999999992</v>
      </c>
      <c r="V36" s="208"/>
    </row>
    <row r="37" spans="1:22" s="49" customFormat="1" ht="13">
      <c r="A37" s="773"/>
      <c r="B37" s="875" t="s">
        <v>129</v>
      </c>
      <c r="C37" s="876">
        <v>2309747.0800000005</v>
      </c>
      <c r="D37" s="877">
        <f>SUM(D35:D36)</f>
        <v>87978.08</v>
      </c>
      <c r="E37" s="877">
        <f>SUM(E35:E36)</f>
        <v>-90988.949999999983</v>
      </c>
      <c r="F37" s="877">
        <f t="shared" ref="F37:Q37" si="6">SUM(F35:F36)</f>
        <v>235860.44</v>
      </c>
      <c r="G37" s="877">
        <f t="shared" si="6"/>
        <v>128781.1</v>
      </c>
      <c r="H37" s="877">
        <f t="shared" si="6"/>
        <v>58360.020000000004</v>
      </c>
      <c r="I37" s="877">
        <f t="shared" si="6"/>
        <v>220575.45</v>
      </c>
      <c r="J37" s="877">
        <f t="shared" si="6"/>
        <v>-1734.9600000000064</v>
      </c>
      <c r="K37" s="877">
        <f t="shared" si="6"/>
        <v>163234.76</v>
      </c>
      <c r="L37" s="877">
        <f t="shared" si="6"/>
        <v>96847.450000000012</v>
      </c>
      <c r="M37" s="877">
        <f t="shared" si="6"/>
        <v>14462.68</v>
      </c>
      <c r="N37" s="877">
        <f t="shared" si="6"/>
        <v>-1245.9000000000001</v>
      </c>
      <c r="O37" s="876">
        <f t="shared" si="6"/>
        <v>45638.22</v>
      </c>
      <c r="P37" s="876">
        <f t="shared" si="6"/>
        <v>957768.3899999999</v>
      </c>
      <c r="Q37" s="876">
        <f t="shared" si="6"/>
        <v>3267515.4700000007</v>
      </c>
      <c r="V37" s="773"/>
    </row>
    <row r="38" spans="1:22" ht="3" customHeight="1">
      <c r="A38" s="208"/>
      <c r="B38" s="19"/>
      <c r="C38" s="770"/>
      <c r="F38" s="758"/>
      <c r="G38" s="758"/>
      <c r="H38" s="758"/>
      <c r="I38" s="758"/>
      <c r="J38" s="758"/>
      <c r="K38" s="758"/>
      <c r="L38" s="758"/>
      <c r="M38" s="758"/>
      <c r="N38" s="758"/>
      <c r="O38" s="879"/>
      <c r="P38" s="770"/>
      <c r="Q38" s="771"/>
      <c r="V38" s="208"/>
    </row>
    <row r="39" spans="1:22" ht="12.75" customHeight="1">
      <c r="A39" s="208"/>
      <c r="B39" s="16" t="s">
        <v>130</v>
      </c>
      <c r="C39" s="770"/>
      <c r="F39" s="779"/>
      <c r="G39" s="758"/>
      <c r="H39" s="758"/>
      <c r="I39" s="758"/>
      <c r="J39" s="758"/>
      <c r="K39" s="758"/>
      <c r="L39" s="758"/>
      <c r="M39" s="758"/>
      <c r="N39" s="758"/>
      <c r="O39" s="770"/>
      <c r="P39" s="770"/>
      <c r="Q39" s="771"/>
      <c r="V39" s="208"/>
    </row>
    <row r="40" spans="1:22" s="778" customFormat="1" ht="12.5">
      <c r="A40" s="777" t="s">
        <v>131</v>
      </c>
      <c r="B40" s="19" t="s">
        <v>322</v>
      </c>
      <c r="C40" s="770">
        <v>1879.2100000000005</v>
      </c>
      <c r="D40" s="758">
        <v>1440.74</v>
      </c>
      <c r="E40" s="758">
        <v>-343.01</v>
      </c>
      <c r="F40" s="758">
        <v>-1713.4899999999998</v>
      </c>
      <c r="G40" s="758">
        <v>0</v>
      </c>
      <c r="H40" s="758">
        <v>0</v>
      </c>
      <c r="I40" s="758">
        <v>0</v>
      </c>
      <c r="J40" s="758">
        <v>0</v>
      </c>
      <c r="K40" s="758">
        <v>0</v>
      </c>
      <c r="L40" s="758">
        <v>0</v>
      </c>
      <c r="M40" s="758">
        <v>0</v>
      </c>
      <c r="N40" s="758">
        <v>0</v>
      </c>
      <c r="O40" s="770">
        <v>0</v>
      </c>
      <c r="P40" s="770">
        <f>SUM(D40:O40)</f>
        <v>-615.75999999999976</v>
      </c>
      <c r="Q40" s="771">
        <f t="shared" ref="Q40:Q42" si="7">+C40+P40</f>
        <v>1263.4500000000007</v>
      </c>
      <c r="V40" s="777"/>
    </row>
    <row r="41" spans="1:22" ht="13.5">
      <c r="A41" s="208"/>
      <c r="B41" s="19" t="s">
        <v>323</v>
      </c>
      <c r="C41" s="770">
        <v>-65632.03</v>
      </c>
      <c r="D41" s="758">
        <v>41381.019999999997</v>
      </c>
      <c r="E41" s="758">
        <v>-1280.6499999999999</v>
      </c>
      <c r="F41" s="758">
        <v>-160.07999999999998</v>
      </c>
      <c r="G41" s="758">
        <v>0</v>
      </c>
      <c r="H41" s="758">
        <v>0</v>
      </c>
      <c r="I41" s="758">
        <v>0</v>
      </c>
      <c r="J41" s="758">
        <v>0</v>
      </c>
      <c r="K41" s="758">
        <v>0</v>
      </c>
      <c r="L41" s="758">
        <v>0</v>
      </c>
      <c r="M41" s="758">
        <v>0</v>
      </c>
      <c r="N41" s="758">
        <v>0</v>
      </c>
      <c r="O41" s="770">
        <v>0</v>
      </c>
      <c r="P41" s="770">
        <f>SUM(D41:O41)</f>
        <v>39940.289999999994</v>
      </c>
      <c r="Q41" s="771">
        <f t="shared" si="7"/>
        <v>-25691.740000000005</v>
      </c>
      <c r="V41" s="208"/>
    </row>
    <row r="42" spans="1:22" ht="12.5">
      <c r="A42" s="208" t="s">
        <v>134</v>
      </c>
      <c r="B42" s="19" t="s">
        <v>135</v>
      </c>
      <c r="C42" s="770">
        <v>0</v>
      </c>
      <c r="D42" s="758">
        <v>0</v>
      </c>
      <c r="E42" s="758">
        <v>0</v>
      </c>
      <c r="F42" s="758">
        <v>0</v>
      </c>
      <c r="G42" s="758">
        <v>0</v>
      </c>
      <c r="H42" s="758">
        <v>0</v>
      </c>
      <c r="I42" s="758">
        <v>0</v>
      </c>
      <c r="J42" s="758">
        <v>0</v>
      </c>
      <c r="K42" s="758">
        <v>0</v>
      </c>
      <c r="L42" s="758">
        <v>0</v>
      </c>
      <c r="M42" s="758">
        <v>0</v>
      </c>
      <c r="N42" s="758">
        <v>0</v>
      </c>
      <c r="O42" s="770">
        <v>0</v>
      </c>
      <c r="P42" s="770">
        <f>SUM(D42:O42)</f>
        <v>0</v>
      </c>
      <c r="Q42" s="771">
        <f t="shared" si="7"/>
        <v>0</v>
      </c>
      <c r="V42" s="208"/>
    </row>
    <row r="43" spans="1:22" s="49" customFormat="1" ht="13">
      <c r="A43" s="773"/>
      <c r="B43" s="875" t="s">
        <v>136</v>
      </c>
      <c r="C43" s="876">
        <v>-63752.82</v>
      </c>
      <c r="D43" s="877">
        <f t="shared" ref="D43:Q43" si="8">SUM(D40:D42)</f>
        <v>42821.759999999995</v>
      </c>
      <c r="E43" s="877">
        <f t="shared" si="8"/>
        <v>-1623.6599999999999</v>
      </c>
      <c r="F43" s="877">
        <f t="shared" si="8"/>
        <v>-1873.5699999999997</v>
      </c>
      <c r="G43" s="877">
        <f t="shared" si="8"/>
        <v>0</v>
      </c>
      <c r="H43" s="877">
        <f t="shared" si="8"/>
        <v>0</v>
      </c>
      <c r="I43" s="877">
        <f t="shared" si="8"/>
        <v>0</v>
      </c>
      <c r="J43" s="877">
        <f t="shared" si="8"/>
        <v>0</v>
      </c>
      <c r="K43" s="877">
        <f t="shared" si="8"/>
        <v>0</v>
      </c>
      <c r="L43" s="877">
        <f t="shared" si="8"/>
        <v>0</v>
      </c>
      <c r="M43" s="877">
        <f t="shared" si="8"/>
        <v>0</v>
      </c>
      <c r="N43" s="877">
        <f t="shared" si="8"/>
        <v>0</v>
      </c>
      <c r="O43" s="876">
        <f t="shared" si="8"/>
        <v>0</v>
      </c>
      <c r="P43" s="876">
        <f t="shared" si="8"/>
        <v>39324.529999999992</v>
      </c>
      <c r="Q43" s="876">
        <f t="shared" si="8"/>
        <v>-24428.290000000005</v>
      </c>
      <c r="V43" s="773"/>
    </row>
    <row r="44" spans="1:22" ht="5.25" customHeight="1">
      <c r="A44" s="208"/>
      <c r="B44" s="19"/>
      <c r="C44" s="780"/>
      <c r="D44" s="781"/>
      <c r="E44" s="781"/>
      <c r="F44" s="781"/>
      <c r="G44" s="781"/>
      <c r="H44" s="781"/>
      <c r="I44" s="781"/>
      <c r="J44" s="781"/>
      <c r="K44" s="781"/>
      <c r="L44" s="781"/>
      <c r="M44" s="781"/>
      <c r="N44" s="781"/>
      <c r="O44" s="879"/>
      <c r="P44" s="770"/>
      <c r="Q44" s="771"/>
      <c r="V44" s="208"/>
    </row>
    <row r="45" spans="1:22" ht="12.5">
      <c r="A45" s="208"/>
      <c r="B45" s="16" t="s">
        <v>137</v>
      </c>
      <c r="C45" s="770"/>
      <c r="F45" s="758"/>
      <c r="G45" s="758"/>
      <c r="H45" s="758"/>
      <c r="I45" s="758"/>
      <c r="J45" s="758"/>
      <c r="K45" s="758"/>
      <c r="L45" s="758"/>
      <c r="M45" s="758"/>
      <c r="N45" s="758"/>
      <c r="O45" s="770"/>
      <c r="P45" s="770"/>
      <c r="Q45" s="771"/>
      <c r="V45" s="208"/>
    </row>
    <row r="46" spans="1:22" ht="12.5">
      <c r="A46" s="208" t="s">
        <v>138</v>
      </c>
      <c r="B46" s="19" t="s">
        <v>139</v>
      </c>
      <c r="C46" s="770">
        <v>32804.550000000003</v>
      </c>
      <c r="D46" s="758">
        <v>0</v>
      </c>
      <c r="E46" s="758">
        <v>0</v>
      </c>
      <c r="F46" s="758">
        <v>0</v>
      </c>
      <c r="G46" s="758">
        <v>0</v>
      </c>
      <c r="H46" s="758">
        <v>0</v>
      </c>
      <c r="I46" s="758">
        <v>0</v>
      </c>
      <c r="J46" s="758">
        <v>0</v>
      </c>
      <c r="K46" s="758">
        <v>0</v>
      </c>
      <c r="L46" s="758">
        <v>0</v>
      </c>
      <c r="M46" s="758">
        <v>0</v>
      </c>
      <c r="N46" s="758">
        <v>0</v>
      </c>
      <c r="O46" s="770">
        <v>0</v>
      </c>
      <c r="P46" s="770">
        <f>SUM(D46:O46)</f>
        <v>0</v>
      </c>
      <c r="Q46" s="771">
        <f t="shared" ref="Q46:Q49" si="9">+C46+P46</f>
        <v>32804.550000000003</v>
      </c>
      <c r="V46" s="208"/>
    </row>
    <row r="47" spans="1:22" s="778" customFormat="1" ht="12.5">
      <c r="A47" s="777" t="s">
        <v>140</v>
      </c>
      <c r="B47" s="19" t="s">
        <v>141</v>
      </c>
      <c r="C47" s="770">
        <v>523395.26000000013</v>
      </c>
      <c r="D47" s="758">
        <v>0</v>
      </c>
      <c r="E47" s="758">
        <v>0</v>
      </c>
      <c r="F47" s="758">
        <v>-9937.93</v>
      </c>
      <c r="G47" s="758">
        <v>0</v>
      </c>
      <c r="H47" s="758">
        <v>0</v>
      </c>
      <c r="I47" s="758">
        <v>0</v>
      </c>
      <c r="J47" s="758">
        <v>0</v>
      </c>
      <c r="K47" s="758">
        <v>0</v>
      </c>
      <c r="L47" s="758">
        <v>0</v>
      </c>
      <c r="M47" s="758">
        <v>0</v>
      </c>
      <c r="N47" s="758">
        <v>0</v>
      </c>
      <c r="O47" s="770">
        <v>0</v>
      </c>
      <c r="P47" s="770">
        <f>SUM(D47:O47)</f>
        <v>-9937.93</v>
      </c>
      <c r="Q47" s="771">
        <f t="shared" si="9"/>
        <v>513457.33000000013</v>
      </c>
      <c r="V47" s="777"/>
    </row>
    <row r="48" spans="1:22" ht="12.5">
      <c r="A48" s="208"/>
      <c r="B48" s="19" t="s">
        <v>142</v>
      </c>
      <c r="C48" s="770">
        <v>353821.80000000005</v>
      </c>
      <c r="D48" s="758">
        <v>0</v>
      </c>
      <c r="E48" s="758">
        <v>0</v>
      </c>
      <c r="F48" s="758">
        <v>0</v>
      </c>
      <c r="G48" s="758">
        <v>0</v>
      </c>
      <c r="H48" s="758">
        <v>0</v>
      </c>
      <c r="I48" s="758">
        <v>0</v>
      </c>
      <c r="J48" s="758">
        <v>0</v>
      </c>
      <c r="K48" s="758">
        <v>0</v>
      </c>
      <c r="L48" s="758">
        <v>0</v>
      </c>
      <c r="M48" s="758">
        <v>0</v>
      </c>
      <c r="N48" s="758">
        <v>0</v>
      </c>
      <c r="O48" s="770">
        <v>0</v>
      </c>
      <c r="P48" s="770">
        <f>SUM(D48:O48)</f>
        <v>0</v>
      </c>
      <c r="Q48" s="771">
        <f t="shared" si="9"/>
        <v>353821.80000000005</v>
      </c>
      <c r="V48" s="208"/>
    </row>
    <row r="49" spans="1:22" ht="12.5">
      <c r="A49" s="208"/>
      <c r="B49" s="19" t="s">
        <v>143</v>
      </c>
      <c r="C49" s="770">
        <v>35641.999999999993</v>
      </c>
      <c r="D49" s="758">
        <v>0</v>
      </c>
      <c r="E49" s="758">
        <v>0</v>
      </c>
      <c r="F49" s="758">
        <v>0</v>
      </c>
      <c r="G49" s="758">
        <v>0</v>
      </c>
      <c r="H49" s="758">
        <v>0</v>
      </c>
      <c r="I49" s="758">
        <v>0</v>
      </c>
      <c r="J49" s="758">
        <v>0</v>
      </c>
      <c r="K49" s="758">
        <v>0</v>
      </c>
      <c r="L49" s="758">
        <v>0</v>
      </c>
      <c r="M49" s="758">
        <v>0</v>
      </c>
      <c r="N49" s="758">
        <v>0</v>
      </c>
      <c r="O49" s="770">
        <v>0</v>
      </c>
      <c r="P49" s="770">
        <f>SUM(D49:O49)</f>
        <v>0</v>
      </c>
      <c r="Q49" s="771">
        <f t="shared" si="9"/>
        <v>35641.999999999993</v>
      </c>
      <c r="V49" s="208"/>
    </row>
    <row r="50" spans="1:22" s="49" customFormat="1" ht="13">
      <c r="A50" s="773"/>
      <c r="B50" s="875" t="s">
        <v>144</v>
      </c>
      <c r="C50" s="876">
        <v>945663.61000000022</v>
      </c>
      <c r="D50" s="877">
        <f>SUM(D46:D49)</f>
        <v>0</v>
      </c>
      <c r="E50" s="877">
        <f>SUM(E46:E49)</f>
        <v>0</v>
      </c>
      <c r="F50" s="877">
        <f t="shared" ref="F50:Q50" si="10">SUM(F46:F49)</f>
        <v>-9937.93</v>
      </c>
      <c r="G50" s="877">
        <f t="shared" si="10"/>
        <v>0</v>
      </c>
      <c r="H50" s="877">
        <f t="shared" si="10"/>
        <v>0</v>
      </c>
      <c r="I50" s="877">
        <f t="shared" si="10"/>
        <v>0</v>
      </c>
      <c r="J50" s="877">
        <f t="shared" si="10"/>
        <v>0</v>
      </c>
      <c r="K50" s="877">
        <f t="shared" si="10"/>
        <v>0</v>
      </c>
      <c r="L50" s="877">
        <f t="shared" si="10"/>
        <v>0</v>
      </c>
      <c r="M50" s="877">
        <f t="shared" si="10"/>
        <v>0</v>
      </c>
      <c r="N50" s="877">
        <f t="shared" si="10"/>
        <v>0</v>
      </c>
      <c r="O50" s="876">
        <f t="shared" si="10"/>
        <v>0</v>
      </c>
      <c r="P50" s="877">
        <f t="shared" si="10"/>
        <v>-9937.93</v>
      </c>
      <c r="Q50" s="878">
        <f t="shared" si="10"/>
        <v>935725.68000000017</v>
      </c>
      <c r="V50" s="773"/>
    </row>
    <row r="51" spans="1:22" ht="5.15" customHeight="1">
      <c r="A51" s="208"/>
      <c r="B51" s="882"/>
      <c r="C51" s="770"/>
      <c r="F51" s="758"/>
      <c r="G51" s="758"/>
      <c r="H51" s="758"/>
      <c r="I51" s="758"/>
      <c r="J51" s="758"/>
      <c r="K51" s="758"/>
      <c r="L51" s="758"/>
      <c r="M51" s="758"/>
      <c r="N51" s="758"/>
      <c r="O51" s="879"/>
      <c r="P51" s="770"/>
      <c r="Q51" s="771"/>
      <c r="V51" s="208"/>
    </row>
    <row r="52" spans="1:22" ht="26.25" customHeight="1">
      <c r="A52" s="208"/>
      <c r="B52" s="16" t="s">
        <v>145</v>
      </c>
      <c r="C52" s="770"/>
      <c r="F52" s="758"/>
      <c r="G52" s="758"/>
      <c r="H52" s="758"/>
      <c r="I52" s="758"/>
      <c r="J52" s="758"/>
      <c r="K52" s="758"/>
      <c r="L52" s="758"/>
      <c r="M52" s="758"/>
      <c r="N52" s="758"/>
      <c r="O52" s="770"/>
      <c r="P52" s="770"/>
      <c r="Q52" s="771"/>
      <c r="V52" s="208"/>
    </row>
    <row r="53" spans="1:22" ht="12.5">
      <c r="A53" s="208" t="s">
        <v>146</v>
      </c>
      <c r="B53" s="19" t="s">
        <v>324</v>
      </c>
      <c r="C53" s="770">
        <v>-10920.99</v>
      </c>
      <c r="D53" s="758">
        <v>0</v>
      </c>
      <c r="E53" s="758">
        <v>0</v>
      </c>
      <c r="F53" s="758">
        <v>0</v>
      </c>
      <c r="G53" s="758">
        <v>0</v>
      </c>
      <c r="H53" s="758">
        <v>0</v>
      </c>
      <c r="I53" s="758">
        <v>0</v>
      </c>
      <c r="J53" s="758">
        <v>0</v>
      </c>
      <c r="K53" s="758">
        <v>0</v>
      </c>
      <c r="L53" s="758">
        <v>0</v>
      </c>
      <c r="M53" s="758">
        <v>0</v>
      </c>
      <c r="N53" s="758">
        <v>0</v>
      </c>
      <c r="O53" s="770">
        <v>0</v>
      </c>
      <c r="P53" s="770">
        <f t="shared" ref="P53:P59" si="11">SUM(D53:O53)</f>
        <v>0</v>
      </c>
      <c r="Q53" s="771">
        <f t="shared" ref="Q53:Q59" si="12">+C53+P53</f>
        <v>-10920.99</v>
      </c>
      <c r="V53" s="208"/>
    </row>
    <row r="54" spans="1:22" ht="12.5">
      <c r="A54" s="208" t="s">
        <v>325</v>
      </c>
      <c r="B54" s="19" t="s">
        <v>326</v>
      </c>
      <c r="C54" s="770">
        <v>0</v>
      </c>
      <c r="D54" s="758">
        <v>0</v>
      </c>
      <c r="E54" s="758">
        <v>0</v>
      </c>
      <c r="F54" s="758">
        <v>0</v>
      </c>
      <c r="G54" s="758">
        <v>0</v>
      </c>
      <c r="H54" s="758">
        <v>0</v>
      </c>
      <c r="I54" s="758">
        <v>0</v>
      </c>
      <c r="J54" s="758">
        <v>0</v>
      </c>
      <c r="K54" s="758">
        <v>0</v>
      </c>
      <c r="L54" s="758">
        <v>0</v>
      </c>
      <c r="M54" s="758">
        <v>0</v>
      </c>
      <c r="N54" s="758">
        <v>0</v>
      </c>
      <c r="O54" s="770">
        <v>0</v>
      </c>
      <c r="P54" s="770">
        <f t="shared" si="11"/>
        <v>0</v>
      </c>
      <c r="Q54" s="771">
        <f t="shared" si="12"/>
        <v>0</v>
      </c>
      <c r="V54" s="208"/>
    </row>
    <row r="55" spans="1:22" ht="12.5">
      <c r="A55" s="208" t="s">
        <v>327</v>
      </c>
      <c r="B55" s="19" t="s">
        <v>328</v>
      </c>
      <c r="C55" s="770">
        <v>0</v>
      </c>
      <c r="D55" s="758">
        <v>0</v>
      </c>
      <c r="E55" s="758">
        <v>0</v>
      </c>
      <c r="F55" s="758">
        <v>0</v>
      </c>
      <c r="G55" s="758">
        <v>0</v>
      </c>
      <c r="H55" s="758">
        <v>0</v>
      </c>
      <c r="I55" s="758">
        <v>0</v>
      </c>
      <c r="J55" s="758">
        <v>0</v>
      </c>
      <c r="K55" s="758">
        <v>0</v>
      </c>
      <c r="L55" s="758">
        <v>0</v>
      </c>
      <c r="M55" s="758">
        <v>0</v>
      </c>
      <c r="N55" s="758">
        <v>0</v>
      </c>
      <c r="O55" s="770">
        <v>0</v>
      </c>
      <c r="P55" s="770">
        <f t="shared" si="11"/>
        <v>0</v>
      </c>
      <c r="Q55" s="771">
        <f t="shared" si="12"/>
        <v>0</v>
      </c>
      <c r="V55" s="208"/>
    </row>
    <row r="56" spans="1:22" ht="12.5">
      <c r="A56" s="208" t="s">
        <v>329</v>
      </c>
      <c r="B56" s="19" t="s">
        <v>330</v>
      </c>
      <c r="C56" s="770">
        <v>0</v>
      </c>
      <c r="D56" s="758">
        <v>0</v>
      </c>
      <c r="E56" s="758">
        <v>0</v>
      </c>
      <c r="F56" s="758">
        <v>0</v>
      </c>
      <c r="G56" s="758">
        <v>0</v>
      </c>
      <c r="H56" s="758">
        <v>0</v>
      </c>
      <c r="I56" s="758">
        <v>0</v>
      </c>
      <c r="J56" s="758">
        <v>0</v>
      </c>
      <c r="K56" s="758">
        <v>0</v>
      </c>
      <c r="L56" s="758">
        <v>0</v>
      </c>
      <c r="M56" s="758">
        <v>0</v>
      </c>
      <c r="N56" s="758">
        <v>0</v>
      </c>
      <c r="O56" s="770">
        <v>0</v>
      </c>
      <c r="P56" s="770">
        <f t="shared" si="11"/>
        <v>0</v>
      </c>
      <c r="Q56" s="771">
        <f t="shared" si="12"/>
        <v>0</v>
      </c>
      <c r="V56" s="208"/>
    </row>
    <row r="57" spans="1:22" ht="12.5">
      <c r="A57" s="208" t="s">
        <v>331</v>
      </c>
      <c r="B57" s="19" t="s">
        <v>332</v>
      </c>
      <c r="C57" s="770">
        <v>0</v>
      </c>
      <c r="D57" s="758">
        <v>0</v>
      </c>
      <c r="E57" s="758">
        <v>0</v>
      </c>
      <c r="F57" s="758">
        <v>0</v>
      </c>
      <c r="G57" s="758">
        <v>0</v>
      </c>
      <c r="H57" s="758">
        <v>0</v>
      </c>
      <c r="I57" s="758">
        <v>0</v>
      </c>
      <c r="J57" s="758">
        <v>0</v>
      </c>
      <c r="K57" s="758">
        <v>0</v>
      </c>
      <c r="L57" s="758">
        <v>0</v>
      </c>
      <c r="M57" s="758">
        <v>0</v>
      </c>
      <c r="N57" s="758">
        <v>0</v>
      </c>
      <c r="O57" s="770">
        <v>0</v>
      </c>
      <c r="P57" s="770">
        <f t="shared" si="11"/>
        <v>0</v>
      </c>
      <c r="Q57" s="771">
        <f t="shared" si="12"/>
        <v>0</v>
      </c>
      <c r="V57" s="208"/>
    </row>
    <row r="58" spans="1:22" ht="12.5">
      <c r="A58" s="208" t="s">
        <v>148</v>
      </c>
      <c r="B58" s="19" t="s">
        <v>333</v>
      </c>
      <c r="C58" s="770">
        <v>0</v>
      </c>
      <c r="D58" s="758">
        <v>0</v>
      </c>
      <c r="E58" s="758">
        <v>0</v>
      </c>
      <c r="F58" s="758">
        <v>0</v>
      </c>
      <c r="G58" s="758">
        <v>0</v>
      </c>
      <c r="H58" s="758">
        <v>0</v>
      </c>
      <c r="I58" s="758">
        <v>0</v>
      </c>
      <c r="J58" s="758">
        <v>0</v>
      </c>
      <c r="K58" s="758">
        <v>0</v>
      </c>
      <c r="L58" s="758">
        <v>0</v>
      </c>
      <c r="M58" s="758">
        <v>0</v>
      </c>
      <c r="N58" s="758">
        <v>0</v>
      </c>
      <c r="O58" s="770">
        <v>0</v>
      </c>
      <c r="P58" s="770">
        <f t="shared" si="11"/>
        <v>0</v>
      </c>
      <c r="Q58" s="771">
        <f t="shared" si="12"/>
        <v>0</v>
      </c>
      <c r="V58" s="208"/>
    </row>
    <row r="59" spans="1:22" ht="12.5">
      <c r="A59" s="208"/>
      <c r="B59" s="19" t="s">
        <v>334</v>
      </c>
      <c r="C59" s="770">
        <v>0</v>
      </c>
      <c r="D59" s="758">
        <v>0</v>
      </c>
      <c r="E59" s="758">
        <v>0</v>
      </c>
      <c r="F59" s="758">
        <v>0</v>
      </c>
      <c r="G59" s="758">
        <v>0</v>
      </c>
      <c r="H59" s="758">
        <v>0</v>
      </c>
      <c r="I59" s="758">
        <v>0</v>
      </c>
      <c r="J59" s="758">
        <v>0</v>
      </c>
      <c r="K59" s="758">
        <v>0</v>
      </c>
      <c r="L59" s="758">
        <v>0</v>
      </c>
      <c r="M59" s="758">
        <v>0</v>
      </c>
      <c r="N59" s="758">
        <v>0</v>
      </c>
      <c r="O59" s="770">
        <v>0</v>
      </c>
      <c r="P59" s="770">
        <f t="shared" si="11"/>
        <v>0</v>
      </c>
      <c r="Q59" s="771">
        <f t="shared" si="12"/>
        <v>0</v>
      </c>
      <c r="V59" s="208"/>
    </row>
    <row r="60" spans="1:22" s="50" customFormat="1" ht="13.4" customHeight="1">
      <c r="B60" s="875" t="s">
        <v>150</v>
      </c>
      <c r="C60" s="876">
        <v>-10920.99</v>
      </c>
      <c r="D60" s="877">
        <f>SUM(D53:D59)</f>
        <v>0</v>
      </c>
      <c r="E60" s="877">
        <f>SUM(E53:E59)</f>
        <v>0</v>
      </c>
      <c r="F60" s="877">
        <f>SUM(F53:F59)</f>
        <v>0</v>
      </c>
      <c r="G60" s="877">
        <f t="shared" ref="G60:Q60" si="13">SUM(G53:G59)</f>
        <v>0</v>
      </c>
      <c r="H60" s="877">
        <f t="shared" si="13"/>
        <v>0</v>
      </c>
      <c r="I60" s="877">
        <f t="shared" si="13"/>
        <v>0</v>
      </c>
      <c r="J60" s="877">
        <f t="shared" si="13"/>
        <v>0</v>
      </c>
      <c r="K60" s="877">
        <f t="shared" si="13"/>
        <v>0</v>
      </c>
      <c r="L60" s="877">
        <f t="shared" si="13"/>
        <v>0</v>
      </c>
      <c r="M60" s="877">
        <f t="shared" si="13"/>
        <v>0</v>
      </c>
      <c r="N60" s="877">
        <f t="shared" si="13"/>
        <v>0</v>
      </c>
      <c r="O60" s="876">
        <f t="shared" si="13"/>
        <v>0</v>
      </c>
      <c r="P60" s="877">
        <f t="shared" si="13"/>
        <v>0</v>
      </c>
      <c r="Q60" s="878">
        <f t="shared" si="13"/>
        <v>-10920.99</v>
      </c>
    </row>
    <row r="61" spans="1:22" ht="3" customHeight="1">
      <c r="A61" s="208"/>
      <c r="B61" s="19"/>
      <c r="C61" s="770">
        <v>0</v>
      </c>
      <c r="F61" s="758"/>
      <c r="G61" s="758"/>
      <c r="H61" s="758"/>
      <c r="I61" s="758"/>
      <c r="J61" s="758"/>
      <c r="K61" s="758"/>
      <c r="L61" s="758"/>
      <c r="M61" s="758"/>
      <c r="N61" s="758"/>
      <c r="O61" s="879"/>
      <c r="P61" s="770"/>
      <c r="Q61" s="771"/>
      <c r="V61" s="208"/>
    </row>
    <row r="62" spans="1:22" ht="11.25" customHeight="1">
      <c r="A62" s="208"/>
      <c r="B62" s="16" t="s">
        <v>151</v>
      </c>
      <c r="C62" s="770"/>
      <c r="F62" s="758"/>
      <c r="G62" s="758"/>
      <c r="H62" s="758"/>
      <c r="I62" s="758"/>
      <c r="J62" s="758"/>
      <c r="K62" s="758"/>
      <c r="L62" s="758"/>
      <c r="M62" s="758"/>
      <c r="N62" s="758"/>
      <c r="O62" s="770"/>
      <c r="P62" s="770"/>
      <c r="Q62" s="771"/>
      <c r="V62" s="208"/>
    </row>
    <row r="63" spans="1:22" ht="12.5">
      <c r="A63" s="881" t="s">
        <v>127</v>
      </c>
      <c r="B63" s="19" t="s">
        <v>335</v>
      </c>
      <c r="C63" s="770">
        <v>-70325.69</v>
      </c>
      <c r="D63" s="758">
        <v>0</v>
      </c>
      <c r="E63" s="758">
        <v>0</v>
      </c>
      <c r="F63" s="758">
        <v>0</v>
      </c>
      <c r="G63" s="758">
        <v>0</v>
      </c>
      <c r="H63" s="758">
        <v>0</v>
      </c>
      <c r="I63" s="758">
        <v>0</v>
      </c>
      <c r="J63" s="758">
        <v>0</v>
      </c>
      <c r="K63" s="758">
        <v>0</v>
      </c>
      <c r="L63" s="758">
        <v>0</v>
      </c>
      <c r="M63" s="758">
        <v>0</v>
      </c>
      <c r="N63" s="758">
        <v>0</v>
      </c>
      <c r="O63" s="770">
        <v>0</v>
      </c>
      <c r="P63" s="770">
        <f>SUM(D63:O63)</f>
        <v>0</v>
      </c>
      <c r="Q63" s="771">
        <f t="shared" ref="Q63:Q64" si="14">+C63+P63</f>
        <v>-70325.69</v>
      </c>
      <c r="V63" s="208"/>
    </row>
    <row r="64" spans="1:22" ht="12.5">
      <c r="A64" s="208" t="s">
        <v>152</v>
      </c>
      <c r="B64" s="19" t="s">
        <v>153</v>
      </c>
      <c r="C64" s="770">
        <v>33826.69</v>
      </c>
      <c r="D64" s="758">
        <v>-675.38999999999987</v>
      </c>
      <c r="E64" s="758">
        <v>139.77999999999997</v>
      </c>
      <c r="F64" s="758">
        <v>490.42</v>
      </c>
      <c r="G64" s="758">
        <v>884.03000000000009</v>
      </c>
      <c r="H64" s="758">
        <v>263.17</v>
      </c>
      <c r="I64" s="758">
        <v>-250.99</v>
      </c>
      <c r="J64" s="758">
        <v>489.91</v>
      </c>
      <c r="K64" s="758">
        <v>882</v>
      </c>
      <c r="L64" s="758">
        <v>127.36</v>
      </c>
      <c r="M64" s="758">
        <v>1680.47</v>
      </c>
      <c r="N64" s="758">
        <v>9269.8700000000008</v>
      </c>
      <c r="O64" s="775">
        <v>263.08</v>
      </c>
      <c r="P64" s="770">
        <f>SUM(D64:O64)</f>
        <v>13563.710000000001</v>
      </c>
      <c r="Q64" s="771">
        <f t="shared" si="14"/>
        <v>47390.400000000001</v>
      </c>
      <c r="V64" s="208"/>
    </row>
    <row r="65" spans="1:22" s="49" customFormat="1" ht="13">
      <c r="A65" s="773"/>
      <c r="B65" s="875" t="s">
        <v>154</v>
      </c>
      <c r="C65" s="876">
        <v>-36499</v>
      </c>
      <c r="D65" s="877">
        <f t="shared" ref="D65:Q65" si="15">SUM(D63:D64)</f>
        <v>-675.38999999999987</v>
      </c>
      <c r="E65" s="877">
        <f t="shared" si="15"/>
        <v>139.77999999999997</v>
      </c>
      <c r="F65" s="877">
        <f t="shared" si="15"/>
        <v>490.42</v>
      </c>
      <c r="G65" s="877">
        <f t="shared" si="15"/>
        <v>884.03000000000009</v>
      </c>
      <c r="H65" s="877">
        <f t="shared" si="15"/>
        <v>263.17</v>
      </c>
      <c r="I65" s="877">
        <f t="shared" si="15"/>
        <v>-250.99</v>
      </c>
      <c r="J65" s="877">
        <f t="shared" si="15"/>
        <v>489.91</v>
      </c>
      <c r="K65" s="877">
        <f t="shared" si="15"/>
        <v>882</v>
      </c>
      <c r="L65" s="877">
        <f t="shared" si="15"/>
        <v>127.36</v>
      </c>
      <c r="M65" s="877">
        <f t="shared" si="15"/>
        <v>1680.47</v>
      </c>
      <c r="N65" s="877">
        <f t="shared" si="15"/>
        <v>9269.8700000000008</v>
      </c>
      <c r="O65" s="877">
        <f t="shared" si="15"/>
        <v>263.08</v>
      </c>
      <c r="P65" s="883">
        <f t="shared" si="15"/>
        <v>13563.710000000001</v>
      </c>
      <c r="Q65" s="878">
        <f t="shared" si="15"/>
        <v>-22935.29</v>
      </c>
      <c r="V65" s="773"/>
    </row>
    <row r="66" spans="1:22" s="7" customFormat="1" ht="7.5" customHeight="1" thickBot="1">
      <c r="B66" s="12"/>
      <c r="C66" s="884"/>
      <c r="D66" s="885"/>
      <c r="E66" s="885"/>
      <c r="F66" s="758"/>
      <c r="G66" s="758"/>
      <c r="H66" s="758"/>
      <c r="I66" s="758"/>
      <c r="J66" s="758"/>
      <c r="K66" s="758"/>
      <c r="L66" s="758"/>
      <c r="M66" s="758"/>
      <c r="N66" s="758"/>
      <c r="O66" s="770"/>
      <c r="P66" s="886"/>
      <c r="Q66" s="886"/>
    </row>
    <row r="67" spans="1:22" s="50" customFormat="1" ht="15" customHeight="1" thickBot="1">
      <c r="B67" s="782" t="s">
        <v>336</v>
      </c>
      <c r="C67" s="783">
        <v>5491766.0300000003</v>
      </c>
      <c r="D67" s="784">
        <f t="shared" ref="D67:Q67" si="16">D9+D17+D21+D26+D32+D37+D43+D50+D60+D65</f>
        <v>145605.26</v>
      </c>
      <c r="E67" s="784">
        <f t="shared" si="16"/>
        <v>693.7700000000234</v>
      </c>
      <c r="F67" s="784">
        <f t="shared" si="16"/>
        <v>170016.22</v>
      </c>
      <c r="G67" s="784">
        <f t="shared" si="16"/>
        <v>137969.88</v>
      </c>
      <c r="H67" s="784">
        <f t="shared" si="16"/>
        <v>99738.780000000013</v>
      </c>
      <c r="I67" s="784">
        <f t="shared" si="16"/>
        <v>254358.47000000003</v>
      </c>
      <c r="J67" s="784">
        <f t="shared" si="16"/>
        <v>6139.7899999999945</v>
      </c>
      <c r="K67" s="784">
        <f t="shared" si="16"/>
        <v>200088.33000000002</v>
      </c>
      <c r="L67" s="784">
        <f t="shared" si="16"/>
        <v>96974.810000000012</v>
      </c>
      <c r="M67" s="784">
        <f t="shared" si="16"/>
        <v>52011.53</v>
      </c>
      <c r="N67" s="784">
        <f t="shared" si="16"/>
        <v>35292.79</v>
      </c>
      <c r="O67" s="784">
        <f t="shared" si="16"/>
        <v>109125.93000000001</v>
      </c>
      <c r="P67" s="785">
        <f t="shared" si="16"/>
        <v>1308015.56</v>
      </c>
      <c r="Q67" s="785">
        <f t="shared" si="16"/>
        <v>6799781.5900000008</v>
      </c>
    </row>
    <row r="68" spans="1:22" ht="8.25" hidden="1" customHeight="1" thickBot="1">
      <c r="B68" s="36"/>
      <c r="C68" s="786"/>
      <c r="F68" s="758"/>
      <c r="G68" s="758"/>
      <c r="H68" s="758"/>
      <c r="I68" s="758"/>
      <c r="J68" s="758"/>
      <c r="K68" s="758"/>
      <c r="L68" s="758"/>
      <c r="M68" s="758"/>
      <c r="N68" s="758"/>
      <c r="O68" s="758"/>
      <c r="P68" s="758"/>
      <c r="Q68" s="758"/>
    </row>
    <row r="69" spans="1:22" ht="23.5" hidden="1" thickBot="1">
      <c r="B69" s="147" t="s">
        <v>337</v>
      </c>
      <c r="C69" s="787"/>
      <c r="D69" s="788">
        <v>0</v>
      </c>
      <c r="F69" s="758"/>
      <c r="G69" s="758"/>
      <c r="H69" s="758"/>
      <c r="I69" s="758"/>
      <c r="J69" s="758"/>
      <c r="O69" s="758"/>
      <c r="P69" s="758"/>
      <c r="Q69" s="758"/>
    </row>
    <row r="70" spans="1:22" s="7" customFormat="1" ht="6.65" customHeight="1">
      <c r="B70" s="125"/>
      <c r="C70" s="786"/>
      <c r="D70" s="758"/>
      <c r="E70" s="758"/>
      <c r="F70" s="758"/>
      <c r="G70" s="758"/>
      <c r="H70" s="758"/>
      <c r="I70" s="758"/>
      <c r="J70" s="758"/>
      <c r="K70" s="758"/>
      <c r="L70" s="758"/>
      <c r="M70" s="758"/>
      <c r="N70" s="758"/>
      <c r="O70" s="758"/>
      <c r="P70" s="758"/>
      <c r="Q70" s="758"/>
    </row>
    <row r="71" spans="1:22">
      <c r="B71" s="975" t="s">
        <v>223</v>
      </c>
      <c r="C71" s="975"/>
      <c r="D71" s="980"/>
      <c r="E71" s="980"/>
      <c r="F71" s="980"/>
      <c r="G71" s="980"/>
      <c r="H71" s="980"/>
      <c r="I71" s="980"/>
      <c r="J71" s="980"/>
      <c r="K71" s="980"/>
      <c r="L71" s="980"/>
      <c r="M71" s="980"/>
      <c r="N71" s="980"/>
      <c r="O71" s="980"/>
      <c r="P71" s="980"/>
      <c r="R71" s="790"/>
    </row>
    <row r="72" spans="1:22" s="148" customFormat="1" ht="15" customHeight="1">
      <c r="B72" s="981" t="s">
        <v>338</v>
      </c>
      <c r="C72" s="981"/>
      <c r="D72" s="982"/>
      <c r="E72" s="982"/>
      <c r="F72" s="982"/>
      <c r="G72" s="982"/>
      <c r="H72" s="982"/>
      <c r="I72" s="982"/>
      <c r="J72" s="982"/>
      <c r="K72" s="982"/>
      <c r="L72" s="982"/>
      <c r="M72" s="982"/>
      <c r="N72" s="982"/>
      <c r="O72" s="982"/>
      <c r="P72" s="982"/>
      <c r="Q72" s="983"/>
    </row>
    <row r="73" spans="1:22" s="148" customFormat="1" ht="24" customHeight="1">
      <c r="B73" s="984"/>
      <c r="C73" s="984"/>
      <c r="D73" s="985"/>
      <c r="E73" s="985"/>
      <c r="F73" s="985"/>
      <c r="G73" s="985"/>
      <c r="H73" s="985"/>
      <c r="I73" s="985"/>
      <c r="J73" s="985"/>
      <c r="K73" s="985"/>
      <c r="L73" s="985"/>
      <c r="M73" s="985"/>
      <c r="N73" s="985"/>
      <c r="O73" s="985"/>
      <c r="P73" s="985"/>
      <c r="Q73" s="986"/>
    </row>
    <row r="74" spans="1:22">
      <c r="B74" s="975"/>
      <c r="C74" s="975"/>
      <c r="D74" s="975"/>
      <c r="E74" s="975"/>
      <c r="F74" s="975"/>
      <c r="G74" s="975"/>
      <c r="H74" s="975"/>
      <c r="I74" s="975"/>
      <c r="J74" s="975"/>
      <c r="K74" s="975"/>
      <c r="L74" s="975"/>
      <c r="M74" s="975"/>
      <c r="N74" s="975"/>
      <c r="O74" s="975"/>
      <c r="P74" s="975"/>
      <c r="Q74" s="758"/>
    </row>
    <row r="75" spans="1:22">
      <c r="B75" s="975"/>
      <c r="C75" s="975"/>
      <c r="D75" s="975"/>
      <c r="E75" s="975"/>
      <c r="F75" s="975"/>
      <c r="G75" s="975"/>
      <c r="H75" s="975"/>
      <c r="I75" s="975"/>
      <c r="J75" s="975"/>
      <c r="K75" s="975"/>
      <c r="L75" s="975"/>
      <c r="M75" s="975"/>
      <c r="N75" s="975"/>
      <c r="O75" s="975"/>
      <c r="P75" s="975"/>
    </row>
    <row r="76" spans="1:22">
      <c r="B76" s="987"/>
      <c r="C76" s="975"/>
      <c r="D76" s="975"/>
      <c r="E76" s="975"/>
      <c r="F76" s="975"/>
      <c r="G76" s="975"/>
      <c r="H76" s="975"/>
      <c r="I76" s="975"/>
      <c r="J76" s="975"/>
      <c r="K76" s="975"/>
      <c r="L76" s="975"/>
      <c r="M76" s="975"/>
      <c r="N76" s="975"/>
      <c r="O76" s="975"/>
      <c r="P76" s="975"/>
    </row>
    <row r="77" spans="1:22">
      <c r="B77" s="975"/>
      <c r="C77" s="975"/>
      <c r="D77" s="975"/>
      <c r="E77" s="975"/>
      <c r="F77" s="975"/>
      <c r="G77" s="975"/>
      <c r="H77" s="975"/>
      <c r="I77" s="975"/>
      <c r="J77" s="975"/>
      <c r="K77" s="975"/>
      <c r="L77" s="975"/>
      <c r="M77" s="975"/>
      <c r="N77" s="975"/>
      <c r="O77" s="975"/>
      <c r="P77" s="975"/>
    </row>
    <row r="78" spans="1:22">
      <c r="B78" s="975"/>
      <c r="C78" s="975"/>
      <c r="D78" s="975"/>
      <c r="E78" s="975"/>
      <c r="F78" s="975"/>
      <c r="G78" s="975"/>
      <c r="H78" s="975"/>
      <c r="I78" s="975"/>
      <c r="J78" s="975"/>
      <c r="K78" s="975"/>
      <c r="L78" s="975"/>
      <c r="M78" s="975"/>
      <c r="N78" s="975"/>
      <c r="O78" s="975"/>
      <c r="P78" s="975"/>
    </row>
    <row r="79" spans="1:22">
      <c r="B79" s="975"/>
      <c r="C79" s="975"/>
      <c r="D79" s="975"/>
      <c r="E79" s="975"/>
      <c r="F79" s="975"/>
      <c r="G79" s="975"/>
      <c r="H79" s="975"/>
      <c r="I79" s="975"/>
      <c r="J79" s="975"/>
      <c r="K79" s="975"/>
      <c r="L79" s="975"/>
      <c r="M79" s="975"/>
      <c r="N79" s="975"/>
      <c r="O79" s="975"/>
      <c r="P79" s="975"/>
    </row>
    <row r="80" spans="1:22">
      <c r="A80" s="975"/>
      <c r="B80" s="975"/>
      <c r="C80" s="975"/>
      <c r="D80" s="975"/>
      <c r="E80" s="975"/>
      <c r="F80" s="975"/>
      <c r="G80" s="975"/>
      <c r="H80" s="975"/>
      <c r="I80" s="975"/>
      <c r="J80" s="975"/>
      <c r="K80" s="975"/>
      <c r="L80" s="975"/>
      <c r="M80" s="975"/>
      <c r="N80" s="975"/>
      <c r="O80" s="975"/>
    </row>
  </sheetData>
  <sheetProtection password="C511" sheet="1" objects="1" scenarios="1"/>
  <mergeCells count="10">
    <mergeCell ref="B77:P77"/>
    <mergeCell ref="B78:P78"/>
    <mergeCell ref="B79:P79"/>
    <mergeCell ref="A80:O80"/>
    <mergeCell ref="B71:P71"/>
    <mergeCell ref="B72:Q72"/>
    <mergeCell ref="B73:Q73"/>
    <mergeCell ref="B74:P74"/>
    <mergeCell ref="B75:P75"/>
    <mergeCell ref="B76:P76"/>
  </mergeCells>
  <printOptions horizontalCentered="1"/>
  <pageMargins left="0" right="0" top="1.0636363636363599" bottom="0.25" header="0.13" footer="0.1"/>
  <pageSetup scale="56" orientation="landscape" r:id="rId1"/>
  <headerFooter>
    <oddHeader>&amp;C&amp;"Arial,Bold"&amp;K000000Table I-3b
Pacific Gas and Electric Company 
Demand Response Programs and Activities
Carry-Over Expenditures and Funding
2015-2016</oddHeader>
    <oddFooter>&amp;L&amp;F&amp;CPage 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2"/>
  <sheetViews>
    <sheetView view="pageLayout" topLeftCell="B20" zoomScale="70" zoomScaleNormal="70" zoomScalePageLayoutView="70" workbookViewId="0">
      <selection activeCell="N5" sqref="N5"/>
    </sheetView>
  </sheetViews>
  <sheetFormatPr defaultRowHeight="11.5"/>
  <cols>
    <col min="1" max="1" width="0" style="5" hidden="1" customWidth="1"/>
    <col min="2" max="2" width="55.453125" style="5" customWidth="1"/>
    <col min="3" max="3" width="11.1796875" style="7" customWidth="1"/>
    <col min="4" max="4" width="10.54296875" style="7" customWidth="1"/>
    <col min="5" max="5" width="10.54296875" style="5" customWidth="1"/>
    <col min="6" max="6" width="11.54296875" style="5" customWidth="1"/>
    <col min="7" max="7" width="11.1796875" style="5" customWidth="1"/>
    <col min="8" max="8" width="10.54296875" style="5" customWidth="1"/>
    <col min="9" max="9" width="11.26953125" style="5" customWidth="1"/>
    <col min="10" max="10" width="11.453125" style="5" customWidth="1"/>
    <col min="11" max="14" width="10.54296875" style="5" customWidth="1"/>
    <col min="15" max="15" width="14.453125" style="5" customWidth="1"/>
    <col min="16" max="16" width="13.81640625" style="5" customWidth="1"/>
    <col min="17" max="17" width="14.54296875" style="5" customWidth="1"/>
    <col min="18" max="18" width="9.54296875" style="5" customWidth="1"/>
    <col min="19" max="254" width="9.1796875" style="5"/>
    <col min="255" max="255" width="0" style="5" hidden="1" customWidth="1"/>
    <col min="256" max="256" width="52" style="5" customWidth="1"/>
    <col min="257" max="257" width="0" style="5" hidden="1" customWidth="1"/>
    <col min="258" max="260" width="10.54296875" style="5" customWidth="1"/>
    <col min="261" max="261" width="11.54296875" style="5" customWidth="1"/>
    <col min="262" max="269" width="10.54296875" style="5" customWidth="1"/>
    <col min="270" max="271" width="14.453125" style="5" customWidth="1"/>
    <col min="272" max="272" width="13.453125" style="5" customWidth="1"/>
    <col min="273" max="273" width="14.453125" style="5" customWidth="1"/>
    <col min="274" max="274" width="9.54296875" style="5" customWidth="1"/>
    <col min="275" max="510" width="9.1796875" style="5"/>
    <col min="511" max="511" width="0" style="5" hidden="1" customWidth="1"/>
    <col min="512" max="512" width="52" style="5" customWidth="1"/>
    <col min="513" max="513" width="0" style="5" hidden="1" customWidth="1"/>
    <col min="514" max="516" width="10.54296875" style="5" customWidth="1"/>
    <col min="517" max="517" width="11.54296875" style="5" customWidth="1"/>
    <col min="518" max="525" width="10.54296875" style="5" customWidth="1"/>
    <col min="526" max="527" width="14.453125" style="5" customWidth="1"/>
    <col min="528" max="528" width="13.453125" style="5" customWidth="1"/>
    <col min="529" max="529" width="14.453125" style="5" customWidth="1"/>
    <col min="530" max="530" width="9.54296875" style="5" customWidth="1"/>
    <col min="531" max="766" width="9.1796875" style="5"/>
    <col min="767" max="767" width="0" style="5" hidden="1" customWidth="1"/>
    <col min="768" max="768" width="52" style="5" customWidth="1"/>
    <col min="769" max="769" width="0" style="5" hidden="1" customWidth="1"/>
    <col min="770" max="772" width="10.54296875" style="5" customWidth="1"/>
    <col min="773" max="773" width="11.54296875" style="5" customWidth="1"/>
    <col min="774" max="781" width="10.54296875" style="5" customWidth="1"/>
    <col min="782" max="783" width="14.453125" style="5" customWidth="1"/>
    <col min="784" max="784" width="13.453125" style="5" customWidth="1"/>
    <col min="785" max="785" width="14.453125" style="5" customWidth="1"/>
    <col min="786" max="786" width="9.54296875" style="5" customWidth="1"/>
    <col min="787" max="1022" width="9.1796875" style="5"/>
    <col min="1023" max="1023" width="0" style="5" hidden="1" customWidth="1"/>
    <col min="1024" max="1024" width="52" style="5" customWidth="1"/>
    <col min="1025" max="1025" width="0" style="5" hidden="1" customWidth="1"/>
    <col min="1026" max="1028" width="10.54296875" style="5" customWidth="1"/>
    <col min="1029" max="1029" width="11.54296875" style="5" customWidth="1"/>
    <col min="1030" max="1037" width="10.54296875" style="5" customWidth="1"/>
    <col min="1038" max="1039" width="14.453125" style="5" customWidth="1"/>
    <col min="1040" max="1040" width="13.453125" style="5" customWidth="1"/>
    <col min="1041" max="1041" width="14.453125" style="5" customWidth="1"/>
    <col min="1042" max="1042" width="9.54296875" style="5" customWidth="1"/>
    <col min="1043" max="1278" width="9.1796875" style="5"/>
    <col min="1279" max="1279" width="0" style="5" hidden="1" customWidth="1"/>
    <col min="1280" max="1280" width="52" style="5" customWidth="1"/>
    <col min="1281" max="1281" width="0" style="5" hidden="1" customWidth="1"/>
    <col min="1282" max="1284" width="10.54296875" style="5" customWidth="1"/>
    <col min="1285" max="1285" width="11.54296875" style="5" customWidth="1"/>
    <col min="1286" max="1293" width="10.54296875" style="5" customWidth="1"/>
    <col min="1294" max="1295" width="14.453125" style="5" customWidth="1"/>
    <col min="1296" max="1296" width="13.453125" style="5" customWidth="1"/>
    <col min="1297" max="1297" width="14.453125" style="5" customWidth="1"/>
    <col min="1298" max="1298" width="9.54296875" style="5" customWidth="1"/>
    <col min="1299" max="1534" width="9.1796875" style="5"/>
    <col min="1535" max="1535" width="0" style="5" hidden="1" customWidth="1"/>
    <col min="1536" max="1536" width="52" style="5" customWidth="1"/>
    <col min="1537" max="1537" width="0" style="5" hidden="1" customWidth="1"/>
    <col min="1538" max="1540" width="10.54296875" style="5" customWidth="1"/>
    <col min="1541" max="1541" width="11.54296875" style="5" customWidth="1"/>
    <col min="1542" max="1549" width="10.54296875" style="5" customWidth="1"/>
    <col min="1550" max="1551" width="14.453125" style="5" customWidth="1"/>
    <col min="1552" max="1552" width="13.453125" style="5" customWidth="1"/>
    <col min="1553" max="1553" width="14.453125" style="5" customWidth="1"/>
    <col min="1554" max="1554" width="9.54296875" style="5" customWidth="1"/>
    <col min="1555" max="1790" width="9.1796875" style="5"/>
    <col min="1791" max="1791" width="0" style="5" hidden="1" customWidth="1"/>
    <col min="1792" max="1792" width="52" style="5" customWidth="1"/>
    <col min="1793" max="1793" width="0" style="5" hidden="1" customWidth="1"/>
    <col min="1794" max="1796" width="10.54296875" style="5" customWidth="1"/>
    <col min="1797" max="1797" width="11.54296875" style="5" customWidth="1"/>
    <col min="1798" max="1805" width="10.54296875" style="5" customWidth="1"/>
    <col min="1806" max="1807" width="14.453125" style="5" customWidth="1"/>
    <col min="1808" max="1808" width="13.453125" style="5" customWidth="1"/>
    <col min="1809" max="1809" width="14.453125" style="5" customWidth="1"/>
    <col min="1810" max="1810" width="9.54296875" style="5" customWidth="1"/>
    <col min="1811" max="2046" width="9.1796875" style="5"/>
    <col min="2047" max="2047" width="0" style="5" hidden="1" customWidth="1"/>
    <col min="2048" max="2048" width="52" style="5" customWidth="1"/>
    <col min="2049" max="2049" width="0" style="5" hidden="1" customWidth="1"/>
    <col min="2050" max="2052" width="10.54296875" style="5" customWidth="1"/>
    <col min="2053" max="2053" width="11.54296875" style="5" customWidth="1"/>
    <col min="2054" max="2061" width="10.54296875" style="5" customWidth="1"/>
    <col min="2062" max="2063" width="14.453125" style="5" customWidth="1"/>
    <col min="2064" max="2064" width="13.453125" style="5" customWidth="1"/>
    <col min="2065" max="2065" width="14.453125" style="5" customWidth="1"/>
    <col min="2066" max="2066" width="9.54296875" style="5" customWidth="1"/>
    <col min="2067" max="2302" width="9.1796875" style="5"/>
    <col min="2303" max="2303" width="0" style="5" hidden="1" customWidth="1"/>
    <col min="2304" max="2304" width="52" style="5" customWidth="1"/>
    <col min="2305" max="2305" width="0" style="5" hidden="1" customWidth="1"/>
    <col min="2306" max="2308" width="10.54296875" style="5" customWidth="1"/>
    <col min="2309" max="2309" width="11.54296875" style="5" customWidth="1"/>
    <col min="2310" max="2317" width="10.54296875" style="5" customWidth="1"/>
    <col min="2318" max="2319" width="14.453125" style="5" customWidth="1"/>
    <col min="2320" max="2320" width="13.453125" style="5" customWidth="1"/>
    <col min="2321" max="2321" width="14.453125" style="5" customWidth="1"/>
    <col min="2322" max="2322" width="9.54296875" style="5" customWidth="1"/>
    <col min="2323" max="2558" width="9.1796875" style="5"/>
    <col min="2559" max="2559" width="0" style="5" hidden="1" customWidth="1"/>
    <col min="2560" max="2560" width="52" style="5" customWidth="1"/>
    <col min="2561" max="2561" width="0" style="5" hidden="1" customWidth="1"/>
    <col min="2562" max="2564" width="10.54296875" style="5" customWidth="1"/>
    <col min="2565" max="2565" width="11.54296875" style="5" customWidth="1"/>
    <col min="2566" max="2573" width="10.54296875" style="5" customWidth="1"/>
    <col min="2574" max="2575" width="14.453125" style="5" customWidth="1"/>
    <col min="2576" max="2576" width="13.453125" style="5" customWidth="1"/>
    <col min="2577" max="2577" width="14.453125" style="5" customWidth="1"/>
    <col min="2578" max="2578" width="9.54296875" style="5" customWidth="1"/>
    <col min="2579" max="2814" width="9.1796875" style="5"/>
    <col min="2815" max="2815" width="0" style="5" hidden="1" customWidth="1"/>
    <col min="2816" max="2816" width="52" style="5" customWidth="1"/>
    <col min="2817" max="2817" width="0" style="5" hidden="1" customWidth="1"/>
    <col min="2818" max="2820" width="10.54296875" style="5" customWidth="1"/>
    <col min="2821" max="2821" width="11.54296875" style="5" customWidth="1"/>
    <col min="2822" max="2829" width="10.54296875" style="5" customWidth="1"/>
    <col min="2830" max="2831" width="14.453125" style="5" customWidth="1"/>
    <col min="2832" max="2832" width="13.453125" style="5" customWidth="1"/>
    <col min="2833" max="2833" width="14.453125" style="5" customWidth="1"/>
    <col min="2834" max="2834" width="9.54296875" style="5" customWidth="1"/>
    <col min="2835" max="3070" width="9.1796875" style="5"/>
    <col min="3071" max="3071" width="0" style="5" hidden="1" customWidth="1"/>
    <col min="3072" max="3072" width="52" style="5" customWidth="1"/>
    <col min="3073" max="3073" width="0" style="5" hidden="1" customWidth="1"/>
    <col min="3074" max="3076" width="10.54296875" style="5" customWidth="1"/>
    <col min="3077" max="3077" width="11.54296875" style="5" customWidth="1"/>
    <col min="3078" max="3085" width="10.54296875" style="5" customWidth="1"/>
    <col min="3086" max="3087" width="14.453125" style="5" customWidth="1"/>
    <col min="3088" max="3088" width="13.453125" style="5" customWidth="1"/>
    <col min="3089" max="3089" width="14.453125" style="5" customWidth="1"/>
    <col min="3090" max="3090" width="9.54296875" style="5" customWidth="1"/>
    <col min="3091" max="3326" width="9.1796875" style="5"/>
    <col min="3327" max="3327" width="0" style="5" hidden="1" customWidth="1"/>
    <col min="3328" max="3328" width="52" style="5" customWidth="1"/>
    <col min="3329" max="3329" width="0" style="5" hidden="1" customWidth="1"/>
    <col min="3330" max="3332" width="10.54296875" style="5" customWidth="1"/>
    <col min="3333" max="3333" width="11.54296875" style="5" customWidth="1"/>
    <col min="3334" max="3341" width="10.54296875" style="5" customWidth="1"/>
    <col min="3342" max="3343" width="14.453125" style="5" customWidth="1"/>
    <col min="3344" max="3344" width="13.453125" style="5" customWidth="1"/>
    <col min="3345" max="3345" width="14.453125" style="5" customWidth="1"/>
    <col min="3346" max="3346" width="9.54296875" style="5" customWidth="1"/>
    <col min="3347" max="3582" width="9.1796875" style="5"/>
    <col min="3583" max="3583" width="0" style="5" hidden="1" customWidth="1"/>
    <col min="3584" max="3584" width="52" style="5" customWidth="1"/>
    <col min="3585" max="3585" width="0" style="5" hidden="1" customWidth="1"/>
    <col min="3586" max="3588" width="10.54296875" style="5" customWidth="1"/>
    <col min="3589" max="3589" width="11.54296875" style="5" customWidth="1"/>
    <col min="3590" max="3597" width="10.54296875" style="5" customWidth="1"/>
    <col min="3598" max="3599" width="14.453125" style="5" customWidth="1"/>
    <col min="3600" max="3600" width="13.453125" style="5" customWidth="1"/>
    <col min="3601" max="3601" width="14.453125" style="5" customWidth="1"/>
    <col min="3602" max="3602" width="9.54296875" style="5" customWidth="1"/>
    <col min="3603" max="3838" width="9.1796875" style="5"/>
    <col min="3839" max="3839" width="0" style="5" hidden="1" customWidth="1"/>
    <col min="3840" max="3840" width="52" style="5" customWidth="1"/>
    <col min="3841" max="3841" width="0" style="5" hidden="1" customWidth="1"/>
    <col min="3842" max="3844" width="10.54296875" style="5" customWidth="1"/>
    <col min="3845" max="3845" width="11.54296875" style="5" customWidth="1"/>
    <col min="3846" max="3853" width="10.54296875" style="5" customWidth="1"/>
    <col min="3854" max="3855" width="14.453125" style="5" customWidth="1"/>
    <col min="3856" max="3856" width="13.453125" style="5" customWidth="1"/>
    <col min="3857" max="3857" width="14.453125" style="5" customWidth="1"/>
    <col min="3858" max="3858" width="9.54296875" style="5" customWidth="1"/>
    <col min="3859" max="4094" width="9.1796875" style="5"/>
    <col min="4095" max="4095" width="0" style="5" hidden="1" customWidth="1"/>
    <col min="4096" max="4096" width="52" style="5" customWidth="1"/>
    <col min="4097" max="4097" width="0" style="5" hidden="1" customWidth="1"/>
    <col min="4098" max="4100" width="10.54296875" style="5" customWidth="1"/>
    <col min="4101" max="4101" width="11.54296875" style="5" customWidth="1"/>
    <col min="4102" max="4109" width="10.54296875" style="5" customWidth="1"/>
    <col min="4110" max="4111" width="14.453125" style="5" customWidth="1"/>
    <col min="4112" max="4112" width="13.453125" style="5" customWidth="1"/>
    <col min="4113" max="4113" width="14.453125" style="5" customWidth="1"/>
    <col min="4114" max="4114" width="9.54296875" style="5" customWidth="1"/>
    <col min="4115" max="4350" width="9.1796875" style="5"/>
    <col min="4351" max="4351" width="0" style="5" hidden="1" customWidth="1"/>
    <col min="4352" max="4352" width="52" style="5" customWidth="1"/>
    <col min="4353" max="4353" width="0" style="5" hidden="1" customWidth="1"/>
    <col min="4354" max="4356" width="10.54296875" style="5" customWidth="1"/>
    <col min="4357" max="4357" width="11.54296875" style="5" customWidth="1"/>
    <col min="4358" max="4365" width="10.54296875" style="5" customWidth="1"/>
    <col min="4366" max="4367" width="14.453125" style="5" customWidth="1"/>
    <col min="4368" max="4368" width="13.453125" style="5" customWidth="1"/>
    <col min="4369" max="4369" width="14.453125" style="5" customWidth="1"/>
    <col min="4370" max="4370" width="9.54296875" style="5" customWidth="1"/>
    <col min="4371" max="4606" width="9.1796875" style="5"/>
    <col min="4607" max="4607" width="0" style="5" hidden="1" customWidth="1"/>
    <col min="4608" max="4608" width="52" style="5" customWidth="1"/>
    <col min="4609" max="4609" width="0" style="5" hidden="1" customWidth="1"/>
    <col min="4610" max="4612" width="10.54296875" style="5" customWidth="1"/>
    <col min="4613" max="4613" width="11.54296875" style="5" customWidth="1"/>
    <col min="4614" max="4621" width="10.54296875" style="5" customWidth="1"/>
    <col min="4622" max="4623" width="14.453125" style="5" customWidth="1"/>
    <col min="4624" max="4624" width="13.453125" style="5" customWidth="1"/>
    <col min="4625" max="4625" width="14.453125" style="5" customWidth="1"/>
    <col min="4626" max="4626" width="9.54296875" style="5" customWidth="1"/>
    <col min="4627" max="4862" width="9.1796875" style="5"/>
    <col min="4863" max="4863" width="0" style="5" hidden="1" customWidth="1"/>
    <col min="4864" max="4864" width="52" style="5" customWidth="1"/>
    <col min="4865" max="4865" width="0" style="5" hidden="1" customWidth="1"/>
    <col min="4866" max="4868" width="10.54296875" style="5" customWidth="1"/>
    <col min="4869" max="4869" width="11.54296875" style="5" customWidth="1"/>
    <col min="4870" max="4877" width="10.54296875" style="5" customWidth="1"/>
    <col min="4878" max="4879" width="14.453125" style="5" customWidth="1"/>
    <col min="4880" max="4880" width="13.453125" style="5" customWidth="1"/>
    <col min="4881" max="4881" width="14.453125" style="5" customWidth="1"/>
    <col min="4882" max="4882" width="9.54296875" style="5" customWidth="1"/>
    <col min="4883" max="5118" width="9.1796875" style="5"/>
    <col min="5119" max="5119" width="0" style="5" hidden="1" customWidth="1"/>
    <col min="5120" max="5120" width="52" style="5" customWidth="1"/>
    <col min="5121" max="5121" width="0" style="5" hidden="1" customWidth="1"/>
    <col min="5122" max="5124" width="10.54296875" style="5" customWidth="1"/>
    <col min="5125" max="5125" width="11.54296875" style="5" customWidth="1"/>
    <col min="5126" max="5133" width="10.54296875" style="5" customWidth="1"/>
    <col min="5134" max="5135" width="14.453125" style="5" customWidth="1"/>
    <col min="5136" max="5136" width="13.453125" style="5" customWidth="1"/>
    <col min="5137" max="5137" width="14.453125" style="5" customWidth="1"/>
    <col min="5138" max="5138" width="9.54296875" style="5" customWidth="1"/>
    <col min="5139" max="5374" width="9.1796875" style="5"/>
    <col min="5375" max="5375" width="0" style="5" hidden="1" customWidth="1"/>
    <col min="5376" max="5376" width="52" style="5" customWidth="1"/>
    <col min="5377" max="5377" width="0" style="5" hidden="1" customWidth="1"/>
    <col min="5378" max="5380" width="10.54296875" style="5" customWidth="1"/>
    <col min="5381" max="5381" width="11.54296875" style="5" customWidth="1"/>
    <col min="5382" max="5389" width="10.54296875" style="5" customWidth="1"/>
    <col min="5390" max="5391" width="14.453125" style="5" customWidth="1"/>
    <col min="5392" max="5392" width="13.453125" style="5" customWidth="1"/>
    <col min="5393" max="5393" width="14.453125" style="5" customWidth="1"/>
    <col min="5394" max="5394" width="9.54296875" style="5" customWidth="1"/>
    <col min="5395" max="5630" width="9.1796875" style="5"/>
    <col min="5631" max="5631" width="0" style="5" hidden="1" customWidth="1"/>
    <col min="5632" max="5632" width="52" style="5" customWidth="1"/>
    <col min="5633" max="5633" width="0" style="5" hidden="1" customWidth="1"/>
    <col min="5634" max="5636" width="10.54296875" style="5" customWidth="1"/>
    <col min="5637" max="5637" width="11.54296875" style="5" customWidth="1"/>
    <col min="5638" max="5645" width="10.54296875" style="5" customWidth="1"/>
    <col min="5646" max="5647" width="14.453125" style="5" customWidth="1"/>
    <col min="5648" max="5648" width="13.453125" style="5" customWidth="1"/>
    <col min="5649" max="5649" width="14.453125" style="5" customWidth="1"/>
    <col min="5650" max="5650" width="9.54296875" style="5" customWidth="1"/>
    <col min="5651" max="5886" width="9.1796875" style="5"/>
    <col min="5887" max="5887" width="0" style="5" hidden="1" customWidth="1"/>
    <col min="5888" max="5888" width="52" style="5" customWidth="1"/>
    <col min="5889" max="5889" width="0" style="5" hidden="1" customWidth="1"/>
    <col min="5890" max="5892" width="10.54296875" style="5" customWidth="1"/>
    <col min="5893" max="5893" width="11.54296875" style="5" customWidth="1"/>
    <col min="5894" max="5901" width="10.54296875" style="5" customWidth="1"/>
    <col min="5902" max="5903" width="14.453125" style="5" customWidth="1"/>
    <col min="5904" max="5904" width="13.453125" style="5" customWidth="1"/>
    <col min="5905" max="5905" width="14.453125" style="5" customWidth="1"/>
    <col min="5906" max="5906" width="9.54296875" style="5" customWidth="1"/>
    <col min="5907" max="6142" width="9.1796875" style="5"/>
    <col min="6143" max="6143" width="0" style="5" hidden="1" customWidth="1"/>
    <col min="6144" max="6144" width="52" style="5" customWidth="1"/>
    <col min="6145" max="6145" width="0" style="5" hidden="1" customWidth="1"/>
    <col min="6146" max="6148" width="10.54296875" style="5" customWidth="1"/>
    <col min="6149" max="6149" width="11.54296875" style="5" customWidth="1"/>
    <col min="6150" max="6157" width="10.54296875" style="5" customWidth="1"/>
    <col min="6158" max="6159" width="14.453125" style="5" customWidth="1"/>
    <col min="6160" max="6160" width="13.453125" style="5" customWidth="1"/>
    <col min="6161" max="6161" width="14.453125" style="5" customWidth="1"/>
    <col min="6162" max="6162" width="9.54296875" style="5" customWidth="1"/>
    <col min="6163" max="6398" width="9.1796875" style="5"/>
    <col min="6399" max="6399" width="0" style="5" hidden="1" customWidth="1"/>
    <col min="6400" max="6400" width="52" style="5" customWidth="1"/>
    <col min="6401" max="6401" width="0" style="5" hidden="1" customWidth="1"/>
    <col min="6402" max="6404" width="10.54296875" style="5" customWidth="1"/>
    <col min="6405" max="6405" width="11.54296875" style="5" customWidth="1"/>
    <col min="6406" max="6413" width="10.54296875" style="5" customWidth="1"/>
    <col min="6414" max="6415" width="14.453125" style="5" customWidth="1"/>
    <col min="6416" max="6416" width="13.453125" style="5" customWidth="1"/>
    <col min="6417" max="6417" width="14.453125" style="5" customWidth="1"/>
    <col min="6418" max="6418" width="9.54296875" style="5" customWidth="1"/>
    <col min="6419" max="6654" width="9.1796875" style="5"/>
    <col min="6655" max="6655" width="0" style="5" hidden="1" customWidth="1"/>
    <col min="6656" max="6656" width="52" style="5" customWidth="1"/>
    <col min="6657" max="6657" width="0" style="5" hidden="1" customWidth="1"/>
    <col min="6658" max="6660" width="10.54296875" style="5" customWidth="1"/>
    <col min="6661" max="6661" width="11.54296875" style="5" customWidth="1"/>
    <col min="6662" max="6669" width="10.54296875" style="5" customWidth="1"/>
    <col min="6670" max="6671" width="14.453125" style="5" customWidth="1"/>
    <col min="6672" max="6672" width="13.453125" style="5" customWidth="1"/>
    <col min="6673" max="6673" width="14.453125" style="5" customWidth="1"/>
    <col min="6674" max="6674" width="9.54296875" style="5" customWidth="1"/>
    <col min="6675" max="6910" width="9.1796875" style="5"/>
    <col min="6911" max="6911" width="0" style="5" hidden="1" customWidth="1"/>
    <col min="6912" max="6912" width="52" style="5" customWidth="1"/>
    <col min="6913" max="6913" width="0" style="5" hidden="1" customWidth="1"/>
    <col min="6914" max="6916" width="10.54296875" style="5" customWidth="1"/>
    <col min="6917" max="6917" width="11.54296875" style="5" customWidth="1"/>
    <col min="6918" max="6925" width="10.54296875" style="5" customWidth="1"/>
    <col min="6926" max="6927" width="14.453125" style="5" customWidth="1"/>
    <col min="6928" max="6928" width="13.453125" style="5" customWidth="1"/>
    <col min="6929" max="6929" width="14.453125" style="5" customWidth="1"/>
    <col min="6930" max="6930" width="9.54296875" style="5" customWidth="1"/>
    <col min="6931" max="7166" width="9.1796875" style="5"/>
    <col min="7167" max="7167" width="0" style="5" hidden="1" customWidth="1"/>
    <col min="7168" max="7168" width="52" style="5" customWidth="1"/>
    <col min="7169" max="7169" width="0" style="5" hidden="1" customWidth="1"/>
    <col min="7170" max="7172" width="10.54296875" style="5" customWidth="1"/>
    <col min="7173" max="7173" width="11.54296875" style="5" customWidth="1"/>
    <col min="7174" max="7181" width="10.54296875" style="5" customWidth="1"/>
    <col min="7182" max="7183" width="14.453125" style="5" customWidth="1"/>
    <col min="7184" max="7184" width="13.453125" style="5" customWidth="1"/>
    <col min="7185" max="7185" width="14.453125" style="5" customWidth="1"/>
    <col min="7186" max="7186" width="9.54296875" style="5" customWidth="1"/>
    <col min="7187" max="7422" width="9.1796875" style="5"/>
    <col min="7423" max="7423" width="0" style="5" hidden="1" customWidth="1"/>
    <col min="7424" max="7424" width="52" style="5" customWidth="1"/>
    <col min="7425" max="7425" width="0" style="5" hidden="1" customWidth="1"/>
    <col min="7426" max="7428" width="10.54296875" style="5" customWidth="1"/>
    <col min="7429" max="7429" width="11.54296875" style="5" customWidth="1"/>
    <col min="7430" max="7437" width="10.54296875" style="5" customWidth="1"/>
    <col min="7438" max="7439" width="14.453125" style="5" customWidth="1"/>
    <col min="7440" max="7440" width="13.453125" style="5" customWidth="1"/>
    <col min="7441" max="7441" width="14.453125" style="5" customWidth="1"/>
    <col min="7442" max="7442" width="9.54296875" style="5" customWidth="1"/>
    <col min="7443" max="7678" width="9.1796875" style="5"/>
    <col min="7679" max="7679" width="0" style="5" hidden="1" customWidth="1"/>
    <col min="7680" max="7680" width="52" style="5" customWidth="1"/>
    <col min="7681" max="7681" width="0" style="5" hidden="1" customWidth="1"/>
    <col min="7682" max="7684" width="10.54296875" style="5" customWidth="1"/>
    <col min="7685" max="7685" width="11.54296875" style="5" customWidth="1"/>
    <col min="7686" max="7693" width="10.54296875" style="5" customWidth="1"/>
    <col min="7694" max="7695" width="14.453125" style="5" customWidth="1"/>
    <col min="7696" max="7696" width="13.453125" style="5" customWidth="1"/>
    <col min="7697" max="7697" width="14.453125" style="5" customWidth="1"/>
    <col min="7698" max="7698" width="9.54296875" style="5" customWidth="1"/>
    <col min="7699" max="7934" width="9.1796875" style="5"/>
    <col min="7935" max="7935" width="0" style="5" hidden="1" customWidth="1"/>
    <col min="7936" max="7936" width="52" style="5" customWidth="1"/>
    <col min="7937" max="7937" width="0" style="5" hidden="1" customWidth="1"/>
    <col min="7938" max="7940" width="10.54296875" style="5" customWidth="1"/>
    <col min="7941" max="7941" width="11.54296875" style="5" customWidth="1"/>
    <col min="7942" max="7949" width="10.54296875" style="5" customWidth="1"/>
    <col min="7950" max="7951" width="14.453125" style="5" customWidth="1"/>
    <col min="7952" max="7952" width="13.453125" style="5" customWidth="1"/>
    <col min="7953" max="7953" width="14.453125" style="5" customWidth="1"/>
    <col min="7954" max="7954" width="9.54296875" style="5" customWidth="1"/>
    <col min="7955" max="8190" width="9.1796875" style="5"/>
    <col min="8191" max="8191" width="0" style="5" hidden="1" customWidth="1"/>
    <col min="8192" max="8192" width="52" style="5" customWidth="1"/>
    <col min="8193" max="8193" width="0" style="5" hidden="1" customWidth="1"/>
    <col min="8194" max="8196" width="10.54296875" style="5" customWidth="1"/>
    <col min="8197" max="8197" width="11.54296875" style="5" customWidth="1"/>
    <col min="8198" max="8205" width="10.54296875" style="5" customWidth="1"/>
    <col min="8206" max="8207" width="14.453125" style="5" customWidth="1"/>
    <col min="8208" max="8208" width="13.453125" style="5" customWidth="1"/>
    <col min="8209" max="8209" width="14.453125" style="5" customWidth="1"/>
    <col min="8210" max="8210" width="9.54296875" style="5" customWidth="1"/>
    <col min="8211" max="8446" width="9.1796875" style="5"/>
    <col min="8447" max="8447" width="0" style="5" hidden="1" customWidth="1"/>
    <col min="8448" max="8448" width="52" style="5" customWidth="1"/>
    <col min="8449" max="8449" width="0" style="5" hidden="1" customWidth="1"/>
    <col min="8450" max="8452" width="10.54296875" style="5" customWidth="1"/>
    <col min="8453" max="8453" width="11.54296875" style="5" customWidth="1"/>
    <col min="8454" max="8461" width="10.54296875" style="5" customWidth="1"/>
    <col min="8462" max="8463" width="14.453125" style="5" customWidth="1"/>
    <col min="8464" max="8464" width="13.453125" style="5" customWidth="1"/>
    <col min="8465" max="8465" width="14.453125" style="5" customWidth="1"/>
    <col min="8466" max="8466" width="9.54296875" style="5" customWidth="1"/>
    <col min="8467" max="8702" width="9.1796875" style="5"/>
    <col min="8703" max="8703" width="0" style="5" hidden="1" customWidth="1"/>
    <col min="8704" max="8704" width="52" style="5" customWidth="1"/>
    <col min="8705" max="8705" width="0" style="5" hidden="1" customWidth="1"/>
    <col min="8706" max="8708" width="10.54296875" style="5" customWidth="1"/>
    <col min="8709" max="8709" width="11.54296875" style="5" customWidth="1"/>
    <col min="8710" max="8717" width="10.54296875" style="5" customWidth="1"/>
    <col min="8718" max="8719" width="14.453125" style="5" customWidth="1"/>
    <col min="8720" max="8720" width="13.453125" style="5" customWidth="1"/>
    <col min="8721" max="8721" width="14.453125" style="5" customWidth="1"/>
    <col min="8722" max="8722" width="9.54296875" style="5" customWidth="1"/>
    <col min="8723" max="8958" width="9.1796875" style="5"/>
    <col min="8959" max="8959" width="0" style="5" hidden="1" customWidth="1"/>
    <col min="8960" max="8960" width="52" style="5" customWidth="1"/>
    <col min="8961" max="8961" width="0" style="5" hidden="1" customWidth="1"/>
    <col min="8962" max="8964" width="10.54296875" style="5" customWidth="1"/>
    <col min="8965" max="8965" width="11.54296875" style="5" customWidth="1"/>
    <col min="8966" max="8973" width="10.54296875" style="5" customWidth="1"/>
    <col min="8974" max="8975" width="14.453125" style="5" customWidth="1"/>
    <col min="8976" max="8976" width="13.453125" style="5" customWidth="1"/>
    <col min="8977" max="8977" width="14.453125" style="5" customWidth="1"/>
    <col min="8978" max="8978" width="9.54296875" style="5" customWidth="1"/>
    <col min="8979" max="9214" width="9.1796875" style="5"/>
    <col min="9215" max="9215" width="0" style="5" hidden="1" customWidth="1"/>
    <col min="9216" max="9216" width="52" style="5" customWidth="1"/>
    <col min="9217" max="9217" width="0" style="5" hidden="1" customWidth="1"/>
    <col min="9218" max="9220" width="10.54296875" style="5" customWidth="1"/>
    <col min="9221" max="9221" width="11.54296875" style="5" customWidth="1"/>
    <col min="9222" max="9229" width="10.54296875" style="5" customWidth="1"/>
    <col min="9230" max="9231" width="14.453125" style="5" customWidth="1"/>
    <col min="9232" max="9232" width="13.453125" style="5" customWidth="1"/>
    <col min="9233" max="9233" width="14.453125" style="5" customWidth="1"/>
    <col min="9234" max="9234" width="9.54296875" style="5" customWidth="1"/>
    <col min="9235" max="9470" width="9.1796875" style="5"/>
    <col min="9471" max="9471" width="0" style="5" hidden="1" customWidth="1"/>
    <col min="9472" max="9472" width="52" style="5" customWidth="1"/>
    <col min="9473" max="9473" width="0" style="5" hidden="1" customWidth="1"/>
    <col min="9474" max="9476" width="10.54296875" style="5" customWidth="1"/>
    <col min="9477" max="9477" width="11.54296875" style="5" customWidth="1"/>
    <col min="9478" max="9485" width="10.54296875" style="5" customWidth="1"/>
    <col min="9486" max="9487" width="14.453125" style="5" customWidth="1"/>
    <col min="9488" max="9488" width="13.453125" style="5" customWidth="1"/>
    <col min="9489" max="9489" width="14.453125" style="5" customWidth="1"/>
    <col min="9490" max="9490" width="9.54296875" style="5" customWidth="1"/>
    <col min="9491" max="9726" width="9.1796875" style="5"/>
    <col min="9727" max="9727" width="0" style="5" hidden="1" customWidth="1"/>
    <col min="9728" max="9728" width="52" style="5" customWidth="1"/>
    <col min="9729" max="9729" width="0" style="5" hidden="1" customWidth="1"/>
    <col min="9730" max="9732" width="10.54296875" style="5" customWidth="1"/>
    <col min="9733" max="9733" width="11.54296875" style="5" customWidth="1"/>
    <col min="9734" max="9741" width="10.54296875" style="5" customWidth="1"/>
    <col min="9742" max="9743" width="14.453125" style="5" customWidth="1"/>
    <col min="9744" max="9744" width="13.453125" style="5" customWidth="1"/>
    <col min="9745" max="9745" width="14.453125" style="5" customWidth="1"/>
    <col min="9746" max="9746" width="9.54296875" style="5" customWidth="1"/>
    <col min="9747" max="9982" width="9.1796875" style="5"/>
    <col min="9983" max="9983" width="0" style="5" hidden="1" customWidth="1"/>
    <col min="9984" max="9984" width="52" style="5" customWidth="1"/>
    <col min="9985" max="9985" width="0" style="5" hidden="1" customWidth="1"/>
    <col min="9986" max="9988" width="10.54296875" style="5" customWidth="1"/>
    <col min="9989" max="9989" width="11.54296875" style="5" customWidth="1"/>
    <col min="9990" max="9997" width="10.54296875" style="5" customWidth="1"/>
    <col min="9998" max="9999" width="14.453125" style="5" customWidth="1"/>
    <col min="10000" max="10000" width="13.453125" style="5" customWidth="1"/>
    <col min="10001" max="10001" width="14.453125" style="5" customWidth="1"/>
    <col min="10002" max="10002" width="9.54296875" style="5" customWidth="1"/>
    <col min="10003" max="10238" width="9.1796875" style="5"/>
    <col min="10239" max="10239" width="0" style="5" hidden="1" customWidth="1"/>
    <col min="10240" max="10240" width="52" style="5" customWidth="1"/>
    <col min="10241" max="10241" width="0" style="5" hidden="1" customWidth="1"/>
    <col min="10242" max="10244" width="10.54296875" style="5" customWidth="1"/>
    <col min="10245" max="10245" width="11.54296875" style="5" customWidth="1"/>
    <col min="10246" max="10253" width="10.54296875" style="5" customWidth="1"/>
    <col min="10254" max="10255" width="14.453125" style="5" customWidth="1"/>
    <col min="10256" max="10256" width="13.453125" style="5" customWidth="1"/>
    <col min="10257" max="10257" width="14.453125" style="5" customWidth="1"/>
    <col min="10258" max="10258" width="9.54296875" style="5" customWidth="1"/>
    <col min="10259" max="10494" width="9.1796875" style="5"/>
    <col min="10495" max="10495" width="0" style="5" hidden="1" customWidth="1"/>
    <col min="10496" max="10496" width="52" style="5" customWidth="1"/>
    <col min="10497" max="10497" width="0" style="5" hidden="1" customWidth="1"/>
    <col min="10498" max="10500" width="10.54296875" style="5" customWidth="1"/>
    <col min="10501" max="10501" width="11.54296875" style="5" customWidth="1"/>
    <col min="10502" max="10509" width="10.54296875" style="5" customWidth="1"/>
    <col min="10510" max="10511" width="14.453125" style="5" customWidth="1"/>
    <col min="10512" max="10512" width="13.453125" style="5" customWidth="1"/>
    <col min="10513" max="10513" width="14.453125" style="5" customWidth="1"/>
    <col min="10514" max="10514" width="9.54296875" style="5" customWidth="1"/>
    <col min="10515" max="10750" width="9.1796875" style="5"/>
    <col min="10751" max="10751" width="0" style="5" hidden="1" customWidth="1"/>
    <col min="10752" max="10752" width="52" style="5" customWidth="1"/>
    <col min="10753" max="10753" width="0" style="5" hidden="1" customWidth="1"/>
    <col min="10754" max="10756" width="10.54296875" style="5" customWidth="1"/>
    <col min="10757" max="10757" width="11.54296875" style="5" customWidth="1"/>
    <col min="10758" max="10765" width="10.54296875" style="5" customWidth="1"/>
    <col min="10766" max="10767" width="14.453125" style="5" customWidth="1"/>
    <col min="10768" max="10768" width="13.453125" style="5" customWidth="1"/>
    <col min="10769" max="10769" width="14.453125" style="5" customWidth="1"/>
    <col min="10770" max="10770" width="9.54296875" style="5" customWidth="1"/>
    <col min="10771" max="11006" width="9.1796875" style="5"/>
    <col min="11007" max="11007" width="0" style="5" hidden="1" customWidth="1"/>
    <col min="11008" max="11008" width="52" style="5" customWidth="1"/>
    <col min="11009" max="11009" width="0" style="5" hidden="1" customWidth="1"/>
    <col min="11010" max="11012" width="10.54296875" style="5" customWidth="1"/>
    <col min="11013" max="11013" width="11.54296875" style="5" customWidth="1"/>
    <col min="11014" max="11021" width="10.54296875" style="5" customWidth="1"/>
    <col min="11022" max="11023" width="14.453125" style="5" customWidth="1"/>
    <col min="11024" max="11024" width="13.453125" style="5" customWidth="1"/>
    <col min="11025" max="11025" width="14.453125" style="5" customWidth="1"/>
    <col min="11026" max="11026" width="9.54296875" style="5" customWidth="1"/>
    <col min="11027" max="11262" width="9.1796875" style="5"/>
    <col min="11263" max="11263" width="0" style="5" hidden="1" customWidth="1"/>
    <col min="11264" max="11264" width="52" style="5" customWidth="1"/>
    <col min="11265" max="11265" width="0" style="5" hidden="1" customWidth="1"/>
    <col min="11266" max="11268" width="10.54296875" style="5" customWidth="1"/>
    <col min="11269" max="11269" width="11.54296875" style="5" customWidth="1"/>
    <col min="11270" max="11277" width="10.54296875" style="5" customWidth="1"/>
    <col min="11278" max="11279" width="14.453125" style="5" customWidth="1"/>
    <col min="11280" max="11280" width="13.453125" style="5" customWidth="1"/>
    <col min="11281" max="11281" width="14.453125" style="5" customWidth="1"/>
    <col min="11282" max="11282" width="9.54296875" style="5" customWidth="1"/>
    <col min="11283" max="11518" width="9.1796875" style="5"/>
    <col min="11519" max="11519" width="0" style="5" hidden="1" customWidth="1"/>
    <col min="11520" max="11520" width="52" style="5" customWidth="1"/>
    <col min="11521" max="11521" width="0" style="5" hidden="1" customWidth="1"/>
    <col min="11522" max="11524" width="10.54296875" style="5" customWidth="1"/>
    <col min="11525" max="11525" width="11.54296875" style="5" customWidth="1"/>
    <col min="11526" max="11533" width="10.54296875" style="5" customWidth="1"/>
    <col min="11534" max="11535" width="14.453125" style="5" customWidth="1"/>
    <col min="11536" max="11536" width="13.453125" style="5" customWidth="1"/>
    <col min="11537" max="11537" width="14.453125" style="5" customWidth="1"/>
    <col min="11538" max="11538" width="9.54296875" style="5" customWidth="1"/>
    <col min="11539" max="11774" width="9.1796875" style="5"/>
    <col min="11775" max="11775" width="0" style="5" hidden="1" customWidth="1"/>
    <col min="11776" max="11776" width="52" style="5" customWidth="1"/>
    <col min="11777" max="11777" width="0" style="5" hidden="1" customWidth="1"/>
    <col min="11778" max="11780" width="10.54296875" style="5" customWidth="1"/>
    <col min="11781" max="11781" width="11.54296875" style="5" customWidth="1"/>
    <col min="11782" max="11789" width="10.54296875" style="5" customWidth="1"/>
    <col min="11790" max="11791" width="14.453125" style="5" customWidth="1"/>
    <col min="11792" max="11792" width="13.453125" style="5" customWidth="1"/>
    <col min="11793" max="11793" width="14.453125" style="5" customWidth="1"/>
    <col min="11794" max="11794" width="9.54296875" style="5" customWidth="1"/>
    <col min="11795" max="12030" width="9.1796875" style="5"/>
    <col min="12031" max="12031" width="0" style="5" hidden="1" customWidth="1"/>
    <col min="12032" max="12032" width="52" style="5" customWidth="1"/>
    <col min="12033" max="12033" width="0" style="5" hidden="1" customWidth="1"/>
    <col min="12034" max="12036" width="10.54296875" style="5" customWidth="1"/>
    <col min="12037" max="12037" width="11.54296875" style="5" customWidth="1"/>
    <col min="12038" max="12045" width="10.54296875" style="5" customWidth="1"/>
    <col min="12046" max="12047" width="14.453125" style="5" customWidth="1"/>
    <col min="12048" max="12048" width="13.453125" style="5" customWidth="1"/>
    <col min="12049" max="12049" width="14.453125" style="5" customWidth="1"/>
    <col min="12050" max="12050" width="9.54296875" style="5" customWidth="1"/>
    <col min="12051" max="12286" width="9.1796875" style="5"/>
    <col min="12287" max="12287" width="0" style="5" hidden="1" customWidth="1"/>
    <col min="12288" max="12288" width="52" style="5" customWidth="1"/>
    <col min="12289" max="12289" width="0" style="5" hidden="1" customWidth="1"/>
    <col min="12290" max="12292" width="10.54296875" style="5" customWidth="1"/>
    <col min="12293" max="12293" width="11.54296875" style="5" customWidth="1"/>
    <col min="12294" max="12301" width="10.54296875" style="5" customWidth="1"/>
    <col min="12302" max="12303" width="14.453125" style="5" customWidth="1"/>
    <col min="12304" max="12304" width="13.453125" style="5" customWidth="1"/>
    <col min="12305" max="12305" width="14.453125" style="5" customWidth="1"/>
    <col min="12306" max="12306" width="9.54296875" style="5" customWidth="1"/>
    <col min="12307" max="12542" width="9.1796875" style="5"/>
    <col min="12543" max="12543" width="0" style="5" hidden="1" customWidth="1"/>
    <col min="12544" max="12544" width="52" style="5" customWidth="1"/>
    <col min="12545" max="12545" width="0" style="5" hidden="1" customWidth="1"/>
    <col min="12546" max="12548" width="10.54296875" style="5" customWidth="1"/>
    <col min="12549" max="12549" width="11.54296875" style="5" customWidth="1"/>
    <col min="12550" max="12557" width="10.54296875" style="5" customWidth="1"/>
    <col min="12558" max="12559" width="14.453125" style="5" customWidth="1"/>
    <col min="12560" max="12560" width="13.453125" style="5" customWidth="1"/>
    <col min="12561" max="12561" width="14.453125" style="5" customWidth="1"/>
    <col min="12562" max="12562" width="9.54296875" style="5" customWidth="1"/>
    <col min="12563" max="12798" width="9.1796875" style="5"/>
    <col min="12799" max="12799" width="0" style="5" hidden="1" customWidth="1"/>
    <col min="12800" max="12800" width="52" style="5" customWidth="1"/>
    <col min="12801" max="12801" width="0" style="5" hidden="1" customWidth="1"/>
    <col min="12802" max="12804" width="10.54296875" style="5" customWidth="1"/>
    <col min="12805" max="12805" width="11.54296875" style="5" customWidth="1"/>
    <col min="12806" max="12813" width="10.54296875" style="5" customWidth="1"/>
    <col min="12814" max="12815" width="14.453125" style="5" customWidth="1"/>
    <col min="12816" max="12816" width="13.453125" style="5" customWidth="1"/>
    <col min="12817" max="12817" width="14.453125" style="5" customWidth="1"/>
    <col min="12818" max="12818" width="9.54296875" style="5" customWidth="1"/>
    <col min="12819" max="13054" width="9.1796875" style="5"/>
    <col min="13055" max="13055" width="0" style="5" hidden="1" customWidth="1"/>
    <col min="13056" max="13056" width="52" style="5" customWidth="1"/>
    <col min="13057" max="13057" width="0" style="5" hidden="1" customWidth="1"/>
    <col min="13058" max="13060" width="10.54296875" style="5" customWidth="1"/>
    <col min="13061" max="13061" width="11.54296875" style="5" customWidth="1"/>
    <col min="13062" max="13069" width="10.54296875" style="5" customWidth="1"/>
    <col min="13070" max="13071" width="14.453125" style="5" customWidth="1"/>
    <col min="13072" max="13072" width="13.453125" style="5" customWidth="1"/>
    <col min="13073" max="13073" width="14.453125" style="5" customWidth="1"/>
    <col min="13074" max="13074" width="9.54296875" style="5" customWidth="1"/>
    <col min="13075" max="13310" width="9.1796875" style="5"/>
    <col min="13311" max="13311" width="0" style="5" hidden="1" customWidth="1"/>
    <col min="13312" max="13312" width="52" style="5" customWidth="1"/>
    <col min="13313" max="13313" width="0" style="5" hidden="1" customWidth="1"/>
    <col min="13314" max="13316" width="10.54296875" style="5" customWidth="1"/>
    <col min="13317" max="13317" width="11.54296875" style="5" customWidth="1"/>
    <col min="13318" max="13325" width="10.54296875" style="5" customWidth="1"/>
    <col min="13326" max="13327" width="14.453125" style="5" customWidth="1"/>
    <col min="13328" max="13328" width="13.453125" style="5" customWidth="1"/>
    <col min="13329" max="13329" width="14.453125" style="5" customWidth="1"/>
    <col min="13330" max="13330" width="9.54296875" style="5" customWidth="1"/>
    <col min="13331" max="13566" width="9.1796875" style="5"/>
    <col min="13567" max="13567" width="0" style="5" hidden="1" customWidth="1"/>
    <col min="13568" max="13568" width="52" style="5" customWidth="1"/>
    <col min="13569" max="13569" width="0" style="5" hidden="1" customWidth="1"/>
    <col min="13570" max="13572" width="10.54296875" style="5" customWidth="1"/>
    <col min="13573" max="13573" width="11.54296875" style="5" customWidth="1"/>
    <col min="13574" max="13581" width="10.54296875" style="5" customWidth="1"/>
    <col min="13582" max="13583" width="14.453125" style="5" customWidth="1"/>
    <col min="13584" max="13584" width="13.453125" style="5" customWidth="1"/>
    <col min="13585" max="13585" width="14.453125" style="5" customWidth="1"/>
    <col min="13586" max="13586" width="9.54296875" style="5" customWidth="1"/>
    <col min="13587" max="13822" width="9.1796875" style="5"/>
    <col min="13823" max="13823" width="0" style="5" hidden="1" customWidth="1"/>
    <col min="13824" max="13824" width="52" style="5" customWidth="1"/>
    <col min="13825" max="13825" width="0" style="5" hidden="1" customWidth="1"/>
    <col min="13826" max="13828" width="10.54296875" style="5" customWidth="1"/>
    <col min="13829" max="13829" width="11.54296875" style="5" customWidth="1"/>
    <col min="13830" max="13837" width="10.54296875" style="5" customWidth="1"/>
    <col min="13838" max="13839" width="14.453125" style="5" customWidth="1"/>
    <col min="13840" max="13840" width="13.453125" style="5" customWidth="1"/>
    <col min="13841" max="13841" width="14.453125" style="5" customWidth="1"/>
    <col min="13842" max="13842" width="9.54296875" style="5" customWidth="1"/>
    <col min="13843" max="14078" width="9.1796875" style="5"/>
    <col min="14079" max="14079" width="0" style="5" hidden="1" customWidth="1"/>
    <col min="14080" max="14080" width="52" style="5" customWidth="1"/>
    <col min="14081" max="14081" width="0" style="5" hidden="1" customWidth="1"/>
    <col min="14082" max="14084" width="10.54296875" style="5" customWidth="1"/>
    <col min="14085" max="14085" width="11.54296875" style="5" customWidth="1"/>
    <col min="14086" max="14093" width="10.54296875" style="5" customWidth="1"/>
    <col min="14094" max="14095" width="14.453125" style="5" customWidth="1"/>
    <col min="14096" max="14096" width="13.453125" style="5" customWidth="1"/>
    <col min="14097" max="14097" width="14.453125" style="5" customWidth="1"/>
    <col min="14098" max="14098" width="9.54296875" style="5" customWidth="1"/>
    <col min="14099" max="14334" width="9.1796875" style="5"/>
    <col min="14335" max="14335" width="0" style="5" hidden="1" customWidth="1"/>
    <col min="14336" max="14336" width="52" style="5" customWidth="1"/>
    <col min="14337" max="14337" width="0" style="5" hidden="1" customWidth="1"/>
    <col min="14338" max="14340" width="10.54296875" style="5" customWidth="1"/>
    <col min="14341" max="14341" width="11.54296875" style="5" customWidth="1"/>
    <col min="14342" max="14349" width="10.54296875" style="5" customWidth="1"/>
    <col min="14350" max="14351" width="14.453125" style="5" customWidth="1"/>
    <col min="14352" max="14352" width="13.453125" style="5" customWidth="1"/>
    <col min="14353" max="14353" width="14.453125" style="5" customWidth="1"/>
    <col min="14354" max="14354" width="9.54296875" style="5" customWidth="1"/>
    <col min="14355" max="14590" width="9.1796875" style="5"/>
    <col min="14591" max="14591" width="0" style="5" hidden="1" customWidth="1"/>
    <col min="14592" max="14592" width="52" style="5" customWidth="1"/>
    <col min="14593" max="14593" width="0" style="5" hidden="1" customWidth="1"/>
    <col min="14594" max="14596" width="10.54296875" style="5" customWidth="1"/>
    <col min="14597" max="14597" width="11.54296875" style="5" customWidth="1"/>
    <col min="14598" max="14605" width="10.54296875" style="5" customWidth="1"/>
    <col min="14606" max="14607" width="14.453125" style="5" customWidth="1"/>
    <col min="14608" max="14608" width="13.453125" style="5" customWidth="1"/>
    <col min="14609" max="14609" width="14.453125" style="5" customWidth="1"/>
    <col min="14610" max="14610" width="9.54296875" style="5" customWidth="1"/>
    <col min="14611" max="14846" width="9.1796875" style="5"/>
    <col min="14847" max="14847" width="0" style="5" hidden="1" customWidth="1"/>
    <col min="14848" max="14848" width="52" style="5" customWidth="1"/>
    <col min="14849" max="14849" width="0" style="5" hidden="1" customWidth="1"/>
    <col min="14850" max="14852" width="10.54296875" style="5" customWidth="1"/>
    <col min="14853" max="14853" width="11.54296875" style="5" customWidth="1"/>
    <col min="14854" max="14861" width="10.54296875" style="5" customWidth="1"/>
    <col min="14862" max="14863" width="14.453125" style="5" customWidth="1"/>
    <col min="14864" max="14864" width="13.453125" style="5" customWidth="1"/>
    <col min="14865" max="14865" width="14.453125" style="5" customWidth="1"/>
    <col min="14866" max="14866" width="9.54296875" style="5" customWidth="1"/>
    <col min="14867" max="15102" width="9.1796875" style="5"/>
    <col min="15103" max="15103" width="0" style="5" hidden="1" customWidth="1"/>
    <col min="15104" max="15104" width="52" style="5" customWidth="1"/>
    <col min="15105" max="15105" width="0" style="5" hidden="1" customWidth="1"/>
    <col min="15106" max="15108" width="10.54296875" style="5" customWidth="1"/>
    <col min="15109" max="15109" width="11.54296875" style="5" customWidth="1"/>
    <col min="15110" max="15117" width="10.54296875" style="5" customWidth="1"/>
    <col min="15118" max="15119" width="14.453125" style="5" customWidth="1"/>
    <col min="15120" max="15120" width="13.453125" style="5" customWidth="1"/>
    <col min="15121" max="15121" width="14.453125" style="5" customWidth="1"/>
    <col min="15122" max="15122" width="9.54296875" style="5" customWidth="1"/>
    <col min="15123" max="15358" width="9.1796875" style="5"/>
    <col min="15359" max="15359" width="0" style="5" hidden="1" customWidth="1"/>
    <col min="15360" max="15360" width="52" style="5" customWidth="1"/>
    <col min="15361" max="15361" width="0" style="5" hidden="1" customWidth="1"/>
    <col min="15362" max="15364" width="10.54296875" style="5" customWidth="1"/>
    <col min="15365" max="15365" width="11.54296875" style="5" customWidth="1"/>
    <col min="15366" max="15373" width="10.54296875" style="5" customWidth="1"/>
    <col min="15374" max="15375" width="14.453125" style="5" customWidth="1"/>
    <col min="15376" max="15376" width="13.453125" style="5" customWidth="1"/>
    <col min="15377" max="15377" width="14.453125" style="5" customWidth="1"/>
    <col min="15378" max="15378" width="9.54296875" style="5" customWidth="1"/>
    <col min="15379" max="15614" width="9.1796875" style="5"/>
    <col min="15615" max="15615" width="0" style="5" hidden="1" customWidth="1"/>
    <col min="15616" max="15616" width="52" style="5" customWidth="1"/>
    <col min="15617" max="15617" width="0" style="5" hidden="1" customWidth="1"/>
    <col min="15618" max="15620" width="10.54296875" style="5" customWidth="1"/>
    <col min="15621" max="15621" width="11.54296875" style="5" customWidth="1"/>
    <col min="15622" max="15629" width="10.54296875" style="5" customWidth="1"/>
    <col min="15630" max="15631" width="14.453125" style="5" customWidth="1"/>
    <col min="15632" max="15632" width="13.453125" style="5" customWidth="1"/>
    <col min="15633" max="15633" width="14.453125" style="5" customWidth="1"/>
    <col min="15634" max="15634" width="9.54296875" style="5" customWidth="1"/>
    <col min="15635" max="15870" width="9.1796875" style="5"/>
    <col min="15871" max="15871" width="0" style="5" hidden="1" customWidth="1"/>
    <col min="15872" max="15872" width="52" style="5" customWidth="1"/>
    <col min="15873" max="15873" width="0" style="5" hidden="1" customWidth="1"/>
    <col min="15874" max="15876" width="10.54296875" style="5" customWidth="1"/>
    <col min="15877" max="15877" width="11.54296875" style="5" customWidth="1"/>
    <col min="15878" max="15885" width="10.54296875" style="5" customWidth="1"/>
    <col min="15886" max="15887" width="14.453125" style="5" customWidth="1"/>
    <col min="15888" max="15888" width="13.453125" style="5" customWidth="1"/>
    <col min="15889" max="15889" width="14.453125" style="5" customWidth="1"/>
    <col min="15890" max="15890" width="9.54296875" style="5" customWidth="1"/>
    <col min="15891" max="16126" width="9.1796875" style="5"/>
    <col min="16127" max="16127" width="0" style="5" hidden="1" customWidth="1"/>
    <col min="16128" max="16128" width="52" style="5" customWidth="1"/>
    <col min="16129" max="16129" width="0" style="5" hidden="1" customWidth="1"/>
    <col min="16130" max="16132" width="10.54296875" style="5" customWidth="1"/>
    <col min="16133" max="16133" width="11.54296875" style="5" customWidth="1"/>
    <col min="16134" max="16141" width="10.54296875" style="5" customWidth="1"/>
    <col min="16142" max="16143" width="14.453125" style="5" customWidth="1"/>
    <col min="16144" max="16144" width="13.453125" style="5" customWidth="1"/>
    <col min="16145" max="16145" width="14.453125" style="5" customWidth="1"/>
    <col min="16146" max="16146" width="9.54296875" style="5" customWidth="1"/>
    <col min="16147" max="16381" width="9.1796875" style="5"/>
    <col min="16382" max="16382" width="9.1796875" style="5" customWidth="1"/>
    <col min="16383" max="16384" width="9.1796875" style="5"/>
  </cols>
  <sheetData>
    <row r="1" spans="1:23" s="6" customFormat="1" ht="25.5" customHeight="1">
      <c r="B1" s="191" t="s">
        <v>368</v>
      </c>
    </row>
    <row r="2" spans="1:23" s="7" customFormat="1" ht="5.25" customHeight="1" thickBot="1"/>
    <row r="3" spans="1:23" ht="5.15" hidden="1" customHeight="1">
      <c r="B3" s="8"/>
      <c r="C3" s="9"/>
      <c r="D3" s="9"/>
      <c r="E3" s="9"/>
      <c r="F3" s="9"/>
      <c r="G3" s="9"/>
      <c r="H3" s="9"/>
      <c r="I3" s="9"/>
      <c r="J3" s="9"/>
      <c r="K3" s="9"/>
      <c r="L3" s="9"/>
      <c r="M3" s="9"/>
      <c r="N3" s="7"/>
      <c r="O3" s="7"/>
      <c r="P3" s="10"/>
      <c r="Q3" s="10"/>
      <c r="R3" s="11"/>
    </row>
    <row r="4" spans="1:23" s="9" customFormat="1" ht="5.15" hidden="1" customHeight="1">
      <c r="A4" s="7"/>
      <c r="B4" s="12"/>
      <c r="C4" s="459"/>
      <c r="D4" s="459"/>
      <c r="E4" s="7"/>
      <c r="F4" s="7"/>
      <c r="G4" s="7"/>
      <c r="H4" s="7"/>
      <c r="I4" s="7"/>
      <c r="J4" s="7"/>
      <c r="K4" s="7"/>
      <c r="L4" s="7"/>
      <c r="M4" s="7"/>
      <c r="N4" s="459"/>
      <c r="O4" s="459"/>
      <c r="P4" s="896"/>
      <c r="Q4" s="896"/>
      <c r="R4" s="223"/>
    </row>
    <row r="5" spans="1:23" ht="50.15" customHeight="1">
      <c r="B5" s="13" t="s">
        <v>90</v>
      </c>
      <c r="C5" s="200" t="s">
        <v>369</v>
      </c>
      <c r="D5" s="831" t="s">
        <v>370</v>
      </c>
      <c r="E5" s="14" t="s">
        <v>7</v>
      </c>
      <c r="F5" s="14" t="s">
        <v>8</v>
      </c>
      <c r="G5" s="14" t="s">
        <v>9</v>
      </c>
      <c r="H5" s="14" t="s">
        <v>10</v>
      </c>
      <c r="I5" s="14" t="s">
        <v>36</v>
      </c>
      <c r="J5" s="14" t="s">
        <v>37</v>
      </c>
      <c r="K5" s="831" t="s">
        <v>38</v>
      </c>
      <c r="L5" s="831" t="s">
        <v>39</v>
      </c>
      <c r="M5" s="14" t="s">
        <v>40</v>
      </c>
      <c r="N5" s="14" t="s">
        <v>41</v>
      </c>
      <c r="O5" s="217" t="s">
        <v>93</v>
      </c>
      <c r="P5" s="224" t="s">
        <v>371</v>
      </c>
      <c r="Q5" s="217" t="s">
        <v>372</v>
      </c>
      <c r="R5" s="15" t="s">
        <v>97</v>
      </c>
    </row>
    <row r="6" spans="1:23">
      <c r="B6" s="16" t="s">
        <v>98</v>
      </c>
      <c r="C6" s="17"/>
      <c r="D6" s="17"/>
      <c r="E6" s="17"/>
      <c r="F6" s="17"/>
      <c r="G6" s="17"/>
      <c r="H6" s="17"/>
      <c r="I6" s="17"/>
      <c r="J6" s="17"/>
      <c r="K6" s="17"/>
      <c r="L6" s="17"/>
      <c r="M6" s="17"/>
      <c r="N6" s="897"/>
      <c r="O6" s="225"/>
      <c r="P6" s="897"/>
      <c r="Q6" s="212"/>
      <c r="R6" s="18"/>
    </row>
    <row r="7" spans="1:23" ht="12.5">
      <c r="A7" s="208" t="s">
        <v>99</v>
      </c>
      <c r="B7" s="19" t="s">
        <v>100</v>
      </c>
      <c r="C7" s="17">
        <v>0</v>
      </c>
      <c r="D7" s="17">
        <v>0</v>
      </c>
      <c r="E7" s="17">
        <v>0</v>
      </c>
      <c r="F7" s="17">
        <v>0</v>
      </c>
      <c r="G7" s="17">
        <v>0</v>
      </c>
      <c r="H7" s="17">
        <v>0</v>
      </c>
      <c r="I7" s="17">
        <v>0</v>
      </c>
      <c r="J7" s="17">
        <v>0</v>
      </c>
      <c r="K7" s="17">
        <v>0</v>
      </c>
      <c r="L7" s="17">
        <v>0</v>
      </c>
      <c r="M7" s="17">
        <v>0</v>
      </c>
      <c r="N7" s="205">
        <v>0</v>
      </c>
      <c r="O7" s="205">
        <f>SUM(C7:N7)</f>
        <v>0</v>
      </c>
      <c r="P7" s="226">
        <v>255051.8070378835</v>
      </c>
      <c r="Q7" s="20"/>
      <c r="R7" s="905">
        <f>+O7/P7</f>
        <v>0</v>
      </c>
      <c r="W7" s="208"/>
    </row>
    <row r="8" spans="1:23" ht="23">
      <c r="A8" s="208" t="s">
        <v>101</v>
      </c>
      <c r="B8" s="22" t="s">
        <v>102</v>
      </c>
      <c r="C8" s="23">
        <v>0</v>
      </c>
      <c r="D8" s="23">
        <v>0</v>
      </c>
      <c r="E8" s="23">
        <v>0</v>
      </c>
      <c r="F8" s="23">
        <v>0</v>
      </c>
      <c r="G8" s="23">
        <v>0</v>
      </c>
      <c r="H8" s="23">
        <v>0</v>
      </c>
      <c r="I8" s="23">
        <v>0</v>
      </c>
      <c r="J8" s="23">
        <v>0</v>
      </c>
      <c r="K8" s="23">
        <v>0</v>
      </c>
      <c r="L8" s="23">
        <v>0</v>
      </c>
      <c r="M8" s="23">
        <v>0</v>
      </c>
      <c r="N8" s="205">
        <v>0</v>
      </c>
      <c r="O8" s="227">
        <f>SUM(C8:N8)</f>
        <v>0</v>
      </c>
      <c r="P8" s="226">
        <v>41842.58621190265</v>
      </c>
      <c r="Q8" s="24"/>
      <c r="R8" s="906">
        <f t="shared" ref="R8:R54" si="0">+O8/P8</f>
        <v>0</v>
      </c>
      <c r="W8" s="208"/>
    </row>
    <row r="9" spans="1:23" ht="12.5">
      <c r="A9" s="208"/>
      <c r="B9" s="875" t="s">
        <v>103</v>
      </c>
      <c r="C9" s="898">
        <f>SUM(C7:C8)</f>
        <v>0</v>
      </c>
      <c r="D9" s="898">
        <f t="shared" ref="D9:Q9" si="1">SUM(D7:D8)</f>
        <v>0</v>
      </c>
      <c r="E9" s="898">
        <f t="shared" si="1"/>
        <v>0</v>
      </c>
      <c r="F9" s="898">
        <f t="shared" si="1"/>
        <v>0</v>
      </c>
      <c r="G9" s="898">
        <f t="shared" si="1"/>
        <v>0</v>
      </c>
      <c r="H9" s="898">
        <f t="shared" si="1"/>
        <v>0</v>
      </c>
      <c r="I9" s="898">
        <f t="shared" si="1"/>
        <v>0</v>
      </c>
      <c r="J9" s="898">
        <f t="shared" si="1"/>
        <v>0</v>
      </c>
      <c r="K9" s="898">
        <f t="shared" si="1"/>
        <v>0</v>
      </c>
      <c r="L9" s="898">
        <f t="shared" si="1"/>
        <v>0</v>
      </c>
      <c r="M9" s="898">
        <f t="shared" si="1"/>
        <v>0</v>
      </c>
      <c r="N9" s="915">
        <f t="shared" si="1"/>
        <v>0</v>
      </c>
      <c r="O9" s="899">
        <f t="shared" si="1"/>
        <v>0</v>
      </c>
      <c r="P9" s="899">
        <f t="shared" si="1"/>
        <v>296894.39324978617</v>
      </c>
      <c r="Q9" s="899">
        <f t="shared" si="1"/>
        <v>0</v>
      </c>
      <c r="R9" s="907">
        <f t="shared" si="0"/>
        <v>0</v>
      </c>
      <c r="W9" s="208"/>
    </row>
    <row r="10" spans="1:23" s="7" customFormat="1" ht="3.75" customHeight="1">
      <c r="A10" s="208"/>
      <c r="B10" s="25"/>
      <c r="C10" s="17"/>
      <c r="D10" s="17"/>
      <c r="E10" s="17"/>
      <c r="F10" s="17"/>
      <c r="G10" s="17"/>
      <c r="H10" s="17"/>
      <c r="I10" s="17"/>
      <c r="J10" s="17"/>
      <c r="K10" s="17"/>
      <c r="L10" s="17"/>
      <c r="M10" s="17"/>
      <c r="N10" s="916"/>
      <c r="O10" s="897"/>
      <c r="P10" s="897"/>
      <c r="Q10" s="900"/>
      <c r="R10" s="908"/>
      <c r="W10" s="208"/>
    </row>
    <row r="11" spans="1:23" s="7" customFormat="1" ht="12.5">
      <c r="A11" s="208"/>
      <c r="B11" s="16" t="s">
        <v>104</v>
      </c>
      <c r="C11" s="17"/>
      <c r="D11" s="17"/>
      <c r="E11" s="17"/>
      <c r="F11" s="17"/>
      <c r="G11" s="17"/>
      <c r="H11" s="17"/>
      <c r="I11" s="17"/>
      <c r="J11" s="17"/>
      <c r="K11" s="17"/>
      <c r="L11" s="17"/>
      <c r="M11" s="17"/>
      <c r="N11" s="205"/>
      <c r="O11" s="205"/>
      <c r="P11" s="205"/>
      <c r="Q11" s="212"/>
      <c r="R11" s="909"/>
      <c r="W11" s="208"/>
    </row>
    <row r="12" spans="1:23" ht="12.5">
      <c r="A12" s="208" t="s">
        <v>107</v>
      </c>
      <c r="B12" s="19" t="s">
        <v>108</v>
      </c>
      <c r="C12" s="17">
        <v>0</v>
      </c>
      <c r="D12" s="17">
        <v>0</v>
      </c>
      <c r="E12" s="17">
        <v>0</v>
      </c>
      <c r="F12" s="17">
        <v>0</v>
      </c>
      <c r="G12" s="17">
        <v>0</v>
      </c>
      <c r="H12" s="17">
        <v>0</v>
      </c>
      <c r="I12" s="17">
        <v>0</v>
      </c>
      <c r="J12" s="17">
        <v>0</v>
      </c>
      <c r="K12" s="17">
        <v>0</v>
      </c>
      <c r="L12" s="17">
        <v>0</v>
      </c>
      <c r="M12" s="17">
        <v>0</v>
      </c>
      <c r="N12" s="205">
        <v>0</v>
      </c>
      <c r="O12" s="227">
        <f>SUM(C12:N12)</f>
        <v>0</v>
      </c>
      <c r="P12" s="205">
        <v>8634358.3733420018</v>
      </c>
      <c r="Q12" s="212"/>
      <c r="R12" s="909">
        <f t="shared" si="0"/>
        <v>0</v>
      </c>
      <c r="W12" s="208"/>
    </row>
    <row r="13" spans="1:23" ht="13.5">
      <c r="A13" s="208"/>
      <c r="B13" s="19" t="s">
        <v>373</v>
      </c>
      <c r="C13" s="23">
        <v>0</v>
      </c>
      <c r="D13" s="23">
        <v>0</v>
      </c>
      <c r="E13" s="23">
        <v>0</v>
      </c>
      <c r="F13" s="23">
        <v>0</v>
      </c>
      <c r="G13" s="23">
        <v>0</v>
      </c>
      <c r="H13" s="23">
        <v>0</v>
      </c>
      <c r="I13" s="23">
        <v>0</v>
      </c>
      <c r="J13" s="23">
        <v>0</v>
      </c>
      <c r="K13" s="23">
        <v>0</v>
      </c>
      <c r="L13" s="23">
        <v>0</v>
      </c>
      <c r="M13" s="23">
        <v>0</v>
      </c>
      <c r="N13" s="205">
        <v>0</v>
      </c>
      <c r="O13" s="205">
        <f>SUM(C13:N13)</f>
        <v>0</v>
      </c>
      <c r="P13" s="205">
        <v>6304233.8472155957</v>
      </c>
      <c r="Q13" s="212"/>
      <c r="R13" s="909">
        <f t="shared" si="0"/>
        <v>0</v>
      </c>
      <c r="W13" s="208"/>
    </row>
    <row r="14" spans="1:23" ht="12.5">
      <c r="A14" s="208"/>
      <c r="B14" s="875" t="s">
        <v>109</v>
      </c>
      <c r="C14" s="898">
        <f t="shared" ref="C14:Q14" si="2">SUM(C12:C13)</f>
        <v>0</v>
      </c>
      <c r="D14" s="898">
        <f t="shared" si="2"/>
        <v>0</v>
      </c>
      <c r="E14" s="898">
        <f t="shared" si="2"/>
        <v>0</v>
      </c>
      <c r="F14" s="898">
        <f t="shared" si="2"/>
        <v>0</v>
      </c>
      <c r="G14" s="898">
        <f t="shared" si="2"/>
        <v>0</v>
      </c>
      <c r="H14" s="898">
        <f t="shared" si="2"/>
        <v>0</v>
      </c>
      <c r="I14" s="898">
        <f t="shared" si="2"/>
        <v>0</v>
      </c>
      <c r="J14" s="898">
        <f t="shared" si="2"/>
        <v>0</v>
      </c>
      <c r="K14" s="898">
        <f t="shared" si="2"/>
        <v>0</v>
      </c>
      <c r="L14" s="898">
        <f t="shared" si="2"/>
        <v>0</v>
      </c>
      <c r="M14" s="898">
        <f t="shared" si="2"/>
        <v>0</v>
      </c>
      <c r="N14" s="917">
        <f t="shared" si="2"/>
        <v>0</v>
      </c>
      <c r="O14" s="901">
        <f t="shared" si="2"/>
        <v>0</v>
      </c>
      <c r="P14" s="899">
        <f t="shared" si="2"/>
        <v>14938592.220557597</v>
      </c>
      <c r="Q14" s="899">
        <f t="shared" si="2"/>
        <v>0</v>
      </c>
      <c r="R14" s="907">
        <f t="shared" si="0"/>
        <v>0</v>
      </c>
      <c r="W14" s="208"/>
    </row>
    <row r="15" spans="1:23" ht="5.15" customHeight="1">
      <c r="A15" s="208"/>
      <c r="B15" s="12"/>
      <c r="C15" s="17"/>
      <c r="D15" s="17"/>
      <c r="E15" s="17"/>
      <c r="F15" s="17"/>
      <c r="G15" s="17"/>
      <c r="H15" s="17"/>
      <c r="I15" s="17"/>
      <c r="J15" s="17"/>
      <c r="K15" s="17"/>
      <c r="L15" s="17"/>
      <c r="M15" s="17"/>
      <c r="N15" s="916"/>
      <c r="O15" s="205"/>
      <c r="P15" s="205"/>
      <c r="Q15" s="212"/>
      <c r="R15" s="909"/>
      <c r="W15" s="208"/>
    </row>
    <row r="16" spans="1:23" ht="12.5">
      <c r="A16" s="208"/>
      <c r="B16" s="56" t="s">
        <v>110</v>
      </c>
      <c r="C16" s="17"/>
      <c r="D16" s="17"/>
      <c r="E16" s="17"/>
      <c r="F16" s="17"/>
      <c r="G16" s="17"/>
      <c r="H16" s="17"/>
      <c r="I16" s="17"/>
      <c r="J16" s="17"/>
      <c r="K16" s="17"/>
      <c r="L16" s="17"/>
      <c r="M16" s="17"/>
      <c r="N16" s="205"/>
      <c r="O16" s="205"/>
      <c r="P16" s="205"/>
      <c r="Q16" s="28"/>
      <c r="R16" s="909"/>
      <c r="W16" s="208"/>
    </row>
    <row r="17" spans="1:23" ht="12.5">
      <c r="A17" s="208" t="s">
        <v>111</v>
      </c>
      <c r="B17" s="19" t="s">
        <v>112</v>
      </c>
      <c r="C17" s="17">
        <v>0</v>
      </c>
      <c r="D17" s="17">
        <v>0</v>
      </c>
      <c r="E17" s="17">
        <v>0</v>
      </c>
      <c r="F17" s="17">
        <v>0</v>
      </c>
      <c r="G17" s="17">
        <v>0</v>
      </c>
      <c r="H17" s="17">
        <v>0</v>
      </c>
      <c r="I17" s="17">
        <v>0</v>
      </c>
      <c r="J17" s="17">
        <v>0</v>
      </c>
      <c r="K17" s="17">
        <v>0</v>
      </c>
      <c r="L17" s="17">
        <v>0</v>
      </c>
      <c r="M17" s="17">
        <v>0</v>
      </c>
      <c r="N17" s="205">
        <v>0</v>
      </c>
      <c r="O17" s="205">
        <f>SUM(C17:N17)</f>
        <v>0</v>
      </c>
      <c r="P17" s="228">
        <v>30000</v>
      </c>
      <c r="Q17" s="30"/>
      <c r="R17" s="910">
        <f t="shared" si="0"/>
        <v>0</v>
      </c>
      <c r="W17" s="208"/>
    </row>
    <row r="18" spans="1:23" ht="12.5">
      <c r="A18" s="208"/>
      <c r="B18" s="875" t="s">
        <v>113</v>
      </c>
      <c r="C18" s="898">
        <f>C17</f>
        <v>0</v>
      </c>
      <c r="D18" s="898">
        <f>D17</f>
        <v>0</v>
      </c>
      <c r="E18" s="898">
        <f t="shared" ref="E18:P18" si="3">E17</f>
        <v>0</v>
      </c>
      <c r="F18" s="898">
        <f t="shared" si="3"/>
        <v>0</v>
      </c>
      <c r="G18" s="898">
        <f t="shared" si="3"/>
        <v>0</v>
      </c>
      <c r="H18" s="898">
        <f t="shared" si="3"/>
        <v>0</v>
      </c>
      <c r="I18" s="898">
        <f t="shared" si="3"/>
        <v>0</v>
      </c>
      <c r="J18" s="898">
        <f t="shared" si="3"/>
        <v>0</v>
      </c>
      <c r="K18" s="898">
        <f t="shared" si="3"/>
        <v>0</v>
      </c>
      <c r="L18" s="898">
        <f t="shared" si="3"/>
        <v>0</v>
      </c>
      <c r="M18" s="898">
        <f t="shared" si="3"/>
        <v>0</v>
      </c>
      <c r="N18" s="917">
        <f t="shared" si="3"/>
        <v>0</v>
      </c>
      <c r="O18" s="901">
        <f t="shared" si="3"/>
        <v>0</v>
      </c>
      <c r="P18" s="899">
        <f t="shared" si="3"/>
        <v>30000</v>
      </c>
      <c r="Q18" s="899">
        <f>Q17</f>
        <v>0</v>
      </c>
      <c r="R18" s="907">
        <f t="shared" si="0"/>
        <v>0</v>
      </c>
      <c r="W18" s="208"/>
    </row>
    <row r="19" spans="1:23" ht="3" customHeight="1">
      <c r="A19" s="208"/>
      <c r="B19" s="19"/>
      <c r="C19" s="17"/>
      <c r="D19" s="17"/>
      <c r="E19" s="17"/>
      <c r="F19" s="17"/>
      <c r="G19" s="17"/>
      <c r="H19" s="17"/>
      <c r="I19" s="17"/>
      <c r="J19" s="99"/>
      <c r="K19" s="17"/>
      <c r="L19" s="17"/>
      <c r="M19" s="17"/>
      <c r="N19" s="916"/>
      <c r="O19" s="205"/>
      <c r="P19" s="226"/>
      <c r="Q19" s="20"/>
      <c r="R19" s="905"/>
      <c r="W19" s="208"/>
    </row>
    <row r="20" spans="1:23" ht="12.5">
      <c r="A20" s="208"/>
      <c r="B20" s="16" t="s">
        <v>114</v>
      </c>
      <c r="C20" s="17"/>
      <c r="D20" s="17"/>
      <c r="E20" s="17"/>
      <c r="F20" s="17"/>
      <c r="G20" s="17"/>
      <c r="H20" s="17"/>
      <c r="I20" s="17"/>
      <c r="J20" s="17"/>
      <c r="K20" s="17"/>
      <c r="L20" s="17"/>
      <c r="M20" s="17"/>
      <c r="N20" s="205"/>
      <c r="O20" s="205"/>
      <c r="P20" s="205"/>
      <c r="Q20" s="212"/>
      <c r="R20" s="909"/>
      <c r="W20" s="208"/>
    </row>
    <row r="21" spans="1:23" ht="12.5">
      <c r="A21" s="208" t="s">
        <v>115</v>
      </c>
      <c r="B21" s="19" t="s">
        <v>318</v>
      </c>
      <c r="C21" s="17">
        <v>0</v>
      </c>
      <c r="D21" s="17">
        <v>0</v>
      </c>
      <c r="E21" s="17">
        <v>0</v>
      </c>
      <c r="F21" s="17">
        <v>0</v>
      </c>
      <c r="G21" s="17">
        <v>0</v>
      </c>
      <c r="H21" s="17">
        <v>0</v>
      </c>
      <c r="I21" s="17">
        <v>0</v>
      </c>
      <c r="J21" s="17">
        <v>0</v>
      </c>
      <c r="K21" s="17">
        <v>0</v>
      </c>
      <c r="L21" s="17">
        <v>0</v>
      </c>
      <c r="M21" s="17">
        <v>0</v>
      </c>
      <c r="N21" s="205">
        <v>2399.4300000000003</v>
      </c>
      <c r="O21" s="205">
        <f>SUM(C21:N21)</f>
        <v>2399.4300000000003</v>
      </c>
      <c r="P21" s="205">
        <v>3619532.1544919852</v>
      </c>
      <c r="Q21" s="212"/>
      <c r="R21" s="909">
        <f t="shared" si="0"/>
        <v>6.6291164094846094E-4</v>
      </c>
      <c r="W21" s="208"/>
    </row>
    <row r="22" spans="1:23" ht="12.5">
      <c r="A22" s="208" t="s">
        <v>116</v>
      </c>
      <c r="B22" s="19" t="s">
        <v>117</v>
      </c>
      <c r="C22" s="17">
        <v>0</v>
      </c>
      <c r="D22" s="17">
        <v>0</v>
      </c>
      <c r="E22" s="17">
        <v>0</v>
      </c>
      <c r="F22" s="17">
        <v>0</v>
      </c>
      <c r="G22" s="17">
        <v>0</v>
      </c>
      <c r="H22" s="17">
        <v>0</v>
      </c>
      <c r="I22" s="17">
        <v>0</v>
      </c>
      <c r="J22" s="17">
        <v>0</v>
      </c>
      <c r="K22" s="17">
        <v>0</v>
      </c>
      <c r="L22" s="17">
        <v>0</v>
      </c>
      <c r="M22" s="17">
        <v>0</v>
      </c>
      <c r="N22" s="205">
        <v>0</v>
      </c>
      <c r="O22" s="205">
        <f>SUM(C22:N22)</f>
        <v>0</v>
      </c>
      <c r="P22" s="229">
        <v>1390385.3162007038</v>
      </c>
      <c r="Q22" s="29"/>
      <c r="R22" s="910">
        <f t="shared" si="0"/>
        <v>0</v>
      </c>
      <c r="W22" s="208"/>
    </row>
    <row r="23" spans="1:23" ht="12.5">
      <c r="A23" s="208"/>
      <c r="B23" s="875" t="s">
        <v>118</v>
      </c>
      <c r="C23" s="898">
        <f>SUM(C21:C22)</f>
        <v>0</v>
      </c>
      <c r="D23" s="898">
        <f>SUM(D21:D22)</f>
        <v>0</v>
      </c>
      <c r="E23" s="898">
        <f t="shared" ref="E23:Q23" si="4">SUM(E21:E22)</f>
        <v>0</v>
      </c>
      <c r="F23" s="898">
        <f t="shared" si="4"/>
        <v>0</v>
      </c>
      <c r="G23" s="898">
        <f t="shared" si="4"/>
        <v>0</v>
      </c>
      <c r="H23" s="898">
        <f t="shared" si="4"/>
        <v>0</v>
      </c>
      <c r="I23" s="898">
        <f t="shared" si="4"/>
        <v>0</v>
      </c>
      <c r="J23" s="898">
        <f t="shared" si="4"/>
        <v>0</v>
      </c>
      <c r="K23" s="898">
        <f t="shared" si="4"/>
        <v>0</v>
      </c>
      <c r="L23" s="898">
        <f t="shared" si="4"/>
        <v>0</v>
      </c>
      <c r="M23" s="898">
        <f t="shared" si="4"/>
        <v>0</v>
      </c>
      <c r="N23" s="917">
        <f t="shared" si="4"/>
        <v>2399.4300000000003</v>
      </c>
      <c r="O23" s="901">
        <f t="shared" si="4"/>
        <v>2399.4300000000003</v>
      </c>
      <c r="P23" s="899">
        <f t="shared" si="4"/>
        <v>5009917.4706926886</v>
      </c>
      <c r="Q23" s="901">
        <f t="shared" si="4"/>
        <v>0</v>
      </c>
      <c r="R23" s="907">
        <f t="shared" si="0"/>
        <v>4.7893603318544225E-4</v>
      </c>
      <c r="W23" s="208"/>
    </row>
    <row r="24" spans="1:23" ht="3" customHeight="1">
      <c r="A24" s="208"/>
      <c r="B24" s="19"/>
      <c r="C24" s="17"/>
      <c r="D24" s="17"/>
      <c r="E24" s="17"/>
      <c r="F24" s="17"/>
      <c r="G24" s="17"/>
      <c r="H24" s="17"/>
      <c r="I24" s="17"/>
      <c r="J24" s="17"/>
      <c r="K24" s="17"/>
      <c r="L24" s="17"/>
      <c r="M24" s="17"/>
      <c r="N24" s="916"/>
      <c r="O24" s="205"/>
      <c r="P24" s="205"/>
      <c r="Q24" s="212"/>
      <c r="R24" s="909"/>
      <c r="W24" s="208"/>
    </row>
    <row r="25" spans="1:23" ht="12.5">
      <c r="A25" s="208"/>
      <c r="B25" s="41" t="s">
        <v>119</v>
      </c>
      <c r="C25" s="17"/>
      <c r="D25" s="17"/>
      <c r="E25" s="17"/>
      <c r="F25" s="17"/>
      <c r="G25" s="17"/>
      <c r="H25" s="17"/>
      <c r="I25" s="17"/>
      <c r="J25" s="17"/>
      <c r="K25" s="17"/>
      <c r="L25" s="17"/>
      <c r="M25" s="17"/>
      <c r="N25" s="205"/>
      <c r="O25" s="205"/>
      <c r="P25" s="205"/>
      <c r="Q25" s="212"/>
      <c r="R25" s="909"/>
      <c r="W25" s="208"/>
    </row>
    <row r="26" spans="1:23" ht="12.5">
      <c r="A26" s="208" t="s">
        <v>120</v>
      </c>
      <c r="B26" s="19" t="s">
        <v>121</v>
      </c>
      <c r="C26" s="17">
        <v>0</v>
      </c>
      <c r="D26" s="17">
        <v>0</v>
      </c>
      <c r="E26" s="17">
        <v>0</v>
      </c>
      <c r="F26" s="17">
        <v>0</v>
      </c>
      <c r="G26" s="17">
        <v>0</v>
      </c>
      <c r="H26" s="17">
        <v>0</v>
      </c>
      <c r="I26" s="17">
        <v>0</v>
      </c>
      <c r="J26" s="17">
        <v>0</v>
      </c>
      <c r="K26" s="17">
        <v>0</v>
      </c>
      <c r="L26" s="17">
        <v>0</v>
      </c>
      <c r="M26" s="17">
        <v>0</v>
      </c>
      <c r="N26" s="205">
        <v>0</v>
      </c>
      <c r="O26" s="205">
        <f>SUM(C26:N26)</f>
        <v>0</v>
      </c>
      <c r="P26" s="205">
        <v>2100000</v>
      </c>
      <c r="Q26" s="212"/>
      <c r="R26" s="909">
        <f t="shared" si="0"/>
        <v>0</v>
      </c>
      <c r="W26" s="208"/>
    </row>
    <row r="27" spans="1:23" ht="12.5">
      <c r="A27" s="902" t="s">
        <v>123</v>
      </c>
      <c r="B27" s="19" t="s">
        <v>124</v>
      </c>
      <c r="C27" s="17">
        <v>0</v>
      </c>
      <c r="D27" s="17">
        <v>0</v>
      </c>
      <c r="E27" s="17">
        <v>0</v>
      </c>
      <c r="F27" s="17">
        <v>0</v>
      </c>
      <c r="G27" s="17">
        <v>0</v>
      </c>
      <c r="H27" s="17">
        <v>0</v>
      </c>
      <c r="I27" s="17">
        <v>0</v>
      </c>
      <c r="J27" s="17">
        <v>0</v>
      </c>
      <c r="K27" s="17">
        <v>0</v>
      </c>
      <c r="L27" s="17">
        <v>0</v>
      </c>
      <c r="M27" s="17">
        <v>0</v>
      </c>
      <c r="N27" s="205">
        <v>0</v>
      </c>
      <c r="O27" s="205">
        <f>SUM(C27:N27)</f>
        <v>0</v>
      </c>
      <c r="P27" s="205">
        <v>600000</v>
      </c>
      <c r="Q27" s="212"/>
      <c r="R27" s="909">
        <f t="shared" si="0"/>
        <v>0</v>
      </c>
      <c r="W27" s="208"/>
    </row>
    <row r="28" spans="1:23" ht="12.5">
      <c r="A28" s="208"/>
      <c r="B28" s="875" t="s">
        <v>125</v>
      </c>
      <c r="C28" s="898">
        <f t="shared" ref="C28:Q28" si="5">SUM(C26:C27)</f>
        <v>0</v>
      </c>
      <c r="D28" s="898">
        <f t="shared" si="5"/>
        <v>0</v>
      </c>
      <c r="E28" s="898">
        <f t="shared" si="5"/>
        <v>0</v>
      </c>
      <c r="F28" s="898">
        <f t="shared" si="5"/>
        <v>0</v>
      </c>
      <c r="G28" s="898">
        <f t="shared" si="5"/>
        <v>0</v>
      </c>
      <c r="H28" s="898">
        <f t="shared" si="5"/>
        <v>0</v>
      </c>
      <c r="I28" s="898">
        <f t="shared" si="5"/>
        <v>0</v>
      </c>
      <c r="J28" s="898">
        <f t="shared" si="5"/>
        <v>0</v>
      </c>
      <c r="K28" s="898">
        <f t="shared" si="5"/>
        <v>0</v>
      </c>
      <c r="L28" s="898">
        <f t="shared" si="5"/>
        <v>0</v>
      </c>
      <c r="M28" s="898">
        <f t="shared" si="5"/>
        <v>0</v>
      </c>
      <c r="N28" s="915">
        <f t="shared" si="5"/>
        <v>0</v>
      </c>
      <c r="O28" s="899">
        <f t="shared" si="5"/>
        <v>0</v>
      </c>
      <c r="P28" s="899">
        <f t="shared" si="5"/>
        <v>2700000</v>
      </c>
      <c r="Q28" s="901">
        <f t="shared" si="5"/>
        <v>0</v>
      </c>
      <c r="R28" s="907">
        <f t="shared" si="0"/>
        <v>0</v>
      </c>
      <c r="W28" s="208"/>
    </row>
    <row r="29" spans="1:23" ht="3" customHeight="1">
      <c r="A29" s="208"/>
      <c r="B29" s="19"/>
      <c r="C29" s="17"/>
      <c r="D29" s="17"/>
      <c r="E29" s="17"/>
      <c r="F29" s="17"/>
      <c r="G29" s="17"/>
      <c r="H29" s="17"/>
      <c r="I29" s="17"/>
      <c r="J29" s="17"/>
      <c r="K29" s="17"/>
      <c r="L29" s="17"/>
      <c r="M29" s="17"/>
      <c r="N29" s="916"/>
      <c r="O29" s="205"/>
      <c r="P29" s="205"/>
      <c r="Q29" s="212"/>
      <c r="R29" s="909"/>
      <c r="W29" s="208"/>
    </row>
    <row r="30" spans="1:23" ht="12.75" customHeight="1">
      <c r="A30" s="208"/>
      <c r="B30" s="56" t="s">
        <v>126</v>
      </c>
      <c r="C30" s="17"/>
      <c r="D30" s="17"/>
      <c r="E30" s="17"/>
      <c r="F30" s="17"/>
      <c r="G30" s="17"/>
      <c r="H30" s="17"/>
      <c r="I30" s="17"/>
      <c r="J30" s="17"/>
      <c r="K30" s="17"/>
      <c r="L30" s="17"/>
      <c r="M30" s="17"/>
      <c r="N30" s="205"/>
      <c r="O30" s="205"/>
      <c r="P30" s="205"/>
      <c r="Q30" s="212"/>
      <c r="R30" s="909"/>
      <c r="W30" s="208"/>
    </row>
    <row r="31" spans="1:23" ht="12.5">
      <c r="A31" s="902" t="s">
        <v>127</v>
      </c>
      <c r="B31" s="19" t="s">
        <v>128</v>
      </c>
      <c r="C31" s="17">
        <v>0</v>
      </c>
      <c r="D31" s="17">
        <v>0</v>
      </c>
      <c r="E31" s="17">
        <v>0</v>
      </c>
      <c r="F31" s="17">
        <v>0</v>
      </c>
      <c r="G31" s="17">
        <v>0</v>
      </c>
      <c r="H31" s="17">
        <v>0</v>
      </c>
      <c r="I31" s="17">
        <v>0</v>
      </c>
      <c r="J31" s="17">
        <v>0</v>
      </c>
      <c r="K31" s="17">
        <v>0</v>
      </c>
      <c r="L31" s="17">
        <v>0</v>
      </c>
      <c r="M31" s="17">
        <v>0</v>
      </c>
      <c r="N31" s="205">
        <v>0</v>
      </c>
      <c r="O31" s="205">
        <f>SUM(C31:N31)</f>
        <v>0</v>
      </c>
      <c r="P31" s="205">
        <v>2855616.6846812638</v>
      </c>
      <c r="Q31" s="212"/>
      <c r="R31" s="909">
        <f t="shared" si="0"/>
        <v>0</v>
      </c>
      <c r="W31" s="208"/>
    </row>
    <row r="32" spans="1:23" ht="12.5">
      <c r="A32" s="902"/>
      <c r="B32" s="19" t="s">
        <v>374</v>
      </c>
      <c r="C32" s="17">
        <v>0</v>
      </c>
      <c r="D32" s="17">
        <v>0</v>
      </c>
      <c r="E32" s="17">
        <v>0</v>
      </c>
      <c r="F32" s="17">
        <v>0</v>
      </c>
      <c r="G32" s="17">
        <v>0</v>
      </c>
      <c r="H32" s="17">
        <v>0</v>
      </c>
      <c r="I32" s="17">
        <v>0</v>
      </c>
      <c r="J32" s="17">
        <v>0</v>
      </c>
      <c r="K32" s="17">
        <v>0</v>
      </c>
      <c r="L32" s="17">
        <v>0</v>
      </c>
      <c r="M32" s="17">
        <v>0</v>
      </c>
      <c r="N32" s="205">
        <v>0</v>
      </c>
      <c r="O32" s="205"/>
      <c r="P32" s="205">
        <v>394943.42707254662</v>
      </c>
      <c r="Q32" s="212"/>
      <c r="R32" s="909">
        <f t="shared" si="0"/>
        <v>0</v>
      </c>
      <c r="W32" s="208"/>
    </row>
    <row r="33" spans="1:23" ht="12.5">
      <c r="A33" s="208"/>
      <c r="B33" s="875" t="s">
        <v>129</v>
      </c>
      <c r="C33" s="898">
        <f t="shared" ref="C33:Q33" si="6">SUM(C31:C31)</f>
        <v>0</v>
      </c>
      <c r="D33" s="898">
        <f t="shared" si="6"/>
        <v>0</v>
      </c>
      <c r="E33" s="898">
        <f t="shared" si="6"/>
        <v>0</v>
      </c>
      <c r="F33" s="898">
        <f t="shared" si="6"/>
        <v>0</v>
      </c>
      <c r="G33" s="898">
        <f t="shared" si="6"/>
        <v>0</v>
      </c>
      <c r="H33" s="898">
        <f t="shared" si="6"/>
        <v>0</v>
      </c>
      <c r="I33" s="898">
        <f t="shared" si="6"/>
        <v>0</v>
      </c>
      <c r="J33" s="898">
        <f t="shared" si="6"/>
        <v>0</v>
      </c>
      <c r="K33" s="898">
        <f t="shared" si="6"/>
        <v>0</v>
      </c>
      <c r="L33" s="898">
        <f t="shared" si="6"/>
        <v>0</v>
      </c>
      <c r="M33" s="898">
        <f t="shared" si="6"/>
        <v>0</v>
      </c>
      <c r="N33" s="917">
        <f t="shared" si="6"/>
        <v>0</v>
      </c>
      <c r="O33" s="901">
        <f t="shared" si="6"/>
        <v>0</v>
      </c>
      <c r="P33" s="899">
        <f>SUM(P31:P32)</f>
        <v>3250560.1117538102</v>
      </c>
      <c r="Q33" s="901">
        <f t="shared" si="6"/>
        <v>0</v>
      </c>
      <c r="R33" s="907">
        <f t="shared" si="0"/>
        <v>0</v>
      </c>
      <c r="W33" s="208"/>
    </row>
    <row r="34" spans="1:23" ht="3" customHeight="1">
      <c r="A34" s="208"/>
      <c r="B34" s="19"/>
      <c r="C34" s="17"/>
      <c r="D34" s="17"/>
      <c r="E34" s="17"/>
      <c r="F34" s="17"/>
      <c r="G34" s="17"/>
      <c r="H34" s="17"/>
      <c r="I34" s="17"/>
      <c r="J34" s="17"/>
      <c r="K34" s="17"/>
      <c r="L34" s="17"/>
      <c r="M34" s="17"/>
      <c r="N34" s="916"/>
      <c r="O34" s="205"/>
      <c r="P34" s="226"/>
      <c r="Q34" s="20"/>
      <c r="R34" s="905"/>
      <c r="W34" s="208"/>
    </row>
    <row r="35" spans="1:23" ht="12.75" customHeight="1">
      <c r="A35" s="208"/>
      <c r="B35" s="16" t="s">
        <v>130</v>
      </c>
      <c r="C35" s="17"/>
      <c r="D35" s="17"/>
      <c r="E35" s="171"/>
      <c r="F35" s="17"/>
      <c r="G35" s="17"/>
      <c r="H35" s="17"/>
      <c r="I35" s="17"/>
      <c r="J35" s="17"/>
      <c r="K35" s="17"/>
      <c r="L35" s="17"/>
      <c r="M35" s="17"/>
      <c r="N35" s="205"/>
      <c r="O35" s="205"/>
      <c r="P35" s="205"/>
      <c r="Q35" s="212"/>
      <c r="R35" s="909"/>
      <c r="W35" s="208"/>
    </row>
    <row r="36" spans="1:23" ht="12.5">
      <c r="A36" s="208" t="s">
        <v>131</v>
      </c>
      <c r="B36" s="19" t="s">
        <v>375</v>
      </c>
      <c r="C36" s="17">
        <v>0</v>
      </c>
      <c r="D36" s="17">
        <v>0</v>
      </c>
      <c r="E36" s="17">
        <v>0</v>
      </c>
      <c r="F36" s="17">
        <v>0</v>
      </c>
      <c r="G36" s="17">
        <v>0</v>
      </c>
      <c r="H36" s="17">
        <v>0</v>
      </c>
      <c r="I36" s="17">
        <v>0</v>
      </c>
      <c r="J36" s="17">
        <v>0</v>
      </c>
      <c r="K36" s="17">
        <v>0</v>
      </c>
      <c r="L36" s="17">
        <v>0</v>
      </c>
      <c r="M36" s="17">
        <v>0</v>
      </c>
      <c r="N36" s="205">
        <v>0</v>
      </c>
      <c r="O36" s="205">
        <f>SUM(C36:N36)</f>
        <v>0</v>
      </c>
      <c r="P36" s="205">
        <v>2980367.746609122</v>
      </c>
      <c r="Q36" s="212"/>
      <c r="R36" s="909">
        <f t="shared" si="0"/>
        <v>0</v>
      </c>
      <c r="W36" s="208"/>
    </row>
    <row r="37" spans="1:23" ht="12.5">
      <c r="A37" s="208" t="s">
        <v>134</v>
      </c>
      <c r="B37" s="19" t="s">
        <v>135</v>
      </c>
      <c r="C37" s="17">
        <v>0</v>
      </c>
      <c r="D37" s="17">
        <v>0</v>
      </c>
      <c r="E37" s="17">
        <v>0</v>
      </c>
      <c r="F37" s="17">
        <v>0</v>
      </c>
      <c r="G37" s="17">
        <v>0</v>
      </c>
      <c r="H37" s="17">
        <v>0</v>
      </c>
      <c r="I37" s="17">
        <v>0</v>
      </c>
      <c r="J37" s="17">
        <v>0</v>
      </c>
      <c r="K37" s="17">
        <v>0</v>
      </c>
      <c r="L37" s="17">
        <v>0</v>
      </c>
      <c r="M37" s="17">
        <v>0</v>
      </c>
      <c r="N37" s="205">
        <v>0</v>
      </c>
      <c r="O37" s="205">
        <f>SUM(C37:N37)</f>
        <v>0</v>
      </c>
      <c r="P37" s="205">
        <v>233588.55972739926</v>
      </c>
      <c r="Q37" s="212"/>
      <c r="R37" s="909">
        <f t="shared" si="0"/>
        <v>0</v>
      </c>
      <c r="W37" s="208"/>
    </row>
    <row r="38" spans="1:23" ht="12.5">
      <c r="A38" s="208"/>
      <c r="B38" s="875" t="s">
        <v>136</v>
      </c>
      <c r="C38" s="898">
        <f t="shared" ref="C38:Q38" si="7">SUM(C36:C37)</f>
        <v>0</v>
      </c>
      <c r="D38" s="898">
        <f t="shared" si="7"/>
        <v>0</v>
      </c>
      <c r="E38" s="898">
        <f t="shared" si="7"/>
        <v>0</v>
      </c>
      <c r="F38" s="898">
        <f t="shared" si="7"/>
        <v>0</v>
      </c>
      <c r="G38" s="898">
        <f t="shared" si="7"/>
        <v>0</v>
      </c>
      <c r="H38" s="898">
        <f t="shared" si="7"/>
        <v>0</v>
      </c>
      <c r="I38" s="898">
        <f t="shared" si="7"/>
        <v>0</v>
      </c>
      <c r="J38" s="898">
        <f t="shared" si="7"/>
        <v>0</v>
      </c>
      <c r="K38" s="898">
        <f t="shared" si="7"/>
        <v>0</v>
      </c>
      <c r="L38" s="898">
        <f t="shared" si="7"/>
        <v>0</v>
      </c>
      <c r="M38" s="898">
        <f t="shared" si="7"/>
        <v>0</v>
      </c>
      <c r="N38" s="917">
        <f t="shared" si="7"/>
        <v>0</v>
      </c>
      <c r="O38" s="901">
        <f t="shared" si="7"/>
        <v>0</v>
      </c>
      <c r="P38" s="898">
        <f t="shared" si="7"/>
        <v>3213956.3063365212</v>
      </c>
      <c r="Q38" s="901">
        <f t="shared" si="7"/>
        <v>0</v>
      </c>
      <c r="R38" s="907">
        <f t="shared" si="0"/>
        <v>0</v>
      </c>
      <c r="W38" s="208"/>
    </row>
    <row r="39" spans="1:23" ht="5.25" customHeight="1">
      <c r="A39" s="208"/>
      <c r="B39" s="19"/>
      <c r="C39" s="32"/>
      <c r="D39" s="32"/>
      <c r="E39" s="32"/>
      <c r="F39" s="32"/>
      <c r="G39" s="32"/>
      <c r="H39" s="32"/>
      <c r="I39" s="32"/>
      <c r="J39" s="32"/>
      <c r="K39" s="32"/>
      <c r="L39" s="32"/>
      <c r="M39" s="32"/>
      <c r="N39" s="916"/>
      <c r="O39" s="205"/>
      <c r="P39" s="205"/>
      <c r="Q39" s="212"/>
      <c r="R39" s="909"/>
      <c r="W39" s="208"/>
    </row>
    <row r="40" spans="1:23" ht="12.5">
      <c r="A40" s="208"/>
      <c r="B40" s="16" t="s">
        <v>137</v>
      </c>
      <c r="C40" s="17"/>
      <c r="D40" s="17"/>
      <c r="E40" s="17"/>
      <c r="F40" s="17"/>
      <c r="G40" s="17"/>
      <c r="H40" s="17"/>
      <c r="I40" s="17"/>
      <c r="J40" s="17"/>
      <c r="K40" s="17"/>
      <c r="L40" s="17"/>
      <c r="M40" s="17"/>
      <c r="N40" s="205"/>
      <c r="O40" s="205"/>
      <c r="P40" s="205"/>
      <c r="Q40" s="212"/>
      <c r="R40" s="909"/>
      <c r="W40" s="208"/>
    </row>
    <row r="41" spans="1:23" ht="12.5">
      <c r="A41" s="208" t="s">
        <v>138</v>
      </c>
      <c r="B41" s="19" t="s">
        <v>139</v>
      </c>
      <c r="C41" s="17">
        <v>0</v>
      </c>
      <c r="D41" s="17">
        <v>0</v>
      </c>
      <c r="E41" s="17">
        <v>0</v>
      </c>
      <c r="F41" s="17">
        <v>0</v>
      </c>
      <c r="G41" s="17">
        <v>0</v>
      </c>
      <c r="H41" s="17">
        <v>0</v>
      </c>
      <c r="I41" s="17">
        <v>0</v>
      </c>
      <c r="J41" s="17">
        <v>0</v>
      </c>
      <c r="K41" s="17">
        <v>0</v>
      </c>
      <c r="L41" s="17">
        <v>0</v>
      </c>
      <c r="M41" s="17">
        <v>0</v>
      </c>
      <c r="N41" s="205">
        <v>0</v>
      </c>
      <c r="O41" s="205">
        <f>SUM(C41:N41)</f>
        <v>0</v>
      </c>
      <c r="P41" s="205">
        <v>6177759.9634404453</v>
      </c>
      <c r="Q41" s="212"/>
      <c r="R41" s="909">
        <f t="shared" si="0"/>
        <v>0</v>
      </c>
      <c r="W41" s="208"/>
    </row>
    <row r="42" spans="1:23" ht="12.5">
      <c r="A42" s="208" t="s">
        <v>140</v>
      </c>
      <c r="B42" s="19" t="s">
        <v>141</v>
      </c>
      <c r="C42" s="17">
        <v>0</v>
      </c>
      <c r="D42" s="17">
        <v>0</v>
      </c>
      <c r="E42" s="17">
        <v>0</v>
      </c>
      <c r="F42" s="17">
        <v>0</v>
      </c>
      <c r="G42" s="17">
        <v>0</v>
      </c>
      <c r="H42" s="17">
        <v>0</v>
      </c>
      <c r="I42" s="17">
        <v>0</v>
      </c>
      <c r="J42" s="17">
        <v>0</v>
      </c>
      <c r="K42" s="17">
        <v>0</v>
      </c>
      <c r="L42" s="17">
        <v>0</v>
      </c>
      <c r="M42" s="17">
        <v>0</v>
      </c>
      <c r="N42" s="205">
        <v>0</v>
      </c>
      <c r="O42" s="205">
        <f>SUM(C42:N42)</f>
        <v>0</v>
      </c>
      <c r="P42" s="205">
        <v>5410365.5054455763</v>
      </c>
      <c r="Q42" s="212"/>
      <c r="R42" s="909">
        <f t="shared" si="0"/>
        <v>0</v>
      </c>
      <c r="W42" s="208"/>
    </row>
    <row r="43" spans="1:23" ht="12.5">
      <c r="A43" s="208"/>
      <c r="B43" s="19" t="s">
        <v>142</v>
      </c>
      <c r="C43" s="17">
        <v>0</v>
      </c>
      <c r="D43" s="17">
        <v>0</v>
      </c>
      <c r="E43" s="17">
        <v>0</v>
      </c>
      <c r="F43" s="17">
        <v>0</v>
      </c>
      <c r="G43" s="17">
        <v>0</v>
      </c>
      <c r="H43" s="17">
        <v>0</v>
      </c>
      <c r="I43" s="17">
        <v>0</v>
      </c>
      <c r="J43" s="17">
        <v>0</v>
      </c>
      <c r="K43" s="17">
        <v>0</v>
      </c>
      <c r="L43" s="17">
        <v>0</v>
      </c>
      <c r="M43" s="17">
        <v>0</v>
      </c>
      <c r="N43" s="205">
        <v>0</v>
      </c>
      <c r="O43" s="205">
        <f>SUM(C43:N43)</f>
        <v>0</v>
      </c>
      <c r="P43" s="205">
        <v>4374528.0173745984</v>
      </c>
      <c r="Q43" s="212"/>
      <c r="R43" s="909">
        <f t="shared" si="0"/>
        <v>0</v>
      </c>
      <c r="W43" s="208"/>
    </row>
    <row r="44" spans="1:23" ht="12.5">
      <c r="A44" s="208"/>
      <c r="B44" s="19" t="s">
        <v>143</v>
      </c>
      <c r="C44" s="17">
        <v>0</v>
      </c>
      <c r="D44" s="17">
        <v>0</v>
      </c>
      <c r="E44" s="17">
        <v>0</v>
      </c>
      <c r="F44" s="17">
        <v>0</v>
      </c>
      <c r="G44" s="17">
        <v>0</v>
      </c>
      <c r="H44" s="17">
        <v>0</v>
      </c>
      <c r="I44" s="17">
        <v>0</v>
      </c>
      <c r="J44" s="17">
        <v>0</v>
      </c>
      <c r="K44" s="17">
        <v>0</v>
      </c>
      <c r="L44" s="17">
        <v>0</v>
      </c>
      <c r="M44" s="17">
        <v>0</v>
      </c>
      <c r="N44" s="205">
        <v>0</v>
      </c>
      <c r="O44" s="205">
        <f>SUM(C44:N44)</f>
        <v>0</v>
      </c>
      <c r="P44" s="205">
        <v>1569731.7549928969</v>
      </c>
      <c r="Q44" s="212"/>
      <c r="R44" s="909">
        <f t="shared" si="0"/>
        <v>0</v>
      </c>
      <c r="W44" s="208"/>
    </row>
    <row r="45" spans="1:23" ht="12.5">
      <c r="A45" s="208"/>
      <c r="B45" s="875" t="s">
        <v>144</v>
      </c>
      <c r="C45" s="898">
        <f>SUM(C41:C44)</f>
        <v>0</v>
      </c>
      <c r="D45" s="898">
        <f>SUM(D41:D44)</f>
        <v>0</v>
      </c>
      <c r="E45" s="898">
        <f t="shared" ref="E45:O45" si="8">SUM(E41:E44)</f>
        <v>0</v>
      </c>
      <c r="F45" s="898">
        <f t="shared" si="8"/>
        <v>0</v>
      </c>
      <c r="G45" s="898">
        <f t="shared" si="8"/>
        <v>0</v>
      </c>
      <c r="H45" s="898">
        <f t="shared" si="8"/>
        <v>0</v>
      </c>
      <c r="I45" s="898">
        <f t="shared" si="8"/>
        <v>0</v>
      </c>
      <c r="J45" s="898">
        <f t="shared" si="8"/>
        <v>0</v>
      </c>
      <c r="K45" s="898">
        <f t="shared" si="8"/>
        <v>0</v>
      </c>
      <c r="L45" s="898">
        <f t="shared" si="8"/>
        <v>0</v>
      </c>
      <c r="M45" s="898">
        <f t="shared" si="8"/>
        <v>0</v>
      </c>
      <c r="N45" s="917">
        <f t="shared" si="8"/>
        <v>0</v>
      </c>
      <c r="O45" s="901">
        <f t="shared" si="8"/>
        <v>0</v>
      </c>
      <c r="P45" s="898">
        <f>SUM(P41:P44)</f>
        <v>17532385.241253518</v>
      </c>
      <c r="Q45" s="901">
        <f>SUM(Q41:Q44)</f>
        <v>0</v>
      </c>
      <c r="R45" s="907">
        <f t="shared" si="0"/>
        <v>0</v>
      </c>
      <c r="W45" s="208"/>
    </row>
    <row r="46" spans="1:23" ht="5.15" customHeight="1">
      <c r="A46" s="208"/>
      <c r="B46" s="882"/>
      <c r="C46" s="17"/>
      <c r="D46" s="17"/>
      <c r="E46" s="17"/>
      <c r="F46" s="17"/>
      <c r="G46" s="17"/>
      <c r="H46" s="17"/>
      <c r="I46" s="17"/>
      <c r="J46" s="17"/>
      <c r="K46" s="17"/>
      <c r="L46" s="17"/>
      <c r="M46" s="17"/>
      <c r="N46" s="916"/>
      <c r="O46" s="205"/>
      <c r="P46" s="205"/>
      <c r="Q46" s="212"/>
      <c r="R46" s="909"/>
      <c r="W46" s="208"/>
    </row>
    <row r="47" spans="1:23" ht="26.25" customHeight="1">
      <c r="A47" s="208"/>
      <c r="B47" s="16" t="s">
        <v>145</v>
      </c>
      <c r="C47" s="17"/>
      <c r="D47" s="17"/>
      <c r="E47" s="17"/>
      <c r="F47" s="17"/>
      <c r="G47" s="17"/>
      <c r="H47" s="17"/>
      <c r="I47" s="17"/>
      <c r="J47" s="17"/>
      <c r="K47" s="17"/>
      <c r="L47" s="17"/>
      <c r="M47" s="17"/>
      <c r="N47" s="205"/>
      <c r="O47" s="205"/>
      <c r="P47" s="205"/>
      <c r="Q47" s="212"/>
      <c r="R47" s="909"/>
      <c r="W47" s="208"/>
    </row>
    <row r="48" spans="1:23" ht="12.5">
      <c r="A48" s="208" t="s">
        <v>146</v>
      </c>
      <c r="B48" s="19" t="s">
        <v>376</v>
      </c>
      <c r="C48" s="17">
        <v>0</v>
      </c>
      <c r="D48" s="17">
        <v>0</v>
      </c>
      <c r="E48" s="17">
        <v>0</v>
      </c>
      <c r="F48" s="17">
        <v>0</v>
      </c>
      <c r="G48" s="17">
        <v>0</v>
      </c>
      <c r="H48" s="17">
        <v>0</v>
      </c>
      <c r="I48" s="17">
        <v>0</v>
      </c>
      <c r="J48" s="17">
        <v>0</v>
      </c>
      <c r="K48" s="17">
        <v>0</v>
      </c>
      <c r="L48" s="17">
        <v>0</v>
      </c>
      <c r="M48" s="17">
        <v>0</v>
      </c>
      <c r="N48" s="205">
        <v>0</v>
      </c>
      <c r="O48" s="205">
        <f>SUM(C48:N48)</f>
        <v>0</v>
      </c>
      <c r="P48" s="205">
        <v>0</v>
      </c>
      <c r="Q48" s="212"/>
      <c r="R48" s="909">
        <v>0</v>
      </c>
      <c r="W48" s="208"/>
    </row>
    <row r="49" spans="1:23" s="7" customFormat="1" ht="13.4" customHeight="1">
      <c r="B49" s="875" t="s">
        <v>150</v>
      </c>
      <c r="C49" s="898">
        <f t="shared" ref="C49:Q49" si="9">SUM(C48:C48)</f>
        <v>0</v>
      </c>
      <c r="D49" s="898">
        <f t="shared" si="9"/>
        <v>0</v>
      </c>
      <c r="E49" s="898">
        <f t="shared" si="9"/>
        <v>0</v>
      </c>
      <c r="F49" s="898">
        <f t="shared" si="9"/>
        <v>0</v>
      </c>
      <c r="G49" s="898">
        <f t="shared" si="9"/>
        <v>0</v>
      </c>
      <c r="H49" s="898">
        <f t="shared" si="9"/>
        <v>0</v>
      </c>
      <c r="I49" s="898">
        <f t="shared" si="9"/>
        <v>0</v>
      </c>
      <c r="J49" s="898">
        <f t="shared" si="9"/>
        <v>0</v>
      </c>
      <c r="K49" s="898">
        <f t="shared" si="9"/>
        <v>0</v>
      </c>
      <c r="L49" s="898">
        <f t="shared" si="9"/>
        <v>0</v>
      </c>
      <c r="M49" s="898">
        <f t="shared" si="9"/>
        <v>0</v>
      </c>
      <c r="N49" s="917">
        <f t="shared" si="9"/>
        <v>0</v>
      </c>
      <c r="O49" s="901">
        <f t="shared" si="9"/>
        <v>0</v>
      </c>
      <c r="P49" s="899">
        <f t="shared" si="9"/>
        <v>0</v>
      </c>
      <c r="Q49" s="901">
        <f t="shared" si="9"/>
        <v>0</v>
      </c>
      <c r="R49" s="907">
        <v>0</v>
      </c>
    </row>
    <row r="50" spans="1:23" ht="3" customHeight="1">
      <c r="A50" s="208"/>
      <c r="B50" s="19"/>
      <c r="C50" s="17"/>
      <c r="D50" s="17"/>
      <c r="E50" s="17"/>
      <c r="F50" s="17"/>
      <c r="G50" s="17"/>
      <c r="H50" s="17"/>
      <c r="I50" s="17"/>
      <c r="J50" s="17"/>
      <c r="K50" s="17"/>
      <c r="L50" s="17"/>
      <c r="M50" s="17"/>
      <c r="N50" s="916"/>
      <c r="O50" s="205"/>
      <c r="P50" s="205"/>
      <c r="Q50" s="212"/>
      <c r="R50" s="909"/>
      <c r="W50" s="208"/>
    </row>
    <row r="51" spans="1:23" ht="11.25" customHeight="1">
      <c r="A51" s="208"/>
      <c r="B51" s="16" t="s">
        <v>151</v>
      </c>
      <c r="C51" s="17"/>
      <c r="D51" s="17"/>
      <c r="E51" s="17"/>
      <c r="F51" s="17"/>
      <c r="G51" s="17"/>
      <c r="H51" s="17"/>
      <c r="I51" s="17"/>
      <c r="J51" s="17"/>
      <c r="K51" s="17"/>
      <c r="L51" s="17"/>
      <c r="M51" s="17"/>
      <c r="N51" s="205"/>
      <c r="O51" s="205"/>
      <c r="P51" s="205"/>
      <c r="Q51" s="212"/>
      <c r="R51" s="909"/>
      <c r="W51" s="208"/>
    </row>
    <row r="52" spans="1:23" ht="13.5">
      <c r="A52" s="208"/>
      <c r="B52" s="19" t="s">
        <v>377</v>
      </c>
      <c r="C52" s="17">
        <v>0</v>
      </c>
      <c r="D52" s="17">
        <v>0</v>
      </c>
      <c r="E52" s="17">
        <v>0</v>
      </c>
      <c r="F52" s="17">
        <v>0</v>
      </c>
      <c r="G52" s="17">
        <v>0</v>
      </c>
      <c r="H52" s="17">
        <v>0</v>
      </c>
      <c r="I52" s="17">
        <v>0</v>
      </c>
      <c r="J52" s="17">
        <v>15974.460000000005</v>
      </c>
      <c r="K52" s="17">
        <v>4183.09</v>
      </c>
      <c r="L52" s="17">
        <v>-39.380000000000003</v>
      </c>
      <c r="M52" s="17">
        <v>6361.6899999999987</v>
      </c>
      <c r="N52" s="205">
        <v>17627.210000000003</v>
      </c>
      <c r="O52" s="205">
        <f t="shared" ref="O52:O53" si="10">SUM(C52:N52)</f>
        <v>44107.070000000007</v>
      </c>
      <c r="P52" s="229">
        <v>12000000</v>
      </c>
      <c r="Q52" s="29"/>
      <c r="R52" s="910">
        <f t="shared" si="0"/>
        <v>3.6755891666666674E-3</v>
      </c>
      <c r="W52" s="208"/>
    </row>
    <row r="53" spans="1:23" ht="12.5">
      <c r="A53" s="208"/>
      <c r="B53" s="19" t="s">
        <v>378</v>
      </c>
      <c r="C53" s="17">
        <v>0</v>
      </c>
      <c r="D53" s="17">
        <v>0</v>
      </c>
      <c r="E53" s="17">
        <v>0</v>
      </c>
      <c r="F53" s="17">
        <v>0</v>
      </c>
      <c r="G53" s="17">
        <v>0</v>
      </c>
      <c r="H53" s="17">
        <v>0</v>
      </c>
      <c r="I53" s="17">
        <v>0</v>
      </c>
      <c r="J53" s="17">
        <v>0</v>
      </c>
      <c r="K53" s="17">
        <v>0</v>
      </c>
      <c r="L53" s="17">
        <v>0</v>
      </c>
      <c r="M53" s="17">
        <v>0</v>
      </c>
      <c r="N53" s="205">
        <v>0</v>
      </c>
      <c r="O53" s="205">
        <f t="shared" si="10"/>
        <v>0</v>
      </c>
      <c r="P53" s="229">
        <v>649587.99109665141</v>
      </c>
      <c r="Q53" s="29"/>
      <c r="R53" s="910">
        <f t="shared" si="0"/>
        <v>0</v>
      </c>
      <c r="W53" s="208"/>
    </row>
    <row r="54" spans="1:23" ht="12.5">
      <c r="A54" s="208"/>
      <c r="B54" s="875" t="s">
        <v>154</v>
      </c>
      <c r="C54" s="898">
        <f>SUM(C52:C53)</f>
        <v>0</v>
      </c>
      <c r="D54" s="898">
        <f t="shared" ref="D54:N54" si="11">SUM(D52:D53)</f>
        <v>0</v>
      </c>
      <c r="E54" s="898">
        <f t="shared" si="11"/>
        <v>0</v>
      </c>
      <c r="F54" s="898">
        <f t="shared" si="11"/>
        <v>0</v>
      </c>
      <c r="G54" s="898">
        <f t="shared" si="11"/>
        <v>0</v>
      </c>
      <c r="H54" s="898">
        <f t="shared" si="11"/>
        <v>0</v>
      </c>
      <c r="I54" s="898">
        <f t="shared" si="11"/>
        <v>0</v>
      </c>
      <c r="J54" s="898">
        <f t="shared" si="11"/>
        <v>15974.460000000005</v>
      </c>
      <c r="K54" s="898">
        <f t="shared" si="11"/>
        <v>4183.09</v>
      </c>
      <c r="L54" s="898">
        <f t="shared" si="11"/>
        <v>-39.380000000000003</v>
      </c>
      <c r="M54" s="898">
        <f t="shared" si="11"/>
        <v>6361.6899999999987</v>
      </c>
      <c r="N54" s="917">
        <f t="shared" si="11"/>
        <v>17627.210000000003</v>
      </c>
      <c r="O54" s="901">
        <f>SUM(O52:O53)</f>
        <v>44107.070000000007</v>
      </c>
      <c r="P54" s="898">
        <f>SUM(P52:P53)</f>
        <v>12649587.991096651</v>
      </c>
      <c r="Q54" s="901">
        <f t="shared" ref="Q54" si="12">SUM(Q53:Q53)</f>
        <v>0</v>
      </c>
      <c r="R54" s="907">
        <f t="shared" si="0"/>
        <v>3.4868384670745439E-3</v>
      </c>
      <c r="W54" s="208"/>
    </row>
    <row r="55" spans="1:23" s="7" customFormat="1" ht="7.5" customHeight="1">
      <c r="B55" s="12"/>
      <c r="C55" s="898"/>
      <c r="D55" s="898"/>
      <c r="E55" s="898"/>
      <c r="F55" s="898"/>
      <c r="G55" s="898"/>
      <c r="H55" s="898"/>
      <c r="I55" s="898"/>
      <c r="J55" s="898"/>
      <c r="K55" s="898"/>
      <c r="L55" s="898"/>
      <c r="M55" s="898"/>
      <c r="N55" s="205"/>
      <c r="O55" s="901"/>
      <c r="P55" s="205"/>
      <c r="Q55" s="212"/>
      <c r="R55" s="909"/>
    </row>
    <row r="56" spans="1:23" s="7" customFormat="1" ht="35" thickBot="1">
      <c r="B56" s="903" t="s">
        <v>155</v>
      </c>
      <c r="C56" s="17">
        <v>0</v>
      </c>
      <c r="D56" s="17">
        <v>0</v>
      </c>
      <c r="E56" s="17">
        <v>0</v>
      </c>
      <c r="F56" s="17">
        <v>0</v>
      </c>
      <c r="G56" s="17">
        <v>0</v>
      </c>
      <c r="H56" s="17">
        <v>0</v>
      </c>
      <c r="I56" s="17">
        <v>0</v>
      </c>
      <c r="J56" s="17">
        <v>0</v>
      </c>
      <c r="K56" s="17">
        <v>0</v>
      </c>
      <c r="L56" s="17">
        <v>0</v>
      </c>
      <c r="M56" s="17">
        <v>0</v>
      </c>
      <c r="N56" s="915">
        <v>0</v>
      </c>
      <c r="O56" s="205">
        <f>SUM(C56:N56)</f>
        <v>0</v>
      </c>
      <c r="P56" s="899">
        <v>0</v>
      </c>
      <c r="Q56" s="901">
        <f>SUM(Q54:Q55)</f>
        <v>0</v>
      </c>
      <c r="R56" s="911">
        <v>0</v>
      </c>
    </row>
    <row r="57" spans="1:23" s="7" customFormat="1" ht="15" customHeight="1" thickBot="1">
      <c r="B57" s="164" t="s">
        <v>156</v>
      </c>
      <c r="C57" s="209">
        <f t="shared" ref="C57:Q57" si="13">C9+C14+C18+C23+C28+C33+C38+C45+C49+C54+C56</f>
        <v>0</v>
      </c>
      <c r="D57" s="35">
        <f t="shared" si="13"/>
        <v>0</v>
      </c>
      <c r="E57" s="35">
        <f t="shared" si="13"/>
        <v>0</v>
      </c>
      <c r="F57" s="35">
        <f t="shared" si="13"/>
        <v>0</v>
      </c>
      <c r="G57" s="35">
        <f t="shared" si="13"/>
        <v>0</v>
      </c>
      <c r="H57" s="35">
        <f t="shared" si="13"/>
        <v>0</v>
      </c>
      <c r="I57" s="35">
        <f t="shared" si="13"/>
        <v>0</v>
      </c>
      <c r="J57" s="35">
        <f t="shared" si="13"/>
        <v>15974.460000000005</v>
      </c>
      <c r="K57" s="35">
        <f t="shared" si="13"/>
        <v>4183.09</v>
      </c>
      <c r="L57" s="35">
        <f t="shared" si="13"/>
        <v>-39.380000000000003</v>
      </c>
      <c r="M57" s="35">
        <f t="shared" si="13"/>
        <v>6361.6899999999987</v>
      </c>
      <c r="N57" s="35">
        <f t="shared" si="13"/>
        <v>20026.640000000003</v>
      </c>
      <c r="O57" s="157">
        <f t="shared" si="13"/>
        <v>46506.500000000007</v>
      </c>
      <c r="P57" s="35">
        <f t="shared" si="13"/>
        <v>59621893.734940574</v>
      </c>
      <c r="Q57" s="157">
        <f t="shared" si="13"/>
        <v>0</v>
      </c>
      <c r="R57" s="911">
        <v>0</v>
      </c>
    </row>
    <row r="58" spans="1:23" ht="8.25" customHeight="1" thickBot="1">
      <c r="B58" s="36"/>
      <c r="C58" s="17"/>
      <c r="D58" s="17"/>
      <c r="E58" s="17"/>
      <c r="F58" s="17"/>
      <c r="G58" s="17"/>
      <c r="H58" s="17"/>
      <c r="I58" s="17"/>
      <c r="J58" s="17"/>
      <c r="K58" s="17"/>
      <c r="L58" s="17"/>
      <c r="M58" s="17"/>
      <c r="N58" s="17"/>
      <c r="O58" s="17"/>
      <c r="P58" s="17"/>
      <c r="Q58" s="17"/>
      <c r="R58" s="17"/>
    </row>
    <row r="59" spans="1:23" ht="23.5" thickBot="1">
      <c r="B59" s="904" t="s">
        <v>391</v>
      </c>
      <c r="D59" s="17"/>
      <c r="E59" s="17"/>
      <c r="F59" s="17"/>
      <c r="G59" s="17"/>
      <c r="H59" s="17"/>
      <c r="I59" s="17"/>
      <c r="N59" s="17"/>
      <c r="O59" s="17"/>
      <c r="P59" s="17"/>
      <c r="Q59" s="17"/>
      <c r="R59" s="17"/>
    </row>
    <row r="60" spans="1:23" s="7" customFormat="1" ht="6.65" customHeight="1">
      <c r="B60" s="125"/>
      <c r="C60" s="17"/>
      <c r="D60" s="17"/>
      <c r="E60" s="17"/>
      <c r="F60" s="17"/>
      <c r="G60" s="17"/>
      <c r="H60" s="17"/>
      <c r="I60" s="17"/>
      <c r="J60" s="17"/>
      <c r="K60" s="17"/>
      <c r="L60" s="17"/>
      <c r="M60" s="17"/>
      <c r="N60" s="17"/>
      <c r="O60" s="17"/>
      <c r="P60" s="17"/>
      <c r="Q60" s="17"/>
      <c r="R60" s="17"/>
    </row>
    <row r="61" spans="1:23" s="148" customFormat="1" ht="17.25" customHeight="1">
      <c r="A61" s="894"/>
      <c r="B61" s="976" t="s">
        <v>389</v>
      </c>
      <c r="C61" s="977"/>
      <c r="D61" s="977"/>
      <c r="E61" s="977"/>
      <c r="F61" s="977"/>
      <c r="G61" s="977"/>
      <c r="H61" s="977"/>
      <c r="I61" s="977"/>
      <c r="J61" s="977"/>
      <c r="K61" s="977"/>
      <c r="L61" s="977"/>
      <c r="M61" s="977"/>
      <c r="N61" s="977"/>
      <c r="O61" s="977"/>
      <c r="P61" s="946"/>
      <c r="Q61" s="946"/>
      <c r="R61" s="946"/>
    </row>
    <row r="62" spans="1:23" s="148" customFormat="1" ht="12.5">
      <c r="A62" s="894"/>
      <c r="B62" s="976" t="s">
        <v>379</v>
      </c>
      <c r="C62" s="977"/>
      <c r="D62" s="977"/>
      <c r="E62" s="977"/>
      <c r="F62" s="977"/>
      <c r="G62" s="977"/>
      <c r="H62" s="977"/>
      <c r="I62" s="977"/>
      <c r="J62" s="977"/>
      <c r="K62" s="977"/>
      <c r="L62" s="977"/>
      <c r="M62" s="977"/>
      <c r="N62" s="977"/>
      <c r="O62" s="977"/>
      <c r="P62" s="946"/>
      <c r="Q62" s="946"/>
      <c r="R62" s="946"/>
    </row>
    <row r="63" spans="1:23" ht="13.5" customHeight="1">
      <c r="A63" s="895"/>
      <c r="B63" s="978"/>
      <c r="C63" s="978"/>
      <c r="D63" s="978"/>
      <c r="E63" s="978"/>
      <c r="F63" s="978"/>
      <c r="G63" s="978"/>
      <c r="H63" s="978"/>
      <c r="I63" s="978"/>
      <c r="J63" s="978"/>
      <c r="K63" s="978"/>
      <c r="L63" s="978"/>
      <c r="M63" s="978"/>
      <c r="N63" s="978"/>
      <c r="O63" s="978"/>
      <c r="P63" s="978"/>
      <c r="Q63" s="978"/>
      <c r="R63" s="979"/>
    </row>
    <row r="64" spans="1:23" ht="26.15" customHeight="1">
      <c r="A64" s="895"/>
    </row>
    <row r="65" spans="1:18" ht="13.5" customHeight="1">
      <c r="A65" s="895"/>
      <c r="B65" s="975"/>
      <c r="C65" s="975"/>
      <c r="D65" s="975"/>
      <c r="E65" s="975"/>
      <c r="F65" s="975"/>
      <c r="G65" s="975"/>
      <c r="H65" s="975"/>
      <c r="I65" s="975"/>
      <c r="J65" s="975"/>
      <c r="K65" s="975"/>
      <c r="L65" s="975"/>
      <c r="M65" s="975"/>
      <c r="N65" s="975"/>
      <c r="O65" s="975"/>
      <c r="P65" s="979"/>
      <c r="Q65" s="979"/>
      <c r="R65" s="979"/>
    </row>
    <row r="66" spans="1:18" ht="12.75" customHeight="1">
      <c r="A66" s="895"/>
      <c r="B66" s="975"/>
      <c r="C66" s="975"/>
      <c r="D66" s="975"/>
      <c r="E66" s="975"/>
      <c r="F66" s="975"/>
      <c r="G66" s="975"/>
      <c r="H66" s="975"/>
      <c r="I66" s="975"/>
      <c r="J66" s="975"/>
      <c r="K66" s="975"/>
      <c r="L66" s="975"/>
      <c r="M66" s="975"/>
      <c r="N66" s="975"/>
      <c r="O66" s="975"/>
      <c r="P66" s="949"/>
      <c r="Q66" s="949"/>
      <c r="R66" s="949"/>
    </row>
    <row r="67" spans="1:18" ht="15" customHeight="1">
      <c r="A67" s="975"/>
      <c r="B67" s="949"/>
      <c r="C67" s="949"/>
      <c r="D67" s="949"/>
      <c r="E67" s="949"/>
      <c r="F67" s="949"/>
      <c r="G67" s="949"/>
      <c r="H67" s="949"/>
      <c r="I67" s="949"/>
      <c r="J67" s="949"/>
      <c r="K67" s="949"/>
      <c r="L67" s="949"/>
      <c r="M67" s="949"/>
      <c r="N67" s="949"/>
      <c r="O67" s="949"/>
      <c r="P67" s="949"/>
      <c r="Q67" s="949"/>
      <c r="R67" s="949"/>
    </row>
    <row r="68" spans="1:18" ht="13.5" customHeight="1">
      <c r="A68" s="895"/>
      <c r="B68" s="975"/>
      <c r="C68" s="975"/>
      <c r="D68" s="975"/>
      <c r="E68" s="975"/>
      <c r="F68" s="975"/>
      <c r="G68" s="975"/>
      <c r="H68" s="975"/>
      <c r="I68" s="975"/>
      <c r="J68" s="975"/>
      <c r="K68" s="975"/>
      <c r="L68" s="975"/>
      <c r="M68" s="975"/>
      <c r="N68" s="975"/>
      <c r="O68" s="975"/>
      <c r="P68" s="949"/>
      <c r="Q68" s="949"/>
      <c r="R68" s="949"/>
    </row>
    <row r="69" spans="1:18" ht="15" customHeight="1">
      <c r="A69" s="895"/>
      <c r="B69" s="975"/>
      <c r="C69" s="975"/>
      <c r="D69" s="975"/>
      <c r="E69" s="975"/>
      <c r="F69" s="975"/>
      <c r="G69" s="975"/>
      <c r="H69" s="975"/>
      <c r="I69" s="975"/>
      <c r="J69" s="975"/>
      <c r="K69" s="975"/>
      <c r="L69" s="975"/>
      <c r="M69" s="975"/>
      <c r="N69" s="975"/>
      <c r="O69" s="975"/>
      <c r="P69" s="949"/>
      <c r="Q69" s="949"/>
      <c r="R69" s="949"/>
    </row>
    <row r="70" spans="1:18" ht="15" customHeight="1">
      <c r="B70" s="975"/>
      <c r="C70" s="975"/>
      <c r="D70" s="975"/>
      <c r="E70" s="975"/>
      <c r="F70" s="975"/>
      <c r="G70" s="975"/>
      <c r="H70" s="975"/>
      <c r="I70" s="975"/>
      <c r="J70" s="975"/>
      <c r="K70" s="975"/>
      <c r="L70" s="975"/>
      <c r="M70" s="975"/>
      <c r="N70" s="975"/>
      <c r="O70" s="975"/>
      <c r="P70" s="192"/>
      <c r="Q70" s="192"/>
      <c r="R70" s="192"/>
    </row>
    <row r="71" spans="1:18" ht="11.9" customHeight="1">
      <c r="B71" s="974"/>
      <c r="C71" s="974"/>
      <c r="D71" s="974"/>
      <c r="E71" s="974"/>
      <c r="F71" s="974"/>
      <c r="G71" s="974"/>
      <c r="H71" s="974"/>
      <c r="I71" s="974"/>
      <c r="J71" s="974"/>
      <c r="K71" s="974"/>
      <c r="L71" s="974"/>
      <c r="M71" s="974"/>
      <c r="N71" s="974"/>
      <c r="O71" s="974"/>
      <c r="P71" s="192"/>
      <c r="Q71" s="192"/>
      <c r="R71" s="192"/>
    </row>
    <row r="72" spans="1:18">
      <c r="B72" s="974"/>
      <c r="C72" s="974"/>
      <c r="D72" s="974"/>
      <c r="E72" s="974"/>
      <c r="F72" s="974"/>
      <c r="G72" s="974"/>
      <c r="H72" s="974"/>
      <c r="I72" s="974"/>
      <c r="J72" s="974"/>
      <c r="K72" s="974"/>
      <c r="L72" s="974"/>
      <c r="M72" s="974"/>
      <c r="N72" s="974"/>
      <c r="O72" s="974"/>
      <c r="P72" s="192"/>
      <c r="Q72" s="192"/>
      <c r="R72" s="192"/>
    </row>
  </sheetData>
  <sheetProtection password="C511" sheet="1" objects="1" scenarios="1"/>
  <mergeCells count="11">
    <mergeCell ref="B68:R68"/>
    <mergeCell ref="B69:R69"/>
    <mergeCell ref="B70:O70"/>
    <mergeCell ref="B71:O71"/>
    <mergeCell ref="B72:O72"/>
    <mergeCell ref="A67:R67"/>
    <mergeCell ref="B61:R61"/>
    <mergeCell ref="B62:R62"/>
    <mergeCell ref="B63:R63"/>
    <mergeCell ref="B65:R65"/>
    <mergeCell ref="B66:R66"/>
  </mergeCells>
  <printOptions horizontalCentered="1"/>
  <pageMargins left="0" right="0" top="1.35" bottom="0.25" header="0.13" footer="0.1"/>
  <pageSetup scale="54" orientation="landscape" r:id="rId1"/>
  <headerFooter>
    <oddHeader>&amp;C&amp;"Arial,Bold"&amp;K000000Table I-3c
Pacific Gas and Electric Company 
Demand Response Programs and Activities
2017 Incremental Cost Funding
December 2016</oddHeader>
    <oddFooter>&amp;L&amp;F&amp;CPage 7c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FFFEA-D033-4BC2-B681-FFA43C216FC9}">
  <ds:schemaRef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ac14f4ca-13eb-4eab-b5c1-26a3760f851a"/>
    <ds:schemaRef ds:uri="http://purl.org/dc/terms/"/>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Report Cover</vt:lpstr>
      <vt:lpstr>Cover Page</vt:lpstr>
      <vt:lpstr>Program MW</vt:lpstr>
      <vt:lpstr>Ex Ante LI &amp; Eligibility Stats</vt:lpstr>
      <vt:lpstr>Ex Post LI &amp; Eligibility Stats</vt:lpstr>
      <vt:lpstr>TA-TI Distribution</vt:lpstr>
      <vt:lpstr>DREBA Expenses 2015-2016</vt:lpstr>
      <vt:lpstr>2016 ILP Exp Carryover</vt:lpstr>
      <vt:lpstr>DREBA 2017</vt:lpstr>
      <vt:lpstr>Event Summary (1 of 3)</vt:lpstr>
      <vt:lpstr>Event Summary (2 of 3)</vt:lpstr>
      <vt:lpstr>Event Summary (3 of 3)</vt:lpstr>
      <vt:lpstr>Incentives 2015-2016</vt:lpstr>
      <vt:lpstr>2016 ILP Incent Carryover</vt:lpstr>
      <vt:lpstr>ME&amp;O Actual Expenditures</vt:lpstr>
      <vt:lpstr>Fund Shift Log 2015-2016</vt:lpstr>
      <vt:lpstr>'2016 ILP Exp Carryover'!Print_Area</vt:lpstr>
      <vt:lpstr>'2016 ILP Incent Carryover'!Print_Area</vt:lpstr>
      <vt:lpstr>'DREBA 2017'!Print_Area</vt:lpstr>
      <vt:lpstr>'DREBA Expenses 2015-2016'!Print_Area</vt:lpstr>
      <vt:lpstr>'Event Summary (1 of 3)'!Print_Area</vt:lpstr>
      <vt:lpstr>'Event Summary (2 of 3)'!Print_Area</vt:lpstr>
      <vt:lpstr>'Event Summary (3 of 3)'!Print_Area</vt:lpstr>
      <vt:lpstr>'Ex Ante LI &amp; Eligibility Stats'!Print_Area</vt:lpstr>
      <vt:lpstr>'Ex Post LI &amp; Eligibility Stats'!Print_Area</vt:lpstr>
      <vt:lpstr>'Fund Shift Log 2015-2016'!Print_Area</vt:lpstr>
      <vt:lpstr>'Incentives 2015-2016'!Print_Area</vt:lpstr>
      <vt:lpstr>'ME&amp;O Actual Expenditures'!Print_Area</vt:lpstr>
      <vt:lpstr>'Program MW'!Print_Area</vt:lpstr>
      <vt:lpstr>'TA-TI Distribution'!Print_Area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Lerma, Yolanda</dc:creator>
  <cp:lastModifiedBy>Lerma, Yolanda</cp:lastModifiedBy>
  <cp:lastPrinted>2017-01-13T22:37:43Z</cp:lastPrinted>
  <dcterms:created xsi:type="dcterms:W3CDTF">2012-02-10T21:21:31Z</dcterms:created>
  <dcterms:modified xsi:type="dcterms:W3CDTF">2017-01-19T01:04:10Z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